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per\Downloads\"/>
    </mc:Choice>
  </mc:AlternateContent>
  <xr:revisionPtr revIDLastSave="0" documentId="13_ncr:1_{D6D2BB91-B81D-4315-B213-23657306C500}" xr6:coauthVersionLast="44" xr6:coauthVersionMax="45" xr10:uidLastSave="{00000000-0000-0000-0000-000000000000}"/>
  <bookViews>
    <workbookView xWindow="2460" yWindow="3180" windowWidth="20340" windowHeight="8964" xr2:uid="{00000000-000D-0000-FFFF-FFFF00000000}"/>
  </bookViews>
  <sheets>
    <sheet name="infections" sheetId="1" r:id="rId1"/>
    <sheet name="deaths" sheetId="2" r:id="rId2"/>
    <sheet name="recovered" sheetId="3" r:id="rId3"/>
    <sheet name="Daily Counts searches+news+infe" sheetId="4" r:id="rId4"/>
    <sheet name="Questions (ENGLISH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7" i="1" l="1"/>
  <c r="AZ267" i="3" l="1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18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100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3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80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67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12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63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19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65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64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37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111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105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94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92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81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25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24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21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15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96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95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16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79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106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83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57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40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34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43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8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108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5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23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6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91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90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69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5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5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84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46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30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7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28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10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31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85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68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5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49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73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72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66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58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44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13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89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71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33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29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86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75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74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41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38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17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78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50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9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102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54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11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2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76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48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56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47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32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14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98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101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8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107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51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45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82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109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35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3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99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20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62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70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36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112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93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42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60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103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52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104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A1" i="1"/>
</calcChain>
</file>

<file path=xl/sharedStrings.xml><?xml version="1.0" encoding="utf-8"?>
<sst xmlns="http://schemas.openxmlformats.org/spreadsheetml/2006/main" count="836" uniqueCount="113">
  <si>
    <t>Date</t>
  </si>
  <si>
    <t>Search Volume (Indexed)</t>
  </si>
  <si>
    <t>News Articles Published</t>
  </si>
  <si>
    <t>Unique News Outlets</t>
  </si>
  <si>
    <t>Avg Articles per News Outlet</t>
  </si>
  <si>
    <t>Death Toll (Global)</t>
  </si>
  <si>
    <t>Infections (Global)</t>
  </si>
  <si>
    <t>Recovered (Global)</t>
  </si>
  <si>
    <t>Source</t>
  </si>
  <si>
    <t>Category</t>
  </si>
  <si>
    <t>Date Range</t>
  </si>
  <si>
    <t>Geo</t>
  </si>
  <si>
    <t>Question Seed</t>
  </si>
  <si>
    <t>Question Query</t>
  </si>
  <si>
    <t>Indexed Searches within Question Seed</t>
  </si>
  <si>
    <t>Rising</t>
  </si>
  <si>
    <t>Is question</t>
  </si>
  <si>
    <t>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</t>
  </si>
  <si>
    <t>All categories</t>
  </si>
  <si>
    <t>1/15/20 - 3/4/20</t>
  </si>
  <si>
    <t>Worldwide</t>
  </si>
  <si>
    <t>what</t>
  </si>
  <si>
    <t>what is coronavirus</t>
  </si>
  <si>
    <t>yes</t>
  </si>
  <si>
    <t>what the coronavirus</t>
  </si>
  <si>
    <t>what is the coronavirus</t>
  </si>
  <si>
    <t>what symptoms of coronavirus</t>
  </si>
  <si>
    <t>what are coronavirus symptoms</t>
  </si>
  <si>
    <t>what is coronavirus virus</t>
  </si>
  <si>
    <t>what are symptoms of coronavirus</t>
  </si>
  <si>
    <t>what are the symptoms coronavirus</t>
  </si>
  <si>
    <t>what is a coronavirus</t>
  </si>
  <si>
    <t>what are the symptoms of coronavirus</t>
  </si>
  <si>
    <t>what are the symptoms of the coronavirus</t>
  </si>
  <si>
    <t>what is corona</t>
  </si>
  <si>
    <t>what is coronavirus symptoms</t>
  </si>
  <si>
    <t>what is coronavirus china</t>
  </si>
  <si>
    <t>Breakout</t>
  </si>
  <si>
    <t>what is corona virus</t>
  </si>
  <si>
    <t>what is the coronavirus virus</t>
  </si>
  <si>
    <t>what caused coronavirus</t>
  </si>
  <si>
    <t>what does coronavirus do</t>
  </si>
  <si>
    <t>what is the coronavirus symptoms</t>
  </si>
  <si>
    <t>what does coronavirus mean</t>
  </si>
  <si>
    <t>where</t>
  </si>
  <si>
    <t>where is coronavirus</t>
  </si>
  <si>
    <t>Yes</t>
  </si>
  <si>
    <t>where is the coronavirus</t>
  </si>
  <si>
    <t>where coronavirus come from</t>
  </si>
  <si>
    <t>where did coronavirus come from</t>
  </si>
  <si>
    <t>where did the coronavirus</t>
  </si>
  <si>
    <t>where the coronavirus come from</t>
  </si>
  <si>
    <t>where did coronavirus originate</t>
  </si>
  <si>
    <t>where did the coronavirus come from</t>
  </si>
  <si>
    <t>where coronavirus in usa</t>
  </si>
  <si>
    <t>where did coronavirus start</t>
  </si>
  <si>
    <t>is</t>
  </si>
  <si>
    <t>is the coronavirus</t>
  </si>
  <si>
    <t>is coronavirus deadly</t>
  </si>
  <si>
    <t>is there a coronavirus cure</t>
  </si>
  <si>
    <t>is there cure for coronavirus</t>
  </si>
  <si>
    <t>is coronavirus new</t>
  </si>
  <si>
    <t>is coronavirus airborne</t>
  </si>
  <si>
    <t>is coronavirus the flu</t>
  </si>
  <si>
    <t>is there a cure for coronavirus</t>
  </si>
  <si>
    <t>is coronavirus dangerous</t>
  </si>
  <si>
    <t>is the coronavirus deadly</t>
  </si>
  <si>
    <t>how</t>
  </si>
  <si>
    <t>how many have coronavirus</t>
  </si>
  <si>
    <t>how many coronavirus cases</t>
  </si>
  <si>
    <t>how many people have coronavirus</t>
  </si>
  <si>
    <t>how many people died coronavirus</t>
  </si>
  <si>
    <t>how many died from coronavirus</t>
  </si>
  <si>
    <t>how coronavirus spread</t>
  </si>
  <si>
    <t>how many people died from coronavirus</t>
  </si>
  <si>
    <t>how coronavirus start</t>
  </si>
  <si>
    <t>how many cases of coronavirus</t>
  </si>
  <si>
    <t>how did coronavirus start</t>
  </si>
  <si>
    <t>how many have died from coronavirus</t>
  </si>
  <si>
    <t>how did the coronavirus</t>
  </si>
  <si>
    <t>how many people have the coronavirus</t>
  </si>
  <si>
    <t>how many people have died from coronavirus</t>
  </si>
  <si>
    <t>how to get coronavirus</t>
  </si>
  <si>
    <t>do</t>
  </si>
  <si>
    <t>do i have coronavirus</t>
  </si>
  <si>
    <t>do masks help coronavirus</t>
  </si>
  <si>
    <t>do masks work coronavirus</t>
  </si>
  <si>
    <t>do i have the coronavirus</t>
  </si>
  <si>
    <t>do masks prevent coronavirus</t>
  </si>
  <si>
    <t>Australia</t>
  </si>
  <si>
    <t>Canada</t>
  </si>
  <si>
    <t>US</t>
  </si>
  <si>
    <t>China</t>
  </si>
  <si>
    <t>D. Princess</t>
  </si>
  <si>
    <t>Flags</t>
  </si>
  <si>
    <t>https://cdn.webshopapp.com/shops/94414/files/51864912/flag-of-afghanistan.jpg</t>
  </si>
  <si>
    <t>https://upload.wikimedia.org/wikipedia/commons/thumb/3/36/Flag_of_Albania.svg/1280px-Flag_of_Albania.svg.png</t>
  </si>
  <si>
    <t>https://upload.wikimedia.org/wikipedia/commons/thumb/8/88/Flag_of_Australia_%28converted%29.svg/1200px-Flag_of_Australia_%28converted%29.svg.png</t>
  </si>
  <si>
    <t>https://upload.wikimedia.org/wikipedia/en/thumb/b/ba/Flag_of_Germany.svg/1280px-Flag_of_Germany.svg.png</t>
  </si>
  <si>
    <t>https://upload.wikimedia.org/wikipedia/commons/thumb/5/5b/Flag_of_Hong_Kong.svg/1280px-Flag_of_Hong_Kong.svg.png</t>
  </si>
  <si>
    <t>https://www.festtema.dk/media/catalog/product/cache/1/image/595x/9df78eab33525d08d6e5fb8d27136e95/i/r/iran_flag.png</t>
  </si>
  <si>
    <t>https://cdn.countryflags.com/thumbs/china/flag-800.png</t>
  </si>
  <si>
    <t>https://i.insider.com/5cbf50dfd1a2f8074406a8b2?width=1100&amp;format=jpeg&amp;auto=webp</t>
  </si>
  <si>
    <t>https://upload.wikimedia.org/wikipedia/en/thumb/9/9e/Flag_of_Japan.svg/1200px-Flag_of_Japan.svg.png</t>
  </si>
  <si>
    <t>https://upload.wikimedia.org/wikipedia/commons/6/66/Flag_of_Malaysia.svg</t>
  </si>
  <si>
    <t>https://upload.wikimedia.org/wikipedia/commons/thumb/4/48/Flag_of_Singapore.svg/1200px-Flag_of_Singapore.svg.png</t>
  </si>
  <si>
    <t>https://cdn.webshopapp.com/shops/94414/files/52386312/flag-of-south-korea.jpg</t>
  </si>
  <si>
    <t>https://www.enchantedlearning.com/europe/spain/flag/Flagbig.GIF</t>
  </si>
  <si>
    <t>https://upload.wikimedia.org/wikipedia/commons/7/72/Flag_of_the_Republic_of_China.svg</t>
  </si>
  <si>
    <t>https://www.om-flag.dk/img/13/500x500/229_324.jpg</t>
  </si>
  <si>
    <t>https://upload.wikimedia.org/wikipedia/en/thumb/a/a4/Flag_of_the_United_States.svg/1280px-Flag_of_the_United_States.svg.png</t>
  </si>
  <si>
    <t>https://cdn.webshopapp.com/shops/94414/files/52383156/flag-of-france.jpg</t>
  </si>
  <si>
    <t>https://upload.wikimedia.org/wikipedia/en/0/03/Flag_of_Italy.svg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</si>
</sst>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color rgb="FF000000"/>
      <name val="Arial"/>
    </font>
    <font>
      <sz val="12"/>
      <color rgb="FF000000"/>
      <name val="Calibri"/>
    </font>
    <font>
      <u/>
      <sz val="12"/>
      <color rgb="FF0563C1"/>
      <name val="Calibri"/>
    </font>
    <font>
      <u/>
      <sz val="10"/>
      <color theme="1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3" fontId="2" fillId="0" borderId="0" xfId="0" applyNumberFormat="1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0" borderId="0" xfId="1" applyAlignment="1"/>
    <xf numFmtId="0" fontId="6" fillId="0" borderId="0" xfId="1"/>
    <xf numFmtId="0" fontId="7" fillId="0" borderId="0" xfId="0" applyFont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n.countryflags.com/thumbs/china/flag-800.png" TargetMode="External"/><Relationship Id="rId13" Type="http://schemas.openxmlformats.org/officeDocument/2006/relationships/hyperlink" Target="https://cdn.webshopapp.com/shops/94414/files/52386312/flag-of-south-korea.jpg" TargetMode="External"/><Relationship Id="rId18" Type="http://schemas.openxmlformats.org/officeDocument/2006/relationships/hyperlink" Target="https://cdn.webshopapp.com/shops/94414/files/52383156/flag-of-france.jpg" TargetMode="External"/><Relationship Id="rId3" Type="http://schemas.openxmlformats.org/officeDocument/2006/relationships/hyperlink" Target="https://upload.wikimedia.org/wikipedia/commons/thumb/8/88/Flag_of_Australia_%28converted%29.svg/1200px-Flag_of_Australia_%28converted%29.svg.png" TargetMode="External"/><Relationship Id="rId7" Type="http://schemas.openxmlformats.org/officeDocument/2006/relationships/hyperlink" Target="https://upload.wikimedia.org/wikipedia/en/0/03/Flag_of_Italy.svg" TargetMode="External"/><Relationship Id="rId12" Type="http://schemas.openxmlformats.org/officeDocument/2006/relationships/hyperlink" Target="https://upload.wikimedia.org/wikipedia/commons/thumb/4/48/Flag_of_Singapore.svg/1200px-Flag_of_Singapore.svg.png" TargetMode="External"/><Relationship Id="rId17" Type="http://schemas.openxmlformats.org/officeDocument/2006/relationships/hyperlink" Target="https://upload.wikimedia.org/wikipedia/en/thumb/a/a4/Flag_of_the_United_States.svg/1280px-Flag_of_the_United_States.svg.png" TargetMode="External"/><Relationship Id="rId2" Type="http://schemas.openxmlformats.org/officeDocument/2006/relationships/hyperlink" Target="https://upload.wikimedia.org/wikipedia/commons/thumb/3/36/Flag_of_Albania.svg/1280px-Flag_of_Albania.svg.png" TargetMode="External"/><Relationship Id="rId16" Type="http://schemas.openxmlformats.org/officeDocument/2006/relationships/hyperlink" Target="https://www.om-flag.dk/img/13/500x500/229_324.jpg" TargetMode="External"/><Relationship Id="rId1" Type="http://schemas.openxmlformats.org/officeDocument/2006/relationships/hyperlink" Target="https://cdn.webshopapp.com/shops/94414/files/51864912/flag-of-afghanistan.jpg" TargetMode="External"/><Relationship Id="rId6" Type="http://schemas.openxmlformats.org/officeDocument/2006/relationships/hyperlink" Target="https://www.festtema.dk/media/catalog/product/cache/1/image/595x/9df78eab33525d08d6e5fb8d27136e95/i/r/iran_flag.png" TargetMode="External"/><Relationship Id="rId11" Type="http://schemas.openxmlformats.org/officeDocument/2006/relationships/hyperlink" Target="https://upload.wikimedia.org/wikipedia/commons/6/66/Flag_of_Malaysia.svg" TargetMode="External"/><Relationship Id="rId5" Type="http://schemas.openxmlformats.org/officeDocument/2006/relationships/hyperlink" Target="https://upload.wikimedia.org/wikipedia/commons/thumb/5/5b/Flag_of_Hong_Kong.svg/1280px-Flag_of_Hong_Kong.svg.png" TargetMode="External"/><Relationship Id="rId15" Type="http://schemas.openxmlformats.org/officeDocument/2006/relationships/hyperlink" Target="https://upload.wikimedia.org/wikipedia/commons/7/72/Flag_of_the_Republic_of_China.svg" TargetMode="External"/><Relationship Id="rId10" Type="http://schemas.openxmlformats.org/officeDocument/2006/relationships/hyperlink" Target="https://upload.wikimedia.org/wikipedia/en/thumb/9/9e/Flag_of_Japan.svg/1200px-Flag_of_Japan.svg.png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upload.wikimedia.org/wikipedia/en/thumb/b/ba/Flag_of_Germany.svg/1280px-Flag_of_Germany.svg.png" TargetMode="External"/><Relationship Id="rId9" Type="http://schemas.openxmlformats.org/officeDocument/2006/relationships/hyperlink" Target="https://i.insider.com/5cbf50dfd1a2f8074406a8b2?width=1100&amp;format=jpeg&amp;auto=webp" TargetMode="External"/><Relationship Id="rId14" Type="http://schemas.openxmlformats.org/officeDocument/2006/relationships/hyperlink" Target="https://www.enchantedlearning.com/europe/spain/flag/Flagbig.GIF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A9999"/>
    <outlinePr summaryBelow="0" summaryRight="0"/>
  </sheetPr>
  <dimension ref="A1:BC112"/>
  <sheetViews>
    <sheetView tabSelected="1" topLeftCell="A44" workbookViewId="0">
      <selection activeCell="B51" sqref="B51"/>
    </sheetView>
  </sheetViews>
  <sheetFormatPr defaultColWidth="14.44140625" defaultRowHeight="15.75" customHeight="1" x14ac:dyDescent="0.25"/>
  <cols>
    <col min="1" max="1" width="20.109375" bestFit="1" customWidth="1"/>
    <col min="2" max="2" width="20.109375" customWidth="1"/>
  </cols>
  <sheetData>
    <row r="1" spans="1:55" ht="15.75" customHeight="1" x14ac:dyDescent="0.25">
      <c r="A1" s="1" t="str">
        <f ca="1">IFERROR(__xludf.DUMMYFUNCTION("""COMPUTED_VALUE"""),"Country/Region")</f>
        <v>Country/Region</v>
      </c>
      <c r="B1" s="1" t="s">
        <v>94</v>
      </c>
      <c r="C1" s="1">
        <f ca="1">IFERROR(__xludf.DUMMYFUNCTION("""COMPUTED_VALUE"""),43852)</f>
        <v>43852</v>
      </c>
      <c r="D1" s="1">
        <f ca="1">IFERROR(__xludf.DUMMYFUNCTION("""COMPUTED_VALUE"""),43853)</f>
        <v>43853</v>
      </c>
      <c r="E1" s="1">
        <f ca="1">IFERROR(__xludf.DUMMYFUNCTION("""COMPUTED_VALUE"""),43854)</f>
        <v>43854</v>
      </c>
      <c r="F1" s="1">
        <f ca="1">IFERROR(__xludf.DUMMYFUNCTION("""COMPUTED_VALUE"""),43855)</f>
        <v>43855</v>
      </c>
      <c r="G1" s="1">
        <f ca="1">IFERROR(__xludf.DUMMYFUNCTION("""COMPUTED_VALUE"""),43856)</f>
        <v>43856</v>
      </c>
      <c r="H1" s="1">
        <f ca="1">IFERROR(__xludf.DUMMYFUNCTION("""COMPUTED_VALUE"""),43857)</f>
        <v>43857</v>
      </c>
      <c r="I1" s="1">
        <f ca="1">IFERROR(__xludf.DUMMYFUNCTION("""COMPUTED_VALUE"""),43858)</f>
        <v>43858</v>
      </c>
      <c r="J1" s="1">
        <f ca="1">IFERROR(__xludf.DUMMYFUNCTION("""COMPUTED_VALUE"""),43859)</f>
        <v>43859</v>
      </c>
      <c r="K1" s="1">
        <f ca="1">IFERROR(__xludf.DUMMYFUNCTION("""COMPUTED_VALUE"""),43860)</f>
        <v>43860</v>
      </c>
      <c r="L1" s="1">
        <f ca="1">IFERROR(__xludf.DUMMYFUNCTION("""COMPUTED_VALUE"""),43861)</f>
        <v>43861</v>
      </c>
      <c r="M1" s="1">
        <f ca="1">IFERROR(__xludf.DUMMYFUNCTION("""COMPUTED_VALUE"""),43862)</f>
        <v>43862</v>
      </c>
      <c r="N1" s="1">
        <f ca="1">IFERROR(__xludf.DUMMYFUNCTION("""COMPUTED_VALUE"""),43863)</f>
        <v>43863</v>
      </c>
      <c r="O1" s="1">
        <f ca="1">IFERROR(__xludf.DUMMYFUNCTION("""COMPUTED_VALUE"""),43864)</f>
        <v>43864</v>
      </c>
      <c r="P1" s="1">
        <f ca="1">IFERROR(__xludf.DUMMYFUNCTION("""COMPUTED_VALUE"""),43865)</f>
        <v>43865</v>
      </c>
      <c r="Q1" s="1">
        <f ca="1">IFERROR(__xludf.DUMMYFUNCTION("""COMPUTED_VALUE"""),43866)</f>
        <v>43866</v>
      </c>
      <c r="R1" s="1">
        <f ca="1">IFERROR(__xludf.DUMMYFUNCTION("""COMPUTED_VALUE"""),43867)</f>
        <v>43867</v>
      </c>
      <c r="S1" s="1">
        <f ca="1">IFERROR(__xludf.DUMMYFUNCTION("""COMPUTED_VALUE"""),43868)</f>
        <v>43868</v>
      </c>
      <c r="T1" s="1">
        <f ca="1">IFERROR(__xludf.DUMMYFUNCTION("""COMPUTED_VALUE"""),43869)</f>
        <v>43869</v>
      </c>
      <c r="U1" s="1">
        <f ca="1">IFERROR(__xludf.DUMMYFUNCTION("""COMPUTED_VALUE"""),43870)</f>
        <v>43870</v>
      </c>
      <c r="V1" s="1">
        <f ca="1">IFERROR(__xludf.DUMMYFUNCTION("""COMPUTED_VALUE"""),43871)</f>
        <v>43871</v>
      </c>
      <c r="W1" s="1">
        <f ca="1">IFERROR(__xludf.DUMMYFUNCTION("""COMPUTED_VALUE"""),43872)</f>
        <v>43872</v>
      </c>
      <c r="X1" s="1">
        <f ca="1">IFERROR(__xludf.DUMMYFUNCTION("""COMPUTED_VALUE"""),43873)</f>
        <v>43873</v>
      </c>
      <c r="Y1" s="1">
        <f ca="1">IFERROR(__xludf.DUMMYFUNCTION("""COMPUTED_VALUE"""),43874)</f>
        <v>43874</v>
      </c>
      <c r="Z1" s="1">
        <f ca="1">IFERROR(__xludf.DUMMYFUNCTION("""COMPUTED_VALUE"""),43875)</f>
        <v>43875</v>
      </c>
      <c r="AA1" s="1">
        <f ca="1">IFERROR(__xludf.DUMMYFUNCTION("""COMPUTED_VALUE"""),43876)</f>
        <v>43876</v>
      </c>
      <c r="AB1" s="1">
        <f ca="1">IFERROR(__xludf.DUMMYFUNCTION("""COMPUTED_VALUE"""),43877)</f>
        <v>43877</v>
      </c>
      <c r="AC1" s="1">
        <f ca="1">IFERROR(__xludf.DUMMYFUNCTION("""COMPUTED_VALUE"""),43878)</f>
        <v>43878</v>
      </c>
      <c r="AD1" s="1">
        <f ca="1">IFERROR(__xludf.DUMMYFUNCTION("""COMPUTED_VALUE"""),43879)</f>
        <v>43879</v>
      </c>
      <c r="AE1" s="1">
        <f ca="1">IFERROR(__xludf.DUMMYFUNCTION("""COMPUTED_VALUE"""),43880)</f>
        <v>43880</v>
      </c>
      <c r="AF1" s="1">
        <f ca="1">IFERROR(__xludf.DUMMYFUNCTION("""COMPUTED_VALUE"""),43881)</f>
        <v>43881</v>
      </c>
      <c r="AG1" s="1">
        <f ca="1">IFERROR(__xludf.DUMMYFUNCTION("""COMPUTED_VALUE"""),43882)</f>
        <v>43882</v>
      </c>
      <c r="AH1" s="1">
        <f ca="1">IFERROR(__xludf.DUMMYFUNCTION("""COMPUTED_VALUE"""),43883)</f>
        <v>43883</v>
      </c>
      <c r="AI1" s="1">
        <f ca="1">IFERROR(__xludf.DUMMYFUNCTION("""COMPUTED_VALUE"""),43884)</f>
        <v>43884</v>
      </c>
      <c r="AJ1" s="1">
        <f ca="1">IFERROR(__xludf.DUMMYFUNCTION("""COMPUTED_VALUE"""),43885)</f>
        <v>43885</v>
      </c>
      <c r="AK1" s="1">
        <f ca="1">IFERROR(__xludf.DUMMYFUNCTION("""COMPUTED_VALUE"""),43886)</f>
        <v>43886</v>
      </c>
      <c r="AL1" s="1">
        <f ca="1">IFERROR(__xludf.DUMMYFUNCTION("""COMPUTED_VALUE"""),43887)</f>
        <v>43887</v>
      </c>
      <c r="AM1" s="1">
        <f ca="1">IFERROR(__xludf.DUMMYFUNCTION("""COMPUTED_VALUE"""),43888)</f>
        <v>43888</v>
      </c>
      <c r="AN1" s="1">
        <f ca="1">IFERROR(__xludf.DUMMYFUNCTION("""COMPUTED_VALUE"""),43889)</f>
        <v>43889</v>
      </c>
      <c r="AO1" s="1">
        <f ca="1">IFERROR(__xludf.DUMMYFUNCTION("""COMPUTED_VALUE"""),43890)</f>
        <v>43890</v>
      </c>
      <c r="AP1" s="1">
        <f ca="1">IFERROR(__xludf.DUMMYFUNCTION("""COMPUTED_VALUE"""),43891)</f>
        <v>43891</v>
      </c>
      <c r="AQ1" s="1">
        <f ca="1">IFERROR(__xludf.DUMMYFUNCTION("""COMPUTED_VALUE"""),43892)</f>
        <v>43892</v>
      </c>
      <c r="AR1" s="1">
        <f ca="1">IFERROR(__xludf.DUMMYFUNCTION("""COMPUTED_VALUE"""),43893)</f>
        <v>43893</v>
      </c>
      <c r="AS1" s="1">
        <f ca="1">IFERROR(__xludf.DUMMYFUNCTION("""COMPUTED_VALUE"""),43894)</f>
        <v>43894</v>
      </c>
      <c r="AT1" s="1">
        <f ca="1">IFERROR(__xludf.DUMMYFUNCTION("""COMPUTED_VALUE"""),43895)</f>
        <v>43895</v>
      </c>
      <c r="AU1" s="1">
        <f ca="1">IFERROR(__xludf.DUMMYFUNCTION("""COMPUTED_VALUE"""),43896)</f>
        <v>43896</v>
      </c>
      <c r="AV1" s="1">
        <f ca="1">IFERROR(__xludf.DUMMYFUNCTION("""COMPUTED_VALUE"""),43897)</f>
        <v>43897</v>
      </c>
      <c r="AW1" s="1">
        <f ca="1">IFERROR(__xludf.DUMMYFUNCTION("""COMPUTED_VALUE"""),43898)</f>
        <v>43898</v>
      </c>
      <c r="AX1" s="1">
        <f ca="1">IFERROR(__xludf.DUMMYFUNCTION("""COMPUTED_VALUE"""),43899)</f>
        <v>43899</v>
      </c>
      <c r="AY1" s="1"/>
      <c r="AZ1" s="1"/>
      <c r="BA1" s="1"/>
      <c r="BB1" s="1"/>
      <c r="BC1" s="1"/>
    </row>
    <row r="2" spans="1:55" ht="15.75" customHeight="1" x14ac:dyDescent="0.25">
      <c r="A2" s="2" t="str">
        <f ca="1">IFERROR(__xludf.DUMMYFUNCTION("""COMPUTED_VALUE"""),"Afghanistan")</f>
        <v>Afghanistan</v>
      </c>
      <c r="B2" s="14" t="s">
        <v>95</v>
      </c>
      <c r="C2" s="2">
        <f ca="1">IFERROR(__xludf.DUMMYFUNCTION("""COMPUTED_VALUE"""),0)</f>
        <v>0</v>
      </c>
      <c r="D2" s="2">
        <f ca="1">IFERROR(__xludf.DUMMYFUNCTION("""COMPUTED_VALUE"""),0)</f>
        <v>0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IFERROR(__xludf.DUMMYFUNCTION("""COMPUTED_VALUE"""),0)</f>
        <v>0</v>
      </c>
      <c r="M2" s="2">
        <f ca="1">IFERROR(__xludf.DUMMYFUNCTION("""COMPUTED_VALUE"""),0)</f>
        <v>0</v>
      </c>
      <c r="N2" s="2">
        <f ca="1">IFERROR(__xludf.DUMMYFUNCTION("""COMPUTED_VALUE"""),0)</f>
        <v>0</v>
      </c>
      <c r="O2" s="2">
        <f ca="1">IFERROR(__xludf.DUMMYFUNCTION("""COMPUTED_VALUE"""),0)</f>
        <v>0</v>
      </c>
      <c r="P2" s="2">
        <f ca="1">IFERROR(__xludf.DUMMYFUNCTION("""COMPUTED_VALUE"""),0)</f>
        <v>0</v>
      </c>
      <c r="Q2" s="2">
        <f ca="1">IFERROR(__xludf.DUMMYFUNCTION("""COMPUTED_VALUE"""),0)</f>
        <v>0</v>
      </c>
      <c r="R2" s="2">
        <f ca="1">IFERROR(__xludf.DUMMYFUNCTION("""COMPUTED_VALUE"""),0)</f>
        <v>0</v>
      </c>
      <c r="S2" s="2">
        <f ca="1">IFERROR(__xludf.DUMMYFUNCTION("""COMPUTED_VALUE"""),0)</f>
        <v>0</v>
      </c>
      <c r="T2" s="2">
        <f ca="1">IFERROR(__xludf.DUMMYFUNCTION("""COMPUTED_VALUE"""),0)</f>
        <v>0</v>
      </c>
      <c r="U2" s="2">
        <f ca="1">IFERROR(__xludf.DUMMYFUNCTION("""COMPUTED_VALUE"""),0)</f>
        <v>0</v>
      </c>
      <c r="V2" s="2">
        <f ca="1">IFERROR(__xludf.DUMMYFUNCTION("""COMPUTED_VALUE"""),0)</f>
        <v>0</v>
      </c>
      <c r="W2" s="2">
        <f ca="1">IFERROR(__xludf.DUMMYFUNCTION("""COMPUTED_VALUE"""),0)</f>
        <v>0</v>
      </c>
      <c r="X2" s="2">
        <f ca="1">IFERROR(__xludf.DUMMYFUNCTION("""COMPUTED_VALUE"""),0)</f>
        <v>0</v>
      </c>
      <c r="Y2" s="2">
        <f ca="1">IFERROR(__xludf.DUMMYFUNCTION("""COMPUTED_VALUE"""),0)</f>
        <v>0</v>
      </c>
      <c r="Z2" s="2">
        <f ca="1">IFERROR(__xludf.DUMMYFUNCTION("""COMPUTED_VALUE"""),0)</f>
        <v>0</v>
      </c>
      <c r="AA2" s="2">
        <f ca="1">IFERROR(__xludf.DUMMYFUNCTION("""COMPUTED_VALUE"""),0)</f>
        <v>0</v>
      </c>
      <c r="AB2" s="2">
        <f ca="1">IFERROR(__xludf.DUMMYFUNCTION("""COMPUTED_VALUE"""),0)</f>
        <v>0</v>
      </c>
      <c r="AC2" s="2">
        <f ca="1">IFERROR(__xludf.DUMMYFUNCTION("""COMPUTED_VALUE"""),0)</f>
        <v>0</v>
      </c>
      <c r="AD2" s="2">
        <f ca="1">IFERROR(__xludf.DUMMYFUNCTION("""COMPUTED_VALUE"""),0)</f>
        <v>0</v>
      </c>
      <c r="AE2" s="2">
        <f ca="1">IFERROR(__xludf.DUMMYFUNCTION("""COMPUTED_VALUE"""),0)</f>
        <v>0</v>
      </c>
      <c r="AF2" s="2">
        <f ca="1">IFERROR(__xludf.DUMMYFUNCTION("""COMPUTED_VALUE"""),0)</f>
        <v>0</v>
      </c>
      <c r="AG2" s="2">
        <f ca="1">IFERROR(__xludf.DUMMYFUNCTION("""COMPUTED_VALUE"""),0)</f>
        <v>0</v>
      </c>
      <c r="AH2" s="2">
        <f ca="1">IFERROR(__xludf.DUMMYFUNCTION("""COMPUTED_VALUE"""),0)</f>
        <v>0</v>
      </c>
      <c r="AI2" s="2">
        <f ca="1">IFERROR(__xludf.DUMMYFUNCTION("""COMPUTED_VALUE"""),0)</f>
        <v>0</v>
      </c>
      <c r="AJ2" s="2">
        <f ca="1">IFERROR(__xludf.DUMMYFUNCTION("""COMPUTED_VALUE"""),1)</f>
        <v>1</v>
      </c>
      <c r="AK2" s="2">
        <f ca="1">IFERROR(__xludf.DUMMYFUNCTION("""COMPUTED_VALUE"""),1)</f>
        <v>1</v>
      </c>
      <c r="AL2" s="2">
        <f ca="1">IFERROR(__xludf.DUMMYFUNCTION("""COMPUTED_VALUE"""),1)</f>
        <v>1</v>
      </c>
      <c r="AM2" s="2">
        <f ca="1">IFERROR(__xludf.DUMMYFUNCTION("""COMPUTED_VALUE"""),1)</f>
        <v>1</v>
      </c>
      <c r="AN2" s="2">
        <f ca="1">IFERROR(__xludf.DUMMYFUNCTION("""COMPUTED_VALUE"""),1)</f>
        <v>1</v>
      </c>
      <c r="AO2" s="2">
        <f ca="1">IFERROR(__xludf.DUMMYFUNCTION("""COMPUTED_VALUE"""),1)</f>
        <v>1</v>
      </c>
      <c r="AP2" s="2">
        <f ca="1">IFERROR(__xludf.DUMMYFUNCTION("""COMPUTED_VALUE"""),1)</f>
        <v>1</v>
      </c>
      <c r="AQ2" s="2">
        <f ca="1">IFERROR(__xludf.DUMMYFUNCTION("""COMPUTED_VALUE"""),1)</f>
        <v>1</v>
      </c>
      <c r="AR2" s="2">
        <f ca="1">IFERROR(__xludf.DUMMYFUNCTION("""COMPUTED_VALUE"""),1)</f>
        <v>1</v>
      </c>
      <c r="AS2" s="2">
        <f ca="1">IFERROR(__xludf.DUMMYFUNCTION("""COMPUTED_VALUE"""),1)</f>
        <v>1</v>
      </c>
      <c r="AT2" s="2">
        <f ca="1">IFERROR(__xludf.DUMMYFUNCTION("""COMPUTED_VALUE"""),1)</f>
        <v>1</v>
      </c>
      <c r="AU2" s="2">
        <f ca="1">IFERROR(__xludf.DUMMYFUNCTION("""COMPUTED_VALUE"""),1)</f>
        <v>1</v>
      </c>
      <c r="AV2" s="2">
        <f ca="1">IFERROR(__xludf.DUMMYFUNCTION("""COMPUTED_VALUE"""),1)</f>
        <v>1</v>
      </c>
      <c r="AW2" s="2">
        <f ca="1">IFERROR(__xludf.DUMMYFUNCTION("""COMPUTED_VALUE"""),4)</f>
        <v>4</v>
      </c>
      <c r="AX2" s="2">
        <f ca="1">IFERROR(__xludf.DUMMYFUNCTION("""COMPUTED_VALUE"""),4)</f>
        <v>4</v>
      </c>
    </row>
    <row r="3" spans="1:55" ht="15.75" customHeight="1" x14ac:dyDescent="0.25">
      <c r="A3" s="2" t="str">
        <f ca="1">IFERROR(__xludf.DUMMYFUNCTION("""COMPUTED_VALUE"""),"Albania")</f>
        <v>Albania</v>
      </c>
      <c r="B3" s="14" t="s">
        <v>96</v>
      </c>
      <c r="C3" s="2">
        <f ca="1">IFERROR(__xludf.DUMMYFUNCTION("""COMPUTED_VALUE"""),0)</f>
        <v>0</v>
      </c>
      <c r="D3" s="2">
        <f ca="1">IFERROR(__xludf.DUMMYFUNCTION("""COMPUTED_VALUE"""),0)</f>
        <v>0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IFERROR(__xludf.DUMMYFUNCTION("""COMPUTED_VALUE"""),0)</f>
        <v>0</v>
      </c>
      <c r="H3" s="2">
        <f ca="1">IFERROR(__xludf.DUMMYFUNCTION("""COMPUTED_VALUE"""),0)</f>
        <v>0</v>
      </c>
      <c r="I3" s="2">
        <f ca="1">IFERROR(__xludf.DUMMYFUNCTION("""COMPUTED_VALUE"""),0)</f>
        <v>0</v>
      </c>
      <c r="J3" s="2">
        <f ca="1">IFERROR(__xludf.DUMMYFUNCTION("""COMPUTED_VALUE"""),0)</f>
        <v>0</v>
      </c>
      <c r="K3" s="2">
        <f ca="1">IFERROR(__xludf.DUMMYFUNCTION("""COMPUTED_VALUE"""),0)</f>
        <v>0</v>
      </c>
      <c r="L3" s="2">
        <f ca="1">IFERROR(__xludf.DUMMYFUNCTION("""COMPUTED_VALUE"""),0)</f>
        <v>0</v>
      </c>
      <c r="M3" s="2">
        <f ca="1">IFERROR(__xludf.DUMMYFUNCTION("""COMPUTED_VALUE"""),0)</f>
        <v>0</v>
      </c>
      <c r="N3" s="2">
        <f ca="1">IFERROR(__xludf.DUMMYFUNCTION("""COMPUTED_VALUE"""),0)</f>
        <v>0</v>
      </c>
      <c r="O3" s="2">
        <f ca="1">IFERROR(__xludf.DUMMYFUNCTION("""COMPUTED_VALUE"""),0)</f>
        <v>0</v>
      </c>
      <c r="P3" s="2">
        <f ca="1">IFERROR(__xludf.DUMMYFUNCTION("""COMPUTED_VALUE"""),0)</f>
        <v>0</v>
      </c>
      <c r="Q3" s="2">
        <f ca="1">IFERROR(__xludf.DUMMYFUNCTION("""COMPUTED_VALUE"""),0)</f>
        <v>0</v>
      </c>
      <c r="R3" s="2">
        <f ca="1">IFERROR(__xludf.DUMMYFUNCTION("""COMPUTED_VALUE"""),0)</f>
        <v>0</v>
      </c>
      <c r="S3" s="2">
        <f ca="1">IFERROR(__xludf.DUMMYFUNCTION("""COMPUTED_VALUE"""),0)</f>
        <v>0</v>
      </c>
      <c r="T3" s="2">
        <f ca="1">IFERROR(__xludf.DUMMYFUNCTION("""COMPUTED_VALUE"""),0)</f>
        <v>0</v>
      </c>
      <c r="U3" s="2">
        <f ca="1">IFERROR(__xludf.DUMMYFUNCTION("""COMPUTED_VALUE"""),0)</f>
        <v>0</v>
      </c>
      <c r="V3" s="2">
        <f ca="1">IFERROR(__xludf.DUMMYFUNCTION("""COMPUTED_VALUE"""),0)</f>
        <v>0</v>
      </c>
      <c r="W3" s="2">
        <f ca="1">IFERROR(__xludf.DUMMYFUNCTION("""COMPUTED_VALUE"""),0)</f>
        <v>0</v>
      </c>
      <c r="X3" s="2">
        <f ca="1">IFERROR(__xludf.DUMMYFUNCTION("""COMPUTED_VALUE"""),0)</f>
        <v>0</v>
      </c>
      <c r="Y3" s="2">
        <f ca="1">IFERROR(__xludf.DUMMYFUNCTION("""COMPUTED_VALUE"""),0)</f>
        <v>0</v>
      </c>
      <c r="Z3" s="2">
        <f ca="1">IFERROR(__xludf.DUMMYFUNCTION("""COMPUTED_VALUE"""),0)</f>
        <v>0</v>
      </c>
      <c r="AA3" s="2">
        <f ca="1">IFERROR(__xludf.DUMMYFUNCTION("""COMPUTED_VALUE"""),0)</f>
        <v>0</v>
      </c>
      <c r="AB3" s="2">
        <f ca="1">IFERROR(__xludf.DUMMYFUNCTION("""COMPUTED_VALUE"""),0)</f>
        <v>0</v>
      </c>
      <c r="AC3" s="2">
        <f ca="1">IFERROR(__xludf.DUMMYFUNCTION("""COMPUTED_VALUE"""),0)</f>
        <v>0</v>
      </c>
      <c r="AD3" s="2">
        <f ca="1">IFERROR(__xludf.DUMMYFUNCTION("""COMPUTED_VALUE"""),0)</f>
        <v>0</v>
      </c>
      <c r="AE3" s="2">
        <f ca="1">IFERROR(__xludf.DUMMYFUNCTION("""COMPUTED_VALUE"""),0)</f>
        <v>0</v>
      </c>
      <c r="AF3" s="2">
        <f ca="1">IFERROR(__xludf.DUMMYFUNCTION("""COMPUTED_VALUE"""),0)</f>
        <v>0</v>
      </c>
      <c r="AG3" s="2">
        <f ca="1">IFERROR(__xludf.DUMMYFUNCTION("""COMPUTED_VALUE"""),0)</f>
        <v>0</v>
      </c>
      <c r="AH3" s="2">
        <f ca="1">IFERROR(__xludf.DUMMYFUNCTION("""COMPUTED_VALUE"""),0)</f>
        <v>0</v>
      </c>
      <c r="AI3" s="2">
        <f ca="1">IFERROR(__xludf.DUMMYFUNCTION("""COMPUTED_VALUE"""),0)</f>
        <v>0</v>
      </c>
      <c r="AJ3" s="2">
        <f ca="1">IFERROR(__xludf.DUMMYFUNCTION("""COMPUTED_VALUE"""),0)</f>
        <v>0</v>
      </c>
      <c r="AK3" s="2">
        <f ca="1">IFERROR(__xludf.DUMMYFUNCTION("""COMPUTED_VALUE"""),0)</f>
        <v>0</v>
      </c>
      <c r="AL3" s="2">
        <f ca="1">IFERROR(__xludf.DUMMYFUNCTION("""COMPUTED_VALUE"""),0)</f>
        <v>0</v>
      </c>
      <c r="AM3" s="2">
        <f ca="1">IFERROR(__xludf.DUMMYFUNCTION("""COMPUTED_VALUE"""),0)</f>
        <v>0</v>
      </c>
      <c r="AN3" s="2">
        <f ca="1">IFERROR(__xludf.DUMMYFUNCTION("""COMPUTED_VALUE"""),0)</f>
        <v>0</v>
      </c>
      <c r="AO3" s="2">
        <f ca="1">IFERROR(__xludf.DUMMYFUNCTION("""COMPUTED_VALUE"""),0)</f>
        <v>0</v>
      </c>
      <c r="AP3" s="2">
        <f ca="1">IFERROR(__xludf.DUMMYFUNCTION("""COMPUTED_VALUE"""),0)</f>
        <v>0</v>
      </c>
      <c r="AQ3" s="2">
        <f ca="1">IFERROR(__xludf.DUMMYFUNCTION("""COMPUTED_VALUE"""),0)</f>
        <v>0</v>
      </c>
      <c r="AR3" s="2">
        <f ca="1">IFERROR(__xludf.DUMMYFUNCTION("""COMPUTED_VALUE"""),0)</f>
        <v>0</v>
      </c>
      <c r="AS3" s="2">
        <f ca="1">IFERROR(__xludf.DUMMYFUNCTION("""COMPUTED_VALUE"""),0)</f>
        <v>0</v>
      </c>
      <c r="AT3" s="2">
        <f ca="1">IFERROR(__xludf.DUMMYFUNCTION("""COMPUTED_VALUE"""),0)</f>
        <v>0</v>
      </c>
      <c r="AU3" s="2">
        <f ca="1">IFERROR(__xludf.DUMMYFUNCTION("""COMPUTED_VALUE"""),0)</f>
        <v>0</v>
      </c>
      <c r="AV3" s="2">
        <f ca="1">IFERROR(__xludf.DUMMYFUNCTION("""COMPUTED_VALUE"""),0)</f>
        <v>0</v>
      </c>
      <c r="AW3" s="2">
        <f ca="1">IFERROR(__xludf.DUMMYFUNCTION("""COMPUTED_VALUE"""),0)</f>
        <v>0</v>
      </c>
      <c r="AX3" s="2">
        <f ca="1">IFERROR(__xludf.DUMMYFUNCTION("""COMPUTED_VALUE"""),2)</f>
        <v>2</v>
      </c>
    </row>
    <row r="4" spans="1:55" ht="15.75" customHeight="1" x14ac:dyDescent="0.25">
      <c r="A4" s="2" t="str">
        <f ca="1">IFERROR(__xludf.DUMMYFUNCTION("""COMPUTED_VALUE"""),"Algeria")</f>
        <v>Algeria</v>
      </c>
      <c r="B4" s="2"/>
      <c r="C4" s="2">
        <f ca="1">IFERROR(__xludf.DUMMYFUNCTION("""COMPUTED_VALUE"""),0)</f>
        <v>0</v>
      </c>
      <c r="D4" s="2">
        <f ca="1">IFERROR(__xludf.DUMMYFUNCTION("""COMPUTED_VALUE"""),0)</f>
        <v>0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IFERROR(__xludf.DUMMYFUNCTION("""COMPUTED_VALUE"""),0)</f>
        <v>0</v>
      </c>
      <c r="M4" s="2">
        <f ca="1">IFERROR(__xludf.DUMMYFUNCTION("""COMPUTED_VALUE"""),0)</f>
        <v>0</v>
      </c>
      <c r="N4" s="2">
        <f ca="1">IFERROR(__xludf.DUMMYFUNCTION("""COMPUTED_VALUE"""),0)</f>
        <v>0</v>
      </c>
      <c r="O4" s="2">
        <f ca="1">IFERROR(__xludf.DUMMYFUNCTION("""COMPUTED_VALUE"""),0)</f>
        <v>0</v>
      </c>
      <c r="P4" s="2">
        <f ca="1">IFERROR(__xludf.DUMMYFUNCTION("""COMPUTED_VALUE"""),0)</f>
        <v>0</v>
      </c>
      <c r="Q4" s="2">
        <f ca="1">IFERROR(__xludf.DUMMYFUNCTION("""COMPUTED_VALUE"""),0)</f>
        <v>0</v>
      </c>
      <c r="R4" s="2">
        <f ca="1">IFERROR(__xludf.DUMMYFUNCTION("""COMPUTED_VALUE"""),0)</f>
        <v>0</v>
      </c>
      <c r="S4" s="2">
        <f ca="1">IFERROR(__xludf.DUMMYFUNCTION("""COMPUTED_VALUE"""),0)</f>
        <v>0</v>
      </c>
      <c r="T4" s="2">
        <f ca="1">IFERROR(__xludf.DUMMYFUNCTION("""COMPUTED_VALUE"""),0)</f>
        <v>0</v>
      </c>
      <c r="U4" s="2">
        <f ca="1">IFERROR(__xludf.DUMMYFUNCTION("""COMPUTED_VALUE"""),0)</f>
        <v>0</v>
      </c>
      <c r="V4" s="2">
        <f ca="1">IFERROR(__xludf.DUMMYFUNCTION("""COMPUTED_VALUE"""),0)</f>
        <v>0</v>
      </c>
      <c r="W4" s="2">
        <f ca="1">IFERROR(__xludf.DUMMYFUNCTION("""COMPUTED_VALUE"""),0)</f>
        <v>0</v>
      </c>
      <c r="X4" s="2">
        <f ca="1">IFERROR(__xludf.DUMMYFUNCTION("""COMPUTED_VALUE"""),0)</f>
        <v>0</v>
      </c>
      <c r="Y4" s="2">
        <f ca="1">IFERROR(__xludf.DUMMYFUNCTION("""COMPUTED_VALUE"""),0)</f>
        <v>0</v>
      </c>
      <c r="Z4" s="2">
        <f ca="1">IFERROR(__xludf.DUMMYFUNCTION("""COMPUTED_VALUE"""),0)</f>
        <v>0</v>
      </c>
      <c r="AA4" s="2">
        <f ca="1">IFERROR(__xludf.DUMMYFUNCTION("""COMPUTED_VALUE"""),0)</f>
        <v>0</v>
      </c>
      <c r="AB4" s="2">
        <f ca="1">IFERROR(__xludf.DUMMYFUNCTION("""COMPUTED_VALUE"""),0)</f>
        <v>0</v>
      </c>
      <c r="AC4" s="2">
        <f ca="1">IFERROR(__xludf.DUMMYFUNCTION("""COMPUTED_VALUE"""),0)</f>
        <v>0</v>
      </c>
      <c r="AD4" s="2">
        <f ca="1">IFERROR(__xludf.DUMMYFUNCTION("""COMPUTED_VALUE"""),0)</f>
        <v>0</v>
      </c>
      <c r="AE4" s="2">
        <f ca="1">IFERROR(__xludf.DUMMYFUNCTION("""COMPUTED_VALUE"""),0)</f>
        <v>0</v>
      </c>
      <c r="AF4" s="2">
        <f ca="1">IFERROR(__xludf.DUMMYFUNCTION("""COMPUTED_VALUE"""),0)</f>
        <v>0</v>
      </c>
      <c r="AG4" s="2">
        <f ca="1">IFERROR(__xludf.DUMMYFUNCTION("""COMPUTED_VALUE"""),0)</f>
        <v>0</v>
      </c>
      <c r="AH4" s="2">
        <f ca="1">IFERROR(__xludf.DUMMYFUNCTION("""COMPUTED_VALUE"""),0)</f>
        <v>0</v>
      </c>
      <c r="AI4" s="2">
        <f ca="1">IFERROR(__xludf.DUMMYFUNCTION("""COMPUTED_VALUE"""),0)</f>
        <v>0</v>
      </c>
      <c r="AJ4" s="2">
        <f ca="1">IFERROR(__xludf.DUMMYFUNCTION("""COMPUTED_VALUE"""),0)</f>
        <v>0</v>
      </c>
      <c r="AK4" s="2">
        <f ca="1">IFERROR(__xludf.DUMMYFUNCTION("""COMPUTED_VALUE"""),1)</f>
        <v>1</v>
      </c>
      <c r="AL4" s="2">
        <f ca="1">IFERROR(__xludf.DUMMYFUNCTION("""COMPUTED_VALUE"""),1)</f>
        <v>1</v>
      </c>
      <c r="AM4" s="2">
        <f ca="1">IFERROR(__xludf.DUMMYFUNCTION("""COMPUTED_VALUE"""),1)</f>
        <v>1</v>
      </c>
      <c r="AN4" s="2">
        <f ca="1">IFERROR(__xludf.DUMMYFUNCTION("""COMPUTED_VALUE"""),1)</f>
        <v>1</v>
      </c>
      <c r="AO4" s="2">
        <f ca="1">IFERROR(__xludf.DUMMYFUNCTION("""COMPUTED_VALUE"""),1)</f>
        <v>1</v>
      </c>
      <c r="AP4" s="2">
        <f ca="1">IFERROR(__xludf.DUMMYFUNCTION("""COMPUTED_VALUE"""),1)</f>
        <v>1</v>
      </c>
      <c r="AQ4" s="2">
        <f ca="1">IFERROR(__xludf.DUMMYFUNCTION("""COMPUTED_VALUE"""),3)</f>
        <v>3</v>
      </c>
      <c r="AR4" s="2">
        <f ca="1">IFERROR(__xludf.DUMMYFUNCTION("""COMPUTED_VALUE"""),5)</f>
        <v>5</v>
      </c>
      <c r="AS4" s="2">
        <f ca="1">IFERROR(__xludf.DUMMYFUNCTION("""COMPUTED_VALUE"""),12)</f>
        <v>12</v>
      </c>
      <c r="AT4" s="2">
        <f ca="1">IFERROR(__xludf.DUMMYFUNCTION("""COMPUTED_VALUE"""),12)</f>
        <v>12</v>
      </c>
      <c r="AU4" s="2">
        <f ca="1">IFERROR(__xludf.DUMMYFUNCTION("""COMPUTED_VALUE"""),17)</f>
        <v>17</v>
      </c>
      <c r="AV4" s="2">
        <f ca="1">IFERROR(__xludf.DUMMYFUNCTION("""COMPUTED_VALUE"""),17)</f>
        <v>17</v>
      </c>
      <c r="AW4" s="2">
        <f ca="1">IFERROR(__xludf.DUMMYFUNCTION("""COMPUTED_VALUE"""),19)</f>
        <v>19</v>
      </c>
      <c r="AX4" s="2">
        <f ca="1">IFERROR(__xludf.DUMMYFUNCTION("""COMPUTED_VALUE"""),20)</f>
        <v>20</v>
      </c>
    </row>
    <row r="5" spans="1:55" ht="15.75" customHeight="1" x14ac:dyDescent="0.25">
      <c r="A5" s="2" t="str">
        <f ca="1">IFERROR(__xludf.DUMMYFUNCTION("""COMPUTED_VALUE"""),"Andorra")</f>
        <v>Andorra</v>
      </c>
      <c r="B5" s="2"/>
      <c r="C5" s="2">
        <f ca="1">IFERROR(__xludf.DUMMYFUNCTION("""COMPUTED_VALUE"""),0)</f>
        <v>0</v>
      </c>
      <c r="D5" s="2">
        <f ca="1">IFERROR(__xludf.DUMMYFUNCTION("""COMPUTED_VALUE"""),0)</f>
        <v>0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IFERROR(__xludf.DUMMYFUNCTION("""COMPUTED_VALUE"""),0)</f>
        <v>0</v>
      </c>
      <c r="R5" s="2">
        <f ca="1">IFERROR(__xludf.DUMMYFUNCTION("""COMPUTED_VALUE"""),0)</f>
        <v>0</v>
      </c>
      <c r="S5" s="2">
        <f ca="1">IFERROR(__xludf.DUMMYFUNCTION("""COMPUTED_VALUE"""),0)</f>
        <v>0</v>
      </c>
      <c r="T5" s="2">
        <f ca="1">IFERROR(__xludf.DUMMYFUNCTION("""COMPUTED_VALUE"""),0)</f>
        <v>0</v>
      </c>
      <c r="U5" s="2">
        <f ca="1">IFERROR(__xludf.DUMMYFUNCTION("""COMPUTED_VALUE"""),0)</f>
        <v>0</v>
      </c>
      <c r="V5" s="2">
        <f ca="1">IFERROR(__xludf.DUMMYFUNCTION("""COMPUTED_VALUE"""),0)</f>
        <v>0</v>
      </c>
      <c r="W5" s="2">
        <f ca="1">IFERROR(__xludf.DUMMYFUNCTION("""COMPUTED_VALUE"""),0)</f>
        <v>0</v>
      </c>
      <c r="X5" s="2">
        <f ca="1">IFERROR(__xludf.DUMMYFUNCTION("""COMPUTED_VALUE"""),0)</f>
        <v>0</v>
      </c>
      <c r="Y5" s="2">
        <f ca="1">IFERROR(__xludf.DUMMYFUNCTION("""COMPUTED_VALUE"""),0)</f>
        <v>0</v>
      </c>
      <c r="Z5" s="2">
        <f ca="1">IFERROR(__xludf.DUMMYFUNCTION("""COMPUTED_VALUE"""),0)</f>
        <v>0</v>
      </c>
      <c r="AA5" s="2">
        <f ca="1">IFERROR(__xludf.DUMMYFUNCTION("""COMPUTED_VALUE"""),0)</f>
        <v>0</v>
      </c>
      <c r="AB5" s="2">
        <f ca="1">IFERROR(__xludf.DUMMYFUNCTION("""COMPUTED_VALUE"""),0)</f>
        <v>0</v>
      </c>
      <c r="AC5" s="2">
        <f ca="1">IFERROR(__xludf.DUMMYFUNCTION("""COMPUTED_VALUE"""),0)</f>
        <v>0</v>
      </c>
      <c r="AD5" s="2">
        <f ca="1">IFERROR(__xludf.DUMMYFUNCTION("""COMPUTED_VALUE"""),0)</f>
        <v>0</v>
      </c>
      <c r="AE5" s="2">
        <f ca="1">IFERROR(__xludf.DUMMYFUNCTION("""COMPUTED_VALUE"""),0)</f>
        <v>0</v>
      </c>
      <c r="AF5" s="2">
        <f ca="1">IFERROR(__xludf.DUMMYFUNCTION("""COMPUTED_VALUE"""),0)</f>
        <v>0</v>
      </c>
      <c r="AG5" s="2">
        <f ca="1">IFERROR(__xludf.DUMMYFUNCTION("""COMPUTED_VALUE"""),0)</f>
        <v>0</v>
      </c>
      <c r="AH5" s="2">
        <f ca="1">IFERROR(__xludf.DUMMYFUNCTION("""COMPUTED_VALUE"""),0)</f>
        <v>0</v>
      </c>
      <c r="AI5" s="2">
        <f ca="1">IFERROR(__xludf.DUMMYFUNCTION("""COMPUTED_VALUE"""),0)</f>
        <v>0</v>
      </c>
      <c r="AJ5" s="2">
        <f ca="1">IFERROR(__xludf.DUMMYFUNCTION("""COMPUTED_VALUE"""),0)</f>
        <v>0</v>
      </c>
      <c r="AK5" s="2">
        <f ca="1">IFERROR(__xludf.DUMMYFUNCTION("""COMPUTED_VALUE"""),0)</f>
        <v>0</v>
      </c>
      <c r="AL5" s="2">
        <f ca="1">IFERROR(__xludf.DUMMYFUNCTION("""COMPUTED_VALUE"""),0)</f>
        <v>0</v>
      </c>
      <c r="AM5" s="2">
        <f ca="1">IFERROR(__xludf.DUMMYFUNCTION("""COMPUTED_VALUE"""),0)</f>
        <v>0</v>
      </c>
      <c r="AN5" s="2">
        <f ca="1">IFERROR(__xludf.DUMMYFUNCTION("""COMPUTED_VALUE"""),0)</f>
        <v>0</v>
      </c>
      <c r="AO5" s="2">
        <f ca="1">IFERROR(__xludf.DUMMYFUNCTION("""COMPUTED_VALUE"""),0)</f>
        <v>0</v>
      </c>
      <c r="AP5" s="2">
        <f ca="1">IFERROR(__xludf.DUMMYFUNCTION("""COMPUTED_VALUE"""),0)</f>
        <v>0</v>
      </c>
      <c r="AQ5" s="2">
        <f ca="1">IFERROR(__xludf.DUMMYFUNCTION("""COMPUTED_VALUE"""),1)</f>
        <v>1</v>
      </c>
      <c r="AR5" s="2">
        <f ca="1">IFERROR(__xludf.DUMMYFUNCTION("""COMPUTED_VALUE"""),1)</f>
        <v>1</v>
      </c>
      <c r="AS5" s="2">
        <f ca="1">IFERROR(__xludf.DUMMYFUNCTION("""COMPUTED_VALUE"""),1)</f>
        <v>1</v>
      </c>
      <c r="AT5" s="2">
        <f ca="1">IFERROR(__xludf.DUMMYFUNCTION("""COMPUTED_VALUE"""),1)</f>
        <v>1</v>
      </c>
      <c r="AU5" s="2">
        <f ca="1">IFERROR(__xludf.DUMMYFUNCTION("""COMPUTED_VALUE"""),1)</f>
        <v>1</v>
      </c>
      <c r="AV5" s="2">
        <f ca="1">IFERROR(__xludf.DUMMYFUNCTION("""COMPUTED_VALUE"""),1)</f>
        <v>1</v>
      </c>
      <c r="AW5" s="2">
        <f ca="1">IFERROR(__xludf.DUMMYFUNCTION("""COMPUTED_VALUE"""),1)</f>
        <v>1</v>
      </c>
      <c r="AX5" s="2">
        <f ca="1">IFERROR(__xludf.DUMMYFUNCTION("""COMPUTED_VALUE"""),1)</f>
        <v>1</v>
      </c>
    </row>
    <row r="6" spans="1:55" ht="15.75" customHeight="1" x14ac:dyDescent="0.25">
      <c r="A6" s="2" t="str">
        <f ca="1">IFERROR(__xludf.DUMMYFUNCTION("""COMPUTED_VALUE"""),"Argentina")</f>
        <v>Argentina</v>
      </c>
      <c r="B6" s="2"/>
      <c r="C6" s="2">
        <f ca="1">IFERROR(__xludf.DUMMYFUNCTION("""COMPUTED_VALUE"""),0)</f>
        <v>0</v>
      </c>
      <c r="D6" s="2">
        <f ca="1">IFERROR(__xludf.DUMMYFUNCTION("""COMPUTED_VALUE"""),0)</f>
        <v>0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IFERROR(__xludf.DUMMYFUNCTION("""COMPUTED_VALUE"""),0)</f>
        <v>0</v>
      </c>
      <c r="Q6" s="2">
        <f ca="1">IFERROR(__xludf.DUMMYFUNCTION("""COMPUTED_VALUE"""),0)</f>
        <v>0</v>
      </c>
      <c r="R6" s="2">
        <f ca="1">IFERROR(__xludf.DUMMYFUNCTION("""COMPUTED_VALUE"""),0)</f>
        <v>0</v>
      </c>
      <c r="S6" s="2">
        <f ca="1">IFERROR(__xludf.DUMMYFUNCTION("""COMPUTED_VALUE"""),0)</f>
        <v>0</v>
      </c>
      <c r="T6" s="2">
        <f ca="1">IFERROR(__xludf.DUMMYFUNCTION("""COMPUTED_VALUE"""),0)</f>
        <v>0</v>
      </c>
      <c r="U6" s="2">
        <f ca="1">IFERROR(__xludf.DUMMYFUNCTION("""COMPUTED_VALUE"""),0)</f>
        <v>0</v>
      </c>
      <c r="V6" s="2">
        <f ca="1">IFERROR(__xludf.DUMMYFUNCTION("""COMPUTED_VALUE"""),0)</f>
        <v>0</v>
      </c>
      <c r="W6" s="2">
        <f ca="1">IFERROR(__xludf.DUMMYFUNCTION("""COMPUTED_VALUE"""),0)</f>
        <v>0</v>
      </c>
      <c r="X6" s="2">
        <f ca="1">IFERROR(__xludf.DUMMYFUNCTION("""COMPUTED_VALUE"""),0)</f>
        <v>0</v>
      </c>
      <c r="Y6" s="2">
        <f ca="1">IFERROR(__xludf.DUMMYFUNCTION("""COMPUTED_VALUE"""),0)</f>
        <v>0</v>
      </c>
      <c r="Z6" s="2">
        <f ca="1">IFERROR(__xludf.DUMMYFUNCTION("""COMPUTED_VALUE"""),0)</f>
        <v>0</v>
      </c>
      <c r="AA6" s="2">
        <f ca="1">IFERROR(__xludf.DUMMYFUNCTION("""COMPUTED_VALUE"""),0)</f>
        <v>0</v>
      </c>
      <c r="AB6" s="2">
        <f ca="1">IFERROR(__xludf.DUMMYFUNCTION("""COMPUTED_VALUE"""),0)</f>
        <v>0</v>
      </c>
      <c r="AC6" s="2">
        <f ca="1">IFERROR(__xludf.DUMMYFUNCTION("""COMPUTED_VALUE"""),0)</f>
        <v>0</v>
      </c>
      <c r="AD6" s="2">
        <f ca="1">IFERROR(__xludf.DUMMYFUNCTION("""COMPUTED_VALUE"""),0)</f>
        <v>0</v>
      </c>
      <c r="AE6" s="2">
        <f ca="1">IFERROR(__xludf.DUMMYFUNCTION("""COMPUTED_VALUE"""),0)</f>
        <v>0</v>
      </c>
      <c r="AF6" s="2">
        <f ca="1">IFERROR(__xludf.DUMMYFUNCTION("""COMPUTED_VALUE"""),0)</f>
        <v>0</v>
      </c>
      <c r="AG6" s="2">
        <f ca="1">IFERROR(__xludf.DUMMYFUNCTION("""COMPUTED_VALUE"""),0)</f>
        <v>0</v>
      </c>
      <c r="AH6" s="2">
        <f ca="1">IFERROR(__xludf.DUMMYFUNCTION("""COMPUTED_VALUE"""),0)</f>
        <v>0</v>
      </c>
      <c r="AI6" s="2">
        <f ca="1">IFERROR(__xludf.DUMMYFUNCTION("""COMPUTED_VALUE"""),0)</f>
        <v>0</v>
      </c>
      <c r="AJ6" s="2">
        <f ca="1">IFERROR(__xludf.DUMMYFUNCTION("""COMPUTED_VALUE"""),0)</f>
        <v>0</v>
      </c>
      <c r="AK6" s="2">
        <f ca="1">IFERROR(__xludf.DUMMYFUNCTION("""COMPUTED_VALUE"""),0)</f>
        <v>0</v>
      </c>
      <c r="AL6" s="2">
        <f ca="1">IFERROR(__xludf.DUMMYFUNCTION("""COMPUTED_VALUE"""),0)</f>
        <v>0</v>
      </c>
      <c r="AM6" s="2">
        <f ca="1">IFERROR(__xludf.DUMMYFUNCTION("""COMPUTED_VALUE"""),0)</f>
        <v>0</v>
      </c>
      <c r="AN6" s="2">
        <f ca="1">IFERROR(__xludf.DUMMYFUNCTION("""COMPUTED_VALUE"""),0)</f>
        <v>0</v>
      </c>
      <c r="AO6" s="2">
        <f ca="1">IFERROR(__xludf.DUMMYFUNCTION("""COMPUTED_VALUE"""),0)</f>
        <v>0</v>
      </c>
      <c r="AP6" s="2">
        <f ca="1">IFERROR(__xludf.DUMMYFUNCTION("""COMPUTED_VALUE"""),0)</f>
        <v>0</v>
      </c>
      <c r="AQ6" s="2">
        <f ca="1">IFERROR(__xludf.DUMMYFUNCTION("""COMPUTED_VALUE"""),0)</f>
        <v>0</v>
      </c>
      <c r="AR6" s="2">
        <f ca="1">IFERROR(__xludf.DUMMYFUNCTION("""COMPUTED_VALUE"""),1)</f>
        <v>1</v>
      </c>
      <c r="AS6" s="2">
        <f ca="1">IFERROR(__xludf.DUMMYFUNCTION("""COMPUTED_VALUE"""),1)</f>
        <v>1</v>
      </c>
      <c r="AT6" s="2">
        <f ca="1">IFERROR(__xludf.DUMMYFUNCTION("""COMPUTED_VALUE"""),1)</f>
        <v>1</v>
      </c>
      <c r="AU6" s="2">
        <f ca="1">IFERROR(__xludf.DUMMYFUNCTION("""COMPUTED_VALUE"""),2)</f>
        <v>2</v>
      </c>
      <c r="AV6" s="2">
        <f ca="1">IFERROR(__xludf.DUMMYFUNCTION("""COMPUTED_VALUE"""),8)</f>
        <v>8</v>
      </c>
      <c r="AW6" s="2">
        <f ca="1">IFERROR(__xludf.DUMMYFUNCTION("""COMPUTED_VALUE"""),12)</f>
        <v>12</v>
      </c>
      <c r="AX6" s="2">
        <f ca="1">IFERROR(__xludf.DUMMYFUNCTION("""COMPUTED_VALUE"""),12)</f>
        <v>12</v>
      </c>
    </row>
    <row r="7" spans="1:55" ht="15.75" customHeight="1" x14ac:dyDescent="0.25">
      <c r="A7" s="2" t="str">
        <f ca="1">IFERROR(__xludf.DUMMYFUNCTION("""COMPUTED_VALUE"""),"Armenia")</f>
        <v>Armenia</v>
      </c>
      <c r="B7" s="2"/>
      <c r="C7" s="2">
        <f ca="1">IFERROR(__xludf.DUMMYFUNCTION("""COMPUTED_VALUE"""),0)</f>
        <v>0</v>
      </c>
      <c r="D7" s="2">
        <f ca="1">IFERROR(__xludf.DUMMYFUNCTION("""COMPUTED_VALUE"""),0)</f>
        <v>0</v>
      </c>
      <c r="E7" s="2">
        <f ca="1">IFERROR(__xludf.DUMMYFUNCTION("""COMPUTED_VALUE"""),0)</f>
        <v>0</v>
      </c>
      <c r="F7" s="2">
        <f ca="1">IFERROR(__xludf.DUMMYFUNCTION("""COMPUTED_VALUE"""),0)</f>
        <v>0</v>
      </c>
      <c r="G7" s="2">
        <f ca="1">IFERROR(__xludf.DUMMYFUNCTION("""COMPUTED_VALUE"""),0)</f>
        <v>0</v>
      </c>
      <c r="H7" s="2">
        <f ca="1">IFERROR(__xludf.DUMMYFUNCTION("""COMPUTED_VALUE"""),0)</f>
        <v>0</v>
      </c>
      <c r="I7" s="2">
        <f ca="1">IFERROR(__xludf.DUMMYFUNCTION("""COMPUTED_VALUE"""),0)</f>
        <v>0</v>
      </c>
      <c r="J7" s="2">
        <f ca="1">IFERROR(__xludf.DUMMYFUNCTION("""COMPUTED_VALUE"""),0)</f>
        <v>0</v>
      </c>
      <c r="K7" s="2">
        <f ca="1">IFERROR(__xludf.DUMMYFUNCTION("""COMPUTED_VALUE"""),0)</f>
        <v>0</v>
      </c>
      <c r="L7" s="2">
        <f ca="1">IFERROR(__xludf.DUMMYFUNCTION("""COMPUTED_VALUE"""),0)</f>
        <v>0</v>
      </c>
      <c r="M7" s="2">
        <f ca="1">IFERROR(__xludf.DUMMYFUNCTION("""COMPUTED_VALUE"""),0)</f>
        <v>0</v>
      </c>
      <c r="N7" s="2">
        <f ca="1">IFERROR(__xludf.DUMMYFUNCTION("""COMPUTED_VALUE"""),0)</f>
        <v>0</v>
      </c>
      <c r="O7" s="2">
        <f ca="1">IFERROR(__xludf.DUMMYFUNCTION("""COMPUTED_VALUE"""),0)</f>
        <v>0</v>
      </c>
      <c r="P7" s="2">
        <f ca="1">IFERROR(__xludf.DUMMYFUNCTION("""COMPUTED_VALUE"""),0)</f>
        <v>0</v>
      </c>
      <c r="Q7" s="2">
        <f ca="1">IFERROR(__xludf.DUMMYFUNCTION("""COMPUTED_VALUE"""),0)</f>
        <v>0</v>
      </c>
      <c r="R7" s="2">
        <f ca="1">IFERROR(__xludf.DUMMYFUNCTION("""COMPUTED_VALUE"""),0)</f>
        <v>0</v>
      </c>
      <c r="S7" s="2">
        <f ca="1">IFERROR(__xludf.DUMMYFUNCTION("""COMPUTED_VALUE"""),0)</f>
        <v>0</v>
      </c>
      <c r="T7" s="2">
        <f ca="1">IFERROR(__xludf.DUMMYFUNCTION("""COMPUTED_VALUE"""),0)</f>
        <v>0</v>
      </c>
      <c r="U7" s="2">
        <f ca="1">IFERROR(__xludf.DUMMYFUNCTION("""COMPUTED_VALUE"""),0)</f>
        <v>0</v>
      </c>
      <c r="V7" s="2">
        <f ca="1">IFERROR(__xludf.DUMMYFUNCTION("""COMPUTED_VALUE"""),0)</f>
        <v>0</v>
      </c>
      <c r="W7" s="2">
        <f ca="1">IFERROR(__xludf.DUMMYFUNCTION("""COMPUTED_VALUE"""),0)</f>
        <v>0</v>
      </c>
      <c r="X7" s="2">
        <f ca="1">IFERROR(__xludf.DUMMYFUNCTION("""COMPUTED_VALUE"""),0)</f>
        <v>0</v>
      </c>
      <c r="Y7" s="2">
        <f ca="1">IFERROR(__xludf.DUMMYFUNCTION("""COMPUTED_VALUE"""),0)</f>
        <v>0</v>
      </c>
      <c r="Z7" s="2">
        <f ca="1">IFERROR(__xludf.DUMMYFUNCTION("""COMPUTED_VALUE"""),0)</f>
        <v>0</v>
      </c>
      <c r="AA7" s="2">
        <f ca="1">IFERROR(__xludf.DUMMYFUNCTION("""COMPUTED_VALUE"""),0)</f>
        <v>0</v>
      </c>
      <c r="AB7" s="2">
        <f ca="1">IFERROR(__xludf.DUMMYFUNCTION("""COMPUTED_VALUE"""),0)</f>
        <v>0</v>
      </c>
      <c r="AC7" s="2">
        <f ca="1">IFERROR(__xludf.DUMMYFUNCTION("""COMPUTED_VALUE"""),0)</f>
        <v>0</v>
      </c>
      <c r="AD7" s="2">
        <f ca="1">IFERROR(__xludf.DUMMYFUNCTION("""COMPUTED_VALUE"""),0)</f>
        <v>0</v>
      </c>
      <c r="AE7" s="2">
        <f ca="1">IFERROR(__xludf.DUMMYFUNCTION("""COMPUTED_VALUE"""),0)</f>
        <v>0</v>
      </c>
      <c r="AF7" s="2">
        <f ca="1">IFERROR(__xludf.DUMMYFUNCTION("""COMPUTED_VALUE"""),0)</f>
        <v>0</v>
      </c>
      <c r="AG7" s="2">
        <f ca="1">IFERROR(__xludf.DUMMYFUNCTION("""COMPUTED_VALUE"""),0)</f>
        <v>0</v>
      </c>
      <c r="AH7" s="2">
        <f ca="1">IFERROR(__xludf.DUMMYFUNCTION("""COMPUTED_VALUE"""),0)</f>
        <v>0</v>
      </c>
      <c r="AI7" s="2">
        <f ca="1">IFERROR(__xludf.DUMMYFUNCTION("""COMPUTED_VALUE"""),0)</f>
        <v>0</v>
      </c>
      <c r="AJ7" s="2">
        <f ca="1">IFERROR(__xludf.DUMMYFUNCTION("""COMPUTED_VALUE"""),0)</f>
        <v>0</v>
      </c>
      <c r="AK7" s="2">
        <f ca="1">IFERROR(__xludf.DUMMYFUNCTION("""COMPUTED_VALUE"""),0)</f>
        <v>0</v>
      </c>
      <c r="AL7" s="2">
        <f ca="1">IFERROR(__xludf.DUMMYFUNCTION("""COMPUTED_VALUE"""),0)</f>
        <v>0</v>
      </c>
      <c r="AM7" s="2">
        <f ca="1">IFERROR(__xludf.DUMMYFUNCTION("""COMPUTED_VALUE"""),0)</f>
        <v>0</v>
      </c>
      <c r="AN7" s="2">
        <f ca="1">IFERROR(__xludf.DUMMYFUNCTION("""COMPUTED_VALUE"""),0)</f>
        <v>0</v>
      </c>
      <c r="AO7" s="2">
        <f ca="1">IFERROR(__xludf.DUMMYFUNCTION("""COMPUTED_VALUE"""),0)</f>
        <v>0</v>
      </c>
      <c r="AP7" s="2">
        <f ca="1">IFERROR(__xludf.DUMMYFUNCTION("""COMPUTED_VALUE"""),1)</f>
        <v>1</v>
      </c>
      <c r="AQ7" s="2">
        <f ca="1">IFERROR(__xludf.DUMMYFUNCTION("""COMPUTED_VALUE"""),1)</f>
        <v>1</v>
      </c>
      <c r="AR7" s="2">
        <f ca="1">IFERROR(__xludf.DUMMYFUNCTION("""COMPUTED_VALUE"""),1)</f>
        <v>1</v>
      </c>
      <c r="AS7" s="2">
        <f ca="1">IFERROR(__xludf.DUMMYFUNCTION("""COMPUTED_VALUE"""),1)</f>
        <v>1</v>
      </c>
      <c r="AT7" s="2">
        <f ca="1">IFERROR(__xludf.DUMMYFUNCTION("""COMPUTED_VALUE"""),1)</f>
        <v>1</v>
      </c>
      <c r="AU7" s="2">
        <f ca="1">IFERROR(__xludf.DUMMYFUNCTION("""COMPUTED_VALUE"""),1)</f>
        <v>1</v>
      </c>
      <c r="AV7" s="2">
        <f ca="1">IFERROR(__xludf.DUMMYFUNCTION("""COMPUTED_VALUE"""),1)</f>
        <v>1</v>
      </c>
      <c r="AW7" s="2">
        <f ca="1">IFERROR(__xludf.DUMMYFUNCTION("""COMPUTED_VALUE"""),1)</f>
        <v>1</v>
      </c>
      <c r="AX7" s="2">
        <f ca="1">IFERROR(__xludf.DUMMYFUNCTION("""COMPUTED_VALUE"""),1)</f>
        <v>1</v>
      </c>
    </row>
    <row r="8" spans="1:55" ht="15.75" customHeight="1" x14ac:dyDescent="0.25">
      <c r="A8" s="2" t="s">
        <v>89</v>
      </c>
      <c r="B8" s="14" t="s">
        <v>97</v>
      </c>
      <c r="C8" s="2">
        <v>0</v>
      </c>
      <c r="D8" s="2">
        <v>0</v>
      </c>
      <c r="E8" s="2">
        <v>0</v>
      </c>
      <c r="F8" s="2">
        <v>0</v>
      </c>
      <c r="G8" s="2">
        <v>4</v>
      </c>
      <c r="H8" s="2">
        <v>5</v>
      </c>
      <c r="I8" s="2">
        <v>5</v>
      </c>
      <c r="J8" s="2">
        <v>6</v>
      </c>
      <c r="K8" s="2">
        <v>9</v>
      </c>
      <c r="L8" s="2">
        <v>9</v>
      </c>
      <c r="M8" s="2">
        <v>12</v>
      </c>
      <c r="N8" s="2">
        <v>12</v>
      </c>
      <c r="O8" s="2">
        <v>12</v>
      </c>
      <c r="P8" s="2">
        <v>13</v>
      </c>
      <c r="Q8" s="2">
        <v>13</v>
      </c>
      <c r="R8" s="2">
        <v>14</v>
      </c>
      <c r="S8" s="2">
        <v>15</v>
      </c>
      <c r="T8" s="2">
        <v>15</v>
      </c>
      <c r="U8" s="2">
        <v>15</v>
      </c>
      <c r="V8" s="2">
        <v>15</v>
      </c>
      <c r="W8" s="2">
        <v>15</v>
      </c>
      <c r="X8" s="2">
        <v>15</v>
      </c>
      <c r="Y8" s="2">
        <v>15</v>
      </c>
      <c r="Z8" s="2">
        <v>15</v>
      </c>
      <c r="AA8" s="2">
        <v>15</v>
      </c>
      <c r="AB8" s="2">
        <v>15</v>
      </c>
      <c r="AC8" s="2">
        <v>15</v>
      </c>
      <c r="AD8" s="2">
        <v>15</v>
      </c>
      <c r="AE8" s="2">
        <v>15</v>
      </c>
      <c r="AF8" s="2">
        <v>15</v>
      </c>
      <c r="AG8" s="2">
        <v>19</v>
      </c>
      <c r="AH8" s="2">
        <v>22</v>
      </c>
      <c r="AI8" s="2">
        <v>22</v>
      </c>
      <c r="AJ8" s="2">
        <v>23</v>
      </c>
      <c r="AK8" s="2">
        <v>24</v>
      </c>
      <c r="AL8" s="2">
        <v>24</v>
      </c>
      <c r="AM8" s="2">
        <v>25</v>
      </c>
      <c r="AN8" s="2">
        <v>25</v>
      </c>
      <c r="AO8" s="2">
        <v>27</v>
      </c>
      <c r="AP8" s="2">
        <v>30</v>
      </c>
      <c r="AQ8" s="2">
        <v>36</v>
      </c>
      <c r="AR8" s="2">
        <v>48</v>
      </c>
      <c r="AS8" s="2">
        <v>67</v>
      </c>
      <c r="AT8" s="2">
        <v>70</v>
      </c>
      <c r="AU8" s="2">
        <v>82</v>
      </c>
      <c r="AV8" s="2">
        <v>91</v>
      </c>
      <c r="AW8" s="2">
        <v>113</v>
      </c>
      <c r="AX8" s="2">
        <v>131</v>
      </c>
    </row>
    <row r="9" spans="1:55" ht="15.75" customHeight="1" x14ac:dyDescent="0.25">
      <c r="A9" s="2" t="str">
        <f ca="1">IFERROR(__xludf.DUMMYFUNCTION("""COMPUTED_VALUE"""),"Austria")</f>
        <v>Austria</v>
      </c>
      <c r="B9" s="2"/>
      <c r="C9" s="2">
        <f ca="1">IFERROR(__xludf.DUMMYFUNCTION("""COMPUTED_VALUE"""),0)</f>
        <v>0</v>
      </c>
      <c r="D9" s="2">
        <f ca="1">IFERROR(__xludf.DUMMYFUNCTION("""COMPUTED_VALUE"""),0)</f>
        <v>0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IFERROR(__xludf.DUMMYFUNCTION("""COMPUTED_VALUE"""),0)</f>
        <v>0</v>
      </c>
      <c r="M9" s="2">
        <f ca="1">IFERROR(__xludf.DUMMYFUNCTION("""COMPUTED_VALUE"""),0)</f>
        <v>0</v>
      </c>
      <c r="N9" s="2">
        <f ca="1">IFERROR(__xludf.DUMMYFUNCTION("""COMPUTED_VALUE"""),0)</f>
        <v>0</v>
      </c>
      <c r="O9" s="2">
        <f ca="1">IFERROR(__xludf.DUMMYFUNCTION("""COMPUTED_VALUE"""),0)</f>
        <v>0</v>
      </c>
      <c r="P9" s="2">
        <f ca="1">IFERROR(__xludf.DUMMYFUNCTION("""COMPUTED_VALUE"""),0)</f>
        <v>0</v>
      </c>
      <c r="Q9" s="2">
        <f ca="1">IFERROR(__xludf.DUMMYFUNCTION("""COMPUTED_VALUE"""),0)</f>
        <v>0</v>
      </c>
      <c r="R9" s="2">
        <f ca="1">IFERROR(__xludf.DUMMYFUNCTION("""COMPUTED_VALUE"""),0)</f>
        <v>0</v>
      </c>
      <c r="S9" s="2">
        <f ca="1">IFERROR(__xludf.DUMMYFUNCTION("""COMPUTED_VALUE"""),0)</f>
        <v>0</v>
      </c>
      <c r="T9" s="2">
        <f ca="1">IFERROR(__xludf.DUMMYFUNCTION("""COMPUTED_VALUE"""),0)</f>
        <v>0</v>
      </c>
      <c r="U9" s="2">
        <f ca="1">IFERROR(__xludf.DUMMYFUNCTION("""COMPUTED_VALUE"""),0)</f>
        <v>0</v>
      </c>
      <c r="V9" s="2">
        <f ca="1">IFERROR(__xludf.DUMMYFUNCTION("""COMPUTED_VALUE"""),0)</f>
        <v>0</v>
      </c>
      <c r="W9" s="2">
        <f ca="1">IFERROR(__xludf.DUMMYFUNCTION("""COMPUTED_VALUE"""),0)</f>
        <v>0</v>
      </c>
      <c r="X9" s="2">
        <f ca="1">IFERROR(__xludf.DUMMYFUNCTION("""COMPUTED_VALUE"""),0)</f>
        <v>0</v>
      </c>
      <c r="Y9" s="2">
        <f ca="1">IFERROR(__xludf.DUMMYFUNCTION("""COMPUTED_VALUE"""),0)</f>
        <v>0</v>
      </c>
      <c r="Z9" s="2">
        <f ca="1">IFERROR(__xludf.DUMMYFUNCTION("""COMPUTED_VALUE"""),0)</f>
        <v>0</v>
      </c>
      <c r="AA9" s="2">
        <f ca="1">IFERROR(__xludf.DUMMYFUNCTION("""COMPUTED_VALUE"""),0)</f>
        <v>0</v>
      </c>
      <c r="AB9" s="2">
        <f ca="1">IFERROR(__xludf.DUMMYFUNCTION("""COMPUTED_VALUE"""),0)</f>
        <v>0</v>
      </c>
      <c r="AC9" s="2">
        <f ca="1">IFERROR(__xludf.DUMMYFUNCTION("""COMPUTED_VALUE"""),0)</f>
        <v>0</v>
      </c>
      <c r="AD9" s="2">
        <f ca="1">IFERROR(__xludf.DUMMYFUNCTION("""COMPUTED_VALUE"""),0)</f>
        <v>0</v>
      </c>
      <c r="AE9" s="2">
        <f ca="1">IFERROR(__xludf.DUMMYFUNCTION("""COMPUTED_VALUE"""),0)</f>
        <v>0</v>
      </c>
      <c r="AF9" s="2">
        <f ca="1">IFERROR(__xludf.DUMMYFUNCTION("""COMPUTED_VALUE"""),0)</f>
        <v>0</v>
      </c>
      <c r="AG9" s="2">
        <f ca="1">IFERROR(__xludf.DUMMYFUNCTION("""COMPUTED_VALUE"""),0)</f>
        <v>0</v>
      </c>
      <c r="AH9" s="2">
        <f ca="1">IFERROR(__xludf.DUMMYFUNCTION("""COMPUTED_VALUE"""),0)</f>
        <v>0</v>
      </c>
      <c r="AI9" s="2">
        <f ca="1">IFERROR(__xludf.DUMMYFUNCTION("""COMPUTED_VALUE"""),0)</f>
        <v>0</v>
      </c>
      <c r="AJ9" s="2">
        <f ca="1">IFERROR(__xludf.DUMMYFUNCTION("""COMPUTED_VALUE"""),0)</f>
        <v>0</v>
      </c>
      <c r="AK9" s="2">
        <f ca="1">IFERROR(__xludf.DUMMYFUNCTION("""COMPUTED_VALUE"""),2)</f>
        <v>2</v>
      </c>
      <c r="AL9" s="2">
        <f ca="1">IFERROR(__xludf.DUMMYFUNCTION("""COMPUTED_VALUE"""),2)</f>
        <v>2</v>
      </c>
      <c r="AM9" s="2">
        <f ca="1">IFERROR(__xludf.DUMMYFUNCTION("""COMPUTED_VALUE"""),3)</f>
        <v>3</v>
      </c>
      <c r="AN9" s="2">
        <f ca="1">IFERROR(__xludf.DUMMYFUNCTION("""COMPUTED_VALUE"""),3)</f>
        <v>3</v>
      </c>
      <c r="AO9" s="2">
        <f ca="1">IFERROR(__xludf.DUMMYFUNCTION("""COMPUTED_VALUE"""),9)</f>
        <v>9</v>
      </c>
      <c r="AP9" s="2">
        <f ca="1">IFERROR(__xludf.DUMMYFUNCTION("""COMPUTED_VALUE"""),14)</f>
        <v>14</v>
      </c>
      <c r="AQ9" s="2">
        <f ca="1">IFERROR(__xludf.DUMMYFUNCTION("""COMPUTED_VALUE"""),18)</f>
        <v>18</v>
      </c>
      <c r="AR9" s="2">
        <f ca="1">IFERROR(__xludf.DUMMYFUNCTION("""COMPUTED_VALUE"""),21)</f>
        <v>21</v>
      </c>
      <c r="AS9" s="2">
        <f ca="1">IFERROR(__xludf.DUMMYFUNCTION("""COMPUTED_VALUE"""),29)</f>
        <v>29</v>
      </c>
      <c r="AT9" s="2">
        <f ca="1">IFERROR(__xludf.DUMMYFUNCTION("""COMPUTED_VALUE"""),41)</f>
        <v>41</v>
      </c>
      <c r="AU9" s="2">
        <f ca="1">IFERROR(__xludf.DUMMYFUNCTION("""COMPUTED_VALUE"""),55)</f>
        <v>55</v>
      </c>
      <c r="AV9" s="2">
        <f ca="1">IFERROR(__xludf.DUMMYFUNCTION("""COMPUTED_VALUE"""),79)</f>
        <v>79</v>
      </c>
      <c r="AW9" s="2">
        <f ca="1">IFERROR(__xludf.DUMMYFUNCTION("""COMPUTED_VALUE"""),104)</f>
        <v>104</v>
      </c>
      <c r="AX9" s="2">
        <f ca="1">IFERROR(__xludf.DUMMYFUNCTION("""COMPUTED_VALUE"""),131)</f>
        <v>131</v>
      </c>
    </row>
    <row r="10" spans="1:55" ht="15.75" customHeight="1" x14ac:dyDescent="0.25">
      <c r="A10" s="2" t="str">
        <f ca="1">IFERROR(__xludf.DUMMYFUNCTION("""COMPUTED_VALUE"""),"Azerbaijan")</f>
        <v>Azerbaijan</v>
      </c>
      <c r="B10" s="2"/>
      <c r="C10" s="2">
        <f ca="1">IFERROR(__xludf.DUMMYFUNCTION("""COMPUTED_VALUE"""),0)</f>
        <v>0</v>
      </c>
      <c r="D10" s="2">
        <f ca="1">IFERROR(__xludf.DUMMYFUNCTION("""COMPUTED_VALUE"""),0)</f>
        <v>0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IFERROR(__xludf.DUMMYFUNCTION("""COMPUTED_VALUE"""),0)</f>
        <v>0</v>
      </c>
      <c r="K10" s="2">
        <f ca="1">IFERROR(__xludf.DUMMYFUNCTION("""COMPUTED_VALUE"""),0)</f>
        <v>0</v>
      </c>
      <c r="L10" s="2">
        <f ca="1">IFERROR(__xludf.DUMMYFUNCTION("""COMPUTED_VALUE"""),0)</f>
        <v>0</v>
      </c>
      <c r="M10" s="2">
        <f ca="1">IFERROR(__xludf.DUMMYFUNCTION("""COMPUTED_VALUE"""),0)</f>
        <v>0</v>
      </c>
      <c r="N10" s="2">
        <f ca="1">IFERROR(__xludf.DUMMYFUNCTION("""COMPUTED_VALUE"""),0)</f>
        <v>0</v>
      </c>
      <c r="O10" s="2">
        <f ca="1">IFERROR(__xludf.DUMMYFUNCTION("""COMPUTED_VALUE"""),0)</f>
        <v>0</v>
      </c>
      <c r="P10" s="2">
        <f ca="1">IFERROR(__xludf.DUMMYFUNCTION("""COMPUTED_VALUE"""),0)</f>
        <v>0</v>
      </c>
      <c r="Q10" s="2">
        <f ca="1">IFERROR(__xludf.DUMMYFUNCTION("""COMPUTED_VALUE"""),0)</f>
        <v>0</v>
      </c>
      <c r="R10" s="2">
        <f ca="1">IFERROR(__xludf.DUMMYFUNCTION("""COMPUTED_VALUE"""),0)</f>
        <v>0</v>
      </c>
      <c r="S10" s="2">
        <f ca="1">IFERROR(__xludf.DUMMYFUNCTION("""COMPUTED_VALUE"""),0)</f>
        <v>0</v>
      </c>
      <c r="T10" s="2">
        <f ca="1">IFERROR(__xludf.DUMMYFUNCTION("""COMPUTED_VALUE"""),0)</f>
        <v>0</v>
      </c>
      <c r="U10" s="2">
        <f ca="1">IFERROR(__xludf.DUMMYFUNCTION("""COMPUTED_VALUE"""),0)</f>
        <v>0</v>
      </c>
      <c r="V10" s="2">
        <f ca="1">IFERROR(__xludf.DUMMYFUNCTION("""COMPUTED_VALUE"""),0)</f>
        <v>0</v>
      </c>
      <c r="W10" s="2">
        <f ca="1">IFERROR(__xludf.DUMMYFUNCTION("""COMPUTED_VALUE"""),0)</f>
        <v>0</v>
      </c>
      <c r="X10" s="2">
        <f ca="1">IFERROR(__xludf.DUMMYFUNCTION("""COMPUTED_VALUE"""),0)</f>
        <v>0</v>
      </c>
      <c r="Y10" s="2">
        <f ca="1">IFERROR(__xludf.DUMMYFUNCTION("""COMPUTED_VALUE"""),0)</f>
        <v>0</v>
      </c>
      <c r="Z10" s="2">
        <f ca="1">IFERROR(__xludf.DUMMYFUNCTION("""COMPUTED_VALUE"""),0)</f>
        <v>0</v>
      </c>
      <c r="AA10" s="2">
        <f ca="1">IFERROR(__xludf.DUMMYFUNCTION("""COMPUTED_VALUE"""),0)</f>
        <v>0</v>
      </c>
      <c r="AB10" s="2">
        <f ca="1">IFERROR(__xludf.DUMMYFUNCTION("""COMPUTED_VALUE"""),0)</f>
        <v>0</v>
      </c>
      <c r="AC10" s="2">
        <f ca="1">IFERROR(__xludf.DUMMYFUNCTION("""COMPUTED_VALUE"""),0)</f>
        <v>0</v>
      </c>
      <c r="AD10" s="2">
        <f ca="1">IFERROR(__xludf.DUMMYFUNCTION("""COMPUTED_VALUE"""),0)</f>
        <v>0</v>
      </c>
      <c r="AE10" s="2">
        <f ca="1">IFERROR(__xludf.DUMMYFUNCTION("""COMPUTED_VALUE"""),0)</f>
        <v>0</v>
      </c>
      <c r="AF10" s="2">
        <f ca="1">IFERROR(__xludf.DUMMYFUNCTION("""COMPUTED_VALUE"""),0)</f>
        <v>0</v>
      </c>
      <c r="AG10" s="2">
        <f ca="1">IFERROR(__xludf.DUMMYFUNCTION("""COMPUTED_VALUE"""),0)</f>
        <v>0</v>
      </c>
      <c r="AH10" s="2">
        <f ca="1">IFERROR(__xludf.DUMMYFUNCTION("""COMPUTED_VALUE"""),0)</f>
        <v>0</v>
      </c>
      <c r="AI10" s="2">
        <f ca="1">IFERROR(__xludf.DUMMYFUNCTION("""COMPUTED_VALUE"""),0)</f>
        <v>0</v>
      </c>
      <c r="AJ10" s="2">
        <f ca="1">IFERROR(__xludf.DUMMYFUNCTION("""COMPUTED_VALUE"""),0)</f>
        <v>0</v>
      </c>
      <c r="AK10" s="2">
        <f ca="1">IFERROR(__xludf.DUMMYFUNCTION("""COMPUTED_VALUE"""),0)</f>
        <v>0</v>
      </c>
      <c r="AL10" s="2">
        <f ca="1">IFERROR(__xludf.DUMMYFUNCTION("""COMPUTED_VALUE"""),0)</f>
        <v>0</v>
      </c>
      <c r="AM10" s="2">
        <f ca="1">IFERROR(__xludf.DUMMYFUNCTION("""COMPUTED_VALUE"""),0)</f>
        <v>0</v>
      </c>
      <c r="AN10" s="2">
        <f ca="1">IFERROR(__xludf.DUMMYFUNCTION("""COMPUTED_VALUE"""),0)</f>
        <v>0</v>
      </c>
      <c r="AO10" s="2">
        <f ca="1">IFERROR(__xludf.DUMMYFUNCTION("""COMPUTED_VALUE"""),0)</f>
        <v>0</v>
      </c>
      <c r="AP10" s="2">
        <f ca="1">IFERROR(__xludf.DUMMYFUNCTION("""COMPUTED_VALUE"""),3)</f>
        <v>3</v>
      </c>
      <c r="AQ10" s="2">
        <f ca="1">IFERROR(__xludf.DUMMYFUNCTION("""COMPUTED_VALUE"""),3)</f>
        <v>3</v>
      </c>
      <c r="AR10" s="2">
        <f ca="1">IFERROR(__xludf.DUMMYFUNCTION("""COMPUTED_VALUE"""),3)</f>
        <v>3</v>
      </c>
      <c r="AS10" s="2">
        <f ca="1">IFERROR(__xludf.DUMMYFUNCTION("""COMPUTED_VALUE"""),3)</f>
        <v>3</v>
      </c>
      <c r="AT10" s="2">
        <f ca="1">IFERROR(__xludf.DUMMYFUNCTION("""COMPUTED_VALUE"""),6)</f>
        <v>6</v>
      </c>
      <c r="AU10" s="2">
        <f ca="1">IFERROR(__xludf.DUMMYFUNCTION("""COMPUTED_VALUE"""),6)</f>
        <v>6</v>
      </c>
      <c r="AV10" s="2">
        <f ca="1">IFERROR(__xludf.DUMMYFUNCTION("""COMPUTED_VALUE"""),9)</f>
        <v>9</v>
      </c>
      <c r="AW10" s="2">
        <f ca="1">IFERROR(__xludf.DUMMYFUNCTION("""COMPUTED_VALUE"""),9)</f>
        <v>9</v>
      </c>
      <c r="AX10" s="2">
        <f ca="1">IFERROR(__xludf.DUMMYFUNCTION("""COMPUTED_VALUE"""),9)</f>
        <v>9</v>
      </c>
    </row>
    <row r="11" spans="1:55" ht="15.75" customHeight="1" x14ac:dyDescent="0.25">
      <c r="A11" s="2" t="str">
        <f ca="1">IFERROR(__xludf.DUMMYFUNCTION("""COMPUTED_VALUE"""),"Bahrain")</f>
        <v>Bahrain</v>
      </c>
      <c r="B11" s="2"/>
      <c r="C11" s="2">
        <f ca="1">IFERROR(__xludf.DUMMYFUNCTION("""COMPUTED_VALUE"""),0)</f>
        <v>0</v>
      </c>
      <c r="D11" s="2">
        <f ca="1">IFERROR(__xludf.DUMMYFUNCTION("""COMPUTED_VALUE"""),0)</f>
        <v>0</v>
      </c>
      <c r="E11" s="2">
        <f ca="1">IFERROR(__xludf.DUMMYFUNCTION("""COMPUTED_VALUE"""),0)</f>
        <v>0</v>
      </c>
      <c r="F11" s="2">
        <f ca="1">IFERROR(__xludf.DUMMYFUNCTION("""COMPUTED_VALUE"""),0)</f>
        <v>0</v>
      </c>
      <c r="G11" s="2">
        <f ca="1">IFERROR(__xludf.DUMMYFUNCTION("""COMPUTED_VALUE"""),0)</f>
        <v>0</v>
      </c>
      <c r="H11" s="2">
        <f ca="1">IFERROR(__xludf.DUMMYFUNCTION("""COMPUTED_VALUE"""),0)</f>
        <v>0</v>
      </c>
      <c r="I11" s="2">
        <f ca="1">IFERROR(__xludf.DUMMYFUNCTION("""COMPUTED_VALUE"""),0)</f>
        <v>0</v>
      </c>
      <c r="J11" s="2">
        <f ca="1">IFERROR(__xludf.DUMMYFUNCTION("""COMPUTED_VALUE"""),0)</f>
        <v>0</v>
      </c>
      <c r="K11" s="2">
        <f ca="1">IFERROR(__xludf.DUMMYFUNCTION("""COMPUTED_VALUE"""),0)</f>
        <v>0</v>
      </c>
      <c r="L11" s="2">
        <f ca="1">IFERROR(__xludf.DUMMYFUNCTION("""COMPUTED_VALUE"""),0)</f>
        <v>0</v>
      </c>
      <c r="M11" s="2">
        <f ca="1">IFERROR(__xludf.DUMMYFUNCTION("""COMPUTED_VALUE"""),0)</f>
        <v>0</v>
      </c>
      <c r="N11" s="2">
        <f ca="1">IFERROR(__xludf.DUMMYFUNCTION("""COMPUTED_VALUE"""),0)</f>
        <v>0</v>
      </c>
      <c r="O11" s="2">
        <f ca="1">IFERROR(__xludf.DUMMYFUNCTION("""COMPUTED_VALUE"""),0)</f>
        <v>0</v>
      </c>
      <c r="P11" s="2">
        <f ca="1">IFERROR(__xludf.DUMMYFUNCTION("""COMPUTED_VALUE"""),0)</f>
        <v>0</v>
      </c>
      <c r="Q11" s="2">
        <f ca="1">IFERROR(__xludf.DUMMYFUNCTION("""COMPUTED_VALUE"""),0)</f>
        <v>0</v>
      </c>
      <c r="R11" s="2">
        <f ca="1">IFERROR(__xludf.DUMMYFUNCTION("""COMPUTED_VALUE"""),0)</f>
        <v>0</v>
      </c>
      <c r="S11" s="2">
        <f ca="1">IFERROR(__xludf.DUMMYFUNCTION("""COMPUTED_VALUE"""),0)</f>
        <v>0</v>
      </c>
      <c r="T11" s="2">
        <f ca="1">IFERROR(__xludf.DUMMYFUNCTION("""COMPUTED_VALUE"""),0)</f>
        <v>0</v>
      </c>
      <c r="U11" s="2">
        <f ca="1">IFERROR(__xludf.DUMMYFUNCTION("""COMPUTED_VALUE"""),0)</f>
        <v>0</v>
      </c>
      <c r="V11" s="2">
        <f ca="1">IFERROR(__xludf.DUMMYFUNCTION("""COMPUTED_VALUE"""),0)</f>
        <v>0</v>
      </c>
      <c r="W11" s="2">
        <f ca="1">IFERROR(__xludf.DUMMYFUNCTION("""COMPUTED_VALUE"""),0)</f>
        <v>0</v>
      </c>
      <c r="X11" s="2">
        <f ca="1">IFERROR(__xludf.DUMMYFUNCTION("""COMPUTED_VALUE"""),0)</f>
        <v>0</v>
      </c>
      <c r="Y11" s="2">
        <f ca="1">IFERROR(__xludf.DUMMYFUNCTION("""COMPUTED_VALUE"""),0)</f>
        <v>0</v>
      </c>
      <c r="Z11" s="2">
        <f ca="1">IFERROR(__xludf.DUMMYFUNCTION("""COMPUTED_VALUE"""),0)</f>
        <v>0</v>
      </c>
      <c r="AA11" s="2">
        <f ca="1">IFERROR(__xludf.DUMMYFUNCTION("""COMPUTED_VALUE"""),0)</f>
        <v>0</v>
      </c>
      <c r="AB11" s="2">
        <f ca="1">IFERROR(__xludf.DUMMYFUNCTION("""COMPUTED_VALUE"""),0)</f>
        <v>0</v>
      </c>
      <c r="AC11" s="2">
        <f ca="1">IFERROR(__xludf.DUMMYFUNCTION("""COMPUTED_VALUE"""),0)</f>
        <v>0</v>
      </c>
      <c r="AD11" s="2">
        <f ca="1">IFERROR(__xludf.DUMMYFUNCTION("""COMPUTED_VALUE"""),0)</f>
        <v>0</v>
      </c>
      <c r="AE11" s="2">
        <f ca="1">IFERROR(__xludf.DUMMYFUNCTION("""COMPUTED_VALUE"""),0)</f>
        <v>0</v>
      </c>
      <c r="AF11" s="2">
        <f ca="1">IFERROR(__xludf.DUMMYFUNCTION("""COMPUTED_VALUE"""),0)</f>
        <v>0</v>
      </c>
      <c r="AG11" s="2">
        <f ca="1">IFERROR(__xludf.DUMMYFUNCTION("""COMPUTED_VALUE"""),0)</f>
        <v>0</v>
      </c>
      <c r="AH11" s="2">
        <f ca="1">IFERROR(__xludf.DUMMYFUNCTION("""COMPUTED_VALUE"""),0)</f>
        <v>0</v>
      </c>
      <c r="AI11" s="2">
        <f ca="1">IFERROR(__xludf.DUMMYFUNCTION("""COMPUTED_VALUE"""),0)</f>
        <v>0</v>
      </c>
      <c r="AJ11" s="2">
        <f ca="1">IFERROR(__xludf.DUMMYFUNCTION("""COMPUTED_VALUE"""),1)</f>
        <v>1</v>
      </c>
      <c r="AK11" s="2">
        <f ca="1">IFERROR(__xludf.DUMMYFUNCTION("""COMPUTED_VALUE"""),23)</f>
        <v>23</v>
      </c>
      <c r="AL11" s="2">
        <f ca="1">IFERROR(__xludf.DUMMYFUNCTION("""COMPUTED_VALUE"""),33)</f>
        <v>33</v>
      </c>
      <c r="AM11" s="2">
        <f ca="1">IFERROR(__xludf.DUMMYFUNCTION("""COMPUTED_VALUE"""),33)</f>
        <v>33</v>
      </c>
      <c r="AN11" s="2">
        <f ca="1">IFERROR(__xludf.DUMMYFUNCTION("""COMPUTED_VALUE"""),36)</f>
        <v>36</v>
      </c>
      <c r="AO11" s="2">
        <f ca="1">IFERROR(__xludf.DUMMYFUNCTION("""COMPUTED_VALUE"""),41)</f>
        <v>41</v>
      </c>
      <c r="AP11" s="2">
        <f ca="1">IFERROR(__xludf.DUMMYFUNCTION("""COMPUTED_VALUE"""),47)</f>
        <v>47</v>
      </c>
      <c r="AQ11" s="2">
        <f ca="1">IFERROR(__xludf.DUMMYFUNCTION("""COMPUTED_VALUE"""),49)</f>
        <v>49</v>
      </c>
      <c r="AR11" s="2">
        <f ca="1">IFERROR(__xludf.DUMMYFUNCTION("""COMPUTED_VALUE"""),49)</f>
        <v>49</v>
      </c>
      <c r="AS11" s="2">
        <f ca="1">IFERROR(__xludf.DUMMYFUNCTION("""COMPUTED_VALUE"""),52)</f>
        <v>52</v>
      </c>
      <c r="AT11" s="2">
        <f ca="1">IFERROR(__xludf.DUMMYFUNCTION("""COMPUTED_VALUE"""),55)</f>
        <v>55</v>
      </c>
      <c r="AU11" s="2">
        <f ca="1">IFERROR(__xludf.DUMMYFUNCTION("""COMPUTED_VALUE"""),60)</f>
        <v>60</v>
      </c>
      <c r="AV11" s="2">
        <f ca="1">IFERROR(__xludf.DUMMYFUNCTION("""COMPUTED_VALUE"""),85)</f>
        <v>85</v>
      </c>
      <c r="AW11" s="2">
        <f ca="1">IFERROR(__xludf.DUMMYFUNCTION("""COMPUTED_VALUE"""),85)</f>
        <v>85</v>
      </c>
      <c r="AX11" s="2">
        <f ca="1">IFERROR(__xludf.DUMMYFUNCTION("""COMPUTED_VALUE"""),95)</f>
        <v>95</v>
      </c>
    </row>
    <row r="12" spans="1:55" ht="15.75" customHeight="1" x14ac:dyDescent="0.25">
      <c r="A12" s="2" t="str">
        <f ca="1">IFERROR(__xludf.DUMMYFUNCTION("""COMPUTED_VALUE"""),"Bangladesh")</f>
        <v>Bangladesh</v>
      </c>
      <c r="B12" s="2"/>
      <c r="C12" s="2">
        <f ca="1">IFERROR(__xludf.DUMMYFUNCTION("""COMPUTED_VALUE"""),0)</f>
        <v>0</v>
      </c>
      <c r="D12" s="2">
        <f ca="1">IFERROR(__xludf.DUMMYFUNCTION("""COMPUTED_VALUE"""),0)</f>
        <v>0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IFERROR(__xludf.DUMMYFUNCTION("""COMPUTED_VALUE"""),0)</f>
        <v>0</v>
      </c>
      <c r="H12" s="2">
        <f ca="1">IFERROR(__xludf.DUMMYFUNCTION("""COMPUTED_VALUE"""),0)</f>
        <v>0</v>
      </c>
      <c r="I12" s="2">
        <f ca="1">IFERROR(__xludf.DUMMYFUNCTION("""COMPUTED_VALUE"""),0)</f>
        <v>0</v>
      </c>
      <c r="J12" s="2">
        <f ca="1">IFERROR(__xludf.DUMMYFUNCTION("""COMPUTED_VALUE"""),0)</f>
        <v>0</v>
      </c>
      <c r="K12" s="2">
        <f ca="1">IFERROR(__xludf.DUMMYFUNCTION("""COMPUTED_VALUE"""),0)</f>
        <v>0</v>
      </c>
      <c r="L12" s="2">
        <f ca="1">IFERROR(__xludf.DUMMYFUNCTION("""COMPUTED_VALUE"""),0)</f>
        <v>0</v>
      </c>
      <c r="M12" s="2">
        <f ca="1">IFERROR(__xludf.DUMMYFUNCTION("""COMPUTED_VALUE"""),0)</f>
        <v>0</v>
      </c>
      <c r="N12" s="2">
        <f ca="1">IFERROR(__xludf.DUMMYFUNCTION("""COMPUTED_VALUE"""),0)</f>
        <v>0</v>
      </c>
      <c r="O12" s="2">
        <f ca="1">IFERROR(__xludf.DUMMYFUNCTION("""COMPUTED_VALUE"""),0)</f>
        <v>0</v>
      </c>
      <c r="P12" s="2">
        <f ca="1">IFERROR(__xludf.DUMMYFUNCTION("""COMPUTED_VALUE"""),0)</f>
        <v>0</v>
      </c>
      <c r="Q12" s="2">
        <f ca="1">IFERROR(__xludf.DUMMYFUNCTION("""COMPUTED_VALUE"""),0)</f>
        <v>0</v>
      </c>
      <c r="R12" s="2">
        <f ca="1">IFERROR(__xludf.DUMMYFUNCTION("""COMPUTED_VALUE"""),0)</f>
        <v>0</v>
      </c>
      <c r="S12" s="2">
        <f ca="1">IFERROR(__xludf.DUMMYFUNCTION("""COMPUTED_VALUE"""),0)</f>
        <v>0</v>
      </c>
      <c r="T12" s="2">
        <f ca="1">IFERROR(__xludf.DUMMYFUNCTION("""COMPUTED_VALUE"""),0)</f>
        <v>0</v>
      </c>
      <c r="U12" s="2">
        <f ca="1">IFERROR(__xludf.DUMMYFUNCTION("""COMPUTED_VALUE"""),0)</f>
        <v>0</v>
      </c>
      <c r="V12" s="2">
        <f ca="1">IFERROR(__xludf.DUMMYFUNCTION("""COMPUTED_VALUE"""),0)</f>
        <v>0</v>
      </c>
      <c r="W12" s="2">
        <f ca="1">IFERROR(__xludf.DUMMYFUNCTION("""COMPUTED_VALUE"""),0)</f>
        <v>0</v>
      </c>
      <c r="X12" s="2">
        <f ca="1">IFERROR(__xludf.DUMMYFUNCTION("""COMPUTED_VALUE"""),0)</f>
        <v>0</v>
      </c>
      <c r="Y12" s="2">
        <f ca="1">IFERROR(__xludf.DUMMYFUNCTION("""COMPUTED_VALUE"""),0)</f>
        <v>0</v>
      </c>
      <c r="Z12" s="2">
        <f ca="1">IFERROR(__xludf.DUMMYFUNCTION("""COMPUTED_VALUE"""),0)</f>
        <v>0</v>
      </c>
      <c r="AA12" s="2">
        <f ca="1">IFERROR(__xludf.DUMMYFUNCTION("""COMPUTED_VALUE"""),0)</f>
        <v>0</v>
      </c>
      <c r="AB12" s="2">
        <f ca="1">IFERROR(__xludf.DUMMYFUNCTION("""COMPUTED_VALUE"""),0)</f>
        <v>0</v>
      </c>
      <c r="AC12" s="2">
        <f ca="1">IFERROR(__xludf.DUMMYFUNCTION("""COMPUTED_VALUE"""),0)</f>
        <v>0</v>
      </c>
      <c r="AD12" s="2">
        <f ca="1">IFERROR(__xludf.DUMMYFUNCTION("""COMPUTED_VALUE"""),0)</f>
        <v>0</v>
      </c>
      <c r="AE12" s="2">
        <f ca="1">IFERROR(__xludf.DUMMYFUNCTION("""COMPUTED_VALUE"""),0)</f>
        <v>0</v>
      </c>
      <c r="AF12" s="2">
        <f ca="1">IFERROR(__xludf.DUMMYFUNCTION("""COMPUTED_VALUE"""),0)</f>
        <v>0</v>
      </c>
      <c r="AG12" s="2">
        <f ca="1">IFERROR(__xludf.DUMMYFUNCTION("""COMPUTED_VALUE"""),0)</f>
        <v>0</v>
      </c>
      <c r="AH12" s="2">
        <f ca="1">IFERROR(__xludf.DUMMYFUNCTION("""COMPUTED_VALUE"""),0)</f>
        <v>0</v>
      </c>
      <c r="AI12" s="2">
        <f ca="1">IFERROR(__xludf.DUMMYFUNCTION("""COMPUTED_VALUE"""),0)</f>
        <v>0</v>
      </c>
      <c r="AJ12" s="2">
        <f ca="1">IFERROR(__xludf.DUMMYFUNCTION("""COMPUTED_VALUE"""),0)</f>
        <v>0</v>
      </c>
      <c r="AK12" s="2">
        <f ca="1">IFERROR(__xludf.DUMMYFUNCTION("""COMPUTED_VALUE"""),0)</f>
        <v>0</v>
      </c>
      <c r="AL12" s="2">
        <f ca="1">IFERROR(__xludf.DUMMYFUNCTION("""COMPUTED_VALUE"""),0)</f>
        <v>0</v>
      </c>
      <c r="AM12" s="2">
        <f ca="1">IFERROR(__xludf.DUMMYFUNCTION("""COMPUTED_VALUE"""),0)</f>
        <v>0</v>
      </c>
      <c r="AN12" s="2">
        <f ca="1">IFERROR(__xludf.DUMMYFUNCTION("""COMPUTED_VALUE"""),0)</f>
        <v>0</v>
      </c>
      <c r="AO12" s="2">
        <f ca="1">IFERROR(__xludf.DUMMYFUNCTION("""COMPUTED_VALUE"""),0)</f>
        <v>0</v>
      </c>
      <c r="AP12" s="2">
        <f ca="1">IFERROR(__xludf.DUMMYFUNCTION("""COMPUTED_VALUE"""),0)</f>
        <v>0</v>
      </c>
      <c r="AQ12" s="2">
        <f ca="1">IFERROR(__xludf.DUMMYFUNCTION("""COMPUTED_VALUE"""),0)</f>
        <v>0</v>
      </c>
      <c r="AR12" s="2">
        <f ca="1">IFERROR(__xludf.DUMMYFUNCTION("""COMPUTED_VALUE"""),0)</f>
        <v>0</v>
      </c>
      <c r="AS12" s="2">
        <f ca="1">IFERROR(__xludf.DUMMYFUNCTION("""COMPUTED_VALUE"""),0)</f>
        <v>0</v>
      </c>
      <c r="AT12" s="2">
        <f ca="1">IFERROR(__xludf.DUMMYFUNCTION("""COMPUTED_VALUE"""),0)</f>
        <v>0</v>
      </c>
      <c r="AU12" s="2">
        <f ca="1">IFERROR(__xludf.DUMMYFUNCTION("""COMPUTED_VALUE"""),0)</f>
        <v>0</v>
      </c>
      <c r="AV12" s="2">
        <f ca="1">IFERROR(__xludf.DUMMYFUNCTION("""COMPUTED_VALUE"""),0)</f>
        <v>0</v>
      </c>
      <c r="AW12" s="2">
        <f ca="1">IFERROR(__xludf.DUMMYFUNCTION("""COMPUTED_VALUE"""),3)</f>
        <v>3</v>
      </c>
      <c r="AX12" s="2">
        <f ca="1">IFERROR(__xludf.DUMMYFUNCTION("""COMPUTED_VALUE"""),3)</f>
        <v>3</v>
      </c>
    </row>
    <row r="13" spans="1:55" ht="15.75" customHeight="1" x14ac:dyDescent="0.25">
      <c r="A13" s="2" t="str">
        <f ca="1">IFERROR(__xludf.DUMMYFUNCTION("""COMPUTED_VALUE"""),"Belarus")</f>
        <v>Belarus</v>
      </c>
      <c r="B13" s="2"/>
      <c r="C13" s="2">
        <f ca="1">IFERROR(__xludf.DUMMYFUNCTION("""COMPUTED_VALUE"""),0)</f>
        <v>0</v>
      </c>
      <c r="D13" s="2">
        <f ca="1">IFERROR(__xludf.DUMMYFUNCTION("""COMPUTED_VALUE"""),0)</f>
        <v>0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IFERROR(__xludf.DUMMYFUNCTION("""COMPUTED_VALUE"""),0)</f>
        <v>0</v>
      </c>
      <c r="J13" s="2">
        <f ca="1">IFERROR(__xludf.DUMMYFUNCTION("""COMPUTED_VALUE"""),0)</f>
        <v>0</v>
      </c>
      <c r="K13" s="2">
        <f ca="1">IFERROR(__xludf.DUMMYFUNCTION("""COMPUTED_VALUE"""),0)</f>
        <v>0</v>
      </c>
      <c r="L13" s="2">
        <f ca="1">IFERROR(__xludf.DUMMYFUNCTION("""COMPUTED_VALUE"""),0)</f>
        <v>0</v>
      </c>
      <c r="M13" s="2">
        <f ca="1">IFERROR(__xludf.DUMMYFUNCTION("""COMPUTED_VALUE"""),0)</f>
        <v>0</v>
      </c>
      <c r="N13" s="2">
        <f ca="1">IFERROR(__xludf.DUMMYFUNCTION("""COMPUTED_VALUE"""),0)</f>
        <v>0</v>
      </c>
      <c r="O13" s="2">
        <f ca="1">IFERROR(__xludf.DUMMYFUNCTION("""COMPUTED_VALUE"""),0)</f>
        <v>0</v>
      </c>
      <c r="P13" s="2">
        <f ca="1">IFERROR(__xludf.DUMMYFUNCTION("""COMPUTED_VALUE"""),0)</f>
        <v>0</v>
      </c>
      <c r="Q13" s="2">
        <f ca="1">IFERROR(__xludf.DUMMYFUNCTION("""COMPUTED_VALUE"""),0)</f>
        <v>0</v>
      </c>
      <c r="R13" s="2">
        <f ca="1">IFERROR(__xludf.DUMMYFUNCTION("""COMPUTED_VALUE"""),0)</f>
        <v>0</v>
      </c>
      <c r="S13" s="2">
        <f ca="1">IFERROR(__xludf.DUMMYFUNCTION("""COMPUTED_VALUE"""),0)</f>
        <v>0</v>
      </c>
      <c r="T13" s="2">
        <f ca="1">IFERROR(__xludf.DUMMYFUNCTION("""COMPUTED_VALUE"""),0)</f>
        <v>0</v>
      </c>
      <c r="U13" s="2">
        <f ca="1">IFERROR(__xludf.DUMMYFUNCTION("""COMPUTED_VALUE"""),0)</f>
        <v>0</v>
      </c>
      <c r="V13" s="2">
        <f ca="1">IFERROR(__xludf.DUMMYFUNCTION("""COMPUTED_VALUE"""),0)</f>
        <v>0</v>
      </c>
      <c r="W13" s="2">
        <f ca="1">IFERROR(__xludf.DUMMYFUNCTION("""COMPUTED_VALUE"""),0)</f>
        <v>0</v>
      </c>
      <c r="X13" s="2">
        <f ca="1">IFERROR(__xludf.DUMMYFUNCTION("""COMPUTED_VALUE"""),0)</f>
        <v>0</v>
      </c>
      <c r="Y13" s="2">
        <f ca="1">IFERROR(__xludf.DUMMYFUNCTION("""COMPUTED_VALUE"""),0)</f>
        <v>0</v>
      </c>
      <c r="Z13" s="2">
        <f ca="1">IFERROR(__xludf.DUMMYFUNCTION("""COMPUTED_VALUE"""),0)</f>
        <v>0</v>
      </c>
      <c r="AA13" s="2">
        <f ca="1">IFERROR(__xludf.DUMMYFUNCTION("""COMPUTED_VALUE"""),0)</f>
        <v>0</v>
      </c>
      <c r="AB13" s="2">
        <f ca="1">IFERROR(__xludf.DUMMYFUNCTION("""COMPUTED_VALUE"""),0)</f>
        <v>0</v>
      </c>
      <c r="AC13" s="2">
        <f ca="1">IFERROR(__xludf.DUMMYFUNCTION("""COMPUTED_VALUE"""),0)</f>
        <v>0</v>
      </c>
      <c r="AD13" s="2">
        <f ca="1">IFERROR(__xludf.DUMMYFUNCTION("""COMPUTED_VALUE"""),0)</f>
        <v>0</v>
      </c>
      <c r="AE13" s="2">
        <f ca="1">IFERROR(__xludf.DUMMYFUNCTION("""COMPUTED_VALUE"""),0)</f>
        <v>0</v>
      </c>
      <c r="AF13" s="2">
        <f ca="1">IFERROR(__xludf.DUMMYFUNCTION("""COMPUTED_VALUE"""),0)</f>
        <v>0</v>
      </c>
      <c r="AG13" s="2">
        <f ca="1">IFERROR(__xludf.DUMMYFUNCTION("""COMPUTED_VALUE"""),0)</f>
        <v>0</v>
      </c>
      <c r="AH13" s="2">
        <f ca="1">IFERROR(__xludf.DUMMYFUNCTION("""COMPUTED_VALUE"""),0)</f>
        <v>0</v>
      </c>
      <c r="AI13" s="2">
        <f ca="1">IFERROR(__xludf.DUMMYFUNCTION("""COMPUTED_VALUE"""),0)</f>
        <v>0</v>
      </c>
      <c r="AJ13" s="2">
        <f ca="1">IFERROR(__xludf.DUMMYFUNCTION("""COMPUTED_VALUE"""),0)</f>
        <v>0</v>
      </c>
      <c r="AK13" s="2">
        <f ca="1">IFERROR(__xludf.DUMMYFUNCTION("""COMPUTED_VALUE"""),0)</f>
        <v>0</v>
      </c>
      <c r="AL13" s="2">
        <f ca="1">IFERROR(__xludf.DUMMYFUNCTION("""COMPUTED_VALUE"""),0)</f>
        <v>0</v>
      </c>
      <c r="AM13" s="2">
        <f ca="1">IFERROR(__xludf.DUMMYFUNCTION("""COMPUTED_VALUE"""),0)</f>
        <v>0</v>
      </c>
      <c r="AN13" s="2">
        <f ca="1">IFERROR(__xludf.DUMMYFUNCTION("""COMPUTED_VALUE"""),1)</f>
        <v>1</v>
      </c>
      <c r="AO13" s="2">
        <f ca="1">IFERROR(__xludf.DUMMYFUNCTION("""COMPUTED_VALUE"""),1)</f>
        <v>1</v>
      </c>
      <c r="AP13" s="2">
        <f ca="1">IFERROR(__xludf.DUMMYFUNCTION("""COMPUTED_VALUE"""),1)</f>
        <v>1</v>
      </c>
      <c r="AQ13" s="2">
        <f ca="1">IFERROR(__xludf.DUMMYFUNCTION("""COMPUTED_VALUE"""),1)</f>
        <v>1</v>
      </c>
      <c r="AR13" s="2">
        <f ca="1">IFERROR(__xludf.DUMMYFUNCTION("""COMPUTED_VALUE"""),1)</f>
        <v>1</v>
      </c>
      <c r="AS13" s="2">
        <f ca="1">IFERROR(__xludf.DUMMYFUNCTION("""COMPUTED_VALUE"""),6)</f>
        <v>6</v>
      </c>
      <c r="AT13" s="2">
        <f ca="1">IFERROR(__xludf.DUMMYFUNCTION("""COMPUTED_VALUE"""),6)</f>
        <v>6</v>
      </c>
      <c r="AU13" s="2">
        <f ca="1">IFERROR(__xludf.DUMMYFUNCTION("""COMPUTED_VALUE"""),6)</f>
        <v>6</v>
      </c>
      <c r="AV13" s="2">
        <f ca="1">IFERROR(__xludf.DUMMYFUNCTION("""COMPUTED_VALUE"""),6)</f>
        <v>6</v>
      </c>
      <c r="AW13" s="2">
        <f ca="1">IFERROR(__xludf.DUMMYFUNCTION("""COMPUTED_VALUE"""),6)</f>
        <v>6</v>
      </c>
      <c r="AX13" s="2">
        <f ca="1">IFERROR(__xludf.DUMMYFUNCTION("""COMPUTED_VALUE"""),6)</f>
        <v>6</v>
      </c>
    </row>
    <row r="14" spans="1:55" ht="15.75" customHeight="1" x14ac:dyDescent="0.25">
      <c r="A14" s="2" t="str">
        <f ca="1">IFERROR(__xludf.DUMMYFUNCTION("""COMPUTED_VALUE"""),"Belgium")</f>
        <v>Belgium</v>
      </c>
      <c r="B14" s="2"/>
      <c r="C14" s="2">
        <f ca="1">IFERROR(__xludf.DUMMYFUNCTION("""COMPUTED_VALUE"""),0)</f>
        <v>0</v>
      </c>
      <c r="D14" s="2">
        <f ca="1">IFERROR(__xludf.DUMMYFUNCTION("""COMPUTED_VALUE"""),0)</f>
        <v>0</v>
      </c>
      <c r="E14" s="2">
        <f ca="1">IFERROR(__xludf.DUMMYFUNCTION("""COMPUTED_VALUE"""),0)</f>
        <v>0</v>
      </c>
      <c r="F14" s="2">
        <f ca="1">IFERROR(__xludf.DUMMYFUNCTION("""COMPUTED_VALUE"""),0)</f>
        <v>0</v>
      </c>
      <c r="G14" s="2">
        <f ca="1">IFERROR(__xludf.DUMMYFUNCTION("""COMPUTED_VALUE"""),0)</f>
        <v>0</v>
      </c>
      <c r="H14" s="2">
        <f ca="1">IFERROR(__xludf.DUMMYFUNCTION("""COMPUTED_VALUE"""),0)</f>
        <v>0</v>
      </c>
      <c r="I14" s="2">
        <f ca="1">IFERROR(__xludf.DUMMYFUNCTION("""COMPUTED_VALUE"""),0)</f>
        <v>0</v>
      </c>
      <c r="J14" s="2">
        <f ca="1">IFERROR(__xludf.DUMMYFUNCTION("""COMPUTED_VALUE"""),0)</f>
        <v>0</v>
      </c>
      <c r="K14" s="2">
        <f ca="1">IFERROR(__xludf.DUMMYFUNCTION("""COMPUTED_VALUE"""),0)</f>
        <v>0</v>
      </c>
      <c r="L14" s="2">
        <f ca="1">IFERROR(__xludf.DUMMYFUNCTION("""COMPUTED_VALUE"""),0)</f>
        <v>0</v>
      </c>
      <c r="M14" s="2">
        <f ca="1">IFERROR(__xludf.DUMMYFUNCTION("""COMPUTED_VALUE"""),0)</f>
        <v>0</v>
      </c>
      <c r="N14" s="2">
        <f ca="1">IFERROR(__xludf.DUMMYFUNCTION("""COMPUTED_VALUE"""),0)</f>
        <v>0</v>
      </c>
      <c r="O14" s="2">
        <f ca="1">IFERROR(__xludf.DUMMYFUNCTION("""COMPUTED_VALUE"""),0)</f>
        <v>0</v>
      </c>
      <c r="P14" s="2">
        <f ca="1">IFERROR(__xludf.DUMMYFUNCTION("""COMPUTED_VALUE"""),1)</f>
        <v>1</v>
      </c>
      <c r="Q14" s="2">
        <f ca="1">IFERROR(__xludf.DUMMYFUNCTION("""COMPUTED_VALUE"""),1)</f>
        <v>1</v>
      </c>
      <c r="R14" s="2">
        <f ca="1">IFERROR(__xludf.DUMMYFUNCTION("""COMPUTED_VALUE"""),1)</f>
        <v>1</v>
      </c>
      <c r="S14" s="2">
        <f ca="1">IFERROR(__xludf.DUMMYFUNCTION("""COMPUTED_VALUE"""),1)</f>
        <v>1</v>
      </c>
      <c r="T14" s="2">
        <f ca="1">IFERROR(__xludf.DUMMYFUNCTION("""COMPUTED_VALUE"""),1)</f>
        <v>1</v>
      </c>
      <c r="U14" s="2">
        <f ca="1">IFERROR(__xludf.DUMMYFUNCTION("""COMPUTED_VALUE"""),1)</f>
        <v>1</v>
      </c>
      <c r="V14" s="2">
        <f ca="1">IFERROR(__xludf.DUMMYFUNCTION("""COMPUTED_VALUE"""),1)</f>
        <v>1</v>
      </c>
      <c r="W14" s="2">
        <f ca="1">IFERROR(__xludf.DUMMYFUNCTION("""COMPUTED_VALUE"""),1)</f>
        <v>1</v>
      </c>
      <c r="X14" s="2">
        <f ca="1">IFERROR(__xludf.DUMMYFUNCTION("""COMPUTED_VALUE"""),1)</f>
        <v>1</v>
      </c>
      <c r="Y14" s="2">
        <f ca="1">IFERROR(__xludf.DUMMYFUNCTION("""COMPUTED_VALUE"""),1)</f>
        <v>1</v>
      </c>
      <c r="Z14" s="2">
        <f ca="1">IFERROR(__xludf.DUMMYFUNCTION("""COMPUTED_VALUE"""),1)</f>
        <v>1</v>
      </c>
      <c r="AA14" s="2">
        <f ca="1">IFERROR(__xludf.DUMMYFUNCTION("""COMPUTED_VALUE"""),1)</f>
        <v>1</v>
      </c>
      <c r="AB14" s="2">
        <f ca="1">IFERROR(__xludf.DUMMYFUNCTION("""COMPUTED_VALUE"""),1)</f>
        <v>1</v>
      </c>
      <c r="AC14" s="2">
        <f ca="1">IFERROR(__xludf.DUMMYFUNCTION("""COMPUTED_VALUE"""),1)</f>
        <v>1</v>
      </c>
      <c r="AD14" s="2">
        <f ca="1">IFERROR(__xludf.DUMMYFUNCTION("""COMPUTED_VALUE"""),1)</f>
        <v>1</v>
      </c>
      <c r="AE14" s="2">
        <f ca="1">IFERROR(__xludf.DUMMYFUNCTION("""COMPUTED_VALUE"""),1)</f>
        <v>1</v>
      </c>
      <c r="AF14" s="2">
        <f ca="1">IFERROR(__xludf.DUMMYFUNCTION("""COMPUTED_VALUE"""),1)</f>
        <v>1</v>
      </c>
      <c r="AG14" s="2">
        <f ca="1">IFERROR(__xludf.DUMMYFUNCTION("""COMPUTED_VALUE"""),1)</f>
        <v>1</v>
      </c>
      <c r="AH14" s="2">
        <f ca="1">IFERROR(__xludf.DUMMYFUNCTION("""COMPUTED_VALUE"""),1)</f>
        <v>1</v>
      </c>
      <c r="AI14" s="2">
        <f ca="1">IFERROR(__xludf.DUMMYFUNCTION("""COMPUTED_VALUE"""),1)</f>
        <v>1</v>
      </c>
      <c r="AJ14" s="2">
        <f ca="1">IFERROR(__xludf.DUMMYFUNCTION("""COMPUTED_VALUE"""),1)</f>
        <v>1</v>
      </c>
      <c r="AK14" s="2">
        <f ca="1">IFERROR(__xludf.DUMMYFUNCTION("""COMPUTED_VALUE"""),1)</f>
        <v>1</v>
      </c>
      <c r="AL14" s="2">
        <f ca="1">IFERROR(__xludf.DUMMYFUNCTION("""COMPUTED_VALUE"""),1)</f>
        <v>1</v>
      </c>
      <c r="AM14" s="2">
        <f ca="1">IFERROR(__xludf.DUMMYFUNCTION("""COMPUTED_VALUE"""),1)</f>
        <v>1</v>
      </c>
      <c r="AN14" s="2">
        <f ca="1">IFERROR(__xludf.DUMMYFUNCTION("""COMPUTED_VALUE"""),1)</f>
        <v>1</v>
      </c>
      <c r="AO14" s="2">
        <f ca="1">IFERROR(__xludf.DUMMYFUNCTION("""COMPUTED_VALUE"""),1)</f>
        <v>1</v>
      </c>
      <c r="AP14" s="2">
        <f ca="1">IFERROR(__xludf.DUMMYFUNCTION("""COMPUTED_VALUE"""),2)</f>
        <v>2</v>
      </c>
      <c r="AQ14" s="2">
        <f ca="1">IFERROR(__xludf.DUMMYFUNCTION("""COMPUTED_VALUE"""),8)</f>
        <v>8</v>
      </c>
      <c r="AR14" s="2">
        <f ca="1">IFERROR(__xludf.DUMMYFUNCTION("""COMPUTED_VALUE"""),13)</f>
        <v>13</v>
      </c>
      <c r="AS14" s="2">
        <f ca="1">IFERROR(__xludf.DUMMYFUNCTION("""COMPUTED_VALUE"""),23)</f>
        <v>23</v>
      </c>
      <c r="AT14" s="2">
        <f ca="1">IFERROR(__xludf.DUMMYFUNCTION("""COMPUTED_VALUE"""),50)</f>
        <v>50</v>
      </c>
      <c r="AU14" s="2">
        <f ca="1">IFERROR(__xludf.DUMMYFUNCTION("""COMPUTED_VALUE"""),109)</f>
        <v>109</v>
      </c>
      <c r="AV14" s="2">
        <f ca="1">IFERROR(__xludf.DUMMYFUNCTION("""COMPUTED_VALUE"""),169)</f>
        <v>169</v>
      </c>
      <c r="AW14" s="2">
        <f ca="1">IFERROR(__xludf.DUMMYFUNCTION("""COMPUTED_VALUE"""),200)</f>
        <v>200</v>
      </c>
      <c r="AX14" s="2">
        <f ca="1">IFERROR(__xludf.DUMMYFUNCTION("""COMPUTED_VALUE"""),239)</f>
        <v>239</v>
      </c>
    </row>
    <row r="15" spans="1:55" ht="13.2" x14ac:dyDescent="0.25">
      <c r="A15" s="2" t="str">
        <f ca="1">IFERROR(__xludf.DUMMYFUNCTION("""COMPUTED_VALUE"""),"Bhutan")</f>
        <v>Bhutan</v>
      </c>
      <c r="B15" s="2"/>
      <c r="C15" s="2">
        <f ca="1">IFERROR(__xludf.DUMMYFUNCTION("""COMPUTED_VALUE"""),0)</f>
        <v>0</v>
      </c>
      <c r="D15" s="2">
        <f ca="1">IFERROR(__xludf.DUMMYFUNCTION("""COMPUTED_VALUE"""),0)</f>
        <v>0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IFERROR(__xludf.DUMMYFUNCTION("""COMPUTED_VALUE"""),0)</f>
        <v>0</v>
      </c>
      <c r="N15" s="2">
        <f ca="1">IFERROR(__xludf.DUMMYFUNCTION("""COMPUTED_VALUE"""),0)</f>
        <v>0</v>
      </c>
      <c r="O15" s="2">
        <f ca="1">IFERROR(__xludf.DUMMYFUNCTION("""COMPUTED_VALUE"""),0)</f>
        <v>0</v>
      </c>
      <c r="P15" s="2">
        <f ca="1">IFERROR(__xludf.DUMMYFUNCTION("""COMPUTED_VALUE"""),0)</f>
        <v>0</v>
      </c>
      <c r="Q15" s="2">
        <f ca="1">IFERROR(__xludf.DUMMYFUNCTION("""COMPUTED_VALUE"""),0)</f>
        <v>0</v>
      </c>
      <c r="R15" s="2">
        <f ca="1">IFERROR(__xludf.DUMMYFUNCTION("""COMPUTED_VALUE"""),0)</f>
        <v>0</v>
      </c>
      <c r="S15" s="2">
        <f ca="1">IFERROR(__xludf.DUMMYFUNCTION("""COMPUTED_VALUE"""),0)</f>
        <v>0</v>
      </c>
      <c r="T15" s="2">
        <f ca="1">IFERROR(__xludf.DUMMYFUNCTION("""COMPUTED_VALUE"""),0)</f>
        <v>0</v>
      </c>
      <c r="U15" s="2">
        <f ca="1">IFERROR(__xludf.DUMMYFUNCTION("""COMPUTED_VALUE"""),0)</f>
        <v>0</v>
      </c>
      <c r="V15" s="2">
        <f ca="1">IFERROR(__xludf.DUMMYFUNCTION("""COMPUTED_VALUE"""),0)</f>
        <v>0</v>
      </c>
      <c r="W15" s="2">
        <f ca="1">IFERROR(__xludf.DUMMYFUNCTION("""COMPUTED_VALUE"""),0)</f>
        <v>0</v>
      </c>
      <c r="X15" s="2">
        <f ca="1">IFERROR(__xludf.DUMMYFUNCTION("""COMPUTED_VALUE"""),0)</f>
        <v>0</v>
      </c>
      <c r="Y15" s="2">
        <f ca="1">IFERROR(__xludf.DUMMYFUNCTION("""COMPUTED_VALUE"""),0)</f>
        <v>0</v>
      </c>
      <c r="Z15" s="2">
        <f ca="1">IFERROR(__xludf.DUMMYFUNCTION("""COMPUTED_VALUE"""),0)</f>
        <v>0</v>
      </c>
      <c r="AA15" s="2">
        <f ca="1">IFERROR(__xludf.DUMMYFUNCTION("""COMPUTED_VALUE"""),0)</f>
        <v>0</v>
      </c>
      <c r="AB15" s="2">
        <f ca="1">IFERROR(__xludf.DUMMYFUNCTION("""COMPUTED_VALUE"""),0)</f>
        <v>0</v>
      </c>
      <c r="AC15" s="2">
        <f ca="1">IFERROR(__xludf.DUMMYFUNCTION("""COMPUTED_VALUE"""),0)</f>
        <v>0</v>
      </c>
      <c r="AD15" s="2">
        <f ca="1">IFERROR(__xludf.DUMMYFUNCTION("""COMPUTED_VALUE"""),0)</f>
        <v>0</v>
      </c>
      <c r="AE15" s="2">
        <f ca="1">IFERROR(__xludf.DUMMYFUNCTION("""COMPUTED_VALUE"""),0)</f>
        <v>0</v>
      </c>
      <c r="AF15" s="2">
        <f ca="1">IFERROR(__xludf.DUMMYFUNCTION("""COMPUTED_VALUE"""),0)</f>
        <v>0</v>
      </c>
      <c r="AG15" s="2">
        <f ca="1">IFERROR(__xludf.DUMMYFUNCTION("""COMPUTED_VALUE"""),0)</f>
        <v>0</v>
      </c>
      <c r="AH15" s="2">
        <f ca="1">IFERROR(__xludf.DUMMYFUNCTION("""COMPUTED_VALUE"""),0)</f>
        <v>0</v>
      </c>
      <c r="AI15" s="2">
        <f ca="1">IFERROR(__xludf.DUMMYFUNCTION("""COMPUTED_VALUE"""),0)</f>
        <v>0</v>
      </c>
      <c r="AJ15" s="2">
        <f ca="1">IFERROR(__xludf.DUMMYFUNCTION("""COMPUTED_VALUE"""),0)</f>
        <v>0</v>
      </c>
      <c r="AK15" s="2">
        <f ca="1">IFERROR(__xludf.DUMMYFUNCTION("""COMPUTED_VALUE"""),0)</f>
        <v>0</v>
      </c>
      <c r="AL15" s="2">
        <f ca="1">IFERROR(__xludf.DUMMYFUNCTION("""COMPUTED_VALUE"""),0)</f>
        <v>0</v>
      </c>
      <c r="AM15" s="2">
        <f ca="1">IFERROR(__xludf.DUMMYFUNCTION("""COMPUTED_VALUE"""),0)</f>
        <v>0</v>
      </c>
      <c r="AN15" s="2">
        <f ca="1">IFERROR(__xludf.DUMMYFUNCTION("""COMPUTED_VALUE"""),0)</f>
        <v>0</v>
      </c>
      <c r="AO15" s="2">
        <f ca="1">IFERROR(__xludf.DUMMYFUNCTION("""COMPUTED_VALUE"""),0)</f>
        <v>0</v>
      </c>
      <c r="AP15" s="2">
        <f ca="1">IFERROR(__xludf.DUMMYFUNCTION("""COMPUTED_VALUE"""),0)</f>
        <v>0</v>
      </c>
      <c r="AQ15" s="2">
        <f ca="1">IFERROR(__xludf.DUMMYFUNCTION("""COMPUTED_VALUE"""),0)</f>
        <v>0</v>
      </c>
      <c r="AR15" s="2">
        <f ca="1">IFERROR(__xludf.DUMMYFUNCTION("""COMPUTED_VALUE"""),0)</f>
        <v>0</v>
      </c>
      <c r="AS15" s="2">
        <f ca="1">IFERROR(__xludf.DUMMYFUNCTION("""COMPUTED_VALUE"""),0)</f>
        <v>0</v>
      </c>
      <c r="AT15" s="2">
        <f ca="1">IFERROR(__xludf.DUMMYFUNCTION("""COMPUTED_VALUE"""),0)</f>
        <v>0</v>
      </c>
      <c r="AU15" s="2">
        <f ca="1">IFERROR(__xludf.DUMMYFUNCTION("""COMPUTED_VALUE"""),1)</f>
        <v>1</v>
      </c>
      <c r="AV15" s="2">
        <f ca="1">IFERROR(__xludf.DUMMYFUNCTION("""COMPUTED_VALUE"""),1)</f>
        <v>1</v>
      </c>
      <c r="AW15" s="2">
        <f ca="1">IFERROR(__xludf.DUMMYFUNCTION("""COMPUTED_VALUE"""),1)</f>
        <v>1</v>
      </c>
      <c r="AX15" s="2">
        <f ca="1">IFERROR(__xludf.DUMMYFUNCTION("""COMPUTED_VALUE"""),1)</f>
        <v>1</v>
      </c>
    </row>
    <row r="16" spans="1:55" ht="13.2" x14ac:dyDescent="0.25">
      <c r="A16" s="2" t="str">
        <f ca="1">IFERROR(__xludf.DUMMYFUNCTION("""COMPUTED_VALUE"""),"Bosnia and Herzegovina")</f>
        <v>Bosnia and Herzegovina</v>
      </c>
      <c r="B16" s="2"/>
      <c r="C16" s="2">
        <f ca="1">IFERROR(__xludf.DUMMYFUNCTION("""COMPUTED_VALUE"""),0)</f>
        <v>0</v>
      </c>
      <c r="D16" s="2">
        <f ca="1">IFERROR(__xludf.DUMMYFUNCTION("""COMPUTED_VALUE"""),0)</f>
        <v>0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IFERROR(__xludf.DUMMYFUNCTION("""COMPUTED_VALUE"""),0)</f>
        <v>0</v>
      </c>
      <c r="O16" s="2">
        <f ca="1">IFERROR(__xludf.DUMMYFUNCTION("""COMPUTED_VALUE"""),0)</f>
        <v>0</v>
      </c>
      <c r="P16" s="2">
        <f ca="1">IFERROR(__xludf.DUMMYFUNCTION("""COMPUTED_VALUE"""),0)</f>
        <v>0</v>
      </c>
      <c r="Q16" s="2">
        <f ca="1">IFERROR(__xludf.DUMMYFUNCTION("""COMPUTED_VALUE"""),0)</f>
        <v>0</v>
      </c>
      <c r="R16" s="2">
        <f ca="1">IFERROR(__xludf.DUMMYFUNCTION("""COMPUTED_VALUE"""),0)</f>
        <v>0</v>
      </c>
      <c r="S16" s="2">
        <f ca="1">IFERROR(__xludf.DUMMYFUNCTION("""COMPUTED_VALUE"""),0)</f>
        <v>0</v>
      </c>
      <c r="T16" s="2">
        <f ca="1">IFERROR(__xludf.DUMMYFUNCTION("""COMPUTED_VALUE"""),0)</f>
        <v>0</v>
      </c>
      <c r="U16" s="2">
        <f ca="1">IFERROR(__xludf.DUMMYFUNCTION("""COMPUTED_VALUE"""),0)</f>
        <v>0</v>
      </c>
      <c r="V16" s="2">
        <f ca="1">IFERROR(__xludf.DUMMYFUNCTION("""COMPUTED_VALUE"""),0)</f>
        <v>0</v>
      </c>
      <c r="W16" s="2">
        <f ca="1">IFERROR(__xludf.DUMMYFUNCTION("""COMPUTED_VALUE"""),0)</f>
        <v>0</v>
      </c>
      <c r="X16" s="2">
        <f ca="1">IFERROR(__xludf.DUMMYFUNCTION("""COMPUTED_VALUE"""),0)</f>
        <v>0</v>
      </c>
      <c r="Y16" s="2">
        <f ca="1">IFERROR(__xludf.DUMMYFUNCTION("""COMPUTED_VALUE"""),0)</f>
        <v>0</v>
      </c>
      <c r="Z16" s="2">
        <f ca="1">IFERROR(__xludf.DUMMYFUNCTION("""COMPUTED_VALUE"""),0)</f>
        <v>0</v>
      </c>
      <c r="AA16" s="2">
        <f ca="1">IFERROR(__xludf.DUMMYFUNCTION("""COMPUTED_VALUE"""),0)</f>
        <v>0</v>
      </c>
      <c r="AB16" s="2">
        <f ca="1">IFERROR(__xludf.DUMMYFUNCTION("""COMPUTED_VALUE"""),0)</f>
        <v>0</v>
      </c>
      <c r="AC16" s="2">
        <f ca="1">IFERROR(__xludf.DUMMYFUNCTION("""COMPUTED_VALUE"""),0)</f>
        <v>0</v>
      </c>
      <c r="AD16" s="2">
        <f ca="1">IFERROR(__xludf.DUMMYFUNCTION("""COMPUTED_VALUE"""),0)</f>
        <v>0</v>
      </c>
      <c r="AE16" s="2">
        <f ca="1">IFERROR(__xludf.DUMMYFUNCTION("""COMPUTED_VALUE"""),0)</f>
        <v>0</v>
      </c>
      <c r="AF16" s="2">
        <f ca="1">IFERROR(__xludf.DUMMYFUNCTION("""COMPUTED_VALUE"""),0)</f>
        <v>0</v>
      </c>
      <c r="AG16" s="2">
        <f ca="1">IFERROR(__xludf.DUMMYFUNCTION("""COMPUTED_VALUE"""),0)</f>
        <v>0</v>
      </c>
      <c r="AH16" s="2">
        <f ca="1">IFERROR(__xludf.DUMMYFUNCTION("""COMPUTED_VALUE"""),0)</f>
        <v>0</v>
      </c>
      <c r="AI16" s="2">
        <f ca="1">IFERROR(__xludf.DUMMYFUNCTION("""COMPUTED_VALUE"""),0)</f>
        <v>0</v>
      </c>
      <c r="AJ16" s="2">
        <f ca="1">IFERROR(__xludf.DUMMYFUNCTION("""COMPUTED_VALUE"""),0)</f>
        <v>0</v>
      </c>
      <c r="AK16" s="2">
        <f ca="1">IFERROR(__xludf.DUMMYFUNCTION("""COMPUTED_VALUE"""),0)</f>
        <v>0</v>
      </c>
      <c r="AL16" s="2">
        <f ca="1">IFERROR(__xludf.DUMMYFUNCTION("""COMPUTED_VALUE"""),0)</f>
        <v>0</v>
      </c>
      <c r="AM16" s="2">
        <f ca="1">IFERROR(__xludf.DUMMYFUNCTION("""COMPUTED_VALUE"""),0)</f>
        <v>0</v>
      </c>
      <c r="AN16" s="2">
        <f ca="1">IFERROR(__xludf.DUMMYFUNCTION("""COMPUTED_VALUE"""),0)</f>
        <v>0</v>
      </c>
      <c r="AO16" s="2">
        <f ca="1">IFERROR(__xludf.DUMMYFUNCTION("""COMPUTED_VALUE"""),0)</f>
        <v>0</v>
      </c>
      <c r="AP16" s="2">
        <f ca="1">IFERROR(__xludf.DUMMYFUNCTION("""COMPUTED_VALUE"""),0)</f>
        <v>0</v>
      </c>
      <c r="AQ16" s="2">
        <f ca="1">IFERROR(__xludf.DUMMYFUNCTION("""COMPUTED_VALUE"""),0)</f>
        <v>0</v>
      </c>
      <c r="AR16" s="2">
        <f ca="1">IFERROR(__xludf.DUMMYFUNCTION("""COMPUTED_VALUE"""),0)</f>
        <v>0</v>
      </c>
      <c r="AS16" s="2">
        <f ca="1">IFERROR(__xludf.DUMMYFUNCTION("""COMPUTED_VALUE"""),0)</f>
        <v>0</v>
      </c>
      <c r="AT16" s="2">
        <f ca="1">IFERROR(__xludf.DUMMYFUNCTION("""COMPUTED_VALUE"""),2)</f>
        <v>2</v>
      </c>
      <c r="AU16" s="2">
        <f ca="1">IFERROR(__xludf.DUMMYFUNCTION("""COMPUTED_VALUE"""),2)</f>
        <v>2</v>
      </c>
      <c r="AV16" s="2">
        <f ca="1">IFERROR(__xludf.DUMMYFUNCTION("""COMPUTED_VALUE"""),3)</f>
        <v>3</v>
      </c>
      <c r="AW16" s="2">
        <f ca="1">IFERROR(__xludf.DUMMYFUNCTION("""COMPUTED_VALUE"""),3)</f>
        <v>3</v>
      </c>
      <c r="AX16" s="2">
        <f ca="1">IFERROR(__xludf.DUMMYFUNCTION("""COMPUTED_VALUE"""),3)</f>
        <v>3</v>
      </c>
    </row>
    <row r="17" spans="1:50" ht="13.2" x14ac:dyDescent="0.25">
      <c r="A17" s="2" t="str">
        <f ca="1">IFERROR(__xludf.DUMMYFUNCTION("""COMPUTED_VALUE"""),"Brazil")</f>
        <v>Brazil</v>
      </c>
      <c r="B17" s="2"/>
      <c r="C17" s="2">
        <f ca="1">IFERROR(__xludf.DUMMYFUNCTION("""COMPUTED_VALUE"""),0)</f>
        <v>0</v>
      </c>
      <c r="D17" s="2">
        <f ca="1">IFERROR(__xludf.DUMMYFUNCTION("""COMPUTED_VALUE"""),0)</f>
        <v>0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IFERROR(__xludf.DUMMYFUNCTION("""COMPUTED_VALUE"""),0)</f>
        <v>0</v>
      </c>
      <c r="I17" s="2">
        <f ca="1">IFERROR(__xludf.DUMMYFUNCTION("""COMPUTED_VALUE"""),0)</f>
        <v>0</v>
      </c>
      <c r="J17" s="2">
        <f ca="1">IFERROR(__xludf.DUMMYFUNCTION("""COMPUTED_VALUE"""),0)</f>
        <v>0</v>
      </c>
      <c r="K17" s="2">
        <f ca="1">IFERROR(__xludf.DUMMYFUNCTION("""COMPUTED_VALUE"""),0)</f>
        <v>0</v>
      </c>
      <c r="L17" s="2">
        <f ca="1">IFERROR(__xludf.DUMMYFUNCTION("""COMPUTED_VALUE"""),0)</f>
        <v>0</v>
      </c>
      <c r="M17" s="2">
        <f ca="1">IFERROR(__xludf.DUMMYFUNCTION("""COMPUTED_VALUE"""),0)</f>
        <v>0</v>
      </c>
      <c r="N17" s="2">
        <f ca="1">IFERROR(__xludf.DUMMYFUNCTION("""COMPUTED_VALUE"""),0)</f>
        <v>0</v>
      </c>
      <c r="O17" s="2">
        <f ca="1">IFERROR(__xludf.DUMMYFUNCTION("""COMPUTED_VALUE"""),0)</f>
        <v>0</v>
      </c>
      <c r="P17" s="2">
        <f ca="1">IFERROR(__xludf.DUMMYFUNCTION("""COMPUTED_VALUE"""),0)</f>
        <v>0</v>
      </c>
      <c r="Q17" s="2">
        <f ca="1">IFERROR(__xludf.DUMMYFUNCTION("""COMPUTED_VALUE"""),0)</f>
        <v>0</v>
      </c>
      <c r="R17" s="2">
        <f ca="1">IFERROR(__xludf.DUMMYFUNCTION("""COMPUTED_VALUE"""),0)</f>
        <v>0</v>
      </c>
      <c r="S17" s="2">
        <f ca="1">IFERROR(__xludf.DUMMYFUNCTION("""COMPUTED_VALUE"""),0)</f>
        <v>0</v>
      </c>
      <c r="T17" s="2">
        <f ca="1">IFERROR(__xludf.DUMMYFUNCTION("""COMPUTED_VALUE"""),0)</f>
        <v>0</v>
      </c>
      <c r="U17" s="2">
        <f ca="1">IFERROR(__xludf.DUMMYFUNCTION("""COMPUTED_VALUE"""),0)</f>
        <v>0</v>
      </c>
      <c r="V17" s="2">
        <f ca="1">IFERROR(__xludf.DUMMYFUNCTION("""COMPUTED_VALUE"""),0)</f>
        <v>0</v>
      </c>
      <c r="W17" s="2">
        <f ca="1">IFERROR(__xludf.DUMMYFUNCTION("""COMPUTED_VALUE"""),0)</f>
        <v>0</v>
      </c>
      <c r="X17" s="2">
        <f ca="1">IFERROR(__xludf.DUMMYFUNCTION("""COMPUTED_VALUE"""),0)</f>
        <v>0</v>
      </c>
      <c r="Y17" s="2">
        <f ca="1">IFERROR(__xludf.DUMMYFUNCTION("""COMPUTED_VALUE"""),0)</f>
        <v>0</v>
      </c>
      <c r="Z17" s="2">
        <f ca="1">IFERROR(__xludf.DUMMYFUNCTION("""COMPUTED_VALUE"""),0)</f>
        <v>0</v>
      </c>
      <c r="AA17" s="2">
        <f ca="1">IFERROR(__xludf.DUMMYFUNCTION("""COMPUTED_VALUE"""),0)</f>
        <v>0</v>
      </c>
      <c r="AB17" s="2">
        <f ca="1">IFERROR(__xludf.DUMMYFUNCTION("""COMPUTED_VALUE"""),0)</f>
        <v>0</v>
      </c>
      <c r="AC17" s="2">
        <f ca="1">IFERROR(__xludf.DUMMYFUNCTION("""COMPUTED_VALUE"""),0)</f>
        <v>0</v>
      </c>
      <c r="AD17" s="2">
        <f ca="1">IFERROR(__xludf.DUMMYFUNCTION("""COMPUTED_VALUE"""),0)</f>
        <v>0</v>
      </c>
      <c r="AE17" s="2">
        <f ca="1">IFERROR(__xludf.DUMMYFUNCTION("""COMPUTED_VALUE"""),0)</f>
        <v>0</v>
      </c>
      <c r="AF17" s="2">
        <f ca="1">IFERROR(__xludf.DUMMYFUNCTION("""COMPUTED_VALUE"""),0)</f>
        <v>0</v>
      </c>
      <c r="AG17" s="2">
        <f ca="1">IFERROR(__xludf.DUMMYFUNCTION("""COMPUTED_VALUE"""),0)</f>
        <v>0</v>
      </c>
      <c r="AH17" s="2">
        <f ca="1">IFERROR(__xludf.DUMMYFUNCTION("""COMPUTED_VALUE"""),0)</f>
        <v>0</v>
      </c>
      <c r="AI17" s="2">
        <f ca="1">IFERROR(__xludf.DUMMYFUNCTION("""COMPUTED_VALUE"""),0)</f>
        <v>0</v>
      </c>
      <c r="AJ17" s="2">
        <f ca="1">IFERROR(__xludf.DUMMYFUNCTION("""COMPUTED_VALUE"""),0)</f>
        <v>0</v>
      </c>
      <c r="AK17" s="2">
        <f ca="1">IFERROR(__xludf.DUMMYFUNCTION("""COMPUTED_VALUE"""),0)</f>
        <v>0</v>
      </c>
      <c r="AL17" s="2">
        <f ca="1">IFERROR(__xludf.DUMMYFUNCTION("""COMPUTED_VALUE"""),1)</f>
        <v>1</v>
      </c>
      <c r="AM17" s="2">
        <f ca="1">IFERROR(__xludf.DUMMYFUNCTION("""COMPUTED_VALUE"""),1)</f>
        <v>1</v>
      </c>
      <c r="AN17" s="2">
        <f ca="1">IFERROR(__xludf.DUMMYFUNCTION("""COMPUTED_VALUE"""),1)</f>
        <v>1</v>
      </c>
      <c r="AO17" s="2">
        <f ca="1">IFERROR(__xludf.DUMMYFUNCTION("""COMPUTED_VALUE"""),2)</f>
        <v>2</v>
      </c>
      <c r="AP17" s="2">
        <f ca="1">IFERROR(__xludf.DUMMYFUNCTION("""COMPUTED_VALUE"""),2)</f>
        <v>2</v>
      </c>
      <c r="AQ17" s="2">
        <f ca="1">IFERROR(__xludf.DUMMYFUNCTION("""COMPUTED_VALUE"""),2)</f>
        <v>2</v>
      </c>
      <c r="AR17" s="2">
        <f ca="1">IFERROR(__xludf.DUMMYFUNCTION("""COMPUTED_VALUE"""),2)</f>
        <v>2</v>
      </c>
      <c r="AS17" s="2">
        <f ca="1">IFERROR(__xludf.DUMMYFUNCTION("""COMPUTED_VALUE"""),4)</f>
        <v>4</v>
      </c>
      <c r="AT17" s="2">
        <f ca="1">IFERROR(__xludf.DUMMYFUNCTION("""COMPUTED_VALUE"""),4)</f>
        <v>4</v>
      </c>
      <c r="AU17" s="2">
        <f ca="1">IFERROR(__xludf.DUMMYFUNCTION("""COMPUTED_VALUE"""),13)</f>
        <v>13</v>
      </c>
      <c r="AV17" s="2">
        <f ca="1">IFERROR(__xludf.DUMMYFUNCTION("""COMPUTED_VALUE"""),13)</f>
        <v>13</v>
      </c>
      <c r="AW17" s="2">
        <f ca="1">IFERROR(__xludf.DUMMYFUNCTION("""COMPUTED_VALUE"""),20)</f>
        <v>20</v>
      </c>
      <c r="AX17" s="2">
        <f ca="1">IFERROR(__xludf.DUMMYFUNCTION("""COMPUTED_VALUE"""),25)</f>
        <v>25</v>
      </c>
    </row>
    <row r="18" spans="1:50" ht="13.2" x14ac:dyDescent="0.25">
      <c r="A18" s="2" t="str">
        <f ca="1">IFERROR(__xludf.DUMMYFUNCTION("""COMPUTED_VALUE"""),"Brunei")</f>
        <v>Brunei</v>
      </c>
      <c r="B18" s="2"/>
      <c r="C18" s="2">
        <f ca="1">IFERROR(__xludf.DUMMYFUNCTION("""COMPUTED_VALUE"""),0)</f>
        <v>0</v>
      </c>
      <c r="D18" s="2">
        <f ca="1">IFERROR(__xludf.DUMMYFUNCTION("""COMPUTED_VALUE"""),0)</f>
        <v>0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IFERROR(__xludf.DUMMYFUNCTION("""COMPUTED_VALUE"""),0)</f>
        <v>0</v>
      </c>
      <c r="K18" s="2">
        <f ca="1">IFERROR(__xludf.DUMMYFUNCTION("""COMPUTED_VALUE"""),0)</f>
        <v>0</v>
      </c>
      <c r="L18" s="2">
        <f ca="1">IFERROR(__xludf.DUMMYFUNCTION("""COMPUTED_VALUE"""),0)</f>
        <v>0</v>
      </c>
      <c r="M18" s="2">
        <f ca="1">IFERROR(__xludf.DUMMYFUNCTION("""COMPUTED_VALUE"""),0)</f>
        <v>0</v>
      </c>
      <c r="N18" s="2">
        <f ca="1">IFERROR(__xludf.DUMMYFUNCTION("""COMPUTED_VALUE"""),0)</f>
        <v>0</v>
      </c>
      <c r="O18" s="2">
        <f ca="1">IFERROR(__xludf.DUMMYFUNCTION("""COMPUTED_VALUE"""),0)</f>
        <v>0</v>
      </c>
      <c r="P18" s="2">
        <f ca="1">IFERROR(__xludf.DUMMYFUNCTION("""COMPUTED_VALUE"""),0)</f>
        <v>0</v>
      </c>
      <c r="Q18" s="2">
        <f ca="1">IFERROR(__xludf.DUMMYFUNCTION("""COMPUTED_VALUE"""),0)</f>
        <v>0</v>
      </c>
      <c r="R18" s="2">
        <f ca="1">IFERROR(__xludf.DUMMYFUNCTION("""COMPUTED_VALUE"""),0)</f>
        <v>0</v>
      </c>
      <c r="S18" s="2">
        <f ca="1">IFERROR(__xludf.DUMMYFUNCTION("""COMPUTED_VALUE"""),0)</f>
        <v>0</v>
      </c>
      <c r="T18" s="2">
        <f ca="1">IFERROR(__xludf.DUMMYFUNCTION("""COMPUTED_VALUE"""),0)</f>
        <v>0</v>
      </c>
      <c r="U18" s="2">
        <f ca="1">IFERROR(__xludf.DUMMYFUNCTION("""COMPUTED_VALUE"""),0)</f>
        <v>0</v>
      </c>
      <c r="V18" s="2">
        <f ca="1">IFERROR(__xludf.DUMMYFUNCTION("""COMPUTED_VALUE"""),0)</f>
        <v>0</v>
      </c>
      <c r="W18" s="2">
        <f ca="1">IFERROR(__xludf.DUMMYFUNCTION("""COMPUTED_VALUE"""),0)</f>
        <v>0</v>
      </c>
      <c r="X18" s="2">
        <f ca="1">IFERROR(__xludf.DUMMYFUNCTION("""COMPUTED_VALUE"""),0)</f>
        <v>0</v>
      </c>
      <c r="Y18" s="2">
        <f ca="1">IFERROR(__xludf.DUMMYFUNCTION("""COMPUTED_VALUE"""),0)</f>
        <v>0</v>
      </c>
      <c r="Z18" s="2">
        <f ca="1">IFERROR(__xludf.DUMMYFUNCTION("""COMPUTED_VALUE"""),0)</f>
        <v>0</v>
      </c>
      <c r="AA18" s="2">
        <f ca="1">IFERROR(__xludf.DUMMYFUNCTION("""COMPUTED_VALUE"""),0)</f>
        <v>0</v>
      </c>
      <c r="AB18" s="2">
        <f ca="1">IFERROR(__xludf.DUMMYFUNCTION("""COMPUTED_VALUE"""),0)</f>
        <v>0</v>
      </c>
      <c r="AC18" s="2">
        <f ca="1">IFERROR(__xludf.DUMMYFUNCTION("""COMPUTED_VALUE"""),0)</f>
        <v>0</v>
      </c>
      <c r="AD18" s="2">
        <f ca="1">IFERROR(__xludf.DUMMYFUNCTION("""COMPUTED_VALUE"""),0)</f>
        <v>0</v>
      </c>
      <c r="AE18" s="2">
        <f ca="1">IFERROR(__xludf.DUMMYFUNCTION("""COMPUTED_VALUE"""),0)</f>
        <v>0</v>
      </c>
      <c r="AF18" s="2">
        <f ca="1">IFERROR(__xludf.DUMMYFUNCTION("""COMPUTED_VALUE"""),0)</f>
        <v>0</v>
      </c>
      <c r="AG18" s="2">
        <f ca="1">IFERROR(__xludf.DUMMYFUNCTION("""COMPUTED_VALUE"""),0)</f>
        <v>0</v>
      </c>
      <c r="AH18" s="2">
        <f ca="1">IFERROR(__xludf.DUMMYFUNCTION("""COMPUTED_VALUE"""),0)</f>
        <v>0</v>
      </c>
      <c r="AI18" s="2">
        <f ca="1">IFERROR(__xludf.DUMMYFUNCTION("""COMPUTED_VALUE"""),0)</f>
        <v>0</v>
      </c>
      <c r="AJ18" s="2">
        <f ca="1">IFERROR(__xludf.DUMMYFUNCTION("""COMPUTED_VALUE"""),0)</f>
        <v>0</v>
      </c>
      <c r="AK18" s="2">
        <f ca="1">IFERROR(__xludf.DUMMYFUNCTION("""COMPUTED_VALUE"""),0)</f>
        <v>0</v>
      </c>
      <c r="AL18" s="2">
        <f ca="1">IFERROR(__xludf.DUMMYFUNCTION("""COMPUTED_VALUE"""),0)</f>
        <v>0</v>
      </c>
      <c r="AM18" s="2">
        <f ca="1">IFERROR(__xludf.DUMMYFUNCTION("""COMPUTED_VALUE"""),0)</f>
        <v>0</v>
      </c>
      <c r="AN18" s="2">
        <f ca="1">IFERROR(__xludf.DUMMYFUNCTION("""COMPUTED_VALUE"""),0)</f>
        <v>0</v>
      </c>
      <c r="AO18" s="2">
        <f ca="1">IFERROR(__xludf.DUMMYFUNCTION("""COMPUTED_VALUE"""),0)</f>
        <v>0</v>
      </c>
      <c r="AP18" s="2">
        <f ca="1">IFERROR(__xludf.DUMMYFUNCTION("""COMPUTED_VALUE"""),0)</f>
        <v>0</v>
      </c>
      <c r="AQ18" s="2">
        <f ca="1">IFERROR(__xludf.DUMMYFUNCTION("""COMPUTED_VALUE"""),0)</f>
        <v>0</v>
      </c>
      <c r="AR18" s="2">
        <f ca="1">IFERROR(__xludf.DUMMYFUNCTION("""COMPUTED_VALUE"""),0)</f>
        <v>0</v>
      </c>
      <c r="AS18" s="2">
        <f ca="1">IFERROR(__xludf.DUMMYFUNCTION("""COMPUTED_VALUE"""),0)</f>
        <v>0</v>
      </c>
      <c r="AT18" s="2">
        <f ca="1">IFERROR(__xludf.DUMMYFUNCTION("""COMPUTED_VALUE"""),0)</f>
        <v>0</v>
      </c>
      <c r="AU18" s="2">
        <f ca="1">IFERROR(__xludf.DUMMYFUNCTION("""COMPUTED_VALUE"""),0)</f>
        <v>0</v>
      </c>
      <c r="AV18" s="2">
        <f ca="1">IFERROR(__xludf.DUMMYFUNCTION("""COMPUTED_VALUE"""),0)</f>
        <v>0</v>
      </c>
      <c r="AW18" s="2">
        <f ca="1">IFERROR(__xludf.DUMMYFUNCTION("""COMPUTED_VALUE"""),0)</f>
        <v>0</v>
      </c>
      <c r="AX18" s="2">
        <f ca="1">IFERROR(__xludf.DUMMYFUNCTION("""COMPUTED_VALUE"""),1)</f>
        <v>1</v>
      </c>
    </row>
    <row r="19" spans="1:50" ht="13.2" x14ac:dyDescent="0.25">
      <c r="A19" s="2" t="str">
        <f ca="1">IFERROR(__xludf.DUMMYFUNCTION("""COMPUTED_VALUE"""),"Bulgaria")</f>
        <v>Bulgaria</v>
      </c>
      <c r="B19" s="2"/>
      <c r="C19" s="2">
        <f ca="1">IFERROR(__xludf.DUMMYFUNCTION("""COMPUTED_VALUE"""),0)</f>
        <v>0</v>
      </c>
      <c r="D19" s="2">
        <f ca="1">IFERROR(__xludf.DUMMYFUNCTION("""COMPUTED_VALUE"""),0)</f>
        <v>0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IFERROR(__xludf.DUMMYFUNCTION("""COMPUTED_VALUE"""),0)</f>
        <v>0</v>
      </c>
      <c r="N19" s="2">
        <f ca="1">IFERROR(__xludf.DUMMYFUNCTION("""COMPUTED_VALUE"""),0)</f>
        <v>0</v>
      </c>
      <c r="O19" s="2">
        <f ca="1">IFERROR(__xludf.DUMMYFUNCTION("""COMPUTED_VALUE"""),0)</f>
        <v>0</v>
      </c>
      <c r="P19" s="2">
        <f ca="1">IFERROR(__xludf.DUMMYFUNCTION("""COMPUTED_VALUE"""),0)</f>
        <v>0</v>
      </c>
      <c r="Q19" s="2">
        <f ca="1">IFERROR(__xludf.DUMMYFUNCTION("""COMPUTED_VALUE"""),0)</f>
        <v>0</v>
      </c>
      <c r="R19" s="2">
        <f ca="1">IFERROR(__xludf.DUMMYFUNCTION("""COMPUTED_VALUE"""),0)</f>
        <v>0</v>
      </c>
      <c r="S19" s="2">
        <f ca="1">IFERROR(__xludf.DUMMYFUNCTION("""COMPUTED_VALUE"""),0)</f>
        <v>0</v>
      </c>
      <c r="T19" s="2">
        <f ca="1">IFERROR(__xludf.DUMMYFUNCTION("""COMPUTED_VALUE"""),0)</f>
        <v>0</v>
      </c>
      <c r="U19" s="2">
        <f ca="1">IFERROR(__xludf.DUMMYFUNCTION("""COMPUTED_VALUE"""),0)</f>
        <v>0</v>
      </c>
      <c r="V19" s="2">
        <f ca="1">IFERROR(__xludf.DUMMYFUNCTION("""COMPUTED_VALUE"""),0)</f>
        <v>0</v>
      </c>
      <c r="W19" s="2">
        <f ca="1">IFERROR(__xludf.DUMMYFUNCTION("""COMPUTED_VALUE"""),0)</f>
        <v>0</v>
      </c>
      <c r="X19" s="2">
        <f ca="1">IFERROR(__xludf.DUMMYFUNCTION("""COMPUTED_VALUE"""),0)</f>
        <v>0</v>
      </c>
      <c r="Y19" s="2">
        <f ca="1">IFERROR(__xludf.DUMMYFUNCTION("""COMPUTED_VALUE"""),0)</f>
        <v>0</v>
      </c>
      <c r="Z19" s="2">
        <f ca="1">IFERROR(__xludf.DUMMYFUNCTION("""COMPUTED_VALUE"""),0)</f>
        <v>0</v>
      </c>
      <c r="AA19" s="2">
        <f ca="1">IFERROR(__xludf.DUMMYFUNCTION("""COMPUTED_VALUE"""),0)</f>
        <v>0</v>
      </c>
      <c r="AB19" s="2">
        <f ca="1">IFERROR(__xludf.DUMMYFUNCTION("""COMPUTED_VALUE"""),0)</f>
        <v>0</v>
      </c>
      <c r="AC19" s="2">
        <f ca="1">IFERROR(__xludf.DUMMYFUNCTION("""COMPUTED_VALUE"""),0)</f>
        <v>0</v>
      </c>
      <c r="AD19" s="2">
        <f ca="1">IFERROR(__xludf.DUMMYFUNCTION("""COMPUTED_VALUE"""),0)</f>
        <v>0</v>
      </c>
      <c r="AE19" s="2">
        <f ca="1">IFERROR(__xludf.DUMMYFUNCTION("""COMPUTED_VALUE"""),0)</f>
        <v>0</v>
      </c>
      <c r="AF19" s="2">
        <f ca="1">IFERROR(__xludf.DUMMYFUNCTION("""COMPUTED_VALUE"""),0)</f>
        <v>0</v>
      </c>
      <c r="AG19" s="2">
        <f ca="1">IFERROR(__xludf.DUMMYFUNCTION("""COMPUTED_VALUE"""),0)</f>
        <v>0</v>
      </c>
      <c r="AH19" s="2">
        <f ca="1">IFERROR(__xludf.DUMMYFUNCTION("""COMPUTED_VALUE"""),0)</f>
        <v>0</v>
      </c>
      <c r="AI19" s="2">
        <f ca="1">IFERROR(__xludf.DUMMYFUNCTION("""COMPUTED_VALUE"""),0)</f>
        <v>0</v>
      </c>
      <c r="AJ19" s="2">
        <f ca="1">IFERROR(__xludf.DUMMYFUNCTION("""COMPUTED_VALUE"""),0)</f>
        <v>0</v>
      </c>
      <c r="AK19" s="2">
        <f ca="1">IFERROR(__xludf.DUMMYFUNCTION("""COMPUTED_VALUE"""),0)</f>
        <v>0</v>
      </c>
      <c r="AL19" s="2">
        <f ca="1">IFERROR(__xludf.DUMMYFUNCTION("""COMPUTED_VALUE"""),0)</f>
        <v>0</v>
      </c>
      <c r="AM19" s="2">
        <f ca="1">IFERROR(__xludf.DUMMYFUNCTION("""COMPUTED_VALUE"""),0)</f>
        <v>0</v>
      </c>
      <c r="AN19" s="2">
        <f ca="1">IFERROR(__xludf.DUMMYFUNCTION("""COMPUTED_VALUE"""),0)</f>
        <v>0</v>
      </c>
      <c r="AO19" s="2">
        <f ca="1">IFERROR(__xludf.DUMMYFUNCTION("""COMPUTED_VALUE"""),0)</f>
        <v>0</v>
      </c>
      <c r="AP19" s="2">
        <f ca="1">IFERROR(__xludf.DUMMYFUNCTION("""COMPUTED_VALUE"""),0)</f>
        <v>0</v>
      </c>
      <c r="AQ19" s="2">
        <f ca="1">IFERROR(__xludf.DUMMYFUNCTION("""COMPUTED_VALUE"""),0)</f>
        <v>0</v>
      </c>
      <c r="AR19" s="2">
        <f ca="1">IFERROR(__xludf.DUMMYFUNCTION("""COMPUTED_VALUE"""),0)</f>
        <v>0</v>
      </c>
      <c r="AS19" s="2">
        <f ca="1">IFERROR(__xludf.DUMMYFUNCTION("""COMPUTED_VALUE"""),0)</f>
        <v>0</v>
      </c>
      <c r="AT19" s="2">
        <f ca="1">IFERROR(__xludf.DUMMYFUNCTION("""COMPUTED_VALUE"""),0)</f>
        <v>0</v>
      </c>
      <c r="AU19" s="2">
        <f ca="1">IFERROR(__xludf.DUMMYFUNCTION("""COMPUTED_VALUE"""),0)</f>
        <v>0</v>
      </c>
      <c r="AV19" s="2">
        <f ca="1">IFERROR(__xludf.DUMMYFUNCTION("""COMPUTED_VALUE"""),0)</f>
        <v>0</v>
      </c>
      <c r="AW19" s="2">
        <f ca="1">IFERROR(__xludf.DUMMYFUNCTION("""COMPUTED_VALUE"""),4)</f>
        <v>4</v>
      </c>
      <c r="AX19" s="2">
        <f ca="1">IFERROR(__xludf.DUMMYFUNCTION("""COMPUTED_VALUE"""),4)</f>
        <v>4</v>
      </c>
    </row>
    <row r="20" spans="1:50" ht="13.2" x14ac:dyDescent="0.25">
      <c r="A20" s="2" t="str">
        <f ca="1">IFERROR(__xludf.DUMMYFUNCTION("""COMPUTED_VALUE"""),"Cambodia")</f>
        <v>Cambodia</v>
      </c>
      <c r="B20" s="2"/>
      <c r="C20" s="2">
        <f ca="1">IFERROR(__xludf.DUMMYFUNCTION("""COMPUTED_VALUE"""),0)</f>
        <v>0</v>
      </c>
      <c r="D20" s="2">
        <f ca="1">IFERROR(__xludf.DUMMYFUNCTION("""COMPUTED_VALUE"""),0)</f>
        <v>0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IFERROR(__xludf.DUMMYFUNCTION("""COMPUTED_VALUE"""),1)</f>
        <v>1</v>
      </c>
      <c r="I20" s="2">
        <f ca="1">IFERROR(__xludf.DUMMYFUNCTION("""COMPUTED_VALUE"""),1)</f>
        <v>1</v>
      </c>
      <c r="J20" s="2">
        <f ca="1">IFERROR(__xludf.DUMMYFUNCTION("""COMPUTED_VALUE"""),1)</f>
        <v>1</v>
      </c>
      <c r="K20" s="2">
        <f ca="1">IFERROR(__xludf.DUMMYFUNCTION("""COMPUTED_VALUE"""),1)</f>
        <v>1</v>
      </c>
      <c r="L20" s="2">
        <f ca="1">IFERROR(__xludf.DUMMYFUNCTION("""COMPUTED_VALUE"""),1)</f>
        <v>1</v>
      </c>
      <c r="M20" s="2">
        <f ca="1">IFERROR(__xludf.DUMMYFUNCTION("""COMPUTED_VALUE"""),1)</f>
        <v>1</v>
      </c>
      <c r="N20" s="2">
        <f ca="1">IFERROR(__xludf.DUMMYFUNCTION("""COMPUTED_VALUE"""),1)</f>
        <v>1</v>
      </c>
      <c r="O20" s="2">
        <f ca="1">IFERROR(__xludf.DUMMYFUNCTION("""COMPUTED_VALUE"""),1)</f>
        <v>1</v>
      </c>
      <c r="P20" s="2">
        <f ca="1">IFERROR(__xludf.DUMMYFUNCTION("""COMPUTED_VALUE"""),1)</f>
        <v>1</v>
      </c>
      <c r="Q20" s="2">
        <f ca="1">IFERROR(__xludf.DUMMYFUNCTION("""COMPUTED_VALUE"""),1)</f>
        <v>1</v>
      </c>
      <c r="R20" s="2">
        <f ca="1">IFERROR(__xludf.DUMMYFUNCTION("""COMPUTED_VALUE"""),1)</f>
        <v>1</v>
      </c>
      <c r="S20" s="2">
        <f ca="1">IFERROR(__xludf.DUMMYFUNCTION("""COMPUTED_VALUE"""),1)</f>
        <v>1</v>
      </c>
      <c r="T20" s="2">
        <f ca="1">IFERROR(__xludf.DUMMYFUNCTION("""COMPUTED_VALUE"""),1)</f>
        <v>1</v>
      </c>
      <c r="U20" s="2">
        <f ca="1">IFERROR(__xludf.DUMMYFUNCTION("""COMPUTED_VALUE"""),1)</f>
        <v>1</v>
      </c>
      <c r="V20" s="2">
        <f ca="1">IFERROR(__xludf.DUMMYFUNCTION("""COMPUTED_VALUE"""),1)</f>
        <v>1</v>
      </c>
      <c r="W20" s="2">
        <f ca="1">IFERROR(__xludf.DUMMYFUNCTION("""COMPUTED_VALUE"""),1)</f>
        <v>1</v>
      </c>
      <c r="X20" s="2">
        <f ca="1">IFERROR(__xludf.DUMMYFUNCTION("""COMPUTED_VALUE"""),1)</f>
        <v>1</v>
      </c>
      <c r="Y20" s="2">
        <f ca="1">IFERROR(__xludf.DUMMYFUNCTION("""COMPUTED_VALUE"""),1)</f>
        <v>1</v>
      </c>
      <c r="Z20" s="2">
        <f ca="1">IFERROR(__xludf.DUMMYFUNCTION("""COMPUTED_VALUE"""),1)</f>
        <v>1</v>
      </c>
      <c r="AA20" s="2">
        <f ca="1">IFERROR(__xludf.DUMMYFUNCTION("""COMPUTED_VALUE"""),1)</f>
        <v>1</v>
      </c>
      <c r="AB20" s="2">
        <f ca="1">IFERROR(__xludf.DUMMYFUNCTION("""COMPUTED_VALUE"""),1)</f>
        <v>1</v>
      </c>
      <c r="AC20" s="2">
        <f ca="1">IFERROR(__xludf.DUMMYFUNCTION("""COMPUTED_VALUE"""),1)</f>
        <v>1</v>
      </c>
      <c r="AD20" s="2">
        <f ca="1">IFERROR(__xludf.DUMMYFUNCTION("""COMPUTED_VALUE"""),1)</f>
        <v>1</v>
      </c>
      <c r="AE20" s="2">
        <f ca="1">IFERROR(__xludf.DUMMYFUNCTION("""COMPUTED_VALUE"""),1)</f>
        <v>1</v>
      </c>
      <c r="AF20" s="2">
        <f ca="1">IFERROR(__xludf.DUMMYFUNCTION("""COMPUTED_VALUE"""),1)</f>
        <v>1</v>
      </c>
      <c r="AG20" s="2">
        <f ca="1">IFERROR(__xludf.DUMMYFUNCTION("""COMPUTED_VALUE"""),1)</f>
        <v>1</v>
      </c>
      <c r="AH20" s="2">
        <f ca="1">IFERROR(__xludf.DUMMYFUNCTION("""COMPUTED_VALUE"""),1)</f>
        <v>1</v>
      </c>
      <c r="AI20" s="2">
        <f ca="1">IFERROR(__xludf.DUMMYFUNCTION("""COMPUTED_VALUE"""),1)</f>
        <v>1</v>
      </c>
      <c r="AJ20" s="2">
        <f ca="1">IFERROR(__xludf.DUMMYFUNCTION("""COMPUTED_VALUE"""),1)</f>
        <v>1</v>
      </c>
      <c r="AK20" s="2">
        <f ca="1">IFERROR(__xludf.DUMMYFUNCTION("""COMPUTED_VALUE"""),1)</f>
        <v>1</v>
      </c>
      <c r="AL20" s="2">
        <f ca="1">IFERROR(__xludf.DUMMYFUNCTION("""COMPUTED_VALUE"""),1)</f>
        <v>1</v>
      </c>
      <c r="AM20" s="2">
        <f ca="1">IFERROR(__xludf.DUMMYFUNCTION("""COMPUTED_VALUE"""),1)</f>
        <v>1</v>
      </c>
      <c r="AN20" s="2">
        <f ca="1">IFERROR(__xludf.DUMMYFUNCTION("""COMPUTED_VALUE"""),1)</f>
        <v>1</v>
      </c>
      <c r="AO20" s="2">
        <f ca="1">IFERROR(__xludf.DUMMYFUNCTION("""COMPUTED_VALUE"""),1)</f>
        <v>1</v>
      </c>
      <c r="AP20" s="2">
        <f ca="1">IFERROR(__xludf.DUMMYFUNCTION("""COMPUTED_VALUE"""),1)</f>
        <v>1</v>
      </c>
      <c r="AQ20" s="2">
        <f ca="1">IFERROR(__xludf.DUMMYFUNCTION("""COMPUTED_VALUE"""),1)</f>
        <v>1</v>
      </c>
      <c r="AR20" s="2">
        <f ca="1">IFERROR(__xludf.DUMMYFUNCTION("""COMPUTED_VALUE"""),1)</f>
        <v>1</v>
      </c>
      <c r="AS20" s="2">
        <f ca="1">IFERROR(__xludf.DUMMYFUNCTION("""COMPUTED_VALUE"""),1)</f>
        <v>1</v>
      </c>
      <c r="AT20" s="2">
        <f ca="1">IFERROR(__xludf.DUMMYFUNCTION("""COMPUTED_VALUE"""),1)</f>
        <v>1</v>
      </c>
      <c r="AU20" s="2">
        <f ca="1">IFERROR(__xludf.DUMMYFUNCTION("""COMPUTED_VALUE"""),1)</f>
        <v>1</v>
      </c>
      <c r="AV20" s="2">
        <f ca="1">IFERROR(__xludf.DUMMYFUNCTION("""COMPUTED_VALUE"""),1)</f>
        <v>1</v>
      </c>
      <c r="AW20" s="2">
        <f ca="1">IFERROR(__xludf.DUMMYFUNCTION("""COMPUTED_VALUE"""),2)</f>
        <v>2</v>
      </c>
      <c r="AX20" s="2">
        <f ca="1">IFERROR(__xludf.DUMMYFUNCTION("""COMPUTED_VALUE"""),2)</f>
        <v>2</v>
      </c>
    </row>
    <row r="21" spans="1:50" ht="13.2" x14ac:dyDescent="0.25">
      <c r="A21" s="2" t="str">
        <f ca="1">IFERROR(__xludf.DUMMYFUNCTION("""COMPUTED_VALUE"""),"Cameroon")</f>
        <v>Cameroon</v>
      </c>
      <c r="B21" s="2"/>
      <c r="C21" s="2">
        <f ca="1">IFERROR(__xludf.DUMMYFUNCTION("""COMPUTED_VALUE"""),0)</f>
        <v>0</v>
      </c>
      <c r="D21" s="2">
        <f ca="1">IFERROR(__xludf.DUMMYFUNCTION("""COMPUTED_VALUE"""),0)</f>
        <v>0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IFERROR(__xludf.DUMMYFUNCTION("""COMPUTED_VALUE"""),0)</f>
        <v>0</v>
      </c>
      <c r="R21" s="2">
        <f ca="1">IFERROR(__xludf.DUMMYFUNCTION("""COMPUTED_VALUE"""),0)</f>
        <v>0</v>
      </c>
      <c r="S21" s="2">
        <f ca="1">IFERROR(__xludf.DUMMYFUNCTION("""COMPUTED_VALUE"""),0)</f>
        <v>0</v>
      </c>
      <c r="T21" s="2">
        <f ca="1">IFERROR(__xludf.DUMMYFUNCTION("""COMPUTED_VALUE"""),0)</f>
        <v>0</v>
      </c>
      <c r="U21" s="2">
        <f ca="1">IFERROR(__xludf.DUMMYFUNCTION("""COMPUTED_VALUE"""),0)</f>
        <v>0</v>
      </c>
      <c r="V21" s="2">
        <f ca="1">IFERROR(__xludf.DUMMYFUNCTION("""COMPUTED_VALUE"""),0)</f>
        <v>0</v>
      </c>
      <c r="W21" s="2">
        <f ca="1">IFERROR(__xludf.DUMMYFUNCTION("""COMPUTED_VALUE"""),0)</f>
        <v>0</v>
      </c>
      <c r="X21" s="2">
        <f ca="1">IFERROR(__xludf.DUMMYFUNCTION("""COMPUTED_VALUE"""),0)</f>
        <v>0</v>
      </c>
      <c r="Y21" s="2">
        <f ca="1">IFERROR(__xludf.DUMMYFUNCTION("""COMPUTED_VALUE"""),0)</f>
        <v>0</v>
      </c>
      <c r="Z21" s="2">
        <f ca="1">IFERROR(__xludf.DUMMYFUNCTION("""COMPUTED_VALUE"""),0)</f>
        <v>0</v>
      </c>
      <c r="AA21" s="2">
        <f ca="1">IFERROR(__xludf.DUMMYFUNCTION("""COMPUTED_VALUE"""),0)</f>
        <v>0</v>
      </c>
      <c r="AB21" s="2">
        <f ca="1">IFERROR(__xludf.DUMMYFUNCTION("""COMPUTED_VALUE"""),0)</f>
        <v>0</v>
      </c>
      <c r="AC21" s="2">
        <f ca="1">IFERROR(__xludf.DUMMYFUNCTION("""COMPUTED_VALUE"""),0)</f>
        <v>0</v>
      </c>
      <c r="AD21" s="2">
        <f ca="1">IFERROR(__xludf.DUMMYFUNCTION("""COMPUTED_VALUE"""),0)</f>
        <v>0</v>
      </c>
      <c r="AE21" s="2">
        <f ca="1">IFERROR(__xludf.DUMMYFUNCTION("""COMPUTED_VALUE"""),0)</f>
        <v>0</v>
      </c>
      <c r="AF21" s="2">
        <f ca="1">IFERROR(__xludf.DUMMYFUNCTION("""COMPUTED_VALUE"""),0)</f>
        <v>0</v>
      </c>
      <c r="AG21" s="2">
        <f ca="1">IFERROR(__xludf.DUMMYFUNCTION("""COMPUTED_VALUE"""),0)</f>
        <v>0</v>
      </c>
      <c r="AH21" s="2">
        <f ca="1">IFERROR(__xludf.DUMMYFUNCTION("""COMPUTED_VALUE"""),0)</f>
        <v>0</v>
      </c>
      <c r="AI21" s="2">
        <f ca="1">IFERROR(__xludf.DUMMYFUNCTION("""COMPUTED_VALUE"""),0)</f>
        <v>0</v>
      </c>
      <c r="AJ21" s="2">
        <f ca="1">IFERROR(__xludf.DUMMYFUNCTION("""COMPUTED_VALUE"""),0)</f>
        <v>0</v>
      </c>
      <c r="AK21" s="2">
        <f ca="1">IFERROR(__xludf.DUMMYFUNCTION("""COMPUTED_VALUE"""),0)</f>
        <v>0</v>
      </c>
      <c r="AL21" s="2">
        <f ca="1">IFERROR(__xludf.DUMMYFUNCTION("""COMPUTED_VALUE"""),0)</f>
        <v>0</v>
      </c>
      <c r="AM21" s="2">
        <f ca="1">IFERROR(__xludf.DUMMYFUNCTION("""COMPUTED_VALUE"""),0)</f>
        <v>0</v>
      </c>
      <c r="AN21" s="2">
        <f ca="1">IFERROR(__xludf.DUMMYFUNCTION("""COMPUTED_VALUE"""),0)</f>
        <v>0</v>
      </c>
      <c r="AO21" s="2">
        <f ca="1">IFERROR(__xludf.DUMMYFUNCTION("""COMPUTED_VALUE"""),0)</f>
        <v>0</v>
      </c>
      <c r="AP21" s="2">
        <f ca="1">IFERROR(__xludf.DUMMYFUNCTION("""COMPUTED_VALUE"""),0)</f>
        <v>0</v>
      </c>
      <c r="AQ21" s="2">
        <f ca="1">IFERROR(__xludf.DUMMYFUNCTION("""COMPUTED_VALUE"""),0)</f>
        <v>0</v>
      </c>
      <c r="AR21" s="2">
        <f ca="1">IFERROR(__xludf.DUMMYFUNCTION("""COMPUTED_VALUE"""),0)</f>
        <v>0</v>
      </c>
      <c r="AS21" s="2">
        <f ca="1">IFERROR(__xludf.DUMMYFUNCTION("""COMPUTED_VALUE"""),0)</f>
        <v>0</v>
      </c>
      <c r="AT21" s="2">
        <f ca="1">IFERROR(__xludf.DUMMYFUNCTION("""COMPUTED_VALUE"""),0)</f>
        <v>0</v>
      </c>
      <c r="AU21" s="2">
        <f ca="1">IFERROR(__xludf.DUMMYFUNCTION("""COMPUTED_VALUE"""),1)</f>
        <v>1</v>
      </c>
      <c r="AV21" s="2">
        <f ca="1">IFERROR(__xludf.DUMMYFUNCTION("""COMPUTED_VALUE"""),1)</f>
        <v>1</v>
      </c>
      <c r="AW21" s="2">
        <f ca="1">IFERROR(__xludf.DUMMYFUNCTION("""COMPUTED_VALUE"""),2)</f>
        <v>2</v>
      </c>
      <c r="AX21" s="2">
        <f ca="1">IFERROR(__xludf.DUMMYFUNCTION("""COMPUTED_VALUE"""),2)</f>
        <v>2</v>
      </c>
    </row>
    <row r="22" spans="1:50" ht="13.2" x14ac:dyDescent="0.25">
      <c r="A22" s="2" t="s">
        <v>90</v>
      </c>
      <c r="B22" s="2"/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L22" s="2">
        <v>4</v>
      </c>
      <c r="M22" s="2">
        <v>4</v>
      </c>
      <c r="N22" s="2">
        <v>4</v>
      </c>
      <c r="O22" s="2">
        <v>4</v>
      </c>
      <c r="P22" s="2">
        <v>4</v>
      </c>
      <c r="Q22" s="2">
        <v>5</v>
      </c>
      <c r="R22" s="2">
        <v>5</v>
      </c>
      <c r="S22" s="2">
        <v>7</v>
      </c>
      <c r="T22" s="2">
        <v>7</v>
      </c>
      <c r="U22" s="2">
        <v>7</v>
      </c>
      <c r="V22" s="2">
        <v>7</v>
      </c>
      <c r="W22" s="2">
        <v>7</v>
      </c>
      <c r="X22" s="2">
        <v>7</v>
      </c>
      <c r="Y22" s="2">
        <v>7</v>
      </c>
      <c r="Z22" s="2">
        <v>7</v>
      </c>
      <c r="AA22" s="2">
        <v>7</v>
      </c>
      <c r="AB22" s="2">
        <v>7</v>
      </c>
      <c r="AC22" s="2">
        <v>8</v>
      </c>
      <c r="AD22" s="2">
        <v>8</v>
      </c>
      <c r="AE22" s="2">
        <v>8</v>
      </c>
      <c r="AF22" s="2">
        <v>8</v>
      </c>
      <c r="AG22" s="2">
        <v>9</v>
      </c>
      <c r="AH22" s="2">
        <v>9</v>
      </c>
      <c r="AI22" s="2">
        <v>9</v>
      </c>
      <c r="AJ22" s="2">
        <v>10</v>
      </c>
      <c r="AK22" s="2">
        <v>11</v>
      </c>
      <c r="AL22" s="2">
        <v>11</v>
      </c>
      <c r="AM22" s="2">
        <v>13</v>
      </c>
      <c r="AN22" s="2">
        <v>14</v>
      </c>
      <c r="AO22" s="2">
        <v>20</v>
      </c>
      <c r="AP22" s="2">
        <v>24</v>
      </c>
      <c r="AQ22" s="2">
        <v>27</v>
      </c>
      <c r="AR22" s="2">
        <v>30</v>
      </c>
      <c r="AS22" s="2">
        <v>33</v>
      </c>
      <c r="AT22" s="2">
        <v>37</v>
      </c>
      <c r="AU22" s="2">
        <v>49</v>
      </c>
      <c r="AV22" s="2">
        <v>54</v>
      </c>
      <c r="AW22" s="2">
        <v>64</v>
      </c>
      <c r="AX22" s="2">
        <v>77</v>
      </c>
    </row>
    <row r="23" spans="1:50" ht="13.2" x14ac:dyDescent="0.25">
      <c r="A23" s="2" t="str">
        <f ca="1">IFERROR(__xludf.DUMMYFUNCTION("""COMPUTED_VALUE"""),"Chile")</f>
        <v>Chile</v>
      </c>
      <c r="B23" s="2"/>
      <c r="C23" s="2">
        <f ca="1">IFERROR(__xludf.DUMMYFUNCTION("""COMPUTED_VALUE"""),0)</f>
        <v>0</v>
      </c>
      <c r="D23" s="2">
        <f ca="1">IFERROR(__xludf.DUMMYFUNCTION("""COMPUTED_VALUE"""),0)</f>
        <v>0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IFERROR(__xludf.DUMMYFUNCTION("""COMPUTED_VALUE"""),0)</f>
        <v>0</v>
      </c>
      <c r="S23" s="2">
        <f ca="1">IFERROR(__xludf.DUMMYFUNCTION("""COMPUTED_VALUE"""),0)</f>
        <v>0</v>
      </c>
      <c r="T23" s="2">
        <f ca="1">IFERROR(__xludf.DUMMYFUNCTION("""COMPUTED_VALUE"""),0)</f>
        <v>0</v>
      </c>
      <c r="U23" s="2">
        <f ca="1">IFERROR(__xludf.DUMMYFUNCTION("""COMPUTED_VALUE"""),0)</f>
        <v>0</v>
      </c>
      <c r="V23" s="2">
        <f ca="1">IFERROR(__xludf.DUMMYFUNCTION("""COMPUTED_VALUE"""),0)</f>
        <v>0</v>
      </c>
      <c r="W23" s="2">
        <f ca="1">IFERROR(__xludf.DUMMYFUNCTION("""COMPUTED_VALUE"""),0)</f>
        <v>0</v>
      </c>
      <c r="X23" s="2">
        <f ca="1">IFERROR(__xludf.DUMMYFUNCTION("""COMPUTED_VALUE"""),0)</f>
        <v>0</v>
      </c>
      <c r="Y23" s="2">
        <f ca="1">IFERROR(__xludf.DUMMYFUNCTION("""COMPUTED_VALUE"""),0)</f>
        <v>0</v>
      </c>
      <c r="Z23" s="2">
        <f ca="1">IFERROR(__xludf.DUMMYFUNCTION("""COMPUTED_VALUE"""),0)</f>
        <v>0</v>
      </c>
      <c r="AA23" s="2">
        <f ca="1">IFERROR(__xludf.DUMMYFUNCTION("""COMPUTED_VALUE"""),0)</f>
        <v>0</v>
      </c>
      <c r="AB23" s="2">
        <f ca="1">IFERROR(__xludf.DUMMYFUNCTION("""COMPUTED_VALUE"""),0)</f>
        <v>0</v>
      </c>
      <c r="AC23" s="2">
        <f ca="1">IFERROR(__xludf.DUMMYFUNCTION("""COMPUTED_VALUE"""),0)</f>
        <v>0</v>
      </c>
      <c r="AD23" s="2">
        <f ca="1">IFERROR(__xludf.DUMMYFUNCTION("""COMPUTED_VALUE"""),0)</f>
        <v>0</v>
      </c>
      <c r="AE23" s="2">
        <f ca="1">IFERROR(__xludf.DUMMYFUNCTION("""COMPUTED_VALUE"""),0)</f>
        <v>0</v>
      </c>
      <c r="AF23" s="2">
        <f ca="1">IFERROR(__xludf.DUMMYFUNCTION("""COMPUTED_VALUE"""),0)</f>
        <v>0</v>
      </c>
      <c r="AG23" s="2">
        <f ca="1">IFERROR(__xludf.DUMMYFUNCTION("""COMPUTED_VALUE"""),0)</f>
        <v>0</v>
      </c>
      <c r="AH23" s="2">
        <f ca="1">IFERROR(__xludf.DUMMYFUNCTION("""COMPUTED_VALUE"""),0)</f>
        <v>0</v>
      </c>
      <c r="AI23" s="2">
        <f ca="1">IFERROR(__xludf.DUMMYFUNCTION("""COMPUTED_VALUE"""),0)</f>
        <v>0</v>
      </c>
      <c r="AJ23" s="2">
        <f ca="1">IFERROR(__xludf.DUMMYFUNCTION("""COMPUTED_VALUE"""),0)</f>
        <v>0</v>
      </c>
      <c r="AK23" s="2">
        <f ca="1">IFERROR(__xludf.DUMMYFUNCTION("""COMPUTED_VALUE"""),0)</f>
        <v>0</v>
      </c>
      <c r="AL23" s="2">
        <f ca="1">IFERROR(__xludf.DUMMYFUNCTION("""COMPUTED_VALUE"""),0)</f>
        <v>0</v>
      </c>
      <c r="AM23" s="2">
        <f ca="1">IFERROR(__xludf.DUMMYFUNCTION("""COMPUTED_VALUE"""),0)</f>
        <v>0</v>
      </c>
      <c r="AN23" s="2">
        <f ca="1">IFERROR(__xludf.DUMMYFUNCTION("""COMPUTED_VALUE"""),0)</f>
        <v>0</v>
      </c>
      <c r="AO23" s="2">
        <f ca="1">IFERROR(__xludf.DUMMYFUNCTION("""COMPUTED_VALUE"""),0)</f>
        <v>0</v>
      </c>
      <c r="AP23" s="2">
        <f ca="1">IFERROR(__xludf.DUMMYFUNCTION("""COMPUTED_VALUE"""),0)</f>
        <v>0</v>
      </c>
      <c r="AQ23" s="2">
        <f ca="1">IFERROR(__xludf.DUMMYFUNCTION("""COMPUTED_VALUE"""),0)</f>
        <v>0</v>
      </c>
      <c r="AR23" s="2">
        <f ca="1">IFERROR(__xludf.DUMMYFUNCTION("""COMPUTED_VALUE"""),1)</f>
        <v>1</v>
      </c>
      <c r="AS23" s="2">
        <f ca="1">IFERROR(__xludf.DUMMYFUNCTION("""COMPUTED_VALUE"""),1)</f>
        <v>1</v>
      </c>
      <c r="AT23" s="2">
        <f ca="1">IFERROR(__xludf.DUMMYFUNCTION("""COMPUTED_VALUE"""),4)</f>
        <v>4</v>
      </c>
      <c r="AU23" s="2">
        <f ca="1">IFERROR(__xludf.DUMMYFUNCTION("""COMPUTED_VALUE"""),4)</f>
        <v>4</v>
      </c>
      <c r="AV23" s="2">
        <f ca="1">IFERROR(__xludf.DUMMYFUNCTION("""COMPUTED_VALUE"""),4)</f>
        <v>4</v>
      </c>
      <c r="AW23" s="2">
        <f ca="1">IFERROR(__xludf.DUMMYFUNCTION("""COMPUTED_VALUE"""),8)</f>
        <v>8</v>
      </c>
      <c r="AX23" s="2">
        <f ca="1">IFERROR(__xludf.DUMMYFUNCTION("""COMPUTED_VALUE"""),8)</f>
        <v>8</v>
      </c>
    </row>
    <row r="24" spans="1:50" ht="13.2" x14ac:dyDescent="0.25">
      <c r="A24" s="2" t="str">
        <f ca="1">IFERROR(__xludf.DUMMYFUNCTION("""COMPUTED_VALUE"""),"Colombia")</f>
        <v>Colombia</v>
      </c>
      <c r="B24" s="2"/>
      <c r="C24" s="2">
        <f ca="1">IFERROR(__xludf.DUMMYFUNCTION("""COMPUTED_VALUE"""),0)</f>
        <v>0</v>
      </c>
      <c r="D24" s="2">
        <f ca="1">IFERROR(__xludf.DUMMYFUNCTION("""COMPUTED_VALUE"""),0)</f>
        <v>0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IFERROR(__xludf.DUMMYFUNCTION("""COMPUTED_VALUE"""),0)</f>
        <v>0</v>
      </c>
      <c r="M24" s="2">
        <f ca="1">IFERROR(__xludf.DUMMYFUNCTION("""COMPUTED_VALUE"""),0)</f>
        <v>0</v>
      </c>
      <c r="N24" s="2">
        <f ca="1">IFERROR(__xludf.DUMMYFUNCTION("""COMPUTED_VALUE"""),0)</f>
        <v>0</v>
      </c>
      <c r="O24" s="2">
        <f ca="1">IFERROR(__xludf.DUMMYFUNCTION("""COMPUTED_VALUE"""),0)</f>
        <v>0</v>
      </c>
      <c r="P24" s="2">
        <f ca="1">IFERROR(__xludf.DUMMYFUNCTION("""COMPUTED_VALUE"""),0)</f>
        <v>0</v>
      </c>
      <c r="Q24" s="2">
        <f ca="1">IFERROR(__xludf.DUMMYFUNCTION("""COMPUTED_VALUE"""),0)</f>
        <v>0</v>
      </c>
      <c r="R24" s="2">
        <f ca="1">IFERROR(__xludf.DUMMYFUNCTION("""COMPUTED_VALUE"""),0)</f>
        <v>0</v>
      </c>
      <c r="S24" s="2">
        <f ca="1">IFERROR(__xludf.DUMMYFUNCTION("""COMPUTED_VALUE"""),0)</f>
        <v>0</v>
      </c>
      <c r="T24" s="2">
        <f ca="1">IFERROR(__xludf.DUMMYFUNCTION("""COMPUTED_VALUE"""),0)</f>
        <v>0</v>
      </c>
      <c r="U24" s="2">
        <f ca="1">IFERROR(__xludf.DUMMYFUNCTION("""COMPUTED_VALUE"""),0)</f>
        <v>0</v>
      </c>
      <c r="V24" s="2">
        <f ca="1">IFERROR(__xludf.DUMMYFUNCTION("""COMPUTED_VALUE"""),0)</f>
        <v>0</v>
      </c>
      <c r="W24" s="2">
        <f ca="1">IFERROR(__xludf.DUMMYFUNCTION("""COMPUTED_VALUE"""),0)</f>
        <v>0</v>
      </c>
      <c r="X24" s="2">
        <f ca="1">IFERROR(__xludf.DUMMYFUNCTION("""COMPUTED_VALUE"""),0)</f>
        <v>0</v>
      </c>
      <c r="Y24" s="2">
        <f ca="1">IFERROR(__xludf.DUMMYFUNCTION("""COMPUTED_VALUE"""),0)</f>
        <v>0</v>
      </c>
      <c r="Z24" s="2">
        <f ca="1">IFERROR(__xludf.DUMMYFUNCTION("""COMPUTED_VALUE"""),0)</f>
        <v>0</v>
      </c>
      <c r="AA24" s="2">
        <f ca="1">IFERROR(__xludf.DUMMYFUNCTION("""COMPUTED_VALUE"""),0)</f>
        <v>0</v>
      </c>
      <c r="AB24" s="2">
        <f ca="1">IFERROR(__xludf.DUMMYFUNCTION("""COMPUTED_VALUE"""),0)</f>
        <v>0</v>
      </c>
      <c r="AC24" s="2">
        <f ca="1">IFERROR(__xludf.DUMMYFUNCTION("""COMPUTED_VALUE"""),0)</f>
        <v>0</v>
      </c>
      <c r="AD24" s="2">
        <f ca="1">IFERROR(__xludf.DUMMYFUNCTION("""COMPUTED_VALUE"""),0)</f>
        <v>0</v>
      </c>
      <c r="AE24" s="2">
        <f ca="1">IFERROR(__xludf.DUMMYFUNCTION("""COMPUTED_VALUE"""),0)</f>
        <v>0</v>
      </c>
      <c r="AF24" s="2">
        <f ca="1">IFERROR(__xludf.DUMMYFUNCTION("""COMPUTED_VALUE"""),0)</f>
        <v>0</v>
      </c>
      <c r="AG24" s="2">
        <f ca="1">IFERROR(__xludf.DUMMYFUNCTION("""COMPUTED_VALUE"""),0)</f>
        <v>0</v>
      </c>
      <c r="AH24" s="2">
        <f ca="1">IFERROR(__xludf.DUMMYFUNCTION("""COMPUTED_VALUE"""),0)</f>
        <v>0</v>
      </c>
      <c r="AI24" s="2">
        <f ca="1">IFERROR(__xludf.DUMMYFUNCTION("""COMPUTED_VALUE"""),0)</f>
        <v>0</v>
      </c>
      <c r="AJ24" s="2">
        <f ca="1">IFERROR(__xludf.DUMMYFUNCTION("""COMPUTED_VALUE"""),0)</f>
        <v>0</v>
      </c>
      <c r="AK24" s="2">
        <f ca="1">IFERROR(__xludf.DUMMYFUNCTION("""COMPUTED_VALUE"""),0)</f>
        <v>0</v>
      </c>
      <c r="AL24" s="2">
        <f ca="1">IFERROR(__xludf.DUMMYFUNCTION("""COMPUTED_VALUE"""),0)</f>
        <v>0</v>
      </c>
      <c r="AM24" s="2">
        <f ca="1">IFERROR(__xludf.DUMMYFUNCTION("""COMPUTED_VALUE"""),0)</f>
        <v>0</v>
      </c>
      <c r="AN24" s="2">
        <f ca="1">IFERROR(__xludf.DUMMYFUNCTION("""COMPUTED_VALUE"""),0)</f>
        <v>0</v>
      </c>
      <c r="AO24" s="2">
        <f ca="1">IFERROR(__xludf.DUMMYFUNCTION("""COMPUTED_VALUE"""),0)</f>
        <v>0</v>
      </c>
      <c r="AP24" s="2">
        <f ca="1">IFERROR(__xludf.DUMMYFUNCTION("""COMPUTED_VALUE"""),0)</f>
        <v>0</v>
      </c>
      <c r="AQ24" s="2">
        <f ca="1">IFERROR(__xludf.DUMMYFUNCTION("""COMPUTED_VALUE"""),0)</f>
        <v>0</v>
      </c>
      <c r="AR24" s="2">
        <f ca="1">IFERROR(__xludf.DUMMYFUNCTION("""COMPUTED_VALUE"""),0)</f>
        <v>0</v>
      </c>
      <c r="AS24" s="2">
        <f ca="1">IFERROR(__xludf.DUMMYFUNCTION("""COMPUTED_VALUE"""),0)</f>
        <v>0</v>
      </c>
      <c r="AT24" s="2">
        <f ca="1">IFERROR(__xludf.DUMMYFUNCTION("""COMPUTED_VALUE"""),0)</f>
        <v>0</v>
      </c>
      <c r="AU24" s="2">
        <f ca="1">IFERROR(__xludf.DUMMYFUNCTION("""COMPUTED_VALUE"""),1)</f>
        <v>1</v>
      </c>
      <c r="AV24" s="2">
        <f ca="1">IFERROR(__xludf.DUMMYFUNCTION("""COMPUTED_VALUE"""),1)</f>
        <v>1</v>
      </c>
      <c r="AW24" s="2">
        <f ca="1">IFERROR(__xludf.DUMMYFUNCTION("""COMPUTED_VALUE"""),1)</f>
        <v>1</v>
      </c>
      <c r="AX24" s="2">
        <f ca="1">IFERROR(__xludf.DUMMYFUNCTION("""COMPUTED_VALUE"""),1)</f>
        <v>1</v>
      </c>
    </row>
    <row r="25" spans="1:50" ht="13.2" x14ac:dyDescent="0.25">
      <c r="A25" s="2" t="str">
        <f ca="1">IFERROR(__xludf.DUMMYFUNCTION("""COMPUTED_VALUE"""),"Costa Rica")</f>
        <v>Costa Rica</v>
      </c>
      <c r="B25" s="2"/>
      <c r="C25" s="2">
        <f ca="1">IFERROR(__xludf.DUMMYFUNCTION("""COMPUTED_VALUE"""),0)</f>
        <v>0</v>
      </c>
      <c r="D25" s="2">
        <f ca="1">IFERROR(__xludf.DUMMYFUNCTION("""COMPUTED_VALUE"""),0)</f>
        <v>0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IFERROR(__xludf.DUMMYFUNCTION("""COMPUTED_VALUE"""),0)</f>
        <v>0</v>
      </c>
      <c r="H25" s="2">
        <f ca="1">IFERROR(__xludf.DUMMYFUNCTION("""COMPUTED_VALUE"""),0)</f>
        <v>0</v>
      </c>
      <c r="I25" s="2">
        <f ca="1">IFERROR(__xludf.DUMMYFUNCTION("""COMPUTED_VALUE"""),0)</f>
        <v>0</v>
      </c>
      <c r="J25" s="2">
        <f ca="1">IFERROR(__xludf.DUMMYFUNCTION("""COMPUTED_VALUE"""),0)</f>
        <v>0</v>
      </c>
      <c r="K25" s="2">
        <f ca="1">IFERROR(__xludf.DUMMYFUNCTION("""COMPUTED_VALUE"""),0)</f>
        <v>0</v>
      </c>
      <c r="L25" s="2">
        <f ca="1">IFERROR(__xludf.DUMMYFUNCTION("""COMPUTED_VALUE"""),0)</f>
        <v>0</v>
      </c>
      <c r="M25" s="2">
        <f ca="1">IFERROR(__xludf.DUMMYFUNCTION("""COMPUTED_VALUE"""),0)</f>
        <v>0</v>
      </c>
      <c r="N25" s="2">
        <f ca="1">IFERROR(__xludf.DUMMYFUNCTION("""COMPUTED_VALUE"""),0)</f>
        <v>0</v>
      </c>
      <c r="O25" s="2">
        <f ca="1">IFERROR(__xludf.DUMMYFUNCTION("""COMPUTED_VALUE"""),0)</f>
        <v>0</v>
      </c>
      <c r="P25" s="2">
        <f ca="1">IFERROR(__xludf.DUMMYFUNCTION("""COMPUTED_VALUE"""),0)</f>
        <v>0</v>
      </c>
      <c r="Q25" s="2">
        <f ca="1">IFERROR(__xludf.DUMMYFUNCTION("""COMPUTED_VALUE"""),0)</f>
        <v>0</v>
      </c>
      <c r="R25" s="2">
        <f ca="1">IFERROR(__xludf.DUMMYFUNCTION("""COMPUTED_VALUE"""),0)</f>
        <v>0</v>
      </c>
      <c r="S25" s="2">
        <f ca="1">IFERROR(__xludf.DUMMYFUNCTION("""COMPUTED_VALUE"""),0)</f>
        <v>0</v>
      </c>
      <c r="T25" s="2">
        <f ca="1">IFERROR(__xludf.DUMMYFUNCTION("""COMPUTED_VALUE"""),0)</f>
        <v>0</v>
      </c>
      <c r="U25" s="2">
        <f ca="1">IFERROR(__xludf.DUMMYFUNCTION("""COMPUTED_VALUE"""),0)</f>
        <v>0</v>
      </c>
      <c r="V25" s="2">
        <f ca="1">IFERROR(__xludf.DUMMYFUNCTION("""COMPUTED_VALUE"""),0)</f>
        <v>0</v>
      </c>
      <c r="W25" s="2">
        <f ca="1">IFERROR(__xludf.DUMMYFUNCTION("""COMPUTED_VALUE"""),0)</f>
        <v>0</v>
      </c>
      <c r="X25" s="2">
        <f ca="1">IFERROR(__xludf.DUMMYFUNCTION("""COMPUTED_VALUE"""),0)</f>
        <v>0</v>
      </c>
      <c r="Y25" s="2">
        <f ca="1">IFERROR(__xludf.DUMMYFUNCTION("""COMPUTED_VALUE"""),0)</f>
        <v>0</v>
      </c>
      <c r="Z25" s="2">
        <f ca="1">IFERROR(__xludf.DUMMYFUNCTION("""COMPUTED_VALUE"""),0)</f>
        <v>0</v>
      </c>
      <c r="AA25" s="2">
        <f ca="1">IFERROR(__xludf.DUMMYFUNCTION("""COMPUTED_VALUE"""),0)</f>
        <v>0</v>
      </c>
      <c r="AB25" s="2">
        <f ca="1">IFERROR(__xludf.DUMMYFUNCTION("""COMPUTED_VALUE"""),0)</f>
        <v>0</v>
      </c>
      <c r="AC25" s="2">
        <f ca="1">IFERROR(__xludf.DUMMYFUNCTION("""COMPUTED_VALUE"""),0)</f>
        <v>0</v>
      </c>
      <c r="AD25" s="2">
        <f ca="1">IFERROR(__xludf.DUMMYFUNCTION("""COMPUTED_VALUE"""),0)</f>
        <v>0</v>
      </c>
      <c r="AE25" s="2">
        <f ca="1">IFERROR(__xludf.DUMMYFUNCTION("""COMPUTED_VALUE"""),0)</f>
        <v>0</v>
      </c>
      <c r="AF25" s="2">
        <f ca="1">IFERROR(__xludf.DUMMYFUNCTION("""COMPUTED_VALUE"""),0)</f>
        <v>0</v>
      </c>
      <c r="AG25" s="2">
        <f ca="1">IFERROR(__xludf.DUMMYFUNCTION("""COMPUTED_VALUE"""),0)</f>
        <v>0</v>
      </c>
      <c r="AH25" s="2">
        <f ca="1">IFERROR(__xludf.DUMMYFUNCTION("""COMPUTED_VALUE"""),0)</f>
        <v>0</v>
      </c>
      <c r="AI25" s="2">
        <f ca="1">IFERROR(__xludf.DUMMYFUNCTION("""COMPUTED_VALUE"""),0)</f>
        <v>0</v>
      </c>
      <c r="AJ25" s="2">
        <f ca="1">IFERROR(__xludf.DUMMYFUNCTION("""COMPUTED_VALUE"""),0)</f>
        <v>0</v>
      </c>
      <c r="AK25" s="2">
        <f ca="1">IFERROR(__xludf.DUMMYFUNCTION("""COMPUTED_VALUE"""),0)</f>
        <v>0</v>
      </c>
      <c r="AL25" s="2">
        <f ca="1">IFERROR(__xludf.DUMMYFUNCTION("""COMPUTED_VALUE"""),0)</f>
        <v>0</v>
      </c>
      <c r="AM25" s="2">
        <f ca="1">IFERROR(__xludf.DUMMYFUNCTION("""COMPUTED_VALUE"""),0)</f>
        <v>0</v>
      </c>
      <c r="AN25" s="2">
        <f ca="1">IFERROR(__xludf.DUMMYFUNCTION("""COMPUTED_VALUE"""),0)</f>
        <v>0</v>
      </c>
      <c r="AO25" s="2">
        <f ca="1">IFERROR(__xludf.DUMMYFUNCTION("""COMPUTED_VALUE"""),0)</f>
        <v>0</v>
      </c>
      <c r="AP25" s="2">
        <f ca="1">IFERROR(__xludf.DUMMYFUNCTION("""COMPUTED_VALUE"""),0)</f>
        <v>0</v>
      </c>
      <c r="AQ25" s="2">
        <f ca="1">IFERROR(__xludf.DUMMYFUNCTION("""COMPUTED_VALUE"""),0)</f>
        <v>0</v>
      </c>
      <c r="AR25" s="2">
        <f ca="1">IFERROR(__xludf.DUMMYFUNCTION("""COMPUTED_VALUE"""),0)</f>
        <v>0</v>
      </c>
      <c r="AS25" s="2">
        <f ca="1">IFERROR(__xludf.DUMMYFUNCTION("""COMPUTED_VALUE"""),0)</f>
        <v>0</v>
      </c>
      <c r="AT25" s="2">
        <f ca="1">IFERROR(__xludf.DUMMYFUNCTION("""COMPUTED_VALUE"""),0)</f>
        <v>0</v>
      </c>
      <c r="AU25" s="2">
        <f ca="1">IFERROR(__xludf.DUMMYFUNCTION("""COMPUTED_VALUE"""),1)</f>
        <v>1</v>
      </c>
      <c r="AV25" s="2">
        <f ca="1">IFERROR(__xludf.DUMMYFUNCTION("""COMPUTED_VALUE"""),1)</f>
        <v>1</v>
      </c>
      <c r="AW25" s="2">
        <f ca="1">IFERROR(__xludf.DUMMYFUNCTION("""COMPUTED_VALUE"""),5)</f>
        <v>5</v>
      </c>
      <c r="AX25" s="2">
        <f ca="1">IFERROR(__xludf.DUMMYFUNCTION("""COMPUTED_VALUE"""),9)</f>
        <v>9</v>
      </c>
    </row>
    <row r="26" spans="1:50" ht="13.2" x14ac:dyDescent="0.25">
      <c r="A26" s="2" t="str">
        <f ca="1">IFERROR(__xludf.DUMMYFUNCTION("""COMPUTED_VALUE"""),"Croatia")</f>
        <v>Croatia</v>
      </c>
      <c r="B26" s="2"/>
      <c r="C26" s="2">
        <f ca="1">IFERROR(__xludf.DUMMYFUNCTION("""COMPUTED_VALUE"""),0)</f>
        <v>0</v>
      </c>
      <c r="D26" s="2">
        <f ca="1">IFERROR(__xludf.DUMMYFUNCTION("""COMPUTED_VALUE"""),0)</f>
        <v>0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IFERROR(__xludf.DUMMYFUNCTION("""COMPUTED_VALUE"""),0)</f>
        <v>0</v>
      </c>
      <c r="M26" s="2">
        <f ca="1">IFERROR(__xludf.DUMMYFUNCTION("""COMPUTED_VALUE"""),0)</f>
        <v>0</v>
      </c>
      <c r="N26" s="2">
        <f ca="1">IFERROR(__xludf.DUMMYFUNCTION("""COMPUTED_VALUE"""),0)</f>
        <v>0</v>
      </c>
      <c r="O26" s="2">
        <f ca="1">IFERROR(__xludf.DUMMYFUNCTION("""COMPUTED_VALUE"""),0)</f>
        <v>0</v>
      </c>
      <c r="P26" s="2">
        <f ca="1">IFERROR(__xludf.DUMMYFUNCTION("""COMPUTED_VALUE"""),0)</f>
        <v>0</v>
      </c>
      <c r="Q26" s="2">
        <f ca="1">IFERROR(__xludf.DUMMYFUNCTION("""COMPUTED_VALUE"""),0)</f>
        <v>0</v>
      </c>
      <c r="R26" s="2">
        <f ca="1">IFERROR(__xludf.DUMMYFUNCTION("""COMPUTED_VALUE"""),0)</f>
        <v>0</v>
      </c>
      <c r="S26" s="2">
        <f ca="1">IFERROR(__xludf.DUMMYFUNCTION("""COMPUTED_VALUE"""),0)</f>
        <v>0</v>
      </c>
      <c r="T26" s="2">
        <f ca="1">IFERROR(__xludf.DUMMYFUNCTION("""COMPUTED_VALUE"""),0)</f>
        <v>0</v>
      </c>
      <c r="U26" s="2">
        <f ca="1">IFERROR(__xludf.DUMMYFUNCTION("""COMPUTED_VALUE"""),0)</f>
        <v>0</v>
      </c>
      <c r="V26" s="2">
        <f ca="1">IFERROR(__xludf.DUMMYFUNCTION("""COMPUTED_VALUE"""),0)</f>
        <v>0</v>
      </c>
      <c r="W26" s="2">
        <f ca="1">IFERROR(__xludf.DUMMYFUNCTION("""COMPUTED_VALUE"""),0)</f>
        <v>0</v>
      </c>
      <c r="X26" s="2">
        <f ca="1">IFERROR(__xludf.DUMMYFUNCTION("""COMPUTED_VALUE"""),0)</f>
        <v>0</v>
      </c>
      <c r="Y26" s="2">
        <f ca="1">IFERROR(__xludf.DUMMYFUNCTION("""COMPUTED_VALUE"""),0)</f>
        <v>0</v>
      </c>
      <c r="Z26" s="2">
        <f ca="1">IFERROR(__xludf.DUMMYFUNCTION("""COMPUTED_VALUE"""),0)</f>
        <v>0</v>
      </c>
      <c r="AA26" s="2">
        <f ca="1">IFERROR(__xludf.DUMMYFUNCTION("""COMPUTED_VALUE"""),0)</f>
        <v>0</v>
      </c>
      <c r="AB26" s="2">
        <f ca="1">IFERROR(__xludf.DUMMYFUNCTION("""COMPUTED_VALUE"""),0)</f>
        <v>0</v>
      </c>
      <c r="AC26" s="2">
        <f ca="1">IFERROR(__xludf.DUMMYFUNCTION("""COMPUTED_VALUE"""),0)</f>
        <v>0</v>
      </c>
      <c r="AD26" s="2">
        <f ca="1">IFERROR(__xludf.DUMMYFUNCTION("""COMPUTED_VALUE"""),0)</f>
        <v>0</v>
      </c>
      <c r="AE26" s="2">
        <f ca="1">IFERROR(__xludf.DUMMYFUNCTION("""COMPUTED_VALUE"""),0)</f>
        <v>0</v>
      </c>
      <c r="AF26" s="2">
        <f ca="1">IFERROR(__xludf.DUMMYFUNCTION("""COMPUTED_VALUE"""),0)</f>
        <v>0</v>
      </c>
      <c r="AG26" s="2">
        <f ca="1">IFERROR(__xludf.DUMMYFUNCTION("""COMPUTED_VALUE"""),0)</f>
        <v>0</v>
      </c>
      <c r="AH26" s="2">
        <f ca="1">IFERROR(__xludf.DUMMYFUNCTION("""COMPUTED_VALUE"""),0)</f>
        <v>0</v>
      </c>
      <c r="AI26" s="2">
        <f ca="1">IFERROR(__xludf.DUMMYFUNCTION("""COMPUTED_VALUE"""),0)</f>
        <v>0</v>
      </c>
      <c r="AJ26" s="2">
        <f ca="1">IFERROR(__xludf.DUMMYFUNCTION("""COMPUTED_VALUE"""),0)</f>
        <v>0</v>
      </c>
      <c r="AK26" s="2">
        <f ca="1">IFERROR(__xludf.DUMMYFUNCTION("""COMPUTED_VALUE"""),1)</f>
        <v>1</v>
      </c>
      <c r="AL26" s="2">
        <f ca="1">IFERROR(__xludf.DUMMYFUNCTION("""COMPUTED_VALUE"""),3)</f>
        <v>3</v>
      </c>
      <c r="AM26" s="2">
        <f ca="1">IFERROR(__xludf.DUMMYFUNCTION("""COMPUTED_VALUE"""),3)</f>
        <v>3</v>
      </c>
      <c r="AN26" s="2">
        <f ca="1">IFERROR(__xludf.DUMMYFUNCTION("""COMPUTED_VALUE"""),5)</f>
        <v>5</v>
      </c>
      <c r="AO26" s="2">
        <f ca="1">IFERROR(__xludf.DUMMYFUNCTION("""COMPUTED_VALUE"""),6)</f>
        <v>6</v>
      </c>
      <c r="AP26" s="2">
        <f ca="1">IFERROR(__xludf.DUMMYFUNCTION("""COMPUTED_VALUE"""),7)</f>
        <v>7</v>
      </c>
      <c r="AQ26" s="2">
        <f ca="1">IFERROR(__xludf.DUMMYFUNCTION("""COMPUTED_VALUE"""),7)</f>
        <v>7</v>
      </c>
      <c r="AR26" s="2">
        <f ca="1">IFERROR(__xludf.DUMMYFUNCTION("""COMPUTED_VALUE"""),9)</f>
        <v>9</v>
      </c>
      <c r="AS26" s="2">
        <f ca="1">IFERROR(__xludf.DUMMYFUNCTION("""COMPUTED_VALUE"""),10)</f>
        <v>10</v>
      </c>
      <c r="AT26" s="2">
        <f ca="1">IFERROR(__xludf.DUMMYFUNCTION("""COMPUTED_VALUE"""),10)</f>
        <v>10</v>
      </c>
      <c r="AU26" s="2">
        <f ca="1">IFERROR(__xludf.DUMMYFUNCTION("""COMPUTED_VALUE"""),11)</f>
        <v>11</v>
      </c>
      <c r="AV26" s="2">
        <f ca="1">IFERROR(__xludf.DUMMYFUNCTION("""COMPUTED_VALUE"""),12)</f>
        <v>12</v>
      </c>
      <c r="AW26" s="2">
        <f ca="1">IFERROR(__xludf.DUMMYFUNCTION("""COMPUTED_VALUE"""),12)</f>
        <v>12</v>
      </c>
      <c r="AX26" s="2">
        <f ca="1">IFERROR(__xludf.DUMMYFUNCTION("""COMPUTED_VALUE"""),12)</f>
        <v>12</v>
      </c>
    </row>
    <row r="27" spans="1:50" ht="13.2" x14ac:dyDescent="0.25">
      <c r="A27" s="2" t="str">
        <f ca="1">IFERROR(__xludf.DUMMYFUNCTION("""COMPUTED_VALUE"""),"Cyprus")</f>
        <v>Cyprus</v>
      </c>
      <c r="B27" s="2"/>
      <c r="C27" s="2">
        <f ca="1">IFERROR(__xludf.DUMMYFUNCTION("""COMPUTED_VALUE"""),0)</f>
        <v>0</v>
      </c>
      <c r="D27" s="2">
        <f ca="1">IFERROR(__xludf.DUMMYFUNCTION("""COMPUTED_VALUE"""),0)</f>
        <v>0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IFERROR(__xludf.DUMMYFUNCTION("""COMPUTED_VALUE"""),0)</f>
        <v>0</v>
      </c>
      <c r="M27" s="2">
        <f ca="1">IFERROR(__xludf.DUMMYFUNCTION("""COMPUTED_VALUE"""),0)</f>
        <v>0</v>
      </c>
      <c r="N27" s="2">
        <f ca="1">IFERROR(__xludf.DUMMYFUNCTION("""COMPUTED_VALUE"""),0)</f>
        <v>0</v>
      </c>
      <c r="O27" s="2">
        <f ca="1">IFERROR(__xludf.DUMMYFUNCTION("""COMPUTED_VALUE"""),0)</f>
        <v>0</v>
      </c>
      <c r="P27" s="2">
        <f ca="1">IFERROR(__xludf.DUMMYFUNCTION("""COMPUTED_VALUE"""),0)</f>
        <v>0</v>
      </c>
      <c r="Q27" s="2">
        <f ca="1">IFERROR(__xludf.DUMMYFUNCTION("""COMPUTED_VALUE"""),0)</f>
        <v>0</v>
      </c>
      <c r="R27" s="2">
        <f ca="1">IFERROR(__xludf.DUMMYFUNCTION("""COMPUTED_VALUE"""),0)</f>
        <v>0</v>
      </c>
      <c r="S27" s="2">
        <f ca="1">IFERROR(__xludf.DUMMYFUNCTION("""COMPUTED_VALUE"""),0)</f>
        <v>0</v>
      </c>
      <c r="T27" s="2">
        <f ca="1">IFERROR(__xludf.DUMMYFUNCTION("""COMPUTED_VALUE"""),0)</f>
        <v>0</v>
      </c>
      <c r="U27" s="2">
        <f ca="1">IFERROR(__xludf.DUMMYFUNCTION("""COMPUTED_VALUE"""),0)</f>
        <v>0</v>
      </c>
      <c r="V27" s="2">
        <f ca="1">IFERROR(__xludf.DUMMYFUNCTION("""COMPUTED_VALUE"""),0)</f>
        <v>0</v>
      </c>
      <c r="W27" s="2">
        <f ca="1">IFERROR(__xludf.DUMMYFUNCTION("""COMPUTED_VALUE"""),0)</f>
        <v>0</v>
      </c>
      <c r="X27" s="2">
        <f ca="1">IFERROR(__xludf.DUMMYFUNCTION("""COMPUTED_VALUE"""),0)</f>
        <v>0</v>
      </c>
      <c r="Y27" s="2">
        <f ca="1">IFERROR(__xludf.DUMMYFUNCTION("""COMPUTED_VALUE"""),0)</f>
        <v>0</v>
      </c>
      <c r="Z27" s="2">
        <f ca="1">IFERROR(__xludf.DUMMYFUNCTION("""COMPUTED_VALUE"""),0)</f>
        <v>0</v>
      </c>
      <c r="AA27" s="2">
        <f ca="1">IFERROR(__xludf.DUMMYFUNCTION("""COMPUTED_VALUE"""),0)</f>
        <v>0</v>
      </c>
      <c r="AB27" s="2">
        <f ca="1">IFERROR(__xludf.DUMMYFUNCTION("""COMPUTED_VALUE"""),0)</f>
        <v>0</v>
      </c>
      <c r="AC27" s="2">
        <f ca="1">IFERROR(__xludf.DUMMYFUNCTION("""COMPUTED_VALUE"""),0)</f>
        <v>0</v>
      </c>
      <c r="AD27" s="2">
        <f ca="1">IFERROR(__xludf.DUMMYFUNCTION("""COMPUTED_VALUE"""),0)</f>
        <v>0</v>
      </c>
      <c r="AE27" s="2">
        <f ca="1">IFERROR(__xludf.DUMMYFUNCTION("""COMPUTED_VALUE"""),0)</f>
        <v>0</v>
      </c>
      <c r="AF27" s="2">
        <f ca="1">IFERROR(__xludf.DUMMYFUNCTION("""COMPUTED_VALUE"""),0)</f>
        <v>0</v>
      </c>
      <c r="AG27" s="2">
        <f ca="1">IFERROR(__xludf.DUMMYFUNCTION("""COMPUTED_VALUE"""),0)</f>
        <v>0</v>
      </c>
      <c r="AH27" s="2">
        <f ca="1">IFERROR(__xludf.DUMMYFUNCTION("""COMPUTED_VALUE"""),0)</f>
        <v>0</v>
      </c>
      <c r="AI27" s="2">
        <f ca="1">IFERROR(__xludf.DUMMYFUNCTION("""COMPUTED_VALUE"""),0)</f>
        <v>0</v>
      </c>
      <c r="AJ27" s="2">
        <f ca="1">IFERROR(__xludf.DUMMYFUNCTION("""COMPUTED_VALUE"""),0)</f>
        <v>0</v>
      </c>
      <c r="AK27" s="2">
        <f ca="1">IFERROR(__xludf.DUMMYFUNCTION("""COMPUTED_VALUE"""),0)</f>
        <v>0</v>
      </c>
      <c r="AL27" s="2">
        <f ca="1">IFERROR(__xludf.DUMMYFUNCTION("""COMPUTED_VALUE"""),0)</f>
        <v>0</v>
      </c>
      <c r="AM27" s="2">
        <f ca="1">IFERROR(__xludf.DUMMYFUNCTION("""COMPUTED_VALUE"""),0)</f>
        <v>0</v>
      </c>
      <c r="AN27" s="2">
        <f ca="1">IFERROR(__xludf.DUMMYFUNCTION("""COMPUTED_VALUE"""),0)</f>
        <v>0</v>
      </c>
      <c r="AO27" s="2">
        <f ca="1">IFERROR(__xludf.DUMMYFUNCTION("""COMPUTED_VALUE"""),0)</f>
        <v>0</v>
      </c>
      <c r="AP27" s="2">
        <f ca="1">IFERROR(__xludf.DUMMYFUNCTION("""COMPUTED_VALUE"""),0)</f>
        <v>0</v>
      </c>
      <c r="AQ27" s="2">
        <f ca="1">IFERROR(__xludf.DUMMYFUNCTION("""COMPUTED_VALUE"""),0)</f>
        <v>0</v>
      </c>
      <c r="AR27" s="2">
        <f ca="1">IFERROR(__xludf.DUMMYFUNCTION("""COMPUTED_VALUE"""),0)</f>
        <v>0</v>
      </c>
      <c r="AS27" s="2">
        <f ca="1">IFERROR(__xludf.DUMMYFUNCTION("""COMPUTED_VALUE"""),0)</f>
        <v>0</v>
      </c>
      <c r="AT27" s="2">
        <f ca="1">IFERROR(__xludf.DUMMYFUNCTION("""COMPUTED_VALUE"""),0)</f>
        <v>0</v>
      </c>
      <c r="AU27" s="2">
        <f ca="1">IFERROR(__xludf.DUMMYFUNCTION("""COMPUTED_VALUE"""),0)</f>
        <v>0</v>
      </c>
      <c r="AV27" s="2">
        <f ca="1">IFERROR(__xludf.DUMMYFUNCTION("""COMPUTED_VALUE"""),0)</f>
        <v>0</v>
      </c>
      <c r="AW27" s="2">
        <f ca="1">IFERROR(__xludf.DUMMYFUNCTION("""COMPUTED_VALUE"""),0)</f>
        <v>0</v>
      </c>
      <c r="AX27" s="2">
        <f ca="1">IFERROR(__xludf.DUMMYFUNCTION("""COMPUTED_VALUE"""),2)</f>
        <v>2</v>
      </c>
    </row>
    <row r="28" spans="1:50" ht="13.2" x14ac:dyDescent="0.25">
      <c r="A28" s="2" t="str">
        <f ca="1">IFERROR(__xludf.DUMMYFUNCTION("""COMPUTED_VALUE"""),"Czech Republic")</f>
        <v>Czech Republic</v>
      </c>
      <c r="B28" s="2"/>
      <c r="C28" s="2">
        <f ca="1">IFERROR(__xludf.DUMMYFUNCTION("""COMPUTED_VALUE"""),0)</f>
        <v>0</v>
      </c>
      <c r="D28" s="2">
        <f ca="1">IFERROR(__xludf.DUMMYFUNCTION("""COMPUTED_VALUE"""),0)</f>
        <v>0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IFERROR(__xludf.DUMMYFUNCTION("""COMPUTED_VALUE"""),0)</f>
        <v>0</v>
      </c>
      <c r="Q28" s="2">
        <f ca="1">IFERROR(__xludf.DUMMYFUNCTION("""COMPUTED_VALUE"""),0)</f>
        <v>0</v>
      </c>
      <c r="R28" s="2">
        <f ca="1">IFERROR(__xludf.DUMMYFUNCTION("""COMPUTED_VALUE"""),0)</f>
        <v>0</v>
      </c>
      <c r="S28" s="2">
        <f ca="1">IFERROR(__xludf.DUMMYFUNCTION("""COMPUTED_VALUE"""),0)</f>
        <v>0</v>
      </c>
      <c r="T28" s="2">
        <f ca="1">IFERROR(__xludf.DUMMYFUNCTION("""COMPUTED_VALUE"""),0)</f>
        <v>0</v>
      </c>
      <c r="U28" s="2">
        <f ca="1">IFERROR(__xludf.DUMMYFUNCTION("""COMPUTED_VALUE"""),0)</f>
        <v>0</v>
      </c>
      <c r="V28" s="2">
        <f ca="1">IFERROR(__xludf.DUMMYFUNCTION("""COMPUTED_VALUE"""),0)</f>
        <v>0</v>
      </c>
      <c r="W28" s="2">
        <f ca="1">IFERROR(__xludf.DUMMYFUNCTION("""COMPUTED_VALUE"""),0)</f>
        <v>0</v>
      </c>
      <c r="X28" s="2">
        <f ca="1">IFERROR(__xludf.DUMMYFUNCTION("""COMPUTED_VALUE"""),0)</f>
        <v>0</v>
      </c>
      <c r="Y28" s="2">
        <f ca="1">IFERROR(__xludf.DUMMYFUNCTION("""COMPUTED_VALUE"""),0)</f>
        <v>0</v>
      </c>
      <c r="Z28" s="2">
        <f ca="1">IFERROR(__xludf.DUMMYFUNCTION("""COMPUTED_VALUE"""),0)</f>
        <v>0</v>
      </c>
      <c r="AA28" s="2">
        <f ca="1">IFERROR(__xludf.DUMMYFUNCTION("""COMPUTED_VALUE"""),0)</f>
        <v>0</v>
      </c>
      <c r="AB28" s="2">
        <f ca="1">IFERROR(__xludf.DUMMYFUNCTION("""COMPUTED_VALUE"""),0)</f>
        <v>0</v>
      </c>
      <c r="AC28" s="2">
        <f ca="1">IFERROR(__xludf.DUMMYFUNCTION("""COMPUTED_VALUE"""),0)</f>
        <v>0</v>
      </c>
      <c r="AD28" s="2">
        <f ca="1">IFERROR(__xludf.DUMMYFUNCTION("""COMPUTED_VALUE"""),0)</f>
        <v>0</v>
      </c>
      <c r="AE28" s="2">
        <f ca="1">IFERROR(__xludf.DUMMYFUNCTION("""COMPUTED_VALUE"""),0)</f>
        <v>0</v>
      </c>
      <c r="AF28" s="2">
        <f ca="1">IFERROR(__xludf.DUMMYFUNCTION("""COMPUTED_VALUE"""),0)</f>
        <v>0</v>
      </c>
      <c r="AG28" s="2">
        <f ca="1">IFERROR(__xludf.DUMMYFUNCTION("""COMPUTED_VALUE"""),0)</f>
        <v>0</v>
      </c>
      <c r="AH28" s="2">
        <f ca="1">IFERROR(__xludf.DUMMYFUNCTION("""COMPUTED_VALUE"""),0)</f>
        <v>0</v>
      </c>
      <c r="AI28" s="2">
        <f ca="1">IFERROR(__xludf.DUMMYFUNCTION("""COMPUTED_VALUE"""),0)</f>
        <v>0</v>
      </c>
      <c r="AJ28" s="2">
        <f ca="1">IFERROR(__xludf.DUMMYFUNCTION("""COMPUTED_VALUE"""),0)</f>
        <v>0</v>
      </c>
      <c r="AK28" s="2">
        <f ca="1">IFERROR(__xludf.DUMMYFUNCTION("""COMPUTED_VALUE"""),0)</f>
        <v>0</v>
      </c>
      <c r="AL28" s="2">
        <f ca="1">IFERROR(__xludf.DUMMYFUNCTION("""COMPUTED_VALUE"""),0)</f>
        <v>0</v>
      </c>
      <c r="AM28" s="2">
        <f ca="1">IFERROR(__xludf.DUMMYFUNCTION("""COMPUTED_VALUE"""),0)</f>
        <v>0</v>
      </c>
      <c r="AN28" s="2">
        <f ca="1">IFERROR(__xludf.DUMMYFUNCTION("""COMPUTED_VALUE"""),0)</f>
        <v>0</v>
      </c>
      <c r="AO28" s="2">
        <f ca="1">IFERROR(__xludf.DUMMYFUNCTION("""COMPUTED_VALUE"""),0)</f>
        <v>0</v>
      </c>
      <c r="AP28" s="2">
        <f ca="1">IFERROR(__xludf.DUMMYFUNCTION("""COMPUTED_VALUE"""),3)</f>
        <v>3</v>
      </c>
      <c r="AQ28" s="2">
        <f ca="1">IFERROR(__xludf.DUMMYFUNCTION("""COMPUTED_VALUE"""),3)</f>
        <v>3</v>
      </c>
      <c r="AR28" s="2">
        <f ca="1">IFERROR(__xludf.DUMMYFUNCTION("""COMPUTED_VALUE"""),5)</f>
        <v>5</v>
      </c>
      <c r="AS28" s="2">
        <f ca="1">IFERROR(__xludf.DUMMYFUNCTION("""COMPUTED_VALUE"""),8)</f>
        <v>8</v>
      </c>
      <c r="AT28" s="2">
        <f ca="1">IFERROR(__xludf.DUMMYFUNCTION("""COMPUTED_VALUE"""),12)</f>
        <v>12</v>
      </c>
      <c r="AU28" s="2">
        <f ca="1">IFERROR(__xludf.DUMMYFUNCTION("""COMPUTED_VALUE"""),18)</f>
        <v>18</v>
      </c>
      <c r="AV28" s="2">
        <f ca="1">IFERROR(__xludf.DUMMYFUNCTION("""COMPUTED_VALUE"""),19)</f>
        <v>19</v>
      </c>
      <c r="AW28" s="2">
        <f ca="1">IFERROR(__xludf.DUMMYFUNCTION("""COMPUTED_VALUE"""),31)</f>
        <v>31</v>
      </c>
      <c r="AX28" s="2">
        <f ca="1">IFERROR(__xludf.DUMMYFUNCTION("""COMPUTED_VALUE"""),31)</f>
        <v>31</v>
      </c>
    </row>
    <row r="29" spans="1:50" ht="13.2" x14ac:dyDescent="0.25">
      <c r="A29" s="2" t="str">
        <f ca="1">IFERROR(__xludf.DUMMYFUNCTION("""COMPUTED_VALUE"""),"Denmark")</f>
        <v>Denmark</v>
      </c>
      <c r="B29" s="2"/>
      <c r="C29" s="2">
        <f ca="1">IFERROR(__xludf.DUMMYFUNCTION("""COMPUTED_VALUE"""),0)</f>
        <v>0</v>
      </c>
      <c r="D29" s="2">
        <f ca="1">IFERROR(__xludf.DUMMYFUNCTION("""COMPUTED_VALUE"""),0)</f>
        <v>0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IFERROR(__xludf.DUMMYFUNCTION("""COMPUTED_VALUE"""),0)</f>
        <v>0</v>
      </c>
      <c r="AA29" s="2">
        <f ca="1">IFERROR(__xludf.DUMMYFUNCTION("""COMPUTED_VALUE"""),0)</f>
        <v>0</v>
      </c>
      <c r="AB29" s="2">
        <f ca="1">IFERROR(__xludf.DUMMYFUNCTION("""COMPUTED_VALUE"""),0)</f>
        <v>0</v>
      </c>
      <c r="AC29" s="2">
        <f ca="1">IFERROR(__xludf.DUMMYFUNCTION("""COMPUTED_VALUE"""),0)</f>
        <v>0</v>
      </c>
      <c r="AD29" s="2">
        <f ca="1">IFERROR(__xludf.DUMMYFUNCTION("""COMPUTED_VALUE"""),0)</f>
        <v>0</v>
      </c>
      <c r="AE29" s="2">
        <f ca="1">IFERROR(__xludf.DUMMYFUNCTION("""COMPUTED_VALUE"""),0)</f>
        <v>0</v>
      </c>
      <c r="AF29" s="2">
        <f ca="1">IFERROR(__xludf.DUMMYFUNCTION("""COMPUTED_VALUE"""),0)</f>
        <v>0</v>
      </c>
      <c r="AG29" s="2">
        <f ca="1">IFERROR(__xludf.DUMMYFUNCTION("""COMPUTED_VALUE"""),0)</f>
        <v>0</v>
      </c>
      <c r="AH29" s="2">
        <f ca="1">IFERROR(__xludf.DUMMYFUNCTION("""COMPUTED_VALUE"""),0)</f>
        <v>0</v>
      </c>
      <c r="AI29" s="2">
        <f ca="1">IFERROR(__xludf.DUMMYFUNCTION("""COMPUTED_VALUE"""),0)</f>
        <v>0</v>
      </c>
      <c r="AJ29" s="2">
        <f ca="1">IFERROR(__xludf.DUMMYFUNCTION("""COMPUTED_VALUE"""),0)</f>
        <v>0</v>
      </c>
      <c r="AK29" s="2">
        <f ca="1">IFERROR(__xludf.DUMMYFUNCTION("""COMPUTED_VALUE"""),0)</f>
        <v>0</v>
      </c>
      <c r="AL29" s="2">
        <f ca="1">IFERROR(__xludf.DUMMYFUNCTION("""COMPUTED_VALUE"""),0)</f>
        <v>0</v>
      </c>
      <c r="AM29" s="2">
        <f ca="1">IFERROR(__xludf.DUMMYFUNCTION("""COMPUTED_VALUE"""),1)</f>
        <v>1</v>
      </c>
      <c r="AN29" s="2">
        <f ca="1">IFERROR(__xludf.DUMMYFUNCTION("""COMPUTED_VALUE"""),1)</f>
        <v>1</v>
      </c>
      <c r="AO29" s="2">
        <f ca="1">IFERROR(__xludf.DUMMYFUNCTION("""COMPUTED_VALUE"""),3)</f>
        <v>3</v>
      </c>
      <c r="AP29" s="2">
        <f ca="1">IFERROR(__xludf.DUMMYFUNCTION("""COMPUTED_VALUE"""),4)</f>
        <v>4</v>
      </c>
      <c r="AQ29" s="2">
        <f ca="1">IFERROR(__xludf.DUMMYFUNCTION("""COMPUTED_VALUE"""),4)</f>
        <v>4</v>
      </c>
      <c r="AR29" s="2">
        <f ca="1">IFERROR(__xludf.DUMMYFUNCTION("""COMPUTED_VALUE"""),6)</f>
        <v>6</v>
      </c>
      <c r="AS29" s="2">
        <f ca="1">IFERROR(__xludf.DUMMYFUNCTION("""COMPUTED_VALUE"""),10)</f>
        <v>10</v>
      </c>
      <c r="AT29" s="2">
        <f ca="1">IFERROR(__xludf.DUMMYFUNCTION("""COMPUTED_VALUE"""),10)</f>
        <v>10</v>
      </c>
      <c r="AU29" s="2">
        <f ca="1">IFERROR(__xludf.DUMMYFUNCTION("""COMPUTED_VALUE"""),23)</f>
        <v>23</v>
      </c>
      <c r="AV29" s="2">
        <f ca="1">IFERROR(__xludf.DUMMYFUNCTION("""COMPUTED_VALUE"""),23)</f>
        <v>23</v>
      </c>
      <c r="AW29" s="2">
        <f ca="1">IFERROR(__xludf.DUMMYFUNCTION("""COMPUTED_VALUE"""),35)</f>
        <v>35</v>
      </c>
      <c r="AX29" s="2">
        <f ca="1">IFERROR(__xludf.DUMMYFUNCTION("""COMPUTED_VALUE"""),90)</f>
        <v>90</v>
      </c>
    </row>
    <row r="30" spans="1:50" ht="13.2" x14ac:dyDescent="0.25">
      <c r="A30" s="2" t="str">
        <f ca="1">IFERROR(__xludf.DUMMYFUNCTION("""COMPUTED_VALUE"""),"Dominican Republic")</f>
        <v>Dominican Republic</v>
      </c>
      <c r="B30" s="2"/>
      <c r="C30" s="2">
        <f ca="1">IFERROR(__xludf.DUMMYFUNCTION("""COMPUTED_VALUE"""),0)</f>
        <v>0</v>
      </c>
      <c r="D30" s="2">
        <f ca="1">IFERROR(__xludf.DUMMYFUNCTION("""COMPUTED_VALUE"""),0)</f>
        <v>0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IFERROR(__xludf.DUMMYFUNCTION("""COMPUTED_VALUE"""),0)</f>
        <v>0</v>
      </c>
      <c r="Z30" s="2">
        <f ca="1">IFERROR(__xludf.DUMMYFUNCTION("""COMPUTED_VALUE"""),0)</f>
        <v>0</v>
      </c>
      <c r="AA30" s="2">
        <f ca="1">IFERROR(__xludf.DUMMYFUNCTION("""COMPUTED_VALUE"""),0)</f>
        <v>0</v>
      </c>
      <c r="AB30" s="2">
        <f ca="1">IFERROR(__xludf.DUMMYFUNCTION("""COMPUTED_VALUE"""),0)</f>
        <v>0</v>
      </c>
      <c r="AC30" s="2">
        <f ca="1">IFERROR(__xludf.DUMMYFUNCTION("""COMPUTED_VALUE"""),0)</f>
        <v>0</v>
      </c>
      <c r="AD30" s="2">
        <f ca="1">IFERROR(__xludf.DUMMYFUNCTION("""COMPUTED_VALUE"""),0)</f>
        <v>0</v>
      </c>
      <c r="AE30" s="2">
        <f ca="1">IFERROR(__xludf.DUMMYFUNCTION("""COMPUTED_VALUE"""),0)</f>
        <v>0</v>
      </c>
      <c r="AF30" s="2">
        <f ca="1">IFERROR(__xludf.DUMMYFUNCTION("""COMPUTED_VALUE"""),0)</f>
        <v>0</v>
      </c>
      <c r="AG30" s="2">
        <f ca="1">IFERROR(__xludf.DUMMYFUNCTION("""COMPUTED_VALUE"""),0)</f>
        <v>0</v>
      </c>
      <c r="AH30" s="2">
        <f ca="1">IFERROR(__xludf.DUMMYFUNCTION("""COMPUTED_VALUE"""),0)</f>
        <v>0</v>
      </c>
      <c r="AI30" s="2">
        <f ca="1">IFERROR(__xludf.DUMMYFUNCTION("""COMPUTED_VALUE"""),0)</f>
        <v>0</v>
      </c>
      <c r="AJ30" s="2">
        <f ca="1">IFERROR(__xludf.DUMMYFUNCTION("""COMPUTED_VALUE"""),0)</f>
        <v>0</v>
      </c>
      <c r="AK30" s="2">
        <f ca="1">IFERROR(__xludf.DUMMYFUNCTION("""COMPUTED_VALUE"""),0)</f>
        <v>0</v>
      </c>
      <c r="AL30" s="2">
        <f ca="1">IFERROR(__xludf.DUMMYFUNCTION("""COMPUTED_VALUE"""),0)</f>
        <v>0</v>
      </c>
      <c r="AM30" s="2">
        <f ca="1">IFERROR(__xludf.DUMMYFUNCTION("""COMPUTED_VALUE"""),0)</f>
        <v>0</v>
      </c>
      <c r="AN30" s="2">
        <f ca="1">IFERROR(__xludf.DUMMYFUNCTION("""COMPUTED_VALUE"""),0)</f>
        <v>0</v>
      </c>
      <c r="AO30" s="2">
        <f ca="1">IFERROR(__xludf.DUMMYFUNCTION("""COMPUTED_VALUE"""),0)</f>
        <v>0</v>
      </c>
      <c r="AP30" s="2">
        <f ca="1">IFERROR(__xludf.DUMMYFUNCTION("""COMPUTED_VALUE"""),1)</f>
        <v>1</v>
      </c>
      <c r="AQ30" s="2">
        <f ca="1">IFERROR(__xludf.DUMMYFUNCTION("""COMPUTED_VALUE"""),1)</f>
        <v>1</v>
      </c>
      <c r="AR30" s="2">
        <f ca="1">IFERROR(__xludf.DUMMYFUNCTION("""COMPUTED_VALUE"""),1)</f>
        <v>1</v>
      </c>
      <c r="AS30" s="2">
        <f ca="1">IFERROR(__xludf.DUMMYFUNCTION("""COMPUTED_VALUE"""),1)</f>
        <v>1</v>
      </c>
      <c r="AT30" s="2">
        <f ca="1">IFERROR(__xludf.DUMMYFUNCTION("""COMPUTED_VALUE"""),1)</f>
        <v>1</v>
      </c>
      <c r="AU30" s="2">
        <f ca="1">IFERROR(__xludf.DUMMYFUNCTION("""COMPUTED_VALUE"""),2)</f>
        <v>2</v>
      </c>
      <c r="AV30" s="2">
        <f ca="1">IFERROR(__xludf.DUMMYFUNCTION("""COMPUTED_VALUE"""),2)</f>
        <v>2</v>
      </c>
      <c r="AW30" s="2">
        <f ca="1">IFERROR(__xludf.DUMMYFUNCTION("""COMPUTED_VALUE"""),5)</f>
        <v>5</v>
      </c>
      <c r="AX30" s="2">
        <f ca="1">IFERROR(__xludf.DUMMYFUNCTION("""COMPUTED_VALUE"""),5)</f>
        <v>5</v>
      </c>
    </row>
    <row r="31" spans="1:50" ht="13.2" x14ac:dyDescent="0.25">
      <c r="A31" s="2" t="str">
        <f ca="1">IFERROR(__xludf.DUMMYFUNCTION("""COMPUTED_VALUE"""),"Ecuador")</f>
        <v>Ecuador</v>
      </c>
      <c r="B31" s="2"/>
      <c r="C31" s="2">
        <f ca="1">IFERROR(__xludf.DUMMYFUNCTION("""COMPUTED_VALUE"""),0)</f>
        <v>0</v>
      </c>
      <c r="D31" s="2">
        <f ca="1">IFERROR(__xludf.DUMMYFUNCTION("""COMPUTED_VALUE"""),0)</f>
        <v>0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IFERROR(__xludf.DUMMYFUNCTION("""COMPUTED_VALUE"""),0)</f>
        <v>0</v>
      </c>
      <c r="O31" s="2">
        <f ca="1">IFERROR(__xludf.DUMMYFUNCTION("""COMPUTED_VALUE"""),0)</f>
        <v>0</v>
      </c>
      <c r="P31" s="2">
        <f ca="1">IFERROR(__xludf.DUMMYFUNCTION("""COMPUTED_VALUE"""),0)</f>
        <v>0</v>
      </c>
      <c r="Q31" s="2">
        <f ca="1">IFERROR(__xludf.DUMMYFUNCTION("""COMPUTED_VALUE"""),0)</f>
        <v>0</v>
      </c>
      <c r="R31" s="2">
        <f ca="1">IFERROR(__xludf.DUMMYFUNCTION("""COMPUTED_VALUE"""),0)</f>
        <v>0</v>
      </c>
      <c r="S31" s="2">
        <f ca="1">IFERROR(__xludf.DUMMYFUNCTION("""COMPUTED_VALUE"""),0)</f>
        <v>0</v>
      </c>
      <c r="T31" s="2">
        <f ca="1">IFERROR(__xludf.DUMMYFUNCTION("""COMPUTED_VALUE"""),0)</f>
        <v>0</v>
      </c>
      <c r="U31" s="2">
        <f ca="1">IFERROR(__xludf.DUMMYFUNCTION("""COMPUTED_VALUE"""),0)</f>
        <v>0</v>
      </c>
      <c r="V31" s="2">
        <f ca="1">IFERROR(__xludf.DUMMYFUNCTION("""COMPUTED_VALUE"""),0)</f>
        <v>0</v>
      </c>
      <c r="W31" s="2">
        <f ca="1">IFERROR(__xludf.DUMMYFUNCTION("""COMPUTED_VALUE"""),0)</f>
        <v>0</v>
      </c>
      <c r="X31" s="2">
        <f ca="1">IFERROR(__xludf.DUMMYFUNCTION("""COMPUTED_VALUE"""),0)</f>
        <v>0</v>
      </c>
      <c r="Y31" s="2">
        <f ca="1">IFERROR(__xludf.DUMMYFUNCTION("""COMPUTED_VALUE"""),0)</f>
        <v>0</v>
      </c>
      <c r="Z31" s="2">
        <f ca="1">IFERROR(__xludf.DUMMYFUNCTION("""COMPUTED_VALUE"""),0)</f>
        <v>0</v>
      </c>
      <c r="AA31" s="2">
        <f ca="1">IFERROR(__xludf.DUMMYFUNCTION("""COMPUTED_VALUE"""),0)</f>
        <v>0</v>
      </c>
      <c r="AB31" s="2">
        <f ca="1">IFERROR(__xludf.DUMMYFUNCTION("""COMPUTED_VALUE"""),0)</f>
        <v>0</v>
      </c>
      <c r="AC31" s="2">
        <f ca="1">IFERROR(__xludf.DUMMYFUNCTION("""COMPUTED_VALUE"""),0)</f>
        <v>0</v>
      </c>
      <c r="AD31" s="2">
        <f ca="1">IFERROR(__xludf.DUMMYFUNCTION("""COMPUTED_VALUE"""),0)</f>
        <v>0</v>
      </c>
      <c r="AE31" s="2">
        <f ca="1">IFERROR(__xludf.DUMMYFUNCTION("""COMPUTED_VALUE"""),0)</f>
        <v>0</v>
      </c>
      <c r="AF31" s="2">
        <f ca="1">IFERROR(__xludf.DUMMYFUNCTION("""COMPUTED_VALUE"""),0)</f>
        <v>0</v>
      </c>
      <c r="AG31" s="2">
        <f ca="1">IFERROR(__xludf.DUMMYFUNCTION("""COMPUTED_VALUE"""),0)</f>
        <v>0</v>
      </c>
      <c r="AH31" s="2">
        <f ca="1">IFERROR(__xludf.DUMMYFUNCTION("""COMPUTED_VALUE"""),0)</f>
        <v>0</v>
      </c>
      <c r="AI31" s="2">
        <f ca="1">IFERROR(__xludf.DUMMYFUNCTION("""COMPUTED_VALUE"""),0)</f>
        <v>0</v>
      </c>
      <c r="AJ31" s="2">
        <f ca="1">IFERROR(__xludf.DUMMYFUNCTION("""COMPUTED_VALUE"""),0)</f>
        <v>0</v>
      </c>
      <c r="AK31" s="2">
        <f ca="1">IFERROR(__xludf.DUMMYFUNCTION("""COMPUTED_VALUE"""),0)</f>
        <v>0</v>
      </c>
      <c r="AL31" s="2">
        <f ca="1">IFERROR(__xludf.DUMMYFUNCTION("""COMPUTED_VALUE"""),0)</f>
        <v>0</v>
      </c>
      <c r="AM31" s="2">
        <f ca="1">IFERROR(__xludf.DUMMYFUNCTION("""COMPUTED_VALUE"""),0)</f>
        <v>0</v>
      </c>
      <c r="AN31" s="2">
        <f ca="1">IFERROR(__xludf.DUMMYFUNCTION("""COMPUTED_VALUE"""),0)</f>
        <v>0</v>
      </c>
      <c r="AO31" s="2">
        <f ca="1">IFERROR(__xludf.DUMMYFUNCTION("""COMPUTED_VALUE"""),0)</f>
        <v>0</v>
      </c>
      <c r="AP31" s="2">
        <f ca="1">IFERROR(__xludf.DUMMYFUNCTION("""COMPUTED_VALUE"""),6)</f>
        <v>6</v>
      </c>
      <c r="AQ31" s="2">
        <f ca="1">IFERROR(__xludf.DUMMYFUNCTION("""COMPUTED_VALUE"""),6)</f>
        <v>6</v>
      </c>
      <c r="AR31" s="2">
        <f ca="1">IFERROR(__xludf.DUMMYFUNCTION("""COMPUTED_VALUE"""),7)</f>
        <v>7</v>
      </c>
      <c r="AS31" s="2">
        <f ca="1">IFERROR(__xludf.DUMMYFUNCTION("""COMPUTED_VALUE"""),10)</f>
        <v>10</v>
      </c>
      <c r="AT31" s="2">
        <f ca="1">IFERROR(__xludf.DUMMYFUNCTION("""COMPUTED_VALUE"""),13)</f>
        <v>13</v>
      </c>
      <c r="AU31" s="2">
        <f ca="1">IFERROR(__xludf.DUMMYFUNCTION("""COMPUTED_VALUE"""),13)</f>
        <v>13</v>
      </c>
      <c r="AV31" s="2">
        <f ca="1">IFERROR(__xludf.DUMMYFUNCTION("""COMPUTED_VALUE"""),13)</f>
        <v>13</v>
      </c>
      <c r="AW31" s="2">
        <f ca="1">IFERROR(__xludf.DUMMYFUNCTION("""COMPUTED_VALUE"""),14)</f>
        <v>14</v>
      </c>
      <c r="AX31" s="2">
        <f ca="1">IFERROR(__xludf.DUMMYFUNCTION("""COMPUTED_VALUE"""),15)</f>
        <v>15</v>
      </c>
    </row>
    <row r="32" spans="1:50" ht="13.2" x14ac:dyDescent="0.25">
      <c r="A32" s="2" t="str">
        <f ca="1">IFERROR(__xludf.DUMMYFUNCTION("""COMPUTED_VALUE"""),"Egypt")</f>
        <v>Egypt</v>
      </c>
      <c r="B32" s="2"/>
      <c r="C32" s="2">
        <f ca="1">IFERROR(__xludf.DUMMYFUNCTION("""COMPUTED_VALUE"""),0)</f>
        <v>0</v>
      </c>
      <c r="D32" s="2">
        <f ca="1">IFERROR(__xludf.DUMMYFUNCTION("""COMPUTED_VALUE"""),0)</f>
        <v>0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IFERROR(__xludf.DUMMYFUNCTION("""COMPUTED_VALUE"""),0)</f>
        <v>0</v>
      </c>
      <c r="H32" s="2">
        <f ca="1">IFERROR(__xludf.DUMMYFUNCTION("""COMPUTED_VALUE"""),0)</f>
        <v>0</v>
      </c>
      <c r="I32" s="2">
        <f ca="1">IFERROR(__xludf.DUMMYFUNCTION("""COMPUTED_VALUE"""),0)</f>
        <v>0</v>
      </c>
      <c r="J32" s="2">
        <f ca="1">IFERROR(__xludf.DUMMYFUNCTION("""COMPUTED_VALUE"""),0)</f>
        <v>0</v>
      </c>
      <c r="K32" s="2">
        <f ca="1">IFERROR(__xludf.DUMMYFUNCTION("""COMPUTED_VALUE"""),0)</f>
        <v>0</v>
      </c>
      <c r="L32" s="2">
        <f ca="1">IFERROR(__xludf.DUMMYFUNCTION("""COMPUTED_VALUE"""),0)</f>
        <v>0</v>
      </c>
      <c r="M32" s="2">
        <f ca="1">IFERROR(__xludf.DUMMYFUNCTION("""COMPUTED_VALUE"""),0)</f>
        <v>0</v>
      </c>
      <c r="N32" s="2">
        <f ca="1">IFERROR(__xludf.DUMMYFUNCTION("""COMPUTED_VALUE"""),0)</f>
        <v>0</v>
      </c>
      <c r="O32" s="2">
        <f ca="1">IFERROR(__xludf.DUMMYFUNCTION("""COMPUTED_VALUE"""),0)</f>
        <v>0</v>
      </c>
      <c r="P32" s="2">
        <f ca="1">IFERROR(__xludf.DUMMYFUNCTION("""COMPUTED_VALUE"""),0)</f>
        <v>0</v>
      </c>
      <c r="Q32" s="2">
        <f ca="1">IFERROR(__xludf.DUMMYFUNCTION("""COMPUTED_VALUE"""),0)</f>
        <v>0</v>
      </c>
      <c r="R32" s="2">
        <f ca="1">IFERROR(__xludf.DUMMYFUNCTION("""COMPUTED_VALUE"""),0)</f>
        <v>0</v>
      </c>
      <c r="S32" s="2">
        <f ca="1">IFERROR(__xludf.DUMMYFUNCTION("""COMPUTED_VALUE"""),0)</f>
        <v>0</v>
      </c>
      <c r="T32" s="2">
        <f ca="1">IFERROR(__xludf.DUMMYFUNCTION("""COMPUTED_VALUE"""),0)</f>
        <v>0</v>
      </c>
      <c r="U32" s="2">
        <f ca="1">IFERROR(__xludf.DUMMYFUNCTION("""COMPUTED_VALUE"""),0)</f>
        <v>0</v>
      </c>
      <c r="V32" s="2">
        <f ca="1">IFERROR(__xludf.DUMMYFUNCTION("""COMPUTED_VALUE"""),0)</f>
        <v>0</v>
      </c>
      <c r="W32" s="2">
        <f ca="1">IFERROR(__xludf.DUMMYFUNCTION("""COMPUTED_VALUE"""),0)</f>
        <v>0</v>
      </c>
      <c r="X32" s="2">
        <f ca="1">IFERROR(__xludf.DUMMYFUNCTION("""COMPUTED_VALUE"""),0)</f>
        <v>0</v>
      </c>
      <c r="Y32" s="2">
        <f ca="1">IFERROR(__xludf.DUMMYFUNCTION("""COMPUTED_VALUE"""),0)</f>
        <v>0</v>
      </c>
      <c r="Z32" s="2">
        <f ca="1">IFERROR(__xludf.DUMMYFUNCTION("""COMPUTED_VALUE"""),1)</f>
        <v>1</v>
      </c>
      <c r="AA32" s="2">
        <f ca="1">IFERROR(__xludf.DUMMYFUNCTION("""COMPUTED_VALUE"""),1)</f>
        <v>1</v>
      </c>
      <c r="AB32" s="2">
        <f ca="1">IFERROR(__xludf.DUMMYFUNCTION("""COMPUTED_VALUE"""),1)</f>
        <v>1</v>
      </c>
      <c r="AC32" s="2">
        <f ca="1">IFERROR(__xludf.DUMMYFUNCTION("""COMPUTED_VALUE"""),1)</f>
        <v>1</v>
      </c>
      <c r="AD32" s="2">
        <f ca="1">IFERROR(__xludf.DUMMYFUNCTION("""COMPUTED_VALUE"""),1)</f>
        <v>1</v>
      </c>
      <c r="AE32" s="2">
        <f ca="1">IFERROR(__xludf.DUMMYFUNCTION("""COMPUTED_VALUE"""),1)</f>
        <v>1</v>
      </c>
      <c r="AF32" s="2">
        <f ca="1">IFERROR(__xludf.DUMMYFUNCTION("""COMPUTED_VALUE"""),1)</f>
        <v>1</v>
      </c>
      <c r="AG32" s="2">
        <f ca="1">IFERROR(__xludf.DUMMYFUNCTION("""COMPUTED_VALUE"""),1)</f>
        <v>1</v>
      </c>
      <c r="AH32" s="2">
        <f ca="1">IFERROR(__xludf.DUMMYFUNCTION("""COMPUTED_VALUE"""),1)</f>
        <v>1</v>
      </c>
      <c r="AI32" s="2">
        <f ca="1">IFERROR(__xludf.DUMMYFUNCTION("""COMPUTED_VALUE"""),1)</f>
        <v>1</v>
      </c>
      <c r="AJ32" s="2">
        <f ca="1">IFERROR(__xludf.DUMMYFUNCTION("""COMPUTED_VALUE"""),1)</f>
        <v>1</v>
      </c>
      <c r="AK32" s="2">
        <f ca="1">IFERROR(__xludf.DUMMYFUNCTION("""COMPUTED_VALUE"""),1)</f>
        <v>1</v>
      </c>
      <c r="AL32" s="2">
        <f ca="1">IFERROR(__xludf.DUMMYFUNCTION("""COMPUTED_VALUE"""),1)</f>
        <v>1</v>
      </c>
      <c r="AM32" s="2">
        <f ca="1">IFERROR(__xludf.DUMMYFUNCTION("""COMPUTED_VALUE"""),1)</f>
        <v>1</v>
      </c>
      <c r="AN32" s="2">
        <f ca="1">IFERROR(__xludf.DUMMYFUNCTION("""COMPUTED_VALUE"""),1)</f>
        <v>1</v>
      </c>
      <c r="AO32" s="2">
        <f ca="1">IFERROR(__xludf.DUMMYFUNCTION("""COMPUTED_VALUE"""),1)</f>
        <v>1</v>
      </c>
      <c r="AP32" s="2">
        <f ca="1">IFERROR(__xludf.DUMMYFUNCTION("""COMPUTED_VALUE"""),2)</f>
        <v>2</v>
      </c>
      <c r="AQ32" s="2">
        <f ca="1">IFERROR(__xludf.DUMMYFUNCTION("""COMPUTED_VALUE"""),2)</f>
        <v>2</v>
      </c>
      <c r="AR32" s="2">
        <f ca="1">IFERROR(__xludf.DUMMYFUNCTION("""COMPUTED_VALUE"""),2)</f>
        <v>2</v>
      </c>
      <c r="AS32" s="2">
        <f ca="1">IFERROR(__xludf.DUMMYFUNCTION("""COMPUTED_VALUE"""),2)</f>
        <v>2</v>
      </c>
      <c r="AT32" s="2">
        <f ca="1">IFERROR(__xludf.DUMMYFUNCTION("""COMPUTED_VALUE"""),3)</f>
        <v>3</v>
      </c>
      <c r="AU32" s="2">
        <f ca="1">IFERROR(__xludf.DUMMYFUNCTION("""COMPUTED_VALUE"""),15)</f>
        <v>15</v>
      </c>
      <c r="AV32" s="2">
        <f ca="1">IFERROR(__xludf.DUMMYFUNCTION("""COMPUTED_VALUE"""),15)</f>
        <v>15</v>
      </c>
      <c r="AW32" s="2">
        <f ca="1">IFERROR(__xludf.DUMMYFUNCTION("""COMPUTED_VALUE"""),49)</f>
        <v>49</v>
      </c>
      <c r="AX32" s="2">
        <f ca="1">IFERROR(__xludf.DUMMYFUNCTION("""COMPUTED_VALUE"""),55)</f>
        <v>55</v>
      </c>
    </row>
    <row r="33" spans="1:50" ht="13.2" x14ac:dyDescent="0.25">
      <c r="A33" s="2" t="str">
        <f ca="1">IFERROR(__xludf.DUMMYFUNCTION("""COMPUTED_VALUE"""),"Estonia")</f>
        <v>Estonia</v>
      </c>
      <c r="B33" s="2"/>
      <c r="C33" s="2">
        <f ca="1">IFERROR(__xludf.DUMMYFUNCTION("""COMPUTED_VALUE"""),0)</f>
        <v>0</v>
      </c>
      <c r="D33" s="2">
        <f ca="1">IFERROR(__xludf.DUMMYFUNCTION("""COMPUTED_VALUE"""),0)</f>
        <v>0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IFERROR(__xludf.DUMMYFUNCTION("""COMPUTED_VALUE"""),0)</f>
        <v>0</v>
      </c>
      <c r="J33" s="2">
        <f ca="1">IFERROR(__xludf.DUMMYFUNCTION("""COMPUTED_VALUE"""),0)</f>
        <v>0</v>
      </c>
      <c r="K33" s="2">
        <f ca="1">IFERROR(__xludf.DUMMYFUNCTION("""COMPUTED_VALUE"""),0)</f>
        <v>0</v>
      </c>
      <c r="L33" s="2">
        <f ca="1">IFERROR(__xludf.DUMMYFUNCTION("""COMPUTED_VALUE"""),0)</f>
        <v>0</v>
      </c>
      <c r="M33" s="2">
        <f ca="1">IFERROR(__xludf.DUMMYFUNCTION("""COMPUTED_VALUE"""),0)</f>
        <v>0</v>
      </c>
      <c r="N33" s="2">
        <f ca="1">IFERROR(__xludf.DUMMYFUNCTION("""COMPUTED_VALUE"""),0)</f>
        <v>0</v>
      </c>
      <c r="O33" s="2">
        <f ca="1">IFERROR(__xludf.DUMMYFUNCTION("""COMPUTED_VALUE"""),0)</f>
        <v>0</v>
      </c>
      <c r="P33" s="2">
        <f ca="1">IFERROR(__xludf.DUMMYFUNCTION("""COMPUTED_VALUE"""),0)</f>
        <v>0</v>
      </c>
      <c r="Q33" s="2">
        <f ca="1">IFERROR(__xludf.DUMMYFUNCTION("""COMPUTED_VALUE"""),0)</f>
        <v>0</v>
      </c>
      <c r="R33" s="2">
        <f ca="1">IFERROR(__xludf.DUMMYFUNCTION("""COMPUTED_VALUE"""),0)</f>
        <v>0</v>
      </c>
      <c r="S33" s="2">
        <f ca="1">IFERROR(__xludf.DUMMYFUNCTION("""COMPUTED_VALUE"""),0)</f>
        <v>0</v>
      </c>
      <c r="T33" s="2">
        <f ca="1">IFERROR(__xludf.DUMMYFUNCTION("""COMPUTED_VALUE"""),0)</f>
        <v>0</v>
      </c>
      <c r="U33" s="2">
        <f ca="1">IFERROR(__xludf.DUMMYFUNCTION("""COMPUTED_VALUE"""),0)</f>
        <v>0</v>
      </c>
      <c r="V33" s="2">
        <f ca="1">IFERROR(__xludf.DUMMYFUNCTION("""COMPUTED_VALUE"""),0)</f>
        <v>0</v>
      </c>
      <c r="W33" s="2">
        <f ca="1">IFERROR(__xludf.DUMMYFUNCTION("""COMPUTED_VALUE"""),0)</f>
        <v>0</v>
      </c>
      <c r="X33" s="2">
        <f ca="1">IFERROR(__xludf.DUMMYFUNCTION("""COMPUTED_VALUE"""),0)</f>
        <v>0</v>
      </c>
      <c r="Y33" s="2">
        <f ca="1">IFERROR(__xludf.DUMMYFUNCTION("""COMPUTED_VALUE"""),0)</f>
        <v>0</v>
      </c>
      <c r="Z33" s="2">
        <f ca="1">IFERROR(__xludf.DUMMYFUNCTION("""COMPUTED_VALUE"""),0)</f>
        <v>0</v>
      </c>
      <c r="AA33" s="2">
        <f ca="1">IFERROR(__xludf.DUMMYFUNCTION("""COMPUTED_VALUE"""),0)</f>
        <v>0</v>
      </c>
      <c r="AB33" s="2">
        <f ca="1">IFERROR(__xludf.DUMMYFUNCTION("""COMPUTED_VALUE"""),0)</f>
        <v>0</v>
      </c>
      <c r="AC33" s="2">
        <f ca="1">IFERROR(__xludf.DUMMYFUNCTION("""COMPUTED_VALUE"""),0)</f>
        <v>0</v>
      </c>
      <c r="AD33" s="2">
        <f ca="1">IFERROR(__xludf.DUMMYFUNCTION("""COMPUTED_VALUE"""),0)</f>
        <v>0</v>
      </c>
      <c r="AE33" s="2">
        <f ca="1">IFERROR(__xludf.DUMMYFUNCTION("""COMPUTED_VALUE"""),0)</f>
        <v>0</v>
      </c>
      <c r="AF33" s="2">
        <f ca="1">IFERROR(__xludf.DUMMYFUNCTION("""COMPUTED_VALUE"""),0)</f>
        <v>0</v>
      </c>
      <c r="AG33" s="2">
        <f ca="1">IFERROR(__xludf.DUMMYFUNCTION("""COMPUTED_VALUE"""),0)</f>
        <v>0</v>
      </c>
      <c r="AH33" s="2">
        <f ca="1">IFERROR(__xludf.DUMMYFUNCTION("""COMPUTED_VALUE"""),0)</f>
        <v>0</v>
      </c>
      <c r="AI33" s="2">
        <f ca="1">IFERROR(__xludf.DUMMYFUNCTION("""COMPUTED_VALUE"""),0)</f>
        <v>0</v>
      </c>
      <c r="AJ33" s="2">
        <f ca="1">IFERROR(__xludf.DUMMYFUNCTION("""COMPUTED_VALUE"""),0)</f>
        <v>0</v>
      </c>
      <c r="AK33" s="2">
        <f ca="1">IFERROR(__xludf.DUMMYFUNCTION("""COMPUTED_VALUE"""),0)</f>
        <v>0</v>
      </c>
      <c r="AL33" s="2">
        <f ca="1">IFERROR(__xludf.DUMMYFUNCTION("""COMPUTED_VALUE"""),0)</f>
        <v>0</v>
      </c>
      <c r="AM33" s="2">
        <f ca="1">IFERROR(__xludf.DUMMYFUNCTION("""COMPUTED_VALUE"""),1)</f>
        <v>1</v>
      </c>
      <c r="AN33" s="2">
        <f ca="1">IFERROR(__xludf.DUMMYFUNCTION("""COMPUTED_VALUE"""),1)</f>
        <v>1</v>
      </c>
      <c r="AO33" s="2">
        <f ca="1">IFERROR(__xludf.DUMMYFUNCTION("""COMPUTED_VALUE"""),1)</f>
        <v>1</v>
      </c>
      <c r="AP33" s="2">
        <f ca="1">IFERROR(__xludf.DUMMYFUNCTION("""COMPUTED_VALUE"""),1)</f>
        <v>1</v>
      </c>
      <c r="AQ33" s="2">
        <f ca="1">IFERROR(__xludf.DUMMYFUNCTION("""COMPUTED_VALUE"""),1)</f>
        <v>1</v>
      </c>
      <c r="AR33" s="2">
        <f ca="1">IFERROR(__xludf.DUMMYFUNCTION("""COMPUTED_VALUE"""),2)</f>
        <v>2</v>
      </c>
      <c r="AS33" s="2">
        <f ca="1">IFERROR(__xludf.DUMMYFUNCTION("""COMPUTED_VALUE"""),2)</f>
        <v>2</v>
      </c>
      <c r="AT33" s="2">
        <f ca="1">IFERROR(__xludf.DUMMYFUNCTION("""COMPUTED_VALUE"""),3)</f>
        <v>3</v>
      </c>
      <c r="AU33" s="2">
        <f ca="1">IFERROR(__xludf.DUMMYFUNCTION("""COMPUTED_VALUE"""),10)</f>
        <v>10</v>
      </c>
      <c r="AV33" s="2">
        <f ca="1">IFERROR(__xludf.DUMMYFUNCTION("""COMPUTED_VALUE"""),10)</f>
        <v>10</v>
      </c>
      <c r="AW33" s="2">
        <f ca="1">IFERROR(__xludf.DUMMYFUNCTION("""COMPUTED_VALUE"""),10)</f>
        <v>10</v>
      </c>
      <c r="AX33" s="2">
        <f ca="1">IFERROR(__xludf.DUMMYFUNCTION("""COMPUTED_VALUE"""),10)</f>
        <v>10</v>
      </c>
    </row>
    <row r="34" spans="1:50" ht="13.2" x14ac:dyDescent="0.25">
      <c r="A34" s="2" t="str">
        <f ca="1">IFERROR(__xludf.DUMMYFUNCTION("""COMPUTED_VALUE"""),"Faroe Islands")</f>
        <v>Faroe Islands</v>
      </c>
      <c r="B34" s="2"/>
      <c r="C34" s="2">
        <f ca="1">IFERROR(__xludf.DUMMYFUNCTION("""COMPUTED_VALUE"""),0)</f>
        <v>0</v>
      </c>
      <c r="D34" s="2">
        <f ca="1">IFERROR(__xludf.DUMMYFUNCTION("""COMPUTED_VALUE"""),0)</f>
        <v>0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IFERROR(__xludf.DUMMYFUNCTION("""COMPUTED_VALUE"""),0)</f>
        <v>0</v>
      </c>
      <c r="J34" s="2">
        <f ca="1">IFERROR(__xludf.DUMMYFUNCTION("""COMPUTED_VALUE"""),0)</f>
        <v>0</v>
      </c>
      <c r="K34" s="2">
        <f ca="1">IFERROR(__xludf.DUMMYFUNCTION("""COMPUTED_VALUE"""),0)</f>
        <v>0</v>
      </c>
      <c r="L34" s="2">
        <f ca="1">IFERROR(__xludf.DUMMYFUNCTION("""COMPUTED_VALUE"""),0)</f>
        <v>0</v>
      </c>
      <c r="M34" s="2">
        <f ca="1">IFERROR(__xludf.DUMMYFUNCTION("""COMPUTED_VALUE"""),0)</f>
        <v>0</v>
      </c>
      <c r="N34" s="2">
        <f ca="1">IFERROR(__xludf.DUMMYFUNCTION("""COMPUTED_VALUE"""),0)</f>
        <v>0</v>
      </c>
      <c r="O34" s="2">
        <f ca="1">IFERROR(__xludf.DUMMYFUNCTION("""COMPUTED_VALUE"""),0)</f>
        <v>0</v>
      </c>
      <c r="P34" s="2">
        <f ca="1">IFERROR(__xludf.DUMMYFUNCTION("""COMPUTED_VALUE"""),0)</f>
        <v>0</v>
      </c>
      <c r="Q34" s="2">
        <f ca="1">IFERROR(__xludf.DUMMYFUNCTION("""COMPUTED_VALUE"""),0)</f>
        <v>0</v>
      </c>
      <c r="R34" s="2">
        <f ca="1">IFERROR(__xludf.DUMMYFUNCTION("""COMPUTED_VALUE"""),0)</f>
        <v>0</v>
      </c>
      <c r="S34" s="2">
        <f ca="1">IFERROR(__xludf.DUMMYFUNCTION("""COMPUTED_VALUE"""),0)</f>
        <v>0</v>
      </c>
      <c r="T34" s="2">
        <f ca="1">IFERROR(__xludf.DUMMYFUNCTION("""COMPUTED_VALUE"""),0)</f>
        <v>0</v>
      </c>
      <c r="U34" s="2">
        <f ca="1">IFERROR(__xludf.DUMMYFUNCTION("""COMPUTED_VALUE"""),0)</f>
        <v>0</v>
      </c>
      <c r="V34" s="2">
        <f ca="1">IFERROR(__xludf.DUMMYFUNCTION("""COMPUTED_VALUE"""),0)</f>
        <v>0</v>
      </c>
      <c r="W34" s="2">
        <f ca="1">IFERROR(__xludf.DUMMYFUNCTION("""COMPUTED_VALUE"""),0)</f>
        <v>0</v>
      </c>
      <c r="X34" s="2">
        <f ca="1">IFERROR(__xludf.DUMMYFUNCTION("""COMPUTED_VALUE"""),0)</f>
        <v>0</v>
      </c>
      <c r="Y34" s="2">
        <f ca="1">IFERROR(__xludf.DUMMYFUNCTION("""COMPUTED_VALUE"""),0)</f>
        <v>0</v>
      </c>
      <c r="Z34" s="2">
        <f ca="1">IFERROR(__xludf.DUMMYFUNCTION("""COMPUTED_VALUE"""),0)</f>
        <v>0</v>
      </c>
      <c r="AA34" s="2">
        <f ca="1">IFERROR(__xludf.DUMMYFUNCTION("""COMPUTED_VALUE"""),0)</f>
        <v>0</v>
      </c>
      <c r="AB34" s="2">
        <f ca="1">IFERROR(__xludf.DUMMYFUNCTION("""COMPUTED_VALUE"""),0)</f>
        <v>0</v>
      </c>
      <c r="AC34" s="2">
        <f ca="1">IFERROR(__xludf.DUMMYFUNCTION("""COMPUTED_VALUE"""),0)</f>
        <v>0</v>
      </c>
      <c r="AD34" s="2">
        <f ca="1">IFERROR(__xludf.DUMMYFUNCTION("""COMPUTED_VALUE"""),0)</f>
        <v>0</v>
      </c>
      <c r="AE34" s="2">
        <f ca="1">IFERROR(__xludf.DUMMYFUNCTION("""COMPUTED_VALUE"""),0)</f>
        <v>0</v>
      </c>
      <c r="AF34" s="2">
        <f ca="1">IFERROR(__xludf.DUMMYFUNCTION("""COMPUTED_VALUE"""),0)</f>
        <v>0</v>
      </c>
      <c r="AG34" s="2">
        <f ca="1">IFERROR(__xludf.DUMMYFUNCTION("""COMPUTED_VALUE"""),0)</f>
        <v>0</v>
      </c>
      <c r="AH34" s="2">
        <f ca="1">IFERROR(__xludf.DUMMYFUNCTION("""COMPUTED_VALUE"""),0)</f>
        <v>0</v>
      </c>
      <c r="AI34" s="2">
        <f ca="1">IFERROR(__xludf.DUMMYFUNCTION("""COMPUTED_VALUE"""),0)</f>
        <v>0</v>
      </c>
      <c r="AJ34" s="2">
        <f ca="1">IFERROR(__xludf.DUMMYFUNCTION("""COMPUTED_VALUE"""),0)</f>
        <v>0</v>
      </c>
      <c r="AK34" s="2">
        <f ca="1">IFERROR(__xludf.DUMMYFUNCTION("""COMPUTED_VALUE"""),0)</f>
        <v>0</v>
      </c>
      <c r="AL34" s="2">
        <f ca="1">IFERROR(__xludf.DUMMYFUNCTION("""COMPUTED_VALUE"""),0)</f>
        <v>0</v>
      </c>
      <c r="AM34" s="2">
        <f ca="1">IFERROR(__xludf.DUMMYFUNCTION("""COMPUTED_VALUE"""),0)</f>
        <v>0</v>
      </c>
      <c r="AN34" s="2">
        <f ca="1">IFERROR(__xludf.DUMMYFUNCTION("""COMPUTED_VALUE"""),0)</f>
        <v>0</v>
      </c>
      <c r="AO34" s="2">
        <f ca="1">IFERROR(__xludf.DUMMYFUNCTION("""COMPUTED_VALUE"""),0)</f>
        <v>0</v>
      </c>
      <c r="AP34" s="2">
        <f ca="1">IFERROR(__xludf.DUMMYFUNCTION("""COMPUTED_VALUE"""),0)</f>
        <v>0</v>
      </c>
      <c r="AQ34" s="2">
        <f ca="1">IFERROR(__xludf.DUMMYFUNCTION("""COMPUTED_VALUE"""),0)</f>
        <v>0</v>
      </c>
      <c r="AR34" s="2">
        <f ca="1">IFERROR(__xludf.DUMMYFUNCTION("""COMPUTED_VALUE"""),0)</f>
        <v>0</v>
      </c>
      <c r="AS34" s="2">
        <f ca="1">IFERROR(__xludf.DUMMYFUNCTION("""COMPUTED_VALUE"""),1)</f>
        <v>1</v>
      </c>
      <c r="AT34" s="2">
        <f ca="1">IFERROR(__xludf.DUMMYFUNCTION("""COMPUTED_VALUE"""),1)</f>
        <v>1</v>
      </c>
      <c r="AU34" s="2">
        <f ca="1">IFERROR(__xludf.DUMMYFUNCTION("""COMPUTED_VALUE"""),1)</f>
        <v>1</v>
      </c>
      <c r="AV34" s="2">
        <f ca="1">IFERROR(__xludf.DUMMYFUNCTION("""COMPUTED_VALUE"""),1)</f>
        <v>1</v>
      </c>
      <c r="AW34" s="2">
        <f ca="1">IFERROR(__xludf.DUMMYFUNCTION("""COMPUTED_VALUE"""),2)</f>
        <v>2</v>
      </c>
      <c r="AX34" s="2">
        <f ca="1">IFERROR(__xludf.DUMMYFUNCTION("""COMPUTED_VALUE"""),2)</f>
        <v>2</v>
      </c>
    </row>
    <row r="35" spans="1:50" ht="13.2" x14ac:dyDescent="0.25">
      <c r="A35" s="2" t="str">
        <f ca="1">IFERROR(__xludf.DUMMYFUNCTION("""COMPUTED_VALUE"""),"Finland")</f>
        <v>Finland</v>
      </c>
      <c r="B35" s="2"/>
      <c r="C35" s="2">
        <f ca="1">IFERROR(__xludf.DUMMYFUNCTION("""COMPUTED_VALUE"""),0)</f>
        <v>0</v>
      </c>
      <c r="D35" s="2">
        <f ca="1">IFERROR(__xludf.DUMMYFUNCTION("""COMPUTED_VALUE"""),0)</f>
        <v>0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IFERROR(__xludf.DUMMYFUNCTION("""COMPUTED_VALUE"""),1)</f>
        <v>1</v>
      </c>
      <c r="K35" s="2">
        <f ca="1">IFERROR(__xludf.DUMMYFUNCTION("""COMPUTED_VALUE"""),1)</f>
        <v>1</v>
      </c>
      <c r="L35" s="2">
        <f ca="1">IFERROR(__xludf.DUMMYFUNCTION("""COMPUTED_VALUE"""),1)</f>
        <v>1</v>
      </c>
      <c r="M35" s="2">
        <f ca="1">IFERROR(__xludf.DUMMYFUNCTION("""COMPUTED_VALUE"""),1)</f>
        <v>1</v>
      </c>
      <c r="N35" s="2">
        <f ca="1">IFERROR(__xludf.DUMMYFUNCTION("""COMPUTED_VALUE"""),1)</f>
        <v>1</v>
      </c>
      <c r="O35" s="2">
        <f ca="1">IFERROR(__xludf.DUMMYFUNCTION("""COMPUTED_VALUE"""),1)</f>
        <v>1</v>
      </c>
      <c r="P35" s="2">
        <f ca="1">IFERROR(__xludf.DUMMYFUNCTION("""COMPUTED_VALUE"""),1)</f>
        <v>1</v>
      </c>
      <c r="Q35" s="2">
        <f ca="1">IFERROR(__xludf.DUMMYFUNCTION("""COMPUTED_VALUE"""),1)</f>
        <v>1</v>
      </c>
      <c r="R35" s="2">
        <f ca="1">IFERROR(__xludf.DUMMYFUNCTION("""COMPUTED_VALUE"""),1)</f>
        <v>1</v>
      </c>
      <c r="S35" s="2">
        <f ca="1">IFERROR(__xludf.DUMMYFUNCTION("""COMPUTED_VALUE"""),1)</f>
        <v>1</v>
      </c>
      <c r="T35" s="2">
        <f ca="1">IFERROR(__xludf.DUMMYFUNCTION("""COMPUTED_VALUE"""),1)</f>
        <v>1</v>
      </c>
      <c r="U35" s="2">
        <f ca="1">IFERROR(__xludf.DUMMYFUNCTION("""COMPUTED_VALUE"""),1)</f>
        <v>1</v>
      </c>
      <c r="V35" s="2">
        <f ca="1">IFERROR(__xludf.DUMMYFUNCTION("""COMPUTED_VALUE"""),1)</f>
        <v>1</v>
      </c>
      <c r="W35" s="2">
        <f ca="1">IFERROR(__xludf.DUMMYFUNCTION("""COMPUTED_VALUE"""),1)</f>
        <v>1</v>
      </c>
      <c r="X35" s="2">
        <f ca="1">IFERROR(__xludf.DUMMYFUNCTION("""COMPUTED_VALUE"""),1)</f>
        <v>1</v>
      </c>
      <c r="Y35" s="2">
        <f ca="1">IFERROR(__xludf.DUMMYFUNCTION("""COMPUTED_VALUE"""),1)</f>
        <v>1</v>
      </c>
      <c r="Z35" s="2">
        <f ca="1">IFERROR(__xludf.DUMMYFUNCTION("""COMPUTED_VALUE"""),1)</f>
        <v>1</v>
      </c>
      <c r="AA35" s="2">
        <f ca="1">IFERROR(__xludf.DUMMYFUNCTION("""COMPUTED_VALUE"""),1)</f>
        <v>1</v>
      </c>
      <c r="AB35" s="2">
        <f ca="1">IFERROR(__xludf.DUMMYFUNCTION("""COMPUTED_VALUE"""),1)</f>
        <v>1</v>
      </c>
      <c r="AC35" s="2">
        <f ca="1">IFERROR(__xludf.DUMMYFUNCTION("""COMPUTED_VALUE"""),1)</f>
        <v>1</v>
      </c>
      <c r="AD35" s="2">
        <f ca="1">IFERROR(__xludf.DUMMYFUNCTION("""COMPUTED_VALUE"""),1)</f>
        <v>1</v>
      </c>
      <c r="AE35" s="2">
        <f ca="1">IFERROR(__xludf.DUMMYFUNCTION("""COMPUTED_VALUE"""),1)</f>
        <v>1</v>
      </c>
      <c r="AF35" s="2">
        <f ca="1">IFERROR(__xludf.DUMMYFUNCTION("""COMPUTED_VALUE"""),1)</f>
        <v>1</v>
      </c>
      <c r="AG35" s="2">
        <f ca="1">IFERROR(__xludf.DUMMYFUNCTION("""COMPUTED_VALUE"""),1)</f>
        <v>1</v>
      </c>
      <c r="AH35" s="2">
        <f ca="1">IFERROR(__xludf.DUMMYFUNCTION("""COMPUTED_VALUE"""),1)</f>
        <v>1</v>
      </c>
      <c r="AI35" s="2">
        <f ca="1">IFERROR(__xludf.DUMMYFUNCTION("""COMPUTED_VALUE"""),1)</f>
        <v>1</v>
      </c>
      <c r="AJ35" s="2">
        <f ca="1">IFERROR(__xludf.DUMMYFUNCTION("""COMPUTED_VALUE"""),1)</f>
        <v>1</v>
      </c>
      <c r="AK35" s="2">
        <f ca="1">IFERROR(__xludf.DUMMYFUNCTION("""COMPUTED_VALUE"""),1)</f>
        <v>1</v>
      </c>
      <c r="AL35" s="2">
        <f ca="1">IFERROR(__xludf.DUMMYFUNCTION("""COMPUTED_VALUE"""),2)</f>
        <v>2</v>
      </c>
      <c r="AM35" s="2">
        <f ca="1">IFERROR(__xludf.DUMMYFUNCTION("""COMPUTED_VALUE"""),2)</f>
        <v>2</v>
      </c>
      <c r="AN35" s="2">
        <f ca="1">IFERROR(__xludf.DUMMYFUNCTION("""COMPUTED_VALUE"""),2)</f>
        <v>2</v>
      </c>
      <c r="AO35" s="2">
        <f ca="1">IFERROR(__xludf.DUMMYFUNCTION("""COMPUTED_VALUE"""),3)</f>
        <v>3</v>
      </c>
      <c r="AP35" s="2">
        <f ca="1">IFERROR(__xludf.DUMMYFUNCTION("""COMPUTED_VALUE"""),6)</f>
        <v>6</v>
      </c>
      <c r="AQ35" s="2">
        <f ca="1">IFERROR(__xludf.DUMMYFUNCTION("""COMPUTED_VALUE"""),6)</f>
        <v>6</v>
      </c>
      <c r="AR35" s="2">
        <f ca="1">IFERROR(__xludf.DUMMYFUNCTION("""COMPUTED_VALUE"""),6)</f>
        <v>6</v>
      </c>
      <c r="AS35" s="2">
        <f ca="1">IFERROR(__xludf.DUMMYFUNCTION("""COMPUTED_VALUE"""),6)</f>
        <v>6</v>
      </c>
      <c r="AT35" s="2">
        <f ca="1">IFERROR(__xludf.DUMMYFUNCTION("""COMPUTED_VALUE"""),12)</f>
        <v>12</v>
      </c>
      <c r="AU35" s="2">
        <f ca="1">IFERROR(__xludf.DUMMYFUNCTION("""COMPUTED_VALUE"""),15)</f>
        <v>15</v>
      </c>
      <c r="AV35" s="2">
        <f ca="1">IFERROR(__xludf.DUMMYFUNCTION("""COMPUTED_VALUE"""),15)</f>
        <v>15</v>
      </c>
      <c r="AW35" s="2">
        <f ca="1">IFERROR(__xludf.DUMMYFUNCTION("""COMPUTED_VALUE"""),23)</f>
        <v>23</v>
      </c>
      <c r="AX35" s="2">
        <f ca="1">IFERROR(__xludf.DUMMYFUNCTION("""COMPUTED_VALUE"""),30)</f>
        <v>30</v>
      </c>
    </row>
    <row r="36" spans="1:50" ht="13.2" x14ac:dyDescent="0.25">
      <c r="A36" s="2" t="str">
        <f ca="1">IFERROR(__xludf.DUMMYFUNCTION("""COMPUTED_VALUE"""),"France")</f>
        <v>France</v>
      </c>
      <c r="B36" s="14" t="s">
        <v>111</v>
      </c>
      <c r="C36" s="2">
        <f ca="1">IFERROR(__xludf.DUMMYFUNCTION("""COMPUTED_VALUE"""),0)</f>
        <v>0</v>
      </c>
      <c r="D36" s="2">
        <f ca="1">IFERROR(__xludf.DUMMYFUNCTION("""COMPUTED_VALUE"""),0)</f>
        <v>0</v>
      </c>
      <c r="E36" s="2">
        <f ca="1">IFERROR(__xludf.DUMMYFUNCTION("""COMPUTED_VALUE"""),2)</f>
        <v>2</v>
      </c>
      <c r="F36" s="2">
        <f ca="1">IFERROR(__xludf.DUMMYFUNCTION("""COMPUTED_VALUE"""),3)</f>
        <v>3</v>
      </c>
      <c r="G36" s="2">
        <f ca="1">IFERROR(__xludf.DUMMYFUNCTION("""COMPUTED_VALUE"""),3)</f>
        <v>3</v>
      </c>
      <c r="H36" s="2">
        <f ca="1">IFERROR(__xludf.DUMMYFUNCTION("""COMPUTED_VALUE"""),3)</f>
        <v>3</v>
      </c>
      <c r="I36" s="2">
        <f ca="1">IFERROR(__xludf.DUMMYFUNCTION("""COMPUTED_VALUE"""),4)</f>
        <v>4</v>
      </c>
      <c r="J36" s="2">
        <f ca="1">IFERROR(__xludf.DUMMYFUNCTION("""COMPUTED_VALUE"""),5)</f>
        <v>5</v>
      </c>
      <c r="K36" s="2">
        <f ca="1">IFERROR(__xludf.DUMMYFUNCTION("""COMPUTED_VALUE"""),5)</f>
        <v>5</v>
      </c>
      <c r="L36" s="2">
        <f ca="1">IFERROR(__xludf.DUMMYFUNCTION("""COMPUTED_VALUE"""),5)</f>
        <v>5</v>
      </c>
      <c r="M36" s="2">
        <f ca="1">IFERROR(__xludf.DUMMYFUNCTION("""COMPUTED_VALUE"""),6)</f>
        <v>6</v>
      </c>
      <c r="N36" s="2">
        <f ca="1">IFERROR(__xludf.DUMMYFUNCTION("""COMPUTED_VALUE"""),6)</f>
        <v>6</v>
      </c>
      <c r="O36" s="2">
        <f ca="1">IFERROR(__xludf.DUMMYFUNCTION("""COMPUTED_VALUE"""),6)</f>
        <v>6</v>
      </c>
      <c r="P36" s="2">
        <f ca="1">IFERROR(__xludf.DUMMYFUNCTION("""COMPUTED_VALUE"""),6)</f>
        <v>6</v>
      </c>
      <c r="Q36" s="2">
        <f ca="1">IFERROR(__xludf.DUMMYFUNCTION("""COMPUTED_VALUE"""),6)</f>
        <v>6</v>
      </c>
      <c r="R36" s="2">
        <f ca="1">IFERROR(__xludf.DUMMYFUNCTION("""COMPUTED_VALUE"""),6)</f>
        <v>6</v>
      </c>
      <c r="S36" s="2">
        <f ca="1">IFERROR(__xludf.DUMMYFUNCTION("""COMPUTED_VALUE"""),6)</f>
        <v>6</v>
      </c>
      <c r="T36" s="2">
        <f ca="1">IFERROR(__xludf.DUMMYFUNCTION("""COMPUTED_VALUE"""),11)</f>
        <v>11</v>
      </c>
      <c r="U36" s="2">
        <f ca="1">IFERROR(__xludf.DUMMYFUNCTION("""COMPUTED_VALUE"""),11)</f>
        <v>11</v>
      </c>
      <c r="V36" s="2">
        <f ca="1">IFERROR(__xludf.DUMMYFUNCTION("""COMPUTED_VALUE"""),11)</f>
        <v>11</v>
      </c>
      <c r="W36" s="2">
        <f ca="1">IFERROR(__xludf.DUMMYFUNCTION("""COMPUTED_VALUE"""),11)</f>
        <v>11</v>
      </c>
      <c r="X36" s="2">
        <f ca="1">IFERROR(__xludf.DUMMYFUNCTION("""COMPUTED_VALUE"""),11)</f>
        <v>11</v>
      </c>
      <c r="Y36" s="2">
        <f ca="1">IFERROR(__xludf.DUMMYFUNCTION("""COMPUTED_VALUE"""),11)</f>
        <v>11</v>
      </c>
      <c r="Z36" s="2">
        <f ca="1">IFERROR(__xludf.DUMMYFUNCTION("""COMPUTED_VALUE"""),11)</f>
        <v>11</v>
      </c>
      <c r="AA36" s="2">
        <f ca="1">IFERROR(__xludf.DUMMYFUNCTION("""COMPUTED_VALUE"""),12)</f>
        <v>12</v>
      </c>
      <c r="AB36" s="2">
        <f ca="1">IFERROR(__xludf.DUMMYFUNCTION("""COMPUTED_VALUE"""),12)</f>
        <v>12</v>
      </c>
      <c r="AC36" s="2">
        <f ca="1">IFERROR(__xludf.DUMMYFUNCTION("""COMPUTED_VALUE"""),12)</f>
        <v>12</v>
      </c>
      <c r="AD36" s="2">
        <f ca="1">IFERROR(__xludf.DUMMYFUNCTION("""COMPUTED_VALUE"""),12)</f>
        <v>12</v>
      </c>
      <c r="AE36" s="2">
        <f ca="1">IFERROR(__xludf.DUMMYFUNCTION("""COMPUTED_VALUE"""),12)</f>
        <v>12</v>
      </c>
      <c r="AF36" s="2">
        <f ca="1">IFERROR(__xludf.DUMMYFUNCTION("""COMPUTED_VALUE"""),12)</f>
        <v>12</v>
      </c>
      <c r="AG36" s="2">
        <f ca="1">IFERROR(__xludf.DUMMYFUNCTION("""COMPUTED_VALUE"""),12)</f>
        <v>12</v>
      </c>
      <c r="AH36" s="2">
        <f ca="1">IFERROR(__xludf.DUMMYFUNCTION("""COMPUTED_VALUE"""),12)</f>
        <v>12</v>
      </c>
      <c r="AI36" s="2">
        <f ca="1">IFERROR(__xludf.DUMMYFUNCTION("""COMPUTED_VALUE"""),12)</f>
        <v>12</v>
      </c>
      <c r="AJ36" s="2">
        <f ca="1">IFERROR(__xludf.DUMMYFUNCTION("""COMPUTED_VALUE"""),12)</f>
        <v>12</v>
      </c>
      <c r="AK36" s="2">
        <f ca="1">IFERROR(__xludf.DUMMYFUNCTION("""COMPUTED_VALUE"""),14)</f>
        <v>14</v>
      </c>
      <c r="AL36" s="2">
        <f ca="1">IFERROR(__xludf.DUMMYFUNCTION("""COMPUTED_VALUE"""),18)</f>
        <v>18</v>
      </c>
      <c r="AM36" s="2">
        <f ca="1">IFERROR(__xludf.DUMMYFUNCTION("""COMPUTED_VALUE"""),38)</f>
        <v>38</v>
      </c>
      <c r="AN36" s="2">
        <f ca="1">IFERROR(__xludf.DUMMYFUNCTION("""COMPUTED_VALUE"""),57)</f>
        <v>57</v>
      </c>
      <c r="AO36" s="2">
        <f ca="1">IFERROR(__xludf.DUMMYFUNCTION("""COMPUTED_VALUE"""),100)</f>
        <v>100</v>
      </c>
      <c r="AP36" s="2">
        <f ca="1">IFERROR(__xludf.DUMMYFUNCTION("""COMPUTED_VALUE"""),130)</f>
        <v>130</v>
      </c>
      <c r="AQ36" s="2">
        <f ca="1">IFERROR(__xludf.DUMMYFUNCTION("""COMPUTED_VALUE"""),191)</f>
        <v>191</v>
      </c>
      <c r="AR36" s="2">
        <f ca="1">IFERROR(__xludf.DUMMYFUNCTION("""COMPUTED_VALUE"""),204)</f>
        <v>204</v>
      </c>
      <c r="AS36" s="2">
        <f ca="1">IFERROR(__xludf.DUMMYFUNCTION("""COMPUTED_VALUE"""),285)</f>
        <v>285</v>
      </c>
      <c r="AT36" s="2">
        <f ca="1">IFERROR(__xludf.DUMMYFUNCTION("""COMPUTED_VALUE"""),377)</f>
        <v>377</v>
      </c>
      <c r="AU36" s="2">
        <f ca="1">IFERROR(__xludf.DUMMYFUNCTION("""COMPUTED_VALUE"""),653)</f>
        <v>653</v>
      </c>
      <c r="AV36" s="2">
        <f ca="1">IFERROR(__xludf.DUMMYFUNCTION("""COMPUTED_VALUE"""),949)</f>
        <v>949</v>
      </c>
      <c r="AW36" s="2">
        <f ca="1">IFERROR(__xludf.DUMMYFUNCTION("""COMPUTED_VALUE"""),1126)</f>
        <v>1126</v>
      </c>
      <c r="AX36" s="2">
        <f ca="1">IFERROR(__xludf.DUMMYFUNCTION("""COMPUTED_VALUE"""),1209)</f>
        <v>1209</v>
      </c>
    </row>
    <row r="37" spans="1:50" ht="13.2" x14ac:dyDescent="0.25">
      <c r="A37" s="2" t="str">
        <f ca="1">IFERROR(__xludf.DUMMYFUNCTION("""COMPUTED_VALUE"""),"French Guiana")</f>
        <v>French Guiana</v>
      </c>
      <c r="C37" s="2">
        <f ca="1">IFERROR(__xludf.DUMMYFUNCTION("""COMPUTED_VALUE"""),0)</f>
        <v>0</v>
      </c>
      <c r="D37" s="2">
        <f ca="1">IFERROR(__xludf.DUMMYFUNCTION("""COMPUTED_VALUE"""),0)</f>
        <v>0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IFERROR(__xludf.DUMMYFUNCTION("""COMPUTED_VALUE"""),0)</f>
        <v>0</v>
      </c>
      <c r="X37" s="2">
        <f ca="1">IFERROR(__xludf.DUMMYFUNCTION("""COMPUTED_VALUE"""),0)</f>
        <v>0</v>
      </c>
      <c r="Y37" s="2">
        <f ca="1">IFERROR(__xludf.DUMMYFUNCTION("""COMPUTED_VALUE"""),0)</f>
        <v>0</v>
      </c>
      <c r="Z37" s="2">
        <f ca="1">IFERROR(__xludf.DUMMYFUNCTION("""COMPUTED_VALUE"""),0)</f>
        <v>0</v>
      </c>
      <c r="AA37" s="2">
        <f ca="1">IFERROR(__xludf.DUMMYFUNCTION("""COMPUTED_VALUE"""),0)</f>
        <v>0</v>
      </c>
      <c r="AB37" s="2">
        <f ca="1">IFERROR(__xludf.DUMMYFUNCTION("""COMPUTED_VALUE"""),0)</f>
        <v>0</v>
      </c>
      <c r="AC37" s="2">
        <f ca="1">IFERROR(__xludf.DUMMYFUNCTION("""COMPUTED_VALUE"""),0)</f>
        <v>0</v>
      </c>
      <c r="AD37" s="2">
        <f ca="1">IFERROR(__xludf.DUMMYFUNCTION("""COMPUTED_VALUE"""),0)</f>
        <v>0</v>
      </c>
      <c r="AE37" s="2">
        <f ca="1">IFERROR(__xludf.DUMMYFUNCTION("""COMPUTED_VALUE"""),0)</f>
        <v>0</v>
      </c>
      <c r="AF37" s="2">
        <f ca="1">IFERROR(__xludf.DUMMYFUNCTION("""COMPUTED_VALUE"""),0)</f>
        <v>0</v>
      </c>
      <c r="AG37" s="2">
        <f ca="1">IFERROR(__xludf.DUMMYFUNCTION("""COMPUTED_VALUE"""),0)</f>
        <v>0</v>
      </c>
      <c r="AH37" s="2">
        <f ca="1">IFERROR(__xludf.DUMMYFUNCTION("""COMPUTED_VALUE"""),0)</f>
        <v>0</v>
      </c>
      <c r="AI37" s="2">
        <f ca="1">IFERROR(__xludf.DUMMYFUNCTION("""COMPUTED_VALUE"""),0)</f>
        <v>0</v>
      </c>
      <c r="AJ37" s="2">
        <f ca="1">IFERROR(__xludf.DUMMYFUNCTION("""COMPUTED_VALUE"""),0)</f>
        <v>0</v>
      </c>
      <c r="AK37" s="2">
        <f ca="1">IFERROR(__xludf.DUMMYFUNCTION("""COMPUTED_VALUE"""),0)</f>
        <v>0</v>
      </c>
      <c r="AL37" s="2">
        <f ca="1">IFERROR(__xludf.DUMMYFUNCTION("""COMPUTED_VALUE"""),0)</f>
        <v>0</v>
      </c>
      <c r="AM37" s="2">
        <f ca="1">IFERROR(__xludf.DUMMYFUNCTION("""COMPUTED_VALUE"""),0)</f>
        <v>0</v>
      </c>
      <c r="AN37" s="2">
        <f ca="1">IFERROR(__xludf.DUMMYFUNCTION("""COMPUTED_VALUE"""),0)</f>
        <v>0</v>
      </c>
      <c r="AO37" s="2">
        <f ca="1">IFERROR(__xludf.DUMMYFUNCTION("""COMPUTED_VALUE"""),0)</f>
        <v>0</v>
      </c>
      <c r="AP37" s="2">
        <f ca="1">IFERROR(__xludf.DUMMYFUNCTION("""COMPUTED_VALUE"""),0)</f>
        <v>0</v>
      </c>
      <c r="AQ37" s="2">
        <f ca="1">IFERROR(__xludf.DUMMYFUNCTION("""COMPUTED_VALUE"""),0)</f>
        <v>0</v>
      </c>
      <c r="AR37" s="2">
        <f ca="1">IFERROR(__xludf.DUMMYFUNCTION("""COMPUTED_VALUE"""),0)</f>
        <v>0</v>
      </c>
      <c r="AS37" s="2">
        <f ca="1">IFERROR(__xludf.DUMMYFUNCTION("""COMPUTED_VALUE"""),0)</f>
        <v>0</v>
      </c>
      <c r="AT37" s="2">
        <f ca="1">IFERROR(__xludf.DUMMYFUNCTION("""COMPUTED_VALUE"""),0)</f>
        <v>0</v>
      </c>
      <c r="AU37" s="2">
        <f ca="1">IFERROR(__xludf.DUMMYFUNCTION("""COMPUTED_VALUE"""),0)</f>
        <v>0</v>
      </c>
      <c r="AV37" s="2">
        <f ca="1">IFERROR(__xludf.DUMMYFUNCTION("""COMPUTED_VALUE"""),5)</f>
        <v>5</v>
      </c>
      <c r="AW37" s="2">
        <f ca="1">IFERROR(__xludf.DUMMYFUNCTION("""COMPUTED_VALUE"""),5)</f>
        <v>5</v>
      </c>
      <c r="AX37" s="2">
        <f ca="1">IFERROR(__xludf.DUMMYFUNCTION("""COMPUTED_VALUE"""),5)</f>
        <v>5</v>
      </c>
    </row>
    <row r="38" spans="1:50" ht="13.2" x14ac:dyDescent="0.25">
      <c r="A38" s="2" t="str">
        <f ca="1">IFERROR(__xludf.DUMMYFUNCTION("""COMPUTED_VALUE"""),"Georgia")</f>
        <v>Georgia</v>
      </c>
      <c r="B38" s="2"/>
      <c r="C38" s="2">
        <f ca="1">IFERROR(__xludf.DUMMYFUNCTION("""COMPUTED_VALUE"""),0)</f>
        <v>0</v>
      </c>
      <c r="D38" s="2">
        <f ca="1">IFERROR(__xludf.DUMMYFUNCTION("""COMPUTED_VALUE"""),0)</f>
        <v>0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IFERROR(__xludf.DUMMYFUNCTION("""COMPUTED_VALUE"""),0)</f>
        <v>0</v>
      </c>
      <c r="X38" s="2">
        <f ca="1">IFERROR(__xludf.DUMMYFUNCTION("""COMPUTED_VALUE"""),0)</f>
        <v>0</v>
      </c>
      <c r="Y38" s="2">
        <f ca="1">IFERROR(__xludf.DUMMYFUNCTION("""COMPUTED_VALUE"""),0)</f>
        <v>0</v>
      </c>
      <c r="Z38" s="2">
        <f ca="1">IFERROR(__xludf.DUMMYFUNCTION("""COMPUTED_VALUE"""),0)</f>
        <v>0</v>
      </c>
      <c r="AA38" s="2">
        <f ca="1">IFERROR(__xludf.DUMMYFUNCTION("""COMPUTED_VALUE"""),0)</f>
        <v>0</v>
      </c>
      <c r="AB38" s="2">
        <f ca="1">IFERROR(__xludf.DUMMYFUNCTION("""COMPUTED_VALUE"""),0)</f>
        <v>0</v>
      </c>
      <c r="AC38" s="2">
        <f ca="1">IFERROR(__xludf.DUMMYFUNCTION("""COMPUTED_VALUE"""),0)</f>
        <v>0</v>
      </c>
      <c r="AD38" s="2">
        <f ca="1">IFERROR(__xludf.DUMMYFUNCTION("""COMPUTED_VALUE"""),0)</f>
        <v>0</v>
      </c>
      <c r="AE38" s="2">
        <f ca="1">IFERROR(__xludf.DUMMYFUNCTION("""COMPUTED_VALUE"""),0)</f>
        <v>0</v>
      </c>
      <c r="AF38" s="2">
        <f ca="1">IFERROR(__xludf.DUMMYFUNCTION("""COMPUTED_VALUE"""),0)</f>
        <v>0</v>
      </c>
      <c r="AG38" s="2">
        <f ca="1">IFERROR(__xludf.DUMMYFUNCTION("""COMPUTED_VALUE"""),0)</f>
        <v>0</v>
      </c>
      <c r="AH38" s="2">
        <f ca="1">IFERROR(__xludf.DUMMYFUNCTION("""COMPUTED_VALUE"""),0)</f>
        <v>0</v>
      </c>
      <c r="AI38" s="2">
        <f ca="1">IFERROR(__xludf.DUMMYFUNCTION("""COMPUTED_VALUE"""),0)</f>
        <v>0</v>
      </c>
      <c r="AJ38" s="2">
        <f ca="1">IFERROR(__xludf.DUMMYFUNCTION("""COMPUTED_VALUE"""),0)</f>
        <v>0</v>
      </c>
      <c r="AK38" s="2">
        <f ca="1">IFERROR(__xludf.DUMMYFUNCTION("""COMPUTED_VALUE"""),0)</f>
        <v>0</v>
      </c>
      <c r="AL38" s="2">
        <f ca="1">IFERROR(__xludf.DUMMYFUNCTION("""COMPUTED_VALUE"""),1)</f>
        <v>1</v>
      </c>
      <c r="AM38" s="2">
        <f ca="1">IFERROR(__xludf.DUMMYFUNCTION("""COMPUTED_VALUE"""),1)</f>
        <v>1</v>
      </c>
      <c r="AN38" s="2">
        <f ca="1">IFERROR(__xludf.DUMMYFUNCTION("""COMPUTED_VALUE"""),1)</f>
        <v>1</v>
      </c>
      <c r="AO38" s="2">
        <f ca="1">IFERROR(__xludf.DUMMYFUNCTION("""COMPUTED_VALUE"""),1)</f>
        <v>1</v>
      </c>
      <c r="AP38" s="2">
        <f ca="1">IFERROR(__xludf.DUMMYFUNCTION("""COMPUTED_VALUE"""),3)</f>
        <v>3</v>
      </c>
      <c r="AQ38" s="2">
        <f ca="1">IFERROR(__xludf.DUMMYFUNCTION("""COMPUTED_VALUE"""),3)</f>
        <v>3</v>
      </c>
      <c r="AR38" s="2">
        <f ca="1">IFERROR(__xludf.DUMMYFUNCTION("""COMPUTED_VALUE"""),3)</f>
        <v>3</v>
      </c>
      <c r="AS38" s="2">
        <f ca="1">IFERROR(__xludf.DUMMYFUNCTION("""COMPUTED_VALUE"""),3)</f>
        <v>3</v>
      </c>
      <c r="AT38" s="2">
        <f ca="1">IFERROR(__xludf.DUMMYFUNCTION("""COMPUTED_VALUE"""),4)</f>
        <v>4</v>
      </c>
      <c r="AU38" s="2">
        <f ca="1">IFERROR(__xludf.DUMMYFUNCTION("""COMPUTED_VALUE"""),4)</f>
        <v>4</v>
      </c>
      <c r="AV38" s="2">
        <f ca="1">IFERROR(__xludf.DUMMYFUNCTION("""COMPUTED_VALUE"""),4)</f>
        <v>4</v>
      </c>
      <c r="AW38" s="2">
        <f ca="1">IFERROR(__xludf.DUMMYFUNCTION("""COMPUTED_VALUE"""),13)</f>
        <v>13</v>
      </c>
      <c r="AX38" s="2">
        <f ca="1">IFERROR(__xludf.DUMMYFUNCTION("""COMPUTED_VALUE"""),15)</f>
        <v>15</v>
      </c>
    </row>
    <row r="39" spans="1:50" ht="13.2" x14ac:dyDescent="0.25">
      <c r="A39" s="2" t="str">
        <f ca="1">IFERROR(__xludf.DUMMYFUNCTION("""COMPUTED_VALUE"""),"Germany")</f>
        <v>Germany</v>
      </c>
      <c r="B39" s="14" t="s">
        <v>98</v>
      </c>
      <c r="C39" s="2">
        <f ca="1">IFERROR(__xludf.DUMMYFUNCTION("""COMPUTED_VALUE"""),0)</f>
        <v>0</v>
      </c>
      <c r="D39" s="2">
        <f ca="1">IFERROR(__xludf.DUMMYFUNCTION("""COMPUTED_VALUE"""),0)</f>
        <v>0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IFERROR(__xludf.DUMMYFUNCTION("""COMPUTED_VALUE"""),1)</f>
        <v>1</v>
      </c>
      <c r="I39" s="2">
        <f ca="1">IFERROR(__xludf.DUMMYFUNCTION("""COMPUTED_VALUE"""),4)</f>
        <v>4</v>
      </c>
      <c r="J39" s="2">
        <f ca="1">IFERROR(__xludf.DUMMYFUNCTION("""COMPUTED_VALUE"""),4)</f>
        <v>4</v>
      </c>
      <c r="K39" s="2">
        <f ca="1">IFERROR(__xludf.DUMMYFUNCTION("""COMPUTED_VALUE"""),4)</f>
        <v>4</v>
      </c>
      <c r="L39" s="2">
        <f ca="1">IFERROR(__xludf.DUMMYFUNCTION("""COMPUTED_VALUE"""),5)</f>
        <v>5</v>
      </c>
      <c r="M39" s="2">
        <f ca="1">IFERROR(__xludf.DUMMYFUNCTION("""COMPUTED_VALUE"""),8)</f>
        <v>8</v>
      </c>
      <c r="N39" s="2">
        <f ca="1">IFERROR(__xludf.DUMMYFUNCTION("""COMPUTED_VALUE"""),10)</f>
        <v>10</v>
      </c>
      <c r="O39" s="2">
        <f ca="1">IFERROR(__xludf.DUMMYFUNCTION("""COMPUTED_VALUE"""),12)</f>
        <v>12</v>
      </c>
      <c r="P39" s="2">
        <f ca="1">IFERROR(__xludf.DUMMYFUNCTION("""COMPUTED_VALUE"""),12)</f>
        <v>12</v>
      </c>
      <c r="Q39" s="2">
        <f ca="1">IFERROR(__xludf.DUMMYFUNCTION("""COMPUTED_VALUE"""),12)</f>
        <v>12</v>
      </c>
      <c r="R39" s="2">
        <f ca="1">IFERROR(__xludf.DUMMYFUNCTION("""COMPUTED_VALUE"""),12)</f>
        <v>12</v>
      </c>
      <c r="S39" s="2">
        <f ca="1">IFERROR(__xludf.DUMMYFUNCTION("""COMPUTED_VALUE"""),13)</f>
        <v>13</v>
      </c>
      <c r="T39" s="2">
        <f ca="1">IFERROR(__xludf.DUMMYFUNCTION("""COMPUTED_VALUE"""),13)</f>
        <v>13</v>
      </c>
      <c r="U39" s="2">
        <f ca="1">IFERROR(__xludf.DUMMYFUNCTION("""COMPUTED_VALUE"""),14)</f>
        <v>14</v>
      </c>
      <c r="V39" s="2">
        <f ca="1">IFERROR(__xludf.DUMMYFUNCTION("""COMPUTED_VALUE"""),14)</f>
        <v>14</v>
      </c>
      <c r="W39" s="2">
        <f ca="1">IFERROR(__xludf.DUMMYFUNCTION("""COMPUTED_VALUE"""),16)</f>
        <v>16</v>
      </c>
      <c r="X39" s="2">
        <f ca="1">IFERROR(__xludf.DUMMYFUNCTION("""COMPUTED_VALUE"""),16)</f>
        <v>16</v>
      </c>
      <c r="Y39" s="2">
        <f ca="1">IFERROR(__xludf.DUMMYFUNCTION("""COMPUTED_VALUE"""),16)</f>
        <v>16</v>
      </c>
      <c r="Z39" s="2">
        <f ca="1">IFERROR(__xludf.DUMMYFUNCTION("""COMPUTED_VALUE"""),16)</f>
        <v>16</v>
      </c>
      <c r="AA39" s="2">
        <f ca="1">IFERROR(__xludf.DUMMYFUNCTION("""COMPUTED_VALUE"""),16)</f>
        <v>16</v>
      </c>
      <c r="AB39" s="2">
        <f ca="1">IFERROR(__xludf.DUMMYFUNCTION("""COMPUTED_VALUE"""),16)</f>
        <v>16</v>
      </c>
      <c r="AC39" s="2">
        <f ca="1">IFERROR(__xludf.DUMMYFUNCTION("""COMPUTED_VALUE"""),16)</f>
        <v>16</v>
      </c>
      <c r="AD39" s="2">
        <f ca="1">IFERROR(__xludf.DUMMYFUNCTION("""COMPUTED_VALUE"""),16)</f>
        <v>16</v>
      </c>
      <c r="AE39" s="2">
        <f ca="1">IFERROR(__xludf.DUMMYFUNCTION("""COMPUTED_VALUE"""),16)</f>
        <v>16</v>
      </c>
      <c r="AF39" s="2">
        <f ca="1">IFERROR(__xludf.DUMMYFUNCTION("""COMPUTED_VALUE"""),16)</f>
        <v>16</v>
      </c>
      <c r="AG39" s="2">
        <f ca="1">IFERROR(__xludf.DUMMYFUNCTION("""COMPUTED_VALUE"""),16)</f>
        <v>16</v>
      </c>
      <c r="AH39" s="2">
        <f ca="1">IFERROR(__xludf.DUMMYFUNCTION("""COMPUTED_VALUE"""),16)</f>
        <v>16</v>
      </c>
      <c r="AI39" s="2">
        <f ca="1">IFERROR(__xludf.DUMMYFUNCTION("""COMPUTED_VALUE"""),16)</f>
        <v>16</v>
      </c>
      <c r="AJ39" s="2">
        <f ca="1">IFERROR(__xludf.DUMMYFUNCTION("""COMPUTED_VALUE"""),16)</f>
        <v>16</v>
      </c>
      <c r="AK39" s="2">
        <f ca="1">IFERROR(__xludf.DUMMYFUNCTION("""COMPUTED_VALUE"""),17)</f>
        <v>17</v>
      </c>
      <c r="AL39" s="2">
        <f ca="1">IFERROR(__xludf.DUMMYFUNCTION("""COMPUTED_VALUE"""),27)</f>
        <v>27</v>
      </c>
      <c r="AM39" s="2">
        <f ca="1">IFERROR(__xludf.DUMMYFUNCTION("""COMPUTED_VALUE"""),46)</f>
        <v>46</v>
      </c>
      <c r="AN39" s="2">
        <f ca="1">IFERROR(__xludf.DUMMYFUNCTION("""COMPUTED_VALUE"""),48)</f>
        <v>48</v>
      </c>
      <c r="AO39" s="2">
        <f ca="1">IFERROR(__xludf.DUMMYFUNCTION("""COMPUTED_VALUE"""),79)</f>
        <v>79</v>
      </c>
      <c r="AP39" s="2">
        <f ca="1">IFERROR(__xludf.DUMMYFUNCTION("""COMPUTED_VALUE"""),130)</f>
        <v>130</v>
      </c>
      <c r="AQ39" s="2">
        <f ca="1">IFERROR(__xludf.DUMMYFUNCTION("""COMPUTED_VALUE"""),159)</f>
        <v>159</v>
      </c>
      <c r="AR39" s="2">
        <f ca="1">IFERROR(__xludf.DUMMYFUNCTION("""COMPUTED_VALUE"""),196)</f>
        <v>196</v>
      </c>
      <c r="AS39" s="2">
        <f ca="1">IFERROR(__xludf.DUMMYFUNCTION("""COMPUTED_VALUE"""),262)</f>
        <v>262</v>
      </c>
      <c r="AT39" s="2">
        <f ca="1">IFERROR(__xludf.DUMMYFUNCTION("""COMPUTED_VALUE"""),482)</f>
        <v>482</v>
      </c>
      <c r="AU39" s="2">
        <f ca="1">IFERROR(__xludf.DUMMYFUNCTION("""COMPUTED_VALUE"""),670)</f>
        <v>670</v>
      </c>
      <c r="AV39" s="2">
        <f ca="1">IFERROR(__xludf.DUMMYFUNCTION("""COMPUTED_VALUE"""),799)</f>
        <v>799</v>
      </c>
      <c r="AW39" s="2">
        <f ca="1">IFERROR(__xludf.DUMMYFUNCTION("""COMPUTED_VALUE"""),1040)</f>
        <v>1040</v>
      </c>
      <c r="AX39" s="2">
        <f ca="1">IFERROR(__xludf.DUMMYFUNCTION("""COMPUTED_VALUE"""),1176)</f>
        <v>1176</v>
      </c>
    </row>
    <row r="40" spans="1:50" ht="13.2" x14ac:dyDescent="0.25">
      <c r="A40" s="2" t="str">
        <f ca="1">IFERROR(__xludf.DUMMYFUNCTION("""COMPUTED_VALUE"""),"Gibraltar")</f>
        <v>Gibraltar</v>
      </c>
      <c r="B40" s="2"/>
      <c r="C40" s="2">
        <f ca="1">IFERROR(__xludf.DUMMYFUNCTION("""COMPUTED_VALUE"""),0)</f>
        <v>0</v>
      </c>
      <c r="D40" s="2">
        <f ca="1">IFERROR(__xludf.DUMMYFUNCTION("""COMPUTED_VALUE"""),0)</f>
        <v>0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IFERROR(__xludf.DUMMYFUNCTION("""COMPUTED_VALUE"""),0)</f>
        <v>0</v>
      </c>
      <c r="S40" s="2">
        <f ca="1">IFERROR(__xludf.DUMMYFUNCTION("""COMPUTED_VALUE"""),0)</f>
        <v>0</v>
      </c>
      <c r="T40" s="2">
        <f ca="1">IFERROR(__xludf.DUMMYFUNCTION("""COMPUTED_VALUE"""),0)</f>
        <v>0</v>
      </c>
      <c r="U40" s="2">
        <f ca="1">IFERROR(__xludf.DUMMYFUNCTION("""COMPUTED_VALUE"""),0)</f>
        <v>0</v>
      </c>
      <c r="V40" s="2">
        <f ca="1">IFERROR(__xludf.DUMMYFUNCTION("""COMPUTED_VALUE"""),0)</f>
        <v>0</v>
      </c>
      <c r="W40" s="2">
        <f ca="1">IFERROR(__xludf.DUMMYFUNCTION("""COMPUTED_VALUE"""),0)</f>
        <v>0</v>
      </c>
      <c r="X40" s="2">
        <f ca="1">IFERROR(__xludf.DUMMYFUNCTION("""COMPUTED_VALUE"""),0)</f>
        <v>0</v>
      </c>
      <c r="Y40" s="2">
        <f ca="1">IFERROR(__xludf.DUMMYFUNCTION("""COMPUTED_VALUE"""),0)</f>
        <v>0</v>
      </c>
      <c r="Z40" s="2">
        <f ca="1">IFERROR(__xludf.DUMMYFUNCTION("""COMPUTED_VALUE"""),0)</f>
        <v>0</v>
      </c>
      <c r="AA40" s="2">
        <f ca="1">IFERROR(__xludf.DUMMYFUNCTION("""COMPUTED_VALUE"""),0)</f>
        <v>0</v>
      </c>
      <c r="AB40" s="2">
        <f ca="1">IFERROR(__xludf.DUMMYFUNCTION("""COMPUTED_VALUE"""),0)</f>
        <v>0</v>
      </c>
      <c r="AC40" s="2">
        <f ca="1">IFERROR(__xludf.DUMMYFUNCTION("""COMPUTED_VALUE"""),0)</f>
        <v>0</v>
      </c>
      <c r="AD40" s="2">
        <f ca="1">IFERROR(__xludf.DUMMYFUNCTION("""COMPUTED_VALUE"""),0)</f>
        <v>0</v>
      </c>
      <c r="AE40" s="2">
        <f ca="1">IFERROR(__xludf.DUMMYFUNCTION("""COMPUTED_VALUE"""),0)</f>
        <v>0</v>
      </c>
      <c r="AF40" s="2">
        <f ca="1">IFERROR(__xludf.DUMMYFUNCTION("""COMPUTED_VALUE"""),0)</f>
        <v>0</v>
      </c>
      <c r="AG40" s="2">
        <f ca="1">IFERROR(__xludf.DUMMYFUNCTION("""COMPUTED_VALUE"""),0)</f>
        <v>0</v>
      </c>
      <c r="AH40" s="2">
        <f ca="1">IFERROR(__xludf.DUMMYFUNCTION("""COMPUTED_VALUE"""),0)</f>
        <v>0</v>
      </c>
      <c r="AI40" s="2">
        <f ca="1">IFERROR(__xludf.DUMMYFUNCTION("""COMPUTED_VALUE"""),0)</f>
        <v>0</v>
      </c>
      <c r="AJ40" s="2">
        <f ca="1">IFERROR(__xludf.DUMMYFUNCTION("""COMPUTED_VALUE"""),0)</f>
        <v>0</v>
      </c>
      <c r="AK40" s="2">
        <f ca="1">IFERROR(__xludf.DUMMYFUNCTION("""COMPUTED_VALUE"""),0)</f>
        <v>0</v>
      </c>
      <c r="AL40" s="2">
        <f ca="1">IFERROR(__xludf.DUMMYFUNCTION("""COMPUTED_VALUE"""),0)</f>
        <v>0</v>
      </c>
      <c r="AM40" s="2">
        <f ca="1">IFERROR(__xludf.DUMMYFUNCTION("""COMPUTED_VALUE"""),0)</f>
        <v>0</v>
      </c>
      <c r="AN40" s="2">
        <f ca="1">IFERROR(__xludf.DUMMYFUNCTION("""COMPUTED_VALUE"""),0)</f>
        <v>0</v>
      </c>
      <c r="AO40" s="2">
        <f ca="1">IFERROR(__xludf.DUMMYFUNCTION("""COMPUTED_VALUE"""),0)</f>
        <v>0</v>
      </c>
      <c r="AP40" s="2">
        <f ca="1">IFERROR(__xludf.DUMMYFUNCTION("""COMPUTED_VALUE"""),0)</f>
        <v>0</v>
      </c>
      <c r="AQ40" s="2">
        <f ca="1">IFERROR(__xludf.DUMMYFUNCTION("""COMPUTED_VALUE"""),0)</f>
        <v>0</v>
      </c>
      <c r="AR40" s="2">
        <f ca="1">IFERROR(__xludf.DUMMYFUNCTION("""COMPUTED_VALUE"""),0)</f>
        <v>0</v>
      </c>
      <c r="AS40" s="2">
        <f ca="1">IFERROR(__xludf.DUMMYFUNCTION("""COMPUTED_VALUE"""),1)</f>
        <v>1</v>
      </c>
      <c r="AT40" s="2">
        <f ca="1">IFERROR(__xludf.DUMMYFUNCTION("""COMPUTED_VALUE"""),1)</f>
        <v>1</v>
      </c>
      <c r="AU40" s="2">
        <f ca="1">IFERROR(__xludf.DUMMYFUNCTION("""COMPUTED_VALUE"""),1)</f>
        <v>1</v>
      </c>
      <c r="AV40" s="2">
        <f ca="1">IFERROR(__xludf.DUMMYFUNCTION("""COMPUTED_VALUE"""),1)</f>
        <v>1</v>
      </c>
      <c r="AW40" s="2">
        <f ca="1">IFERROR(__xludf.DUMMYFUNCTION("""COMPUTED_VALUE"""),1)</f>
        <v>1</v>
      </c>
      <c r="AX40" s="2">
        <f ca="1">IFERROR(__xludf.DUMMYFUNCTION("""COMPUTED_VALUE"""),1)</f>
        <v>1</v>
      </c>
    </row>
    <row r="41" spans="1:50" ht="13.2" x14ac:dyDescent="0.25">
      <c r="A41" s="2" t="str">
        <f ca="1">IFERROR(__xludf.DUMMYFUNCTION("""COMPUTED_VALUE"""),"Greece")</f>
        <v>Greece</v>
      </c>
      <c r="B41" s="2"/>
      <c r="C41" s="2">
        <f ca="1">IFERROR(__xludf.DUMMYFUNCTION("""COMPUTED_VALUE"""),0)</f>
        <v>0</v>
      </c>
      <c r="D41" s="2">
        <f ca="1">IFERROR(__xludf.DUMMYFUNCTION("""COMPUTED_VALUE"""),0)</f>
        <v>0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IFERROR(__xludf.DUMMYFUNCTION("""COMPUTED_VALUE"""),0)</f>
        <v>0</v>
      </c>
      <c r="W41" s="2">
        <f ca="1">IFERROR(__xludf.DUMMYFUNCTION("""COMPUTED_VALUE"""),0)</f>
        <v>0</v>
      </c>
      <c r="X41" s="2">
        <f ca="1">IFERROR(__xludf.DUMMYFUNCTION("""COMPUTED_VALUE"""),0)</f>
        <v>0</v>
      </c>
      <c r="Y41" s="2">
        <f ca="1">IFERROR(__xludf.DUMMYFUNCTION("""COMPUTED_VALUE"""),0)</f>
        <v>0</v>
      </c>
      <c r="Z41" s="2">
        <f ca="1">IFERROR(__xludf.DUMMYFUNCTION("""COMPUTED_VALUE"""),0)</f>
        <v>0</v>
      </c>
      <c r="AA41" s="2">
        <f ca="1">IFERROR(__xludf.DUMMYFUNCTION("""COMPUTED_VALUE"""),0)</f>
        <v>0</v>
      </c>
      <c r="AB41" s="2">
        <f ca="1">IFERROR(__xludf.DUMMYFUNCTION("""COMPUTED_VALUE"""),0)</f>
        <v>0</v>
      </c>
      <c r="AC41" s="2">
        <f ca="1">IFERROR(__xludf.DUMMYFUNCTION("""COMPUTED_VALUE"""),0)</f>
        <v>0</v>
      </c>
      <c r="AD41" s="2">
        <f ca="1">IFERROR(__xludf.DUMMYFUNCTION("""COMPUTED_VALUE"""),0)</f>
        <v>0</v>
      </c>
      <c r="AE41" s="2">
        <f ca="1">IFERROR(__xludf.DUMMYFUNCTION("""COMPUTED_VALUE"""),0)</f>
        <v>0</v>
      </c>
      <c r="AF41" s="2">
        <f ca="1">IFERROR(__xludf.DUMMYFUNCTION("""COMPUTED_VALUE"""),0)</f>
        <v>0</v>
      </c>
      <c r="AG41" s="2">
        <f ca="1">IFERROR(__xludf.DUMMYFUNCTION("""COMPUTED_VALUE"""),0)</f>
        <v>0</v>
      </c>
      <c r="AH41" s="2">
        <f ca="1">IFERROR(__xludf.DUMMYFUNCTION("""COMPUTED_VALUE"""),0)</f>
        <v>0</v>
      </c>
      <c r="AI41" s="2">
        <f ca="1">IFERROR(__xludf.DUMMYFUNCTION("""COMPUTED_VALUE"""),0)</f>
        <v>0</v>
      </c>
      <c r="AJ41" s="2">
        <f ca="1">IFERROR(__xludf.DUMMYFUNCTION("""COMPUTED_VALUE"""),0)</f>
        <v>0</v>
      </c>
      <c r="AK41" s="2">
        <f ca="1">IFERROR(__xludf.DUMMYFUNCTION("""COMPUTED_VALUE"""),0)</f>
        <v>0</v>
      </c>
      <c r="AL41" s="2">
        <f ca="1">IFERROR(__xludf.DUMMYFUNCTION("""COMPUTED_VALUE"""),1)</f>
        <v>1</v>
      </c>
      <c r="AM41" s="2">
        <f ca="1">IFERROR(__xludf.DUMMYFUNCTION("""COMPUTED_VALUE"""),3)</f>
        <v>3</v>
      </c>
      <c r="AN41" s="2">
        <f ca="1">IFERROR(__xludf.DUMMYFUNCTION("""COMPUTED_VALUE"""),4)</f>
        <v>4</v>
      </c>
      <c r="AO41" s="2">
        <f ca="1">IFERROR(__xludf.DUMMYFUNCTION("""COMPUTED_VALUE"""),4)</f>
        <v>4</v>
      </c>
      <c r="AP41" s="2">
        <f ca="1">IFERROR(__xludf.DUMMYFUNCTION("""COMPUTED_VALUE"""),7)</f>
        <v>7</v>
      </c>
      <c r="AQ41" s="2">
        <f ca="1">IFERROR(__xludf.DUMMYFUNCTION("""COMPUTED_VALUE"""),7)</f>
        <v>7</v>
      </c>
      <c r="AR41" s="2">
        <f ca="1">IFERROR(__xludf.DUMMYFUNCTION("""COMPUTED_VALUE"""),7)</f>
        <v>7</v>
      </c>
      <c r="AS41" s="2">
        <f ca="1">IFERROR(__xludf.DUMMYFUNCTION("""COMPUTED_VALUE"""),9)</f>
        <v>9</v>
      </c>
      <c r="AT41" s="2">
        <f ca="1">IFERROR(__xludf.DUMMYFUNCTION("""COMPUTED_VALUE"""),31)</f>
        <v>31</v>
      </c>
      <c r="AU41" s="2">
        <f ca="1">IFERROR(__xludf.DUMMYFUNCTION("""COMPUTED_VALUE"""),45)</f>
        <v>45</v>
      </c>
      <c r="AV41" s="2">
        <f ca="1">IFERROR(__xludf.DUMMYFUNCTION("""COMPUTED_VALUE"""),46)</f>
        <v>46</v>
      </c>
      <c r="AW41" s="2">
        <f ca="1">IFERROR(__xludf.DUMMYFUNCTION("""COMPUTED_VALUE"""),73)</f>
        <v>73</v>
      </c>
      <c r="AX41" s="2">
        <f ca="1">IFERROR(__xludf.DUMMYFUNCTION("""COMPUTED_VALUE"""),73)</f>
        <v>73</v>
      </c>
    </row>
    <row r="42" spans="1:50" ht="13.2" x14ac:dyDescent="0.25">
      <c r="A42" s="2" t="str">
        <f ca="1">IFERROR(__xludf.DUMMYFUNCTION("""COMPUTED_VALUE"""),"Hong Kong")</f>
        <v>Hong Kong</v>
      </c>
      <c r="B42" s="14" t="s">
        <v>99</v>
      </c>
      <c r="C42" s="2">
        <f ca="1">IFERROR(__xludf.DUMMYFUNCTION("""COMPUTED_VALUE"""),0)</f>
        <v>0</v>
      </c>
      <c r="D42" s="2">
        <f ca="1">IFERROR(__xludf.DUMMYFUNCTION("""COMPUTED_VALUE"""),2)</f>
        <v>2</v>
      </c>
      <c r="E42" s="2">
        <f ca="1">IFERROR(__xludf.DUMMYFUNCTION("""COMPUTED_VALUE"""),2)</f>
        <v>2</v>
      </c>
      <c r="F42" s="2">
        <f ca="1">IFERROR(__xludf.DUMMYFUNCTION("""COMPUTED_VALUE"""),5)</f>
        <v>5</v>
      </c>
      <c r="G42" s="2">
        <f ca="1">IFERROR(__xludf.DUMMYFUNCTION("""COMPUTED_VALUE"""),8)</f>
        <v>8</v>
      </c>
      <c r="H42" s="2">
        <f ca="1">IFERROR(__xludf.DUMMYFUNCTION("""COMPUTED_VALUE"""),8)</f>
        <v>8</v>
      </c>
      <c r="I42" s="2">
        <f ca="1">IFERROR(__xludf.DUMMYFUNCTION("""COMPUTED_VALUE"""),8)</f>
        <v>8</v>
      </c>
      <c r="J42" s="2">
        <f ca="1">IFERROR(__xludf.DUMMYFUNCTION("""COMPUTED_VALUE"""),10)</f>
        <v>10</v>
      </c>
      <c r="K42" s="2">
        <f ca="1">IFERROR(__xludf.DUMMYFUNCTION("""COMPUTED_VALUE"""),10)</f>
        <v>10</v>
      </c>
      <c r="L42" s="2">
        <f ca="1">IFERROR(__xludf.DUMMYFUNCTION("""COMPUTED_VALUE"""),12)</f>
        <v>12</v>
      </c>
      <c r="M42" s="2">
        <f ca="1">IFERROR(__xludf.DUMMYFUNCTION("""COMPUTED_VALUE"""),13)</f>
        <v>13</v>
      </c>
      <c r="N42" s="2">
        <f ca="1">IFERROR(__xludf.DUMMYFUNCTION("""COMPUTED_VALUE"""),15)</f>
        <v>15</v>
      </c>
      <c r="O42" s="2">
        <f ca="1">IFERROR(__xludf.DUMMYFUNCTION("""COMPUTED_VALUE"""),15)</f>
        <v>15</v>
      </c>
      <c r="P42" s="2">
        <f ca="1">IFERROR(__xludf.DUMMYFUNCTION("""COMPUTED_VALUE"""),17)</f>
        <v>17</v>
      </c>
      <c r="Q42" s="2">
        <f ca="1">IFERROR(__xludf.DUMMYFUNCTION("""COMPUTED_VALUE"""),21)</f>
        <v>21</v>
      </c>
      <c r="R42" s="2">
        <f ca="1">IFERROR(__xludf.DUMMYFUNCTION("""COMPUTED_VALUE"""),24)</f>
        <v>24</v>
      </c>
      <c r="S42" s="2">
        <f ca="1">IFERROR(__xludf.DUMMYFUNCTION("""COMPUTED_VALUE"""),25)</f>
        <v>25</v>
      </c>
      <c r="T42" s="2">
        <f ca="1">IFERROR(__xludf.DUMMYFUNCTION("""COMPUTED_VALUE"""),26)</f>
        <v>26</v>
      </c>
      <c r="U42" s="2">
        <f ca="1">IFERROR(__xludf.DUMMYFUNCTION("""COMPUTED_VALUE"""),29)</f>
        <v>29</v>
      </c>
      <c r="V42" s="2">
        <f ca="1">IFERROR(__xludf.DUMMYFUNCTION("""COMPUTED_VALUE"""),38)</f>
        <v>38</v>
      </c>
      <c r="W42" s="2">
        <f ca="1">IFERROR(__xludf.DUMMYFUNCTION("""COMPUTED_VALUE"""),49)</f>
        <v>49</v>
      </c>
      <c r="X42" s="2">
        <f ca="1">IFERROR(__xludf.DUMMYFUNCTION("""COMPUTED_VALUE"""),50)</f>
        <v>50</v>
      </c>
      <c r="Y42" s="2">
        <f ca="1">IFERROR(__xludf.DUMMYFUNCTION("""COMPUTED_VALUE"""),53)</f>
        <v>53</v>
      </c>
      <c r="Z42" s="2">
        <f ca="1">IFERROR(__xludf.DUMMYFUNCTION("""COMPUTED_VALUE"""),56)</f>
        <v>56</v>
      </c>
      <c r="AA42" s="2">
        <f ca="1">IFERROR(__xludf.DUMMYFUNCTION("""COMPUTED_VALUE"""),56)</f>
        <v>56</v>
      </c>
      <c r="AB42" s="2">
        <f ca="1">IFERROR(__xludf.DUMMYFUNCTION("""COMPUTED_VALUE"""),57)</f>
        <v>57</v>
      </c>
      <c r="AC42" s="2">
        <f ca="1">IFERROR(__xludf.DUMMYFUNCTION("""COMPUTED_VALUE"""),60)</f>
        <v>60</v>
      </c>
      <c r="AD42" s="2">
        <f ca="1">IFERROR(__xludf.DUMMYFUNCTION("""COMPUTED_VALUE"""),62)</f>
        <v>62</v>
      </c>
      <c r="AE42" s="2">
        <f ca="1">IFERROR(__xludf.DUMMYFUNCTION("""COMPUTED_VALUE"""),63)</f>
        <v>63</v>
      </c>
      <c r="AF42" s="2">
        <f ca="1">IFERROR(__xludf.DUMMYFUNCTION("""COMPUTED_VALUE"""),68)</f>
        <v>68</v>
      </c>
      <c r="AG42" s="2">
        <f ca="1">IFERROR(__xludf.DUMMYFUNCTION("""COMPUTED_VALUE"""),68)</f>
        <v>68</v>
      </c>
      <c r="AH42" s="2">
        <f ca="1">IFERROR(__xludf.DUMMYFUNCTION("""COMPUTED_VALUE"""),69)</f>
        <v>69</v>
      </c>
      <c r="AI42" s="2">
        <f ca="1">IFERROR(__xludf.DUMMYFUNCTION("""COMPUTED_VALUE"""),74)</f>
        <v>74</v>
      </c>
      <c r="AJ42" s="2">
        <f ca="1">IFERROR(__xludf.DUMMYFUNCTION("""COMPUTED_VALUE"""),79)</f>
        <v>79</v>
      </c>
      <c r="AK42" s="2">
        <f ca="1">IFERROR(__xludf.DUMMYFUNCTION("""COMPUTED_VALUE"""),84)</f>
        <v>84</v>
      </c>
      <c r="AL42" s="2">
        <f ca="1">IFERROR(__xludf.DUMMYFUNCTION("""COMPUTED_VALUE"""),91)</f>
        <v>91</v>
      </c>
      <c r="AM42" s="2">
        <f ca="1">IFERROR(__xludf.DUMMYFUNCTION("""COMPUTED_VALUE"""),92)</f>
        <v>92</v>
      </c>
      <c r="AN42" s="2">
        <f ca="1">IFERROR(__xludf.DUMMYFUNCTION("""COMPUTED_VALUE"""),94)</f>
        <v>94</v>
      </c>
      <c r="AO42" s="2">
        <f ca="1">IFERROR(__xludf.DUMMYFUNCTION("""COMPUTED_VALUE"""),95)</f>
        <v>95</v>
      </c>
      <c r="AP42" s="2">
        <f ca="1">IFERROR(__xludf.DUMMYFUNCTION("""COMPUTED_VALUE"""),96)</f>
        <v>96</v>
      </c>
      <c r="AQ42" s="2">
        <f ca="1">IFERROR(__xludf.DUMMYFUNCTION("""COMPUTED_VALUE"""),100)</f>
        <v>100</v>
      </c>
      <c r="AR42" s="2">
        <f ca="1">IFERROR(__xludf.DUMMYFUNCTION("""COMPUTED_VALUE"""),100)</f>
        <v>100</v>
      </c>
      <c r="AS42" s="2">
        <f ca="1">IFERROR(__xludf.DUMMYFUNCTION("""COMPUTED_VALUE"""),105)</f>
        <v>105</v>
      </c>
      <c r="AT42" s="2">
        <f ca="1">IFERROR(__xludf.DUMMYFUNCTION("""COMPUTED_VALUE"""),105)</f>
        <v>105</v>
      </c>
      <c r="AU42" s="2">
        <f ca="1">IFERROR(__xludf.DUMMYFUNCTION("""COMPUTED_VALUE"""),107)</f>
        <v>107</v>
      </c>
      <c r="AV42" s="2">
        <f ca="1">IFERROR(__xludf.DUMMYFUNCTION("""COMPUTED_VALUE"""),108)</f>
        <v>108</v>
      </c>
      <c r="AW42" s="2">
        <f ca="1">IFERROR(__xludf.DUMMYFUNCTION("""COMPUTED_VALUE"""),114)</f>
        <v>114</v>
      </c>
      <c r="AX42" s="2">
        <f ca="1">IFERROR(__xludf.DUMMYFUNCTION("""COMPUTED_VALUE"""),115)</f>
        <v>115</v>
      </c>
    </row>
    <row r="43" spans="1:50" ht="13.2" x14ac:dyDescent="0.25">
      <c r="A43" s="2" t="str">
        <f ca="1">IFERROR(__xludf.DUMMYFUNCTION("""COMPUTED_VALUE"""),"Hungary")</f>
        <v>Hungary</v>
      </c>
      <c r="B43" s="2"/>
      <c r="C43" s="2">
        <f ca="1">IFERROR(__xludf.DUMMYFUNCTION("""COMPUTED_VALUE"""),0)</f>
        <v>0</v>
      </c>
      <c r="D43" s="2">
        <f ca="1">IFERROR(__xludf.DUMMYFUNCTION("""COMPUTED_VALUE"""),0)</f>
        <v>0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IFERROR(__xludf.DUMMYFUNCTION("""COMPUTED_VALUE"""),0)</f>
        <v>0</v>
      </c>
      <c r="AA43" s="2">
        <f ca="1">IFERROR(__xludf.DUMMYFUNCTION("""COMPUTED_VALUE"""),0)</f>
        <v>0</v>
      </c>
      <c r="AB43" s="2">
        <f ca="1">IFERROR(__xludf.DUMMYFUNCTION("""COMPUTED_VALUE"""),0)</f>
        <v>0</v>
      </c>
      <c r="AC43" s="2">
        <f ca="1">IFERROR(__xludf.DUMMYFUNCTION("""COMPUTED_VALUE"""),0)</f>
        <v>0</v>
      </c>
      <c r="AD43" s="2">
        <f ca="1">IFERROR(__xludf.DUMMYFUNCTION("""COMPUTED_VALUE"""),0)</f>
        <v>0</v>
      </c>
      <c r="AE43" s="2">
        <f ca="1">IFERROR(__xludf.DUMMYFUNCTION("""COMPUTED_VALUE"""),0)</f>
        <v>0</v>
      </c>
      <c r="AF43" s="2">
        <f ca="1">IFERROR(__xludf.DUMMYFUNCTION("""COMPUTED_VALUE"""),0)</f>
        <v>0</v>
      </c>
      <c r="AG43" s="2">
        <f ca="1">IFERROR(__xludf.DUMMYFUNCTION("""COMPUTED_VALUE"""),0)</f>
        <v>0</v>
      </c>
      <c r="AH43" s="2">
        <f ca="1">IFERROR(__xludf.DUMMYFUNCTION("""COMPUTED_VALUE"""),0)</f>
        <v>0</v>
      </c>
      <c r="AI43" s="2">
        <f ca="1">IFERROR(__xludf.DUMMYFUNCTION("""COMPUTED_VALUE"""),0)</f>
        <v>0</v>
      </c>
      <c r="AJ43" s="2">
        <f ca="1">IFERROR(__xludf.DUMMYFUNCTION("""COMPUTED_VALUE"""),0)</f>
        <v>0</v>
      </c>
      <c r="AK43" s="2">
        <f ca="1">IFERROR(__xludf.DUMMYFUNCTION("""COMPUTED_VALUE"""),0)</f>
        <v>0</v>
      </c>
      <c r="AL43" s="2">
        <f ca="1">IFERROR(__xludf.DUMMYFUNCTION("""COMPUTED_VALUE"""),0)</f>
        <v>0</v>
      </c>
      <c r="AM43" s="2">
        <f ca="1">IFERROR(__xludf.DUMMYFUNCTION("""COMPUTED_VALUE"""),0)</f>
        <v>0</v>
      </c>
      <c r="AN43" s="2">
        <f ca="1">IFERROR(__xludf.DUMMYFUNCTION("""COMPUTED_VALUE"""),0)</f>
        <v>0</v>
      </c>
      <c r="AO43" s="2">
        <f ca="1">IFERROR(__xludf.DUMMYFUNCTION("""COMPUTED_VALUE"""),0)</f>
        <v>0</v>
      </c>
      <c r="AP43" s="2">
        <f ca="1">IFERROR(__xludf.DUMMYFUNCTION("""COMPUTED_VALUE"""),0)</f>
        <v>0</v>
      </c>
      <c r="AQ43" s="2">
        <f ca="1">IFERROR(__xludf.DUMMYFUNCTION("""COMPUTED_VALUE"""),0)</f>
        <v>0</v>
      </c>
      <c r="AR43" s="2">
        <f ca="1">IFERROR(__xludf.DUMMYFUNCTION("""COMPUTED_VALUE"""),0)</f>
        <v>0</v>
      </c>
      <c r="AS43" s="2">
        <f ca="1">IFERROR(__xludf.DUMMYFUNCTION("""COMPUTED_VALUE"""),2)</f>
        <v>2</v>
      </c>
      <c r="AT43" s="2">
        <f ca="1">IFERROR(__xludf.DUMMYFUNCTION("""COMPUTED_VALUE"""),2)</f>
        <v>2</v>
      </c>
      <c r="AU43" s="2">
        <f ca="1">IFERROR(__xludf.DUMMYFUNCTION("""COMPUTED_VALUE"""),2)</f>
        <v>2</v>
      </c>
      <c r="AV43" s="2">
        <f ca="1">IFERROR(__xludf.DUMMYFUNCTION("""COMPUTED_VALUE"""),4)</f>
        <v>4</v>
      </c>
      <c r="AW43" s="2">
        <f ca="1">IFERROR(__xludf.DUMMYFUNCTION("""COMPUTED_VALUE"""),7)</f>
        <v>7</v>
      </c>
      <c r="AX43" s="2">
        <f ca="1">IFERROR(__xludf.DUMMYFUNCTION("""COMPUTED_VALUE"""),9)</f>
        <v>9</v>
      </c>
    </row>
    <row r="44" spans="1:50" ht="13.2" x14ac:dyDescent="0.25">
      <c r="A44" s="2" t="str">
        <f ca="1">IFERROR(__xludf.DUMMYFUNCTION("""COMPUTED_VALUE"""),"Iceland")</f>
        <v>Iceland</v>
      </c>
      <c r="B44" s="2"/>
      <c r="C44" s="2">
        <f ca="1">IFERROR(__xludf.DUMMYFUNCTION("""COMPUTED_VALUE"""),0)</f>
        <v>0</v>
      </c>
      <c r="D44" s="2">
        <f ca="1">IFERROR(__xludf.DUMMYFUNCTION("""COMPUTED_VALUE"""),0)</f>
        <v>0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IFERROR(__xludf.DUMMYFUNCTION("""COMPUTED_VALUE"""),0)</f>
        <v>0</v>
      </c>
      <c r="AA44" s="2">
        <f ca="1">IFERROR(__xludf.DUMMYFUNCTION("""COMPUTED_VALUE"""),0)</f>
        <v>0</v>
      </c>
      <c r="AB44" s="2">
        <f ca="1">IFERROR(__xludf.DUMMYFUNCTION("""COMPUTED_VALUE"""),0)</f>
        <v>0</v>
      </c>
      <c r="AC44" s="2">
        <f ca="1">IFERROR(__xludf.DUMMYFUNCTION("""COMPUTED_VALUE"""),0)</f>
        <v>0</v>
      </c>
      <c r="AD44" s="2">
        <f ca="1">IFERROR(__xludf.DUMMYFUNCTION("""COMPUTED_VALUE"""),0)</f>
        <v>0</v>
      </c>
      <c r="AE44" s="2">
        <f ca="1">IFERROR(__xludf.DUMMYFUNCTION("""COMPUTED_VALUE"""),0)</f>
        <v>0</v>
      </c>
      <c r="AF44" s="2">
        <f ca="1">IFERROR(__xludf.DUMMYFUNCTION("""COMPUTED_VALUE"""),0)</f>
        <v>0</v>
      </c>
      <c r="AG44" s="2">
        <f ca="1">IFERROR(__xludf.DUMMYFUNCTION("""COMPUTED_VALUE"""),0)</f>
        <v>0</v>
      </c>
      <c r="AH44" s="2">
        <f ca="1">IFERROR(__xludf.DUMMYFUNCTION("""COMPUTED_VALUE"""),0)</f>
        <v>0</v>
      </c>
      <c r="AI44" s="2">
        <f ca="1">IFERROR(__xludf.DUMMYFUNCTION("""COMPUTED_VALUE"""),0)</f>
        <v>0</v>
      </c>
      <c r="AJ44" s="2">
        <f ca="1">IFERROR(__xludf.DUMMYFUNCTION("""COMPUTED_VALUE"""),0)</f>
        <v>0</v>
      </c>
      <c r="AK44" s="2">
        <f ca="1">IFERROR(__xludf.DUMMYFUNCTION("""COMPUTED_VALUE"""),0)</f>
        <v>0</v>
      </c>
      <c r="AL44" s="2">
        <f ca="1">IFERROR(__xludf.DUMMYFUNCTION("""COMPUTED_VALUE"""),0)</f>
        <v>0</v>
      </c>
      <c r="AM44" s="2">
        <f ca="1">IFERROR(__xludf.DUMMYFUNCTION("""COMPUTED_VALUE"""),0)</f>
        <v>0</v>
      </c>
      <c r="AN44" s="2">
        <f ca="1">IFERROR(__xludf.DUMMYFUNCTION("""COMPUTED_VALUE"""),1)</f>
        <v>1</v>
      </c>
      <c r="AO44" s="2">
        <f ca="1">IFERROR(__xludf.DUMMYFUNCTION("""COMPUTED_VALUE"""),1)</f>
        <v>1</v>
      </c>
      <c r="AP44" s="2">
        <f ca="1">IFERROR(__xludf.DUMMYFUNCTION("""COMPUTED_VALUE"""),3)</f>
        <v>3</v>
      </c>
      <c r="AQ44" s="2">
        <f ca="1">IFERROR(__xludf.DUMMYFUNCTION("""COMPUTED_VALUE"""),6)</f>
        <v>6</v>
      </c>
      <c r="AR44" s="2">
        <f ca="1">IFERROR(__xludf.DUMMYFUNCTION("""COMPUTED_VALUE"""),11)</f>
        <v>11</v>
      </c>
      <c r="AS44" s="2">
        <f ca="1">IFERROR(__xludf.DUMMYFUNCTION("""COMPUTED_VALUE"""),26)</f>
        <v>26</v>
      </c>
      <c r="AT44" s="2">
        <f ca="1">IFERROR(__xludf.DUMMYFUNCTION("""COMPUTED_VALUE"""),34)</f>
        <v>34</v>
      </c>
      <c r="AU44" s="2">
        <f ca="1">IFERROR(__xludf.DUMMYFUNCTION("""COMPUTED_VALUE"""),43)</f>
        <v>43</v>
      </c>
      <c r="AV44" s="2">
        <f ca="1">IFERROR(__xludf.DUMMYFUNCTION("""COMPUTED_VALUE"""),50)</f>
        <v>50</v>
      </c>
      <c r="AW44" s="2">
        <f ca="1">IFERROR(__xludf.DUMMYFUNCTION("""COMPUTED_VALUE"""),50)</f>
        <v>50</v>
      </c>
      <c r="AX44" s="2">
        <f ca="1">IFERROR(__xludf.DUMMYFUNCTION("""COMPUTED_VALUE"""),58)</f>
        <v>58</v>
      </c>
    </row>
    <row r="45" spans="1:50" ht="13.2" x14ac:dyDescent="0.25">
      <c r="A45" s="2" t="str">
        <f ca="1">IFERROR(__xludf.DUMMYFUNCTION("""COMPUTED_VALUE"""),"India")</f>
        <v>India</v>
      </c>
      <c r="B45" s="2"/>
      <c r="C45" s="2">
        <f ca="1">IFERROR(__xludf.DUMMYFUNCTION("""COMPUTED_VALUE"""),0)</f>
        <v>0</v>
      </c>
      <c r="D45" s="2">
        <f ca="1">IFERROR(__xludf.DUMMYFUNCTION("""COMPUTED_VALUE"""),0)</f>
        <v>0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IFERROR(__xludf.DUMMYFUNCTION("""COMPUTED_VALUE"""),1)</f>
        <v>1</v>
      </c>
      <c r="L45" s="2">
        <f ca="1">IFERROR(__xludf.DUMMYFUNCTION("""COMPUTED_VALUE"""),1)</f>
        <v>1</v>
      </c>
      <c r="M45" s="2">
        <f ca="1">IFERROR(__xludf.DUMMYFUNCTION("""COMPUTED_VALUE"""),1)</f>
        <v>1</v>
      </c>
      <c r="N45" s="2">
        <f ca="1">IFERROR(__xludf.DUMMYFUNCTION("""COMPUTED_VALUE"""),2)</f>
        <v>2</v>
      </c>
      <c r="O45" s="2">
        <f ca="1">IFERROR(__xludf.DUMMYFUNCTION("""COMPUTED_VALUE"""),3)</f>
        <v>3</v>
      </c>
      <c r="P45" s="2">
        <f ca="1">IFERROR(__xludf.DUMMYFUNCTION("""COMPUTED_VALUE"""),3)</f>
        <v>3</v>
      </c>
      <c r="Q45" s="2">
        <f ca="1">IFERROR(__xludf.DUMMYFUNCTION("""COMPUTED_VALUE"""),3)</f>
        <v>3</v>
      </c>
      <c r="R45" s="2">
        <f ca="1">IFERROR(__xludf.DUMMYFUNCTION("""COMPUTED_VALUE"""),3)</f>
        <v>3</v>
      </c>
      <c r="S45" s="2">
        <f ca="1">IFERROR(__xludf.DUMMYFUNCTION("""COMPUTED_VALUE"""),3)</f>
        <v>3</v>
      </c>
      <c r="T45" s="2">
        <f ca="1">IFERROR(__xludf.DUMMYFUNCTION("""COMPUTED_VALUE"""),3)</f>
        <v>3</v>
      </c>
      <c r="U45" s="2">
        <f ca="1">IFERROR(__xludf.DUMMYFUNCTION("""COMPUTED_VALUE"""),3)</f>
        <v>3</v>
      </c>
      <c r="V45" s="2">
        <f ca="1">IFERROR(__xludf.DUMMYFUNCTION("""COMPUTED_VALUE"""),3)</f>
        <v>3</v>
      </c>
      <c r="W45" s="2">
        <f ca="1">IFERROR(__xludf.DUMMYFUNCTION("""COMPUTED_VALUE"""),3)</f>
        <v>3</v>
      </c>
      <c r="X45" s="2">
        <f ca="1">IFERROR(__xludf.DUMMYFUNCTION("""COMPUTED_VALUE"""),3)</f>
        <v>3</v>
      </c>
      <c r="Y45" s="2">
        <f ca="1">IFERROR(__xludf.DUMMYFUNCTION("""COMPUTED_VALUE"""),3)</f>
        <v>3</v>
      </c>
      <c r="Z45" s="2">
        <f ca="1">IFERROR(__xludf.DUMMYFUNCTION("""COMPUTED_VALUE"""),3)</f>
        <v>3</v>
      </c>
      <c r="AA45" s="2">
        <f ca="1">IFERROR(__xludf.DUMMYFUNCTION("""COMPUTED_VALUE"""),3)</f>
        <v>3</v>
      </c>
      <c r="AB45" s="2">
        <f ca="1">IFERROR(__xludf.DUMMYFUNCTION("""COMPUTED_VALUE"""),3)</f>
        <v>3</v>
      </c>
      <c r="AC45" s="2">
        <f ca="1">IFERROR(__xludf.DUMMYFUNCTION("""COMPUTED_VALUE"""),3)</f>
        <v>3</v>
      </c>
      <c r="AD45" s="2">
        <f ca="1">IFERROR(__xludf.DUMMYFUNCTION("""COMPUTED_VALUE"""),3)</f>
        <v>3</v>
      </c>
      <c r="AE45" s="2">
        <f ca="1">IFERROR(__xludf.DUMMYFUNCTION("""COMPUTED_VALUE"""),3)</f>
        <v>3</v>
      </c>
      <c r="AF45" s="2">
        <f ca="1">IFERROR(__xludf.DUMMYFUNCTION("""COMPUTED_VALUE"""),3)</f>
        <v>3</v>
      </c>
      <c r="AG45" s="2">
        <f ca="1">IFERROR(__xludf.DUMMYFUNCTION("""COMPUTED_VALUE"""),3)</f>
        <v>3</v>
      </c>
      <c r="AH45" s="2">
        <f ca="1">IFERROR(__xludf.DUMMYFUNCTION("""COMPUTED_VALUE"""),3)</f>
        <v>3</v>
      </c>
      <c r="AI45" s="2">
        <f ca="1">IFERROR(__xludf.DUMMYFUNCTION("""COMPUTED_VALUE"""),3)</f>
        <v>3</v>
      </c>
      <c r="AJ45" s="2">
        <f ca="1">IFERROR(__xludf.DUMMYFUNCTION("""COMPUTED_VALUE"""),3)</f>
        <v>3</v>
      </c>
      <c r="AK45" s="2">
        <f ca="1">IFERROR(__xludf.DUMMYFUNCTION("""COMPUTED_VALUE"""),3)</f>
        <v>3</v>
      </c>
      <c r="AL45" s="2">
        <f ca="1">IFERROR(__xludf.DUMMYFUNCTION("""COMPUTED_VALUE"""),3)</f>
        <v>3</v>
      </c>
      <c r="AM45" s="2">
        <f ca="1">IFERROR(__xludf.DUMMYFUNCTION("""COMPUTED_VALUE"""),3)</f>
        <v>3</v>
      </c>
      <c r="AN45" s="2">
        <f ca="1">IFERROR(__xludf.DUMMYFUNCTION("""COMPUTED_VALUE"""),3)</f>
        <v>3</v>
      </c>
      <c r="AO45" s="2">
        <f ca="1">IFERROR(__xludf.DUMMYFUNCTION("""COMPUTED_VALUE"""),3)</f>
        <v>3</v>
      </c>
      <c r="AP45" s="2">
        <f ca="1">IFERROR(__xludf.DUMMYFUNCTION("""COMPUTED_VALUE"""),3)</f>
        <v>3</v>
      </c>
      <c r="AQ45" s="2">
        <f ca="1">IFERROR(__xludf.DUMMYFUNCTION("""COMPUTED_VALUE"""),5)</f>
        <v>5</v>
      </c>
      <c r="AR45" s="2">
        <f ca="1">IFERROR(__xludf.DUMMYFUNCTION("""COMPUTED_VALUE"""),5)</f>
        <v>5</v>
      </c>
      <c r="AS45" s="2">
        <f ca="1">IFERROR(__xludf.DUMMYFUNCTION("""COMPUTED_VALUE"""),28)</f>
        <v>28</v>
      </c>
      <c r="AT45" s="2">
        <f ca="1">IFERROR(__xludf.DUMMYFUNCTION("""COMPUTED_VALUE"""),30)</f>
        <v>30</v>
      </c>
      <c r="AU45" s="2">
        <f ca="1">IFERROR(__xludf.DUMMYFUNCTION("""COMPUTED_VALUE"""),31)</f>
        <v>31</v>
      </c>
      <c r="AV45" s="2">
        <f ca="1">IFERROR(__xludf.DUMMYFUNCTION("""COMPUTED_VALUE"""),34)</f>
        <v>34</v>
      </c>
      <c r="AW45" s="2">
        <f ca="1">IFERROR(__xludf.DUMMYFUNCTION("""COMPUTED_VALUE"""),39)</f>
        <v>39</v>
      </c>
      <c r="AX45" s="2">
        <f ca="1">IFERROR(__xludf.DUMMYFUNCTION("""COMPUTED_VALUE"""),43)</f>
        <v>43</v>
      </c>
    </row>
    <row r="46" spans="1:50" ht="13.2" x14ac:dyDescent="0.25">
      <c r="A46" s="2" t="str">
        <f ca="1">IFERROR(__xludf.DUMMYFUNCTION("""COMPUTED_VALUE"""),"Indonesia")</f>
        <v>Indonesia</v>
      </c>
      <c r="B46" s="2"/>
      <c r="C46" s="2">
        <f ca="1">IFERROR(__xludf.DUMMYFUNCTION("""COMPUTED_VALUE"""),0)</f>
        <v>0</v>
      </c>
      <c r="D46" s="2">
        <f ca="1">IFERROR(__xludf.DUMMYFUNCTION("""COMPUTED_VALUE"""),0)</f>
        <v>0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IFERROR(__xludf.DUMMYFUNCTION("""COMPUTED_VALUE"""),0)</f>
        <v>0</v>
      </c>
      <c r="AP46" s="2">
        <f ca="1">IFERROR(__xludf.DUMMYFUNCTION("""COMPUTED_VALUE"""),0)</f>
        <v>0</v>
      </c>
      <c r="AQ46" s="2">
        <f ca="1">IFERROR(__xludf.DUMMYFUNCTION("""COMPUTED_VALUE"""),2)</f>
        <v>2</v>
      </c>
      <c r="AR46" s="2">
        <f ca="1">IFERROR(__xludf.DUMMYFUNCTION("""COMPUTED_VALUE"""),2)</f>
        <v>2</v>
      </c>
      <c r="AS46" s="2">
        <f ca="1">IFERROR(__xludf.DUMMYFUNCTION("""COMPUTED_VALUE"""),2)</f>
        <v>2</v>
      </c>
      <c r="AT46" s="2">
        <f ca="1">IFERROR(__xludf.DUMMYFUNCTION("""COMPUTED_VALUE"""),2)</f>
        <v>2</v>
      </c>
      <c r="AU46" s="2">
        <f ca="1">IFERROR(__xludf.DUMMYFUNCTION("""COMPUTED_VALUE"""),4)</f>
        <v>4</v>
      </c>
      <c r="AV46" s="2">
        <f ca="1">IFERROR(__xludf.DUMMYFUNCTION("""COMPUTED_VALUE"""),4)</f>
        <v>4</v>
      </c>
      <c r="AW46" s="2">
        <f ca="1">IFERROR(__xludf.DUMMYFUNCTION("""COMPUTED_VALUE"""),6)</f>
        <v>6</v>
      </c>
      <c r="AX46" s="2">
        <f ca="1">IFERROR(__xludf.DUMMYFUNCTION("""COMPUTED_VALUE"""),19)</f>
        <v>19</v>
      </c>
    </row>
    <row r="47" spans="1:50" ht="13.2" x14ac:dyDescent="0.25">
      <c r="A47" s="2" t="str">
        <f ca="1">IFERROR(__xludf.DUMMYFUNCTION("""COMPUTED_VALUE"""),"Iran")</f>
        <v>Iran</v>
      </c>
      <c r="B47" s="14" t="s">
        <v>100</v>
      </c>
      <c r="C47" s="2">
        <f ca="1">IFERROR(__xludf.DUMMYFUNCTION("""COMPUTED_VALUE"""),0)</f>
        <v>0</v>
      </c>
      <c r="D47" s="2">
        <f ca="1">IFERROR(__xludf.DUMMYFUNCTION("""COMPUTED_VALUE"""),0)</f>
        <v>0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IFERROR(__xludf.DUMMYFUNCTION("""COMPUTED_VALUE"""),2)</f>
        <v>2</v>
      </c>
      <c r="AF47" s="2">
        <f ca="1">IFERROR(__xludf.DUMMYFUNCTION("""COMPUTED_VALUE"""),5)</f>
        <v>5</v>
      </c>
      <c r="AG47" s="2">
        <f ca="1">IFERROR(__xludf.DUMMYFUNCTION("""COMPUTED_VALUE"""),18)</f>
        <v>18</v>
      </c>
      <c r="AH47" s="2">
        <f ca="1">IFERROR(__xludf.DUMMYFUNCTION("""COMPUTED_VALUE"""),28)</f>
        <v>28</v>
      </c>
      <c r="AI47" s="2">
        <f ca="1">IFERROR(__xludf.DUMMYFUNCTION("""COMPUTED_VALUE"""),43)</f>
        <v>43</v>
      </c>
      <c r="AJ47" s="2">
        <f ca="1">IFERROR(__xludf.DUMMYFUNCTION("""COMPUTED_VALUE"""),61)</f>
        <v>61</v>
      </c>
      <c r="AK47" s="2">
        <f ca="1">IFERROR(__xludf.DUMMYFUNCTION("""COMPUTED_VALUE"""),95)</f>
        <v>95</v>
      </c>
      <c r="AL47" s="2">
        <f ca="1">IFERROR(__xludf.DUMMYFUNCTION("""COMPUTED_VALUE"""),139)</f>
        <v>139</v>
      </c>
      <c r="AM47" s="2">
        <f ca="1">IFERROR(__xludf.DUMMYFUNCTION("""COMPUTED_VALUE"""),245)</f>
        <v>245</v>
      </c>
      <c r="AN47" s="2">
        <f ca="1">IFERROR(__xludf.DUMMYFUNCTION("""COMPUTED_VALUE"""),388)</f>
        <v>388</v>
      </c>
      <c r="AO47" s="2">
        <f ca="1">IFERROR(__xludf.DUMMYFUNCTION("""COMPUTED_VALUE"""),593)</f>
        <v>593</v>
      </c>
      <c r="AP47" s="2">
        <f ca="1">IFERROR(__xludf.DUMMYFUNCTION("""COMPUTED_VALUE"""),978)</f>
        <v>978</v>
      </c>
      <c r="AQ47" s="2">
        <f ca="1">IFERROR(__xludf.DUMMYFUNCTION("""COMPUTED_VALUE"""),1501)</f>
        <v>1501</v>
      </c>
      <c r="AR47" s="2">
        <f ca="1">IFERROR(__xludf.DUMMYFUNCTION("""COMPUTED_VALUE"""),2336)</f>
        <v>2336</v>
      </c>
      <c r="AS47" s="2">
        <f ca="1">IFERROR(__xludf.DUMMYFUNCTION("""COMPUTED_VALUE"""),2922)</f>
        <v>2922</v>
      </c>
      <c r="AT47" s="2">
        <f ca="1">IFERROR(__xludf.DUMMYFUNCTION("""COMPUTED_VALUE"""),3513)</f>
        <v>3513</v>
      </c>
      <c r="AU47" s="2">
        <f ca="1">IFERROR(__xludf.DUMMYFUNCTION("""COMPUTED_VALUE"""),4747)</f>
        <v>4747</v>
      </c>
      <c r="AV47" s="2">
        <f ca="1">IFERROR(__xludf.DUMMYFUNCTION("""COMPUTED_VALUE"""),5823)</f>
        <v>5823</v>
      </c>
      <c r="AW47" s="2">
        <f ca="1">IFERROR(__xludf.DUMMYFUNCTION("""COMPUTED_VALUE"""),6566)</f>
        <v>6566</v>
      </c>
      <c r="AX47" s="2">
        <f ca="1">IFERROR(__xludf.DUMMYFUNCTION("""COMPUTED_VALUE"""),7161)</f>
        <v>7161</v>
      </c>
    </row>
    <row r="48" spans="1:50" ht="13.2" x14ac:dyDescent="0.25">
      <c r="A48" s="2" t="str">
        <f ca="1">IFERROR(__xludf.DUMMYFUNCTION("""COMPUTED_VALUE"""),"Iraq")</f>
        <v>Iraq</v>
      </c>
      <c r="B48" s="2"/>
      <c r="C48" s="2">
        <f ca="1">IFERROR(__xludf.DUMMYFUNCTION("""COMPUTED_VALUE"""),0)</f>
        <v>0</v>
      </c>
      <c r="D48" s="2">
        <f ca="1">IFERROR(__xludf.DUMMYFUNCTION("""COMPUTED_VALUE"""),0)</f>
        <v>0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IFERROR(__xludf.DUMMYFUNCTION("""COMPUTED_VALUE"""),0)</f>
        <v>0</v>
      </c>
      <c r="N48" s="2">
        <f ca="1">IFERROR(__xludf.DUMMYFUNCTION("""COMPUTED_VALUE"""),0)</f>
        <v>0</v>
      </c>
      <c r="O48" s="2">
        <f ca="1">IFERROR(__xludf.DUMMYFUNCTION("""COMPUTED_VALUE"""),0)</f>
        <v>0</v>
      </c>
      <c r="P48" s="2">
        <f ca="1">IFERROR(__xludf.DUMMYFUNCTION("""COMPUTED_VALUE"""),0)</f>
        <v>0</v>
      </c>
      <c r="Q48" s="2">
        <f ca="1">IFERROR(__xludf.DUMMYFUNCTION("""COMPUTED_VALUE"""),0)</f>
        <v>0</v>
      </c>
      <c r="R48" s="2">
        <f ca="1">IFERROR(__xludf.DUMMYFUNCTION("""COMPUTED_VALUE"""),0)</f>
        <v>0</v>
      </c>
      <c r="S48" s="2">
        <f ca="1">IFERROR(__xludf.DUMMYFUNCTION("""COMPUTED_VALUE"""),0)</f>
        <v>0</v>
      </c>
      <c r="T48" s="2">
        <f ca="1">IFERROR(__xludf.DUMMYFUNCTION("""COMPUTED_VALUE"""),0)</f>
        <v>0</v>
      </c>
      <c r="U48" s="2">
        <f ca="1">IFERROR(__xludf.DUMMYFUNCTION("""COMPUTED_VALUE"""),0)</f>
        <v>0</v>
      </c>
      <c r="V48" s="2">
        <f ca="1">IFERROR(__xludf.DUMMYFUNCTION("""COMPUTED_VALUE"""),0)</f>
        <v>0</v>
      </c>
      <c r="W48" s="2">
        <f ca="1">IFERROR(__xludf.DUMMYFUNCTION("""COMPUTED_VALUE"""),0)</f>
        <v>0</v>
      </c>
      <c r="X48" s="2">
        <f ca="1">IFERROR(__xludf.DUMMYFUNCTION("""COMPUTED_VALUE"""),0)</f>
        <v>0</v>
      </c>
      <c r="Y48" s="2">
        <f ca="1">IFERROR(__xludf.DUMMYFUNCTION("""COMPUTED_VALUE"""),0)</f>
        <v>0</v>
      </c>
      <c r="Z48" s="2">
        <f ca="1">IFERROR(__xludf.DUMMYFUNCTION("""COMPUTED_VALUE"""),0)</f>
        <v>0</v>
      </c>
      <c r="AA48" s="2">
        <f ca="1">IFERROR(__xludf.DUMMYFUNCTION("""COMPUTED_VALUE"""),0)</f>
        <v>0</v>
      </c>
      <c r="AB48" s="2">
        <f ca="1">IFERROR(__xludf.DUMMYFUNCTION("""COMPUTED_VALUE"""),0)</f>
        <v>0</v>
      </c>
      <c r="AC48" s="2">
        <f ca="1">IFERROR(__xludf.DUMMYFUNCTION("""COMPUTED_VALUE"""),0)</f>
        <v>0</v>
      </c>
      <c r="AD48" s="2">
        <f ca="1">IFERROR(__xludf.DUMMYFUNCTION("""COMPUTED_VALUE"""),0)</f>
        <v>0</v>
      </c>
      <c r="AE48" s="2">
        <f ca="1">IFERROR(__xludf.DUMMYFUNCTION("""COMPUTED_VALUE"""),0)</f>
        <v>0</v>
      </c>
      <c r="AF48" s="2">
        <f ca="1">IFERROR(__xludf.DUMMYFUNCTION("""COMPUTED_VALUE"""),0)</f>
        <v>0</v>
      </c>
      <c r="AG48" s="2">
        <f ca="1">IFERROR(__xludf.DUMMYFUNCTION("""COMPUTED_VALUE"""),0)</f>
        <v>0</v>
      </c>
      <c r="AH48" s="2">
        <f ca="1">IFERROR(__xludf.DUMMYFUNCTION("""COMPUTED_VALUE"""),0)</f>
        <v>0</v>
      </c>
      <c r="AI48" s="2">
        <f ca="1">IFERROR(__xludf.DUMMYFUNCTION("""COMPUTED_VALUE"""),0)</f>
        <v>0</v>
      </c>
      <c r="AJ48" s="2">
        <f ca="1">IFERROR(__xludf.DUMMYFUNCTION("""COMPUTED_VALUE"""),1)</f>
        <v>1</v>
      </c>
      <c r="AK48" s="2">
        <f ca="1">IFERROR(__xludf.DUMMYFUNCTION("""COMPUTED_VALUE"""),1)</f>
        <v>1</v>
      </c>
      <c r="AL48" s="2">
        <f ca="1">IFERROR(__xludf.DUMMYFUNCTION("""COMPUTED_VALUE"""),5)</f>
        <v>5</v>
      </c>
      <c r="AM48" s="2">
        <f ca="1">IFERROR(__xludf.DUMMYFUNCTION("""COMPUTED_VALUE"""),7)</f>
        <v>7</v>
      </c>
      <c r="AN48" s="2">
        <f ca="1">IFERROR(__xludf.DUMMYFUNCTION("""COMPUTED_VALUE"""),7)</f>
        <v>7</v>
      </c>
      <c r="AO48" s="2">
        <f ca="1">IFERROR(__xludf.DUMMYFUNCTION("""COMPUTED_VALUE"""),13)</f>
        <v>13</v>
      </c>
      <c r="AP48" s="2">
        <f ca="1">IFERROR(__xludf.DUMMYFUNCTION("""COMPUTED_VALUE"""),19)</f>
        <v>19</v>
      </c>
      <c r="AQ48" s="2">
        <f ca="1">IFERROR(__xludf.DUMMYFUNCTION("""COMPUTED_VALUE"""),26)</f>
        <v>26</v>
      </c>
      <c r="AR48" s="2">
        <f ca="1">IFERROR(__xludf.DUMMYFUNCTION("""COMPUTED_VALUE"""),32)</f>
        <v>32</v>
      </c>
      <c r="AS48" s="2">
        <f ca="1">IFERROR(__xludf.DUMMYFUNCTION("""COMPUTED_VALUE"""),35)</f>
        <v>35</v>
      </c>
      <c r="AT48" s="2">
        <f ca="1">IFERROR(__xludf.DUMMYFUNCTION("""COMPUTED_VALUE"""),35)</f>
        <v>35</v>
      </c>
      <c r="AU48" s="2">
        <f ca="1">IFERROR(__xludf.DUMMYFUNCTION("""COMPUTED_VALUE"""),40)</f>
        <v>40</v>
      </c>
      <c r="AV48" s="2">
        <f ca="1">IFERROR(__xludf.DUMMYFUNCTION("""COMPUTED_VALUE"""),54)</f>
        <v>54</v>
      </c>
      <c r="AW48" s="2">
        <f ca="1">IFERROR(__xludf.DUMMYFUNCTION("""COMPUTED_VALUE"""),60)</f>
        <v>60</v>
      </c>
      <c r="AX48" s="2">
        <f ca="1">IFERROR(__xludf.DUMMYFUNCTION("""COMPUTED_VALUE"""),60)</f>
        <v>60</v>
      </c>
    </row>
    <row r="49" spans="1:50" ht="13.2" x14ac:dyDescent="0.25">
      <c r="A49" s="2" t="str">
        <f ca="1">IFERROR(__xludf.DUMMYFUNCTION("""COMPUTED_VALUE"""),"Ireland")</f>
        <v>Ireland</v>
      </c>
      <c r="B49" s="2"/>
      <c r="C49" s="2">
        <f ca="1">IFERROR(__xludf.DUMMYFUNCTION("""COMPUTED_VALUE"""),0)</f>
        <v>0</v>
      </c>
      <c r="D49" s="2">
        <f ca="1">IFERROR(__xludf.DUMMYFUNCTION("""COMPUTED_VALUE"""),0)</f>
        <v>0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IFERROR(__xludf.DUMMYFUNCTION("""COMPUTED_VALUE"""),0)</f>
        <v>0</v>
      </c>
      <c r="AB49" s="2">
        <f ca="1">IFERROR(__xludf.DUMMYFUNCTION("""COMPUTED_VALUE"""),0)</f>
        <v>0</v>
      </c>
      <c r="AC49" s="2">
        <f ca="1">IFERROR(__xludf.DUMMYFUNCTION("""COMPUTED_VALUE"""),0)</f>
        <v>0</v>
      </c>
      <c r="AD49" s="2">
        <f ca="1">IFERROR(__xludf.DUMMYFUNCTION("""COMPUTED_VALUE"""),0)</f>
        <v>0</v>
      </c>
      <c r="AE49" s="2">
        <f ca="1">IFERROR(__xludf.DUMMYFUNCTION("""COMPUTED_VALUE"""),0)</f>
        <v>0</v>
      </c>
      <c r="AF49" s="2">
        <f ca="1">IFERROR(__xludf.DUMMYFUNCTION("""COMPUTED_VALUE"""),0)</f>
        <v>0</v>
      </c>
      <c r="AG49" s="2">
        <f ca="1">IFERROR(__xludf.DUMMYFUNCTION("""COMPUTED_VALUE"""),0)</f>
        <v>0</v>
      </c>
      <c r="AH49" s="2">
        <f ca="1">IFERROR(__xludf.DUMMYFUNCTION("""COMPUTED_VALUE"""),0)</f>
        <v>0</v>
      </c>
      <c r="AI49" s="2">
        <f ca="1">IFERROR(__xludf.DUMMYFUNCTION("""COMPUTED_VALUE"""),0)</f>
        <v>0</v>
      </c>
      <c r="AJ49" s="2">
        <f ca="1">IFERROR(__xludf.DUMMYFUNCTION("""COMPUTED_VALUE"""),0)</f>
        <v>0</v>
      </c>
      <c r="AK49" s="2">
        <f ca="1">IFERROR(__xludf.DUMMYFUNCTION("""COMPUTED_VALUE"""),0)</f>
        <v>0</v>
      </c>
      <c r="AL49" s="2">
        <f ca="1">IFERROR(__xludf.DUMMYFUNCTION("""COMPUTED_VALUE"""),0)</f>
        <v>0</v>
      </c>
      <c r="AM49" s="2">
        <f ca="1">IFERROR(__xludf.DUMMYFUNCTION("""COMPUTED_VALUE"""),0)</f>
        <v>0</v>
      </c>
      <c r="AN49" s="2">
        <f ca="1">IFERROR(__xludf.DUMMYFUNCTION("""COMPUTED_VALUE"""),0)</f>
        <v>0</v>
      </c>
      <c r="AO49" s="2">
        <f ca="1">IFERROR(__xludf.DUMMYFUNCTION("""COMPUTED_VALUE"""),1)</f>
        <v>1</v>
      </c>
      <c r="AP49" s="2">
        <f ca="1">IFERROR(__xludf.DUMMYFUNCTION("""COMPUTED_VALUE"""),1)</f>
        <v>1</v>
      </c>
      <c r="AQ49" s="2">
        <f ca="1">IFERROR(__xludf.DUMMYFUNCTION("""COMPUTED_VALUE"""),1)</f>
        <v>1</v>
      </c>
      <c r="AR49" s="2">
        <f ca="1">IFERROR(__xludf.DUMMYFUNCTION("""COMPUTED_VALUE"""),2)</f>
        <v>2</v>
      </c>
      <c r="AS49" s="2">
        <f ca="1">IFERROR(__xludf.DUMMYFUNCTION("""COMPUTED_VALUE"""),6)</f>
        <v>6</v>
      </c>
      <c r="AT49" s="2">
        <f ca="1">IFERROR(__xludf.DUMMYFUNCTION("""COMPUTED_VALUE"""),6)</f>
        <v>6</v>
      </c>
      <c r="AU49" s="2">
        <f ca="1">IFERROR(__xludf.DUMMYFUNCTION("""COMPUTED_VALUE"""),18)</f>
        <v>18</v>
      </c>
      <c r="AV49" s="2">
        <f ca="1">IFERROR(__xludf.DUMMYFUNCTION("""COMPUTED_VALUE"""),18)</f>
        <v>18</v>
      </c>
      <c r="AW49" s="2">
        <f ca="1">IFERROR(__xludf.DUMMYFUNCTION("""COMPUTED_VALUE"""),19)</f>
        <v>19</v>
      </c>
      <c r="AX49" s="2">
        <f ca="1">IFERROR(__xludf.DUMMYFUNCTION("""COMPUTED_VALUE"""),21)</f>
        <v>21</v>
      </c>
    </row>
    <row r="50" spans="1:50" ht="13.2" x14ac:dyDescent="0.25">
      <c r="A50" s="2" t="str">
        <f ca="1">IFERROR(__xludf.DUMMYFUNCTION("""COMPUTED_VALUE"""),"Israel")</f>
        <v>Israel</v>
      </c>
      <c r="B50" s="2"/>
      <c r="C50" s="2">
        <f ca="1">IFERROR(__xludf.DUMMYFUNCTION("""COMPUTED_VALUE"""),0)</f>
        <v>0</v>
      </c>
      <c r="D50" s="2">
        <f ca="1">IFERROR(__xludf.DUMMYFUNCTION("""COMPUTED_VALUE"""),0)</f>
        <v>0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IFERROR(__xludf.DUMMYFUNCTION("""COMPUTED_VALUE"""),1)</f>
        <v>1</v>
      </c>
      <c r="AH50" s="2">
        <f ca="1">IFERROR(__xludf.DUMMYFUNCTION("""COMPUTED_VALUE"""),1)</f>
        <v>1</v>
      </c>
      <c r="AI50" s="2">
        <f ca="1">IFERROR(__xludf.DUMMYFUNCTION("""COMPUTED_VALUE"""),1)</f>
        <v>1</v>
      </c>
      <c r="AJ50" s="2">
        <f ca="1">IFERROR(__xludf.DUMMYFUNCTION("""COMPUTED_VALUE"""),1)</f>
        <v>1</v>
      </c>
      <c r="AK50" s="2">
        <f ca="1">IFERROR(__xludf.DUMMYFUNCTION("""COMPUTED_VALUE"""),1)</f>
        <v>1</v>
      </c>
      <c r="AL50" s="2">
        <f ca="1">IFERROR(__xludf.DUMMYFUNCTION("""COMPUTED_VALUE"""),2)</f>
        <v>2</v>
      </c>
      <c r="AM50" s="2">
        <f ca="1">IFERROR(__xludf.DUMMYFUNCTION("""COMPUTED_VALUE"""),3)</f>
        <v>3</v>
      </c>
      <c r="AN50" s="2">
        <f ca="1">IFERROR(__xludf.DUMMYFUNCTION("""COMPUTED_VALUE"""),4)</f>
        <v>4</v>
      </c>
      <c r="AO50" s="2">
        <f ca="1">IFERROR(__xludf.DUMMYFUNCTION("""COMPUTED_VALUE"""),7)</f>
        <v>7</v>
      </c>
      <c r="AP50" s="2">
        <f ca="1">IFERROR(__xludf.DUMMYFUNCTION("""COMPUTED_VALUE"""),10)</f>
        <v>10</v>
      </c>
      <c r="AQ50" s="2">
        <f ca="1">IFERROR(__xludf.DUMMYFUNCTION("""COMPUTED_VALUE"""),10)</f>
        <v>10</v>
      </c>
      <c r="AR50" s="2">
        <f ca="1">IFERROR(__xludf.DUMMYFUNCTION("""COMPUTED_VALUE"""),12)</f>
        <v>12</v>
      </c>
      <c r="AS50" s="2">
        <f ca="1">IFERROR(__xludf.DUMMYFUNCTION("""COMPUTED_VALUE"""),15)</f>
        <v>15</v>
      </c>
      <c r="AT50" s="2">
        <f ca="1">IFERROR(__xludf.DUMMYFUNCTION("""COMPUTED_VALUE"""),16)</f>
        <v>16</v>
      </c>
      <c r="AU50" s="2">
        <f ca="1">IFERROR(__xludf.DUMMYFUNCTION("""COMPUTED_VALUE"""),21)</f>
        <v>21</v>
      </c>
      <c r="AV50" s="2">
        <f ca="1">IFERROR(__xludf.DUMMYFUNCTION("""COMPUTED_VALUE"""),21)</f>
        <v>21</v>
      </c>
      <c r="AW50" s="2">
        <f ca="1">IFERROR(__xludf.DUMMYFUNCTION("""COMPUTED_VALUE"""),39)</f>
        <v>39</v>
      </c>
      <c r="AX50" s="2">
        <f ca="1">IFERROR(__xludf.DUMMYFUNCTION("""COMPUTED_VALUE"""),39)</f>
        <v>39</v>
      </c>
    </row>
    <row r="51" spans="1:50" ht="13.2" x14ac:dyDescent="0.25">
      <c r="A51" s="2" t="str">
        <f ca="1">IFERROR(__xludf.DUMMYFUNCTION("""COMPUTED_VALUE"""),"Italy")</f>
        <v>Italy</v>
      </c>
      <c r="B51" s="14" t="s">
        <v>112</v>
      </c>
      <c r="C51" s="2">
        <f ca="1">IFERROR(__xludf.DUMMYFUNCTION("""COMPUTED_VALUE"""),0)</f>
        <v>0</v>
      </c>
      <c r="D51" s="2">
        <f ca="1">IFERROR(__xludf.DUMMYFUNCTION("""COMPUTED_VALUE"""),0)</f>
        <v>0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IFERROR(__xludf.DUMMYFUNCTION("""COMPUTED_VALUE"""),2)</f>
        <v>2</v>
      </c>
      <c r="M51" s="2">
        <f ca="1">IFERROR(__xludf.DUMMYFUNCTION("""COMPUTED_VALUE"""),2)</f>
        <v>2</v>
      </c>
      <c r="N51" s="2">
        <f ca="1">IFERROR(__xludf.DUMMYFUNCTION("""COMPUTED_VALUE"""),2)</f>
        <v>2</v>
      </c>
      <c r="O51" s="2">
        <f ca="1">IFERROR(__xludf.DUMMYFUNCTION("""COMPUTED_VALUE"""),2)</f>
        <v>2</v>
      </c>
      <c r="P51" s="2">
        <f ca="1">IFERROR(__xludf.DUMMYFUNCTION("""COMPUTED_VALUE"""),2)</f>
        <v>2</v>
      </c>
      <c r="Q51" s="2">
        <f ca="1">IFERROR(__xludf.DUMMYFUNCTION("""COMPUTED_VALUE"""),2)</f>
        <v>2</v>
      </c>
      <c r="R51" s="2">
        <f ca="1">IFERROR(__xludf.DUMMYFUNCTION("""COMPUTED_VALUE"""),2)</f>
        <v>2</v>
      </c>
      <c r="S51" s="2">
        <f ca="1">IFERROR(__xludf.DUMMYFUNCTION("""COMPUTED_VALUE"""),3)</f>
        <v>3</v>
      </c>
      <c r="T51" s="2">
        <f ca="1">IFERROR(__xludf.DUMMYFUNCTION("""COMPUTED_VALUE"""),3)</f>
        <v>3</v>
      </c>
      <c r="U51" s="2">
        <f ca="1">IFERROR(__xludf.DUMMYFUNCTION("""COMPUTED_VALUE"""),3)</f>
        <v>3</v>
      </c>
      <c r="V51" s="2">
        <f ca="1">IFERROR(__xludf.DUMMYFUNCTION("""COMPUTED_VALUE"""),3)</f>
        <v>3</v>
      </c>
      <c r="W51" s="2">
        <f ca="1">IFERROR(__xludf.DUMMYFUNCTION("""COMPUTED_VALUE"""),3)</f>
        <v>3</v>
      </c>
      <c r="X51" s="2">
        <f ca="1">IFERROR(__xludf.DUMMYFUNCTION("""COMPUTED_VALUE"""),3)</f>
        <v>3</v>
      </c>
      <c r="Y51" s="2">
        <f ca="1">IFERROR(__xludf.DUMMYFUNCTION("""COMPUTED_VALUE"""),3)</f>
        <v>3</v>
      </c>
      <c r="Z51" s="2">
        <f ca="1">IFERROR(__xludf.DUMMYFUNCTION("""COMPUTED_VALUE"""),3)</f>
        <v>3</v>
      </c>
      <c r="AA51" s="2">
        <f ca="1">IFERROR(__xludf.DUMMYFUNCTION("""COMPUTED_VALUE"""),3)</f>
        <v>3</v>
      </c>
      <c r="AB51" s="2">
        <f ca="1">IFERROR(__xludf.DUMMYFUNCTION("""COMPUTED_VALUE"""),3)</f>
        <v>3</v>
      </c>
      <c r="AC51" s="2">
        <f ca="1">IFERROR(__xludf.DUMMYFUNCTION("""COMPUTED_VALUE"""),3)</f>
        <v>3</v>
      </c>
      <c r="AD51" s="2">
        <f ca="1">IFERROR(__xludf.DUMMYFUNCTION("""COMPUTED_VALUE"""),3)</f>
        <v>3</v>
      </c>
      <c r="AE51" s="2">
        <f ca="1">IFERROR(__xludf.DUMMYFUNCTION("""COMPUTED_VALUE"""),3)</f>
        <v>3</v>
      </c>
      <c r="AF51" s="2">
        <f ca="1">IFERROR(__xludf.DUMMYFUNCTION("""COMPUTED_VALUE"""),3)</f>
        <v>3</v>
      </c>
      <c r="AG51" s="2">
        <f ca="1">IFERROR(__xludf.DUMMYFUNCTION("""COMPUTED_VALUE"""),20)</f>
        <v>20</v>
      </c>
      <c r="AH51" s="2">
        <f ca="1">IFERROR(__xludf.DUMMYFUNCTION("""COMPUTED_VALUE"""),62)</f>
        <v>62</v>
      </c>
      <c r="AI51" s="2">
        <f ca="1">IFERROR(__xludf.DUMMYFUNCTION("""COMPUTED_VALUE"""),155)</f>
        <v>155</v>
      </c>
      <c r="AJ51" s="2">
        <f ca="1">IFERROR(__xludf.DUMMYFUNCTION("""COMPUTED_VALUE"""),229)</f>
        <v>229</v>
      </c>
      <c r="AK51" s="2">
        <f ca="1">IFERROR(__xludf.DUMMYFUNCTION("""COMPUTED_VALUE"""),322)</f>
        <v>322</v>
      </c>
      <c r="AL51" s="2">
        <f ca="1">IFERROR(__xludf.DUMMYFUNCTION("""COMPUTED_VALUE"""),453)</f>
        <v>453</v>
      </c>
      <c r="AM51" s="2">
        <f ca="1">IFERROR(__xludf.DUMMYFUNCTION("""COMPUTED_VALUE"""),655)</f>
        <v>655</v>
      </c>
      <c r="AN51" s="2">
        <f ca="1">IFERROR(__xludf.DUMMYFUNCTION("""COMPUTED_VALUE"""),888)</f>
        <v>888</v>
      </c>
      <c r="AO51" s="2">
        <f ca="1">IFERROR(__xludf.DUMMYFUNCTION("""COMPUTED_VALUE"""),1128)</f>
        <v>1128</v>
      </c>
      <c r="AP51" s="2">
        <f ca="1">IFERROR(__xludf.DUMMYFUNCTION("""COMPUTED_VALUE"""),1694)</f>
        <v>1694</v>
      </c>
      <c r="AQ51" s="2">
        <f ca="1">IFERROR(__xludf.DUMMYFUNCTION("""COMPUTED_VALUE"""),2036)</f>
        <v>2036</v>
      </c>
      <c r="AR51" s="2">
        <f ca="1">IFERROR(__xludf.DUMMYFUNCTION("""COMPUTED_VALUE"""),2502)</f>
        <v>2502</v>
      </c>
      <c r="AS51" s="2">
        <f ca="1">IFERROR(__xludf.DUMMYFUNCTION("""COMPUTED_VALUE"""),3089)</f>
        <v>3089</v>
      </c>
      <c r="AT51" s="2">
        <f ca="1">IFERROR(__xludf.DUMMYFUNCTION("""COMPUTED_VALUE"""),3858)</f>
        <v>3858</v>
      </c>
      <c r="AU51" s="2">
        <f ca="1">IFERROR(__xludf.DUMMYFUNCTION("""COMPUTED_VALUE"""),4636)</f>
        <v>4636</v>
      </c>
      <c r="AV51" s="2">
        <f ca="1">IFERROR(__xludf.DUMMYFUNCTION("""COMPUTED_VALUE"""),5883)</f>
        <v>5883</v>
      </c>
      <c r="AW51" s="2">
        <f ca="1">IFERROR(__xludf.DUMMYFUNCTION("""COMPUTED_VALUE"""),7375)</f>
        <v>7375</v>
      </c>
      <c r="AX51" s="2">
        <f ca="1">IFERROR(__xludf.DUMMYFUNCTION("""COMPUTED_VALUE"""),9172)</f>
        <v>9172</v>
      </c>
    </row>
    <row r="52" spans="1:50" ht="13.2" x14ac:dyDescent="0.25">
      <c r="A52" s="2" t="str">
        <f ca="1">IFERROR(__xludf.DUMMYFUNCTION("""COMPUTED_VALUE"""),"Japan")</f>
        <v>Japan</v>
      </c>
      <c r="B52" s="14" t="s">
        <v>103</v>
      </c>
      <c r="C52" s="2">
        <f ca="1">IFERROR(__xludf.DUMMYFUNCTION("""COMPUTED_VALUE"""),2)</f>
        <v>2</v>
      </c>
      <c r="D52" s="2">
        <f ca="1">IFERROR(__xludf.DUMMYFUNCTION("""COMPUTED_VALUE"""),1)</f>
        <v>1</v>
      </c>
      <c r="E52" s="2">
        <f ca="1">IFERROR(__xludf.DUMMYFUNCTION("""COMPUTED_VALUE"""),2)</f>
        <v>2</v>
      </c>
      <c r="F52" s="2">
        <f ca="1">IFERROR(__xludf.DUMMYFUNCTION("""COMPUTED_VALUE"""),2)</f>
        <v>2</v>
      </c>
      <c r="G52" s="2">
        <f ca="1">IFERROR(__xludf.DUMMYFUNCTION("""COMPUTED_VALUE"""),4)</f>
        <v>4</v>
      </c>
      <c r="H52" s="2">
        <f ca="1">IFERROR(__xludf.DUMMYFUNCTION("""COMPUTED_VALUE"""),4)</f>
        <v>4</v>
      </c>
      <c r="I52" s="2">
        <f ca="1">IFERROR(__xludf.DUMMYFUNCTION("""COMPUTED_VALUE"""),7)</f>
        <v>7</v>
      </c>
      <c r="J52" s="2">
        <f ca="1">IFERROR(__xludf.DUMMYFUNCTION("""COMPUTED_VALUE"""),7)</f>
        <v>7</v>
      </c>
      <c r="K52" s="2">
        <f ca="1">IFERROR(__xludf.DUMMYFUNCTION("""COMPUTED_VALUE"""),11)</f>
        <v>11</v>
      </c>
      <c r="L52" s="2">
        <f ca="1">IFERROR(__xludf.DUMMYFUNCTION("""COMPUTED_VALUE"""),15)</f>
        <v>15</v>
      </c>
      <c r="M52" s="2">
        <f ca="1">IFERROR(__xludf.DUMMYFUNCTION("""COMPUTED_VALUE"""),20)</f>
        <v>20</v>
      </c>
      <c r="N52" s="2">
        <f ca="1">IFERROR(__xludf.DUMMYFUNCTION("""COMPUTED_VALUE"""),20)</f>
        <v>20</v>
      </c>
      <c r="O52" s="2">
        <f ca="1">IFERROR(__xludf.DUMMYFUNCTION("""COMPUTED_VALUE"""),20)</f>
        <v>20</v>
      </c>
      <c r="P52" s="2">
        <f ca="1">IFERROR(__xludf.DUMMYFUNCTION("""COMPUTED_VALUE"""),22)</f>
        <v>22</v>
      </c>
      <c r="Q52" s="2">
        <f ca="1">IFERROR(__xludf.DUMMYFUNCTION("""COMPUTED_VALUE"""),22)</f>
        <v>22</v>
      </c>
      <c r="R52" s="2">
        <f ca="1">IFERROR(__xludf.DUMMYFUNCTION("""COMPUTED_VALUE"""),45)</f>
        <v>45</v>
      </c>
      <c r="S52" s="2">
        <f ca="1">IFERROR(__xludf.DUMMYFUNCTION("""COMPUTED_VALUE"""),25)</f>
        <v>25</v>
      </c>
      <c r="T52" s="2">
        <f ca="1">IFERROR(__xludf.DUMMYFUNCTION("""COMPUTED_VALUE"""),25)</f>
        <v>25</v>
      </c>
      <c r="U52" s="2">
        <f ca="1">IFERROR(__xludf.DUMMYFUNCTION("""COMPUTED_VALUE"""),26)</f>
        <v>26</v>
      </c>
      <c r="V52" s="2">
        <f ca="1">IFERROR(__xludf.DUMMYFUNCTION("""COMPUTED_VALUE"""),26)</f>
        <v>26</v>
      </c>
      <c r="W52" s="2">
        <f ca="1">IFERROR(__xludf.DUMMYFUNCTION("""COMPUTED_VALUE"""),26)</f>
        <v>26</v>
      </c>
      <c r="X52" s="2">
        <f ca="1">IFERROR(__xludf.DUMMYFUNCTION("""COMPUTED_VALUE"""),28)</f>
        <v>28</v>
      </c>
      <c r="Y52" s="2">
        <f ca="1">IFERROR(__xludf.DUMMYFUNCTION("""COMPUTED_VALUE"""),28)</f>
        <v>28</v>
      </c>
      <c r="Z52" s="2">
        <f ca="1">IFERROR(__xludf.DUMMYFUNCTION("""COMPUTED_VALUE"""),29)</f>
        <v>29</v>
      </c>
      <c r="AA52" s="2">
        <f ca="1">IFERROR(__xludf.DUMMYFUNCTION("""COMPUTED_VALUE"""),43)</f>
        <v>43</v>
      </c>
      <c r="AB52" s="2">
        <f ca="1">IFERROR(__xludf.DUMMYFUNCTION("""COMPUTED_VALUE"""),59)</f>
        <v>59</v>
      </c>
      <c r="AC52" s="2">
        <f ca="1">IFERROR(__xludf.DUMMYFUNCTION("""COMPUTED_VALUE"""),66)</f>
        <v>66</v>
      </c>
      <c r="AD52" s="2">
        <f ca="1">IFERROR(__xludf.DUMMYFUNCTION("""COMPUTED_VALUE"""),74)</f>
        <v>74</v>
      </c>
      <c r="AE52" s="2">
        <f ca="1">IFERROR(__xludf.DUMMYFUNCTION("""COMPUTED_VALUE"""),84)</f>
        <v>84</v>
      </c>
      <c r="AF52" s="2">
        <f ca="1">IFERROR(__xludf.DUMMYFUNCTION("""COMPUTED_VALUE"""),94)</f>
        <v>94</v>
      </c>
      <c r="AG52" s="2">
        <f ca="1">IFERROR(__xludf.DUMMYFUNCTION("""COMPUTED_VALUE"""),105)</f>
        <v>105</v>
      </c>
      <c r="AH52" s="2">
        <f ca="1">IFERROR(__xludf.DUMMYFUNCTION("""COMPUTED_VALUE"""),122)</f>
        <v>122</v>
      </c>
      <c r="AI52" s="2">
        <f ca="1">IFERROR(__xludf.DUMMYFUNCTION("""COMPUTED_VALUE"""),147)</f>
        <v>147</v>
      </c>
      <c r="AJ52" s="2">
        <f ca="1">IFERROR(__xludf.DUMMYFUNCTION("""COMPUTED_VALUE"""),159)</f>
        <v>159</v>
      </c>
      <c r="AK52" s="2">
        <f ca="1">IFERROR(__xludf.DUMMYFUNCTION("""COMPUTED_VALUE"""),170)</f>
        <v>170</v>
      </c>
      <c r="AL52" s="2">
        <f ca="1">IFERROR(__xludf.DUMMYFUNCTION("""COMPUTED_VALUE"""),189)</f>
        <v>189</v>
      </c>
      <c r="AM52" s="2">
        <f ca="1">IFERROR(__xludf.DUMMYFUNCTION("""COMPUTED_VALUE"""),214)</f>
        <v>214</v>
      </c>
      <c r="AN52" s="2">
        <f ca="1">IFERROR(__xludf.DUMMYFUNCTION("""COMPUTED_VALUE"""),228)</f>
        <v>228</v>
      </c>
      <c r="AO52" s="2">
        <f ca="1">IFERROR(__xludf.DUMMYFUNCTION("""COMPUTED_VALUE"""),241)</f>
        <v>241</v>
      </c>
      <c r="AP52" s="2">
        <f ca="1">IFERROR(__xludf.DUMMYFUNCTION("""COMPUTED_VALUE"""),256)</f>
        <v>256</v>
      </c>
      <c r="AQ52" s="2">
        <f ca="1">IFERROR(__xludf.DUMMYFUNCTION("""COMPUTED_VALUE"""),274)</f>
        <v>274</v>
      </c>
      <c r="AR52" s="2">
        <f ca="1">IFERROR(__xludf.DUMMYFUNCTION("""COMPUTED_VALUE"""),293)</f>
        <v>293</v>
      </c>
      <c r="AS52" s="2">
        <f ca="1">IFERROR(__xludf.DUMMYFUNCTION("""COMPUTED_VALUE"""),331)</f>
        <v>331</v>
      </c>
      <c r="AT52" s="2">
        <f ca="1">IFERROR(__xludf.DUMMYFUNCTION("""COMPUTED_VALUE"""),360)</f>
        <v>360</v>
      </c>
      <c r="AU52" s="2">
        <f ca="1">IFERROR(__xludf.DUMMYFUNCTION("""COMPUTED_VALUE"""),420)</f>
        <v>420</v>
      </c>
      <c r="AV52" s="2">
        <f ca="1">IFERROR(__xludf.DUMMYFUNCTION("""COMPUTED_VALUE"""),461)</f>
        <v>461</v>
      </c>
      <c r="AW52" s="2">
        <f ca="1">IFERROR(__xludf.DUMMYFUNCTION("""COMPUTED_VALUE"""),502)</f>
        <v>502</v>
      </c>
      <c r="AX52" s="2">
        <f ca="1">IFERROR(__xludf.DUMMYFUNCTION("""COMPUTED_VALUE"""),511)</f>
        <v>511</v>
      </c>
    </row>
    <row r="53" spans="1:50" ht="13.2" x14ac:dyDescent="0.25">
      <c r="A53" s="2" t="str">
        <f ca="1">IFERROR(__xludf.DUMMYFUNCTION("""COMPUTED_VALUE"""),"Jordan")</f>
        <v>Jordan</v>
      </c>
      <c r="B53" s="2"/>
      <c r="C53" s="2">
        <f ca="1">IFERROR(__xludf.DUMMYFUNCTION("""COMPUTED_VALUE"""),0)</f>
        <v>0</v>
      </c>
      <c r="D53" s="2">
        <f ca="1">IFERROR(__xludf.DUMMYFUNCTION("""COMPUTED_VALUE"""),0)</f>
        <v>0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IFERROR(__xludf.DUMMYFUNCTION("""COMPUTED_VALUE"""),0)</f>
        <v>0</v>
      </c>
      <c r="AB53" s="2">
        <f ca="1">IFERROR(__xludf.DUMMYFUNCTION("""COMPUTED_VALUE"""),0)</f>
        <v>0</v>
      </c>
      <c r="AC53" s="2">
        <f ca="1">IFERROR(__xludf.DUMMYFUNCTION("""COMPUTED_VALUE"""),0)</f>
        <v>0</v>
      </c>
      <c r="AD53" s="2">
        <f ca="1">IFERROR(__xludf.DUMMYFUNCTION("""COMPUTED_VALUE"""),0)</f>
        <v>0</v>
      </c>
      <c r="AE53" s="2">
        <f ca="1">IFERROR(__xludf.DUMMYFUNCTION("""COMPUTED_VALUE"""),0)</f>
        <v>0</v>
      </c>
      <c r="AF53" s="2">
        <f ca="1">IFERROR(__xludf.DUMMYFUNCTION("""COMPUTED_VALUE"""),0)</f>
        <v>0</v>
      </c>
      <c r="AG53" s="2">
        <f ca="1">IFERROR(__xludf.DUMMYFUNCTION("""COMPUTED_VALUE"""),0)</f>
        <v>0</v>
      </c>
      <c r="AH53" s="2">
        <f ca="1">IFERROR(__xludf.DUMMYFUNCTION("""COMPUTED_VALUE"""),0)</f>
        <v>0</v>
      </c>
      <c r="AI53" s="2">
        <f ca="1">IFERROR(__xludf.DUMMYFUNCTION("""COMPUTED_VALUE"""),0)</f>
        <v>0</v>
      </c>
      <c r="AJ53" s="2">
        <f ca="1">IFERROR(__xludf.DUMMYFUNCTION("""COMPUTED_VALUE"""),0)</f>
        <v>0</v>
      </c>
      <c r="AK53" s="2">
        <f ca="1">IFERROR(__xludf.DUMMYFUNCTION("""COMPUTED_VALUE"""),0)</f>
        <v>0</v>
      </c>
      <c r="AL53" s="2">
        <f ca="1">IFERROR(__xludf.DUMMYFUNCTION("""COMPUTED_VALUE"""),0)</f>
        <v>0</v>
      </c>
      <c r="AM53" s="2">
        <f ca="1">IFERROR(__xludf.DUMMYFUNCTION("""COMPUTED_VALUE"""),0)</f>
        <v>0</v>
      </c>
      <c r="AN53" s="2">
        <f ca="1">IFERROR(__xludf.DUMMYFUNCTION("""COMPUTED_VALUE"""),0)</f>
        <v>0</v>
      </c>
      <c r="AO53" s="2">
        <f ca="1">IFERROR(__xludf.DUMMYFUNCTION("""COMPUTED_VALUE"""),0)</f>
        <v>0</v>
      </c>
      <c r="AP53" s="2">
        <f ca="1">IFERROR(__xludf.DUMMYFUNCTION("""COMPUTED_VALUE"""),0)</f>
        <v>0</v>
      </c>
      <c r="AQ53" s="2">
        <f ca="1">IFERROR(__xludf.DUMMYFUNCTION("""COMPUTED_VALUE"""),0)</f>
        <v>0</v>
      </c>
      <c r="AR53" s="2">
        <f ca="1">IFERROR(__xludf.DUMMYFUNCTION("""COMPUTED_VALUE"""),1)</f>
        <v>1</v>
      </c>
      <c r="AS53" s="2">
        <f ca="1">IFERROR(__xludf.DUMMYFUNCTION("""COMPUTED_VALUE"""),1)</f>
        <v>1</v>
      </c>
      <c r="AT53" s="2">
        <f ca="1">IFERROR(__xludf.DUMMYFUNCTION("""COMPUTED_VALUE"""),1)</f>
        <v>1</v>
      </c>
      <c r="AU53" s="2">
        <f ca="1">IFERROR(__xludf.DUMMYFUNCTION("""COMPUTED_VALUE"""),1)</f>
        <v>1</v>
      </c>
      <c r="AV53" s="2">
        <f ca="1">IFERROR(__xludf.DUMMYFUNCTION("""COMPUTED_VALUE"""),1)</f>
        <v>1</v>
      </c>
      <c r="AW53" s="2">
        <f ca="1">IFERROR(__xludf.DUMMYFUNCTION("""COMPUTED_VALUE"""),1)</f>
        <v>1</v>
      </c>
      <c r="AX53" s="2">
        <f ca="1">IFERROR(__xludf.DUMMYFUNCTION("""COMPUTED_VALUE"""),1)</f>
        <v>1</v>
      </c>
    </row>
    <row r="54" spans="1:50" ht="13.2" x14ac:dyDescent="0.25">
      <c r="A54" s="2" t="str">
        <f ca="1">IFERROR(__xludf.DUMMYFUNCTION("""COMPUTED_VALUE"""),"Kuwait")</f>
        <v>Kuwait</v>
      </c>
      <c r="B54" s="2"/>
      <c r="C54" s="2">
        <f ca="1">IFERROR(__xludf.DUMMYFUNCTION("""COMPUTED_VALUE"""),0)</f>
        <v>0</v>
      </c>
      <c r="D54" s="2">
        <f ca="1">IFERROR(__xludf.DUMMYFUNCTION("""COMPUTED_VALUE"""),0)</f>
        <v>0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IFERROR(__xludf.DUMMYFUNCTION("""COMPUTED_VALUE"""),0)</f>
        <v>0</v>
      </c>
      <c r="AA54" s="2">
        <f ca="1">IFERROR(__xludf.DUMMYFUNCTION("""COMPUTED_VALUE"""),0)</f>
        <v>0</v>
      </c>
      <c r="AB54" s="2">
        <f ca="1">IFERROR(__xludf.DUMMYFUNCTION("""COMPUTED_VALUE"""),0)</f>
        <v>0</v>
      </c>
      <c r="AC54" s="2">
        <f ca="1">IFERROR(__xludf.DUMMYFUNCTION("""COMPUTED_VALUE"""),0)</f>
        <v>0</v>
      </c>
      <c r="AD54" s="2">
        <f ca="1">IFERROR(__xludf.DUMMYFUNCTION("""COMPUTED_VALUE"""),0)</f>
        <v>0</v>
      </c>
      <c r="AE54" s="2">
        <f ca="1">IFERROR(__xludf.DUMMYFUNCTION("""COMPUTED_VALUE"""),0)</f>
        <v>0</v>
      </c>
      <c r="AF54" s="2">
        <f ca="1">IFERROR(__xludf.DUMMYFUNCTION("""COMPUTED_VALUE"""),0)</f>
        <v>0</v>
      </c>
      <c r="AG54" s="2">
        <f ca="1">IFERROR(__xludf.DUMMYFUNCTION("""COMPUTED_VALUE"""),0)</f>
        <v>0</v>
      </c>
      <c r="AH54" s="2">
        <f ca="1">IFERROR(__xludf.DUMMYFUNCTION("""COMPUTED_VALUE"""),0)</f>
        <v>0</v>
      </c>
      <c r="AI54" s="2">
        <f ca="1">IFERROR(__xludf.DUMMYFUNCTION("""COMPUTED_VALUE"""),0)</f>
        <v>0</v>
      </c>
      <c r="AJ54" s="2">
        <f ca="1">IFERROR(__xludf.DUMMYFUNCTION("""COMPUTED_VALUE"""),1)</f>
        <v>1</v>
      </c>
      <c r="AK54" s="2">
        <f ca="1">IFERROR(__xludf.DUMMYFUNCTION("""COMPUTED_VALUE"""),11)</f>
        <v>11</v>
      </c>
      <c r="AL54" s="2">
        <f ca="1">IFERROR(__xludf.DUMMYFUNCTION("""COMPUTED_VALUE"""),26)</f>
        <v>26</v>
      </c>
      <c r="AM54" s="2">
        <f ca="1">IFERROR(__xludf.DUMMYFUNCTION("""COMPUTED_VALUE"""),43)</f>
        <v>43</v>
      </c>
      <c r="AN54" s="2">
        <f ca="1">IFERROR(__xludf.DUMMYFUNCTION("""COMPUTED_VALUE"""),45)</f>
        <v>45</v>
      </c>
      <c r="AO54" s="2">
        <f ca="1">IFERROR(__xludf.DUMMYFUNCTION("""COMPUTED_VALUE"""),45)</f>
        <v>45</v>
      </c>
      <c r="AP54" s="2">
        <f ca="1">IFERROR(__xludf.DUMMYFUNCTION("""COMPUTED_VALUE"""),45)</f>
        <v>45</v>
      </c>
      <c r="AQ54" s="2">
        <f ca="1">IFERROR(__xludf.DUMMYFUNCTION("""COMPUTED_VALUE"""),56)</f>
        <v>56</v>
      </c>
      <c r="AR54" s="2">
        <f ca="1">IFERROR(__xludf.DUMMYFUNCTION("""COMPUTED_VALUE"""),56)</f>
        <v>56</v>
      </c>
      <c r="AS54" s="2">
        <f ca="1">IFERROR(__xludf.DUMMYFUNCTION("""COMPUTED_VALUE"""),56)</f>
        <v>56</v>
      </c>
      <c r="AT54" s="2">
        <f ca="1">IFERROR(__xludf.DUMMYFUNCTION("""COMPUTED_VALUE"""),58)</f>
        <v>58</v>
      </c>
      <c r="AU54" s="2">
        <f ca="1">IFERROR(__xludf.DUMMYFUNCTION("""COMPUTED_VALUE"""),58)</f>
        <v>58</v>
      </c>
      <c r="AV54" s="2">
        <f ca="1">IFERROR(__xludf.DUMMYFUNCTION("""COMPUTED_VALUE"""),61)</f>
        <v>61</v>
      </c>
      <c r="AW54" s="2">
        <f ca="1">IFERROR(__xludf.DUMMYFUNCTION("""COMPUTED_VALUE"""),64)</f>
        <v>64</v>
      </c>
      <c r="AX54" s="2">
        <f ca="1">IFERROR(__xludf.DUMMYFUNCTION("""COMPUTED_VALUE"""),64)</f>
        <v>64</v>
      </c>
    </row>
    <row r="55" spans="1:50" ht="13.2" x14ac:dyDescent="0.25">
      <c r="A55" s="2" t="str">
        <f ca="1">IFERROR(__xludf.DUMMYFUNCTION("""COMPUTED_VALUE"""),"Latvia")</f>
        <v>Latvia</v>
      </c>
      <c r="B55" s="2"/>
      <c r="C55" s="2">
        <f ca="1">IFERROR(__xludf.DUMMYFUNCTION("""COMPUTED_VALUE"""),0)</f>
        <v>0</v>
      </c>
      <c r="D55" s="2">
        <f ca="1">IFERROR(__xludf.DUMMYFUNCTION("""COMPUTED_VALUE"""),0)</f>
        <v>0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IFERROR(__xludf.DUMMYFUNCTION("""COMPUTED_VALUE"""),0)</f>
        <v>0</v>
      </c>
      <c r="AA55" s="2">
        <f ca="1">IFERROR(__xludf.DUMMYFUNCTION("""COMPUTED_VALUE"""),0)</f>
        <v>0</v>
      </c>
      <c r="AB55" s="2">
        <f ca="1">IFERROR(__xludf.DUMMYFUNCTION("""COMPUTED_VALUE"""),0)</f>
        <v>0</v>
      </c>
      <c r="AC55" s="2">
        <f ca="1">IFERROR(__xludf.DUMMYFUNCTION("""COMPUTED_VALUE"""),0)</f>
        <v>0</v>
      </c>
      <c r="AD55" s="2">
        <f ca="1">IFERROR(__xludf.DUMMYFUNCTION("""COMPUTED_VALUE"""),0)</f>
        <v>0</v>
      </c>
      <c r="AE55" s="2">
        <f ca="1">IFERROR(__xludf.DUMMYFUNCTION("""COMPUTED_VALUE"""),0)</f>
        <v>0</v>
      </c>
      <c r="AF55" s="2">
        <f ca="1">IFERROR(__xludf.DUMMYFUNCTION("""COMPUTED_VALUE"""),0)</f>
        <v>0</v>
      </c>
      <c r="AG55" s="2">
        <f ca="1">IFERROR(__xludf.DUMMYFUNCTION("""COMPUTED_VALUE"""),0)</f>
        <v>0</v>
      </c>
      <c r="AH55" s="2">
        <f ca="1">IFERROR(__xludf.DUMMYFUNCTION("""COMPUTED_VALUE"""),0)</f>
        <v>0</v>
      </c>
      <c r="AI55" s="2">
        <f ca="1">IFERROR(__xludf.DUMMYFUNCTION("""COMPUTED_VALUE"""),0)</f>
        <v>0</v>
      </c>
      <c r="AJ55" s="2">
        <f ca="1">IFERROR(__xludf.DUMMYFUNCTION("""COMPUTED_VALUE"""),0)</f>
        <v>0</v>
      </c>
      <c r="AK55" s="2">
        <f ca="1">IFERROR(__xludf.DUMMYFUNCTION("""COMPUTED_VALUE"""),0)</f>
        <v>0</v>
      </c>
      <c r="AL55" s="2">
        <f ca="1">IFERROR(__xludf.DUMMYFUNCTION("""COMPUTED_VALUE"""),0)</f>
        <v>0</v>
      </c>
      <c r="AM55" s="2">
        <f ca="1">IFERROR(__xludf.DUMMYFUNCTION("""COMPUTED_VALUE"""),0)</f>
        <v>0</v>
      </c>
      <c r="AN55" s="2">
        <f ca="1">IFERROR(__xludf.DUMMYFUNCTION("""COMPUTED_VALUE"""),0)</f>
        <v>0</v>
      </c>
      <c r="AO55" s="2">
        <f ca="1">IFERROR(__xludf.DUMMYFUNCTION("""COMPUTED_VALUE"""),0)</f>
        <v>0</v>
      </c>
      <c r="AP55" s="2">
        <f ca="1">IFERROR(__xludf.DUMMYFUNCTION("""COMPUTED_VALUE"""),0)</f>
        <v>0</v>
      </c>
      <c r="AQ55" s="2">
        <f ca="1">IFERROR(__xludf.DUMMYFUNCTION("""COMPUTED_VALUE"""),1)</f>
        <v>1</v>
      </c>
      <c r="AR55" s="2">
        <f ca="1">IFERROR(__xludf.DUMMYFUNCTION("""COMPUTED_VALUE"""),1)</f>
        <v>1</v>
      </c>
      <c r="AS55" s="2">
        <f ca="1">IFERROR(__xludf.DUMMYFUNCTION("""COMPUTED_VALUE"""),1)</f>
        <v>1</v>
      </c>
      <c r="AT55" s="2">
        <f ca="1">IFERROR(__xludf.DUMMYFUNCTION("""COMPUTED_VALUE"""),1)</f>
        <v>1</v>
      </c>
      <c r="AU55" s="2">
        <f ca="1">IFERROR(__xludf.DUMMYFUNCTION("""COMPUTED_VALUE"""),1)</f>
        <v>1</v>
      </c>
      <c r="AV55" s="2">
        <f ca="1">IFERROR(__xludf.DUMMYFUNCTION("""COMPUTED_VALUE"""),1)</f>
        <v>1</v>
      </c>
      <c r="AW55" s="2">
        <f ca="1">IFERROR(__xludf.DUMMYFUNCTION("""COMPUTED_VALUE"""),2)</f>
        <v>2</v>
      </c>
      <c r="AX55" s="2">
        <f ca="1">IFERROR(__xludf.DUMMYFUNCTION("""COMPUTED_VALUE"""),6)</f>
        <v>6</v>
      </c>
    </row>
    <row r="56" spans="1:50" ht="13.2" x14ac:dyDescent="0.25">
      <c r="A56" s="2" t="str">
        <f ca="1">IFERROR(__xludf.DUMMYFUNCTION("""COMPUTED_VALUE"""),"Lebanon")</f>
        <v>Lebanon</v>
      </c>
      <c r="B56" s="2"/>
      <c r="C56" s="2">
        <f ca="1">IFERROR(__xludf.DUMMYFUNCTION("""COMPUTED_VALUE"""),0)</f>
        <v>0</v>
      </c>
      <c r="D56" s="2">
        <f ca="1">IFERROR(__xludf.DUMMYFUNCTION("""COMPUTED_VALUE"""),0)</f>
        <v>0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IFERROR(__xludf.DUMMYFUNCTION("""COMPUTED_VALUE"""),0)</f>
        <v>0</v>
      </c>
      <c r="Q56" s="2">
        <f ca="1">IFERROR(__xludf.DUMMYFUNCTION("""COMPUTED_VALUE"""),0)</f>
        <v>0</v>
      </c>
      <c r="R56" s="2">
        <f ca="1">IFERROR(__xludf.DUMMYFUNCTION("""COMPUTED_VALUE"""),0)</f>
        <v>0</v>
      </c>
      <c r="S56" s="2">
        <f ca="1">IFERROR(__xludf.DUMMYFUNCTION("""COMPUTED_VALUE"""),0)</f>
        <v>0</v>
      </c>
      <c r="T56" s="2">
        <f ca="1">IFERROR(__xludf.DUMMYFUNCTION("""COMPUTED_VALUE"""),0)</f>
        <v>0</v>
      </c>
      <c r="U56" s="2">
        <f ca="1">IFERROR(__xludf.DUMMYFUNCTION("""COMPUTED_VALUE"""),0)</f>
        <v>0</v>
      </c>
      <c r="V56" s="2">
        <f ca="1">IFERROR(__xludf.DUMMYFUNCTION("""COMPUTED_VALUE"""),0)</f>
        <v>0</v>
      </c>
      <c r="W56" s="2">
        <f ca="1">IFERROR(__xludf.DUMMYFUNCTION("""COMPUTED_VALUE"""),0)</f>
        <v>0</v>
      </c>
      <c r="X56" s="2">
        <f ca="1">IFERROR(__xludf.DUMMYFUNCTION("""COMPUTED_VALUE"""),0)</f>
        <v>0</v>
      </c>
      <c r="Y56" s="2">
        <f ca="1">IFERROR(__xludf.DUMMYFUNCTION("""COMPUTED_VALUE"""),0)</f>
        <v>0</v>
      </c>
      <c r="Z56" s="2">
        <f ca="1">IFERROR(__xludf.DUMMYFUNCTION("""COMPUTED_VALUE"""),0)</f>
        <v>0</v>
      </c>
      <c r="AA56" s="2">
        <f ca="1">IFERROR(__xludf.DUMMYFUNCTION("""COMPUTED_VALUE"""),0)</f>
        <v>0</v>
      </c>
      <c r="AB56" s="2">
        <f ca="1">IFERROR(__xludf.DUMMYFUNCTION("""COMPUTED_VALUE"""),0)</f>
        <v>0</v>
      </c>
      <c r="AC56" s="2">
        <f ca="1">IFERROR(__xludf.DUMMYFUNCTION("""COMPUTED_VALUE"""),0)</f>
        <v>0</v>
      </c>
      <c r="AD56" s="2">
        <f ca="1">IFERROR(__xludf.DUMMYFUNCTION("""COMPUTED_VALUE"""),0)</f>
        <v>0</v>
      </c>
      <c r="AE56" s="2">
        <f ca="1">IFERROR(__xludf.DUMMYFUNCTION("""COMPUTED_VALUE"""),0)</f>
        <v>0</v>
      </c>
      <c r="AF56" s="2">
        <f ca="1">IFERROR(__xludf.DUMMYFUNCTION("""COMPUTED_VALUE"""),0)</f>
        <v>0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IFERROR(__xludf.DUMMYFUNCTION("""COMPUTED_VALUE"""),2)</f>
        <v>2</v>
      </c>
      <c r="AM56" s="2">
        <f ca="1">IFERROR(__xludf.DUMMYFUNCTION("""COMPUTED_VALUE"""),2)</f>
        <v>2</v>
      </c>
      <c r="AN56" s="2">
        <f ca="1">IFERROR(__xludf.DUMMYFUNCTION("""COMPUTED_VALUE"""),2)</f>
        <v>2</v>
      </c>
      <c r="AO56" s="2">
        <f ca="1">IFERROR(__xludf.DUMMYFUNCTION("""COMPUTED_VALUE"""),4)</f>
        <v>4</v>
      </c>
      <c r="AP56" s="2">
        <f ca="1">IFERROR(__xludf.DUMMYFUNCTION("""COMPUTED_VALUE"""),10)</f>
        <v>10</v>
      </c>
      <c r="AQ56" s="2">
        <f ca="1">IFERROR(__xludf.DUMMYFUNCTION("""COMPUTED_VALUE"""),13)</f>
        <v>13</v>
      </c>
      <c r="AR56" s="2">
        <f ca="1">IFERROR(__xludf.DUMMYFUNCTION("""COMPUTED_VALUE"""),13)</f>
        <v>13</v>
      </c>
      <c r="AS56" s="2">
        <f ca="1">IFERROR(__xludf.DUMMYFUNCTION("""COMPUTED_VALUE"""),13)</f>
        <v>13</v>
      </c>
      <c r="AT56" s="2">
        <f ca="1">IFERROR(__xludf.DUMMYFUNCTION("""COMPUTED_VALUE"""),16)</f>
        <v>16</v>
      </c>
      <c r="AU56" s="2">
        <f ca="1">IFERROR(__xludf.DUMMYFUNCTION("""COMPUTED_VALUE"""),22)</f>
        <v>22</v>
      </c>
      <c r="AV56" s="2">
        <f ca="1">IFERROR(__xludf.DUMMYFUNCTION("""COMPUTED_VALUE"""),22)</f>
        <v>22</v>
      </c>
      <c r="AW56" s="2">
        <f ca="1">IFERROR(__xludf.DUMMYFUNCTION("""COMPUTED_VALUE"""),32)</f>
        <v>32</v>
      </c>
      <c r="AX56" s="2">
        <f ca="1">IFERROR(__xludf.DUMMYFUNCTION("""COMPUTED_VALUE"""),32)</f>
        <v>32</v>
      </c>
    </row>
    <row r="57" spans="1:50" ht="13.2" x14ac:dyDescent="0.25">
      <c r="A57" s="2" t="str">
        <f ca="1">IFERROR(__xludf.DUMMYFUNCTION("""COMPUTED_VALUE"""),"Liechtenstein")</f>
        <v>Liechtenstein</v>
      </c>
      <c r="B57" s="2"/>
      <c r="C57" s="2">
        <f ca="1">IFERROR(__xludf.DUMMYFUNCTION("""COMPUTED_VALUE"""),0)</f>
        <v>0</v>
      </c>
      <c r="D57" s="2">
        <f ca="1">IFERROR(__xludf.DUMMYFUNCTION("""COMPUTED_VALUE"""),0)</f>
        <v>0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IFERROR(__xludf.DUMMYFUNCTION("""COMPUTED_VALUE"""),0)</f>
        <v>0</v>
      </c>
      <c r="AE57" s="2">
        <f ca="1">IFERROR(__xludf.DUMMYFUNCTION("""COMPUTED_VALUE"""),0)</f>
        <v>0</v>
      </c>
      <c r="AF57" s="2">
        <f ca="1">IFERROR(__xludf.DUMMYFUNCTION("""COMPUTED_VALUE"""),0)</f>
        <v>0</v>
      </c>
      <c r="AG57" s="2">
        <f ca="1">IFERROR(__xludf.DUMMYFUNCTION("""COMPUTED_VALUE"""),0)</f>
        <v>0</v>
      </c>
      <c r="AH57" s="2">
        <f ca="1">IFERROR(__xludf.DUMMYFUNCTION("""COMPUTED_VALUE"""),0)</f>
        <v>0</v>
      </c>
      <c r="AI57" s="2">
        <f ca="1">IFERROR(__xludf.DUMMYFUNCTION("""COMPUTED_VALUE"""),0)</f>
        <v>0</v>
      </c>
      <c r="AJ57" s="2">
        <f ca="1">IFERROR(__xludf.DUMMYFUNCTION("""COMPUTED_VALUE"""),0)</f>
        <v>0</v>
      </c>
      <c r="AK57" s="2">
        <f ca="1">IFERROR(__xludf.DUMMYFUNCTION("""COMPUTED_VALUE"""),0)</f>
        <v>0</v>
      </c>
      <c r="AL57" s="2">
        <f ca="1">IFERROR(__xludf.DUMMYFUNCTION("""COMPUTED_VALUE"""),0)</f>
        <v>0</v>
      </c>
      <c r="AM57" s="2">
        <f ca="1">IFERROR(__xludf.DUMMYFUNCTION("""COMPUTED_VALUE"""),0)</f>
        <v>0</v>
      </c>
      <c r="AN57" s="2">
        <f ca="1">IFERROR(__xludf.DUMMYFUNCTION("""COMPUTED_VALUE"""),0)</f>
        <v>0</v>
      </c>
      <c r="AO57" s="2">
        <f ca="1">IFERROR(__xludf.DUMMYFUNCTION("""COMPUTED_VALUE"""),0)</f>
        <v>0</v>
      </c>
      <c r="AP57" s="2">
        <f ca="1">IFERROR(__xludf.DUMMYFUNCTION("""COMPUTED_VALUE"""),0)</f>
        <v>0</v>
      </c>
      <c r="AQ57" s="2">
        <f ca="1">IFERROR(__xludf.DUMMYFUNCTION("""COMPUTED_VALUE"""),0)</f>
        <v>0</v>
      </c>
      <c r="AR57" s="2">
        <f ca="1">IFERROR(__xludf.DUMMYFUNCTION("""COMPUTED_VALUE"""),0)</f>
        <v>0</v>
      </c>
      <c r="AS57" s="2">
        <f ca="1">IFERROR(__xludf.DUMMYFUNCTION("""COMPUTED_VALUE"""),1)</f>
        <v>1</v>
      </c>
      <c r="AT57" s="2">
        <f ca="1">IFERROR(__xludf.DUMMYFUNCTION("""COMPUTED_VALUE"""),1)</f>
        <v>1</v>
      </c>
      <c r="AU57" s="2">
        <f ca="1">IFERROR(__xludf.DUMMYFUNCTION("""COMPUTED_VALUE"""),1)</f>
        <v>1</v>
      </c>
      <c r="AV57" s="2">
        <f ca="1">IFERROR(__xludf.DUMMYFUNCTION("""COMPUTED_VALUE"""),1)</f>
        <v>1</v>
      </c>
      <c r="AW57" s="2">
        <f ca="1">IFERROR(__xludf.DUMMYFUNCTION("""COMPUTED_VALUE"""),1)</f>
        <v>1</v>
      </c>
      <c r="AX57" s="2">
        <f ca="1">IFERROR(__xludf.DUMMYFUNCTION("""COMPUTED_VALUE"""),1)</f>
        <v>1</v>
      </c>
    </row>
    <row r="58" spans="1:50" ht="13.2" x14ac:dyDescent="0.25">
      <c r="A58" s="2" t="str">
        <f ca="1">IFERROR(__xludf.DUMMYFUNCTION("""COMPUTED_VALUE"""),"Lithuania")</f>
        <v>Lithuania</v>
      </c>
      <c r="B58" s="2"/>
      <c r="C58" s="2">
        <f ca="1">IFERROR(__xludf.DUMMYFUNCTION("""COMPUTED_VALUE"""),0)</f>
        <v>0</v>
      </c>
      <c r="D58" s="2">
        <f ca="1">IFERROR(__xludf.DUMMYFUNCTION("""COMPUTED_VALUE"""),0)</f>
        <v>0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IFERROR(__xludf.DUMMYFUNCTION("""COMPUTED_VALUE"""),0)</f>
        <v>0</v>
      </c>
      <c r="AJ58" s="2">
        <f ca="1">IFERROR(__xludf.DUMMYFUNCTION("""COMPUTED_VALUE"""),0)</f>
        <v>0</v>
      </c>
      <c r="AK58" s="2">
        <f ca="1">IFERROR(__xludf.DUMMYFUNCTION("""COMPUTED_VALUE"""),0)</f>
        <v>0</v>
      </c>
      <c r="AL58" s="2">
        <f ca="1">IFERROR(__xludf.DUMMYFUNCTION("""COMPUTED_VALUE"""),0)</f>
        <v>0</v>
      </c>
      <c r="AM58" s="2">
        <f ca="1">IFERROR(__xludf.DUMMYFUNCTION("""COMPUTED_VALUE"""),0)</f>
        <v>0</v>
      </c>
      <c r="AN58" s="2">
        <f ca="1">IFERROR(__xludf.DUMMYFUNCTION("""COMPUTED_VALUE"""),1)</f>
        <v>1</v>
      </c>
      <c r="AO58" s="2">
        <f ca="1">IFERROR(__xludf.DUMMYFUNCTION("""COMPUTED_VALUE"""),1)</f>
        <v>1</v>
      </c>
      <c r="AP58" s="2">
        <f ca="1">IFERROR(__xludf.DUMMYFUNCTION("""COMPUTED_VALUE"""),1)</f>
        <v>1</v>
      </c>
      <c r="AQ58" s="2">
        <f ca="1">IFERROR(__xludf.DUMMYFUNCTION("""COMPUTED_VALUE"""),1)</f>
        <v>1</v>
      </c>
      <c r="AR58" s="2">
        <f ca="1">IFERROR(__xludf.DUMMYFUNCTION("""COMPUTED_VALUE"""),1)</f>
        <v>1</v>
      </c>
      <c r="AS58" s="2">
        <f ca="1">IFERROR(__xludf.DUMMYFUNCTION("""COMPUTED_VALUE"""),1)</f>
        <v>1</v>
      </c>
      <c r="AT58" s="2">
        <f ca="1">IFERROR(__xludf.DUMMYFUNCTION("""COMPUTED_VALUE"""),1)</f>
        <v>1</v>
      </c>
      <c r="AU58" s="2">
        <f ca="1">IFERROR(__xludf.DUMMYFUNCTION("""COMPUTED_VALUE"""),1)</f>
        <v>1</v>
      </c>
      <c r="AV58" s="2">
        <f ca="1">IFERROR(__xludf.DUMMYFUNCTION("""COMPUTED_VALUE"""),1)</f>
        <v>1</v>
      </c>
      <c r="AW58" s="2">
        <f ca="1">IFERROR(__xludf.DUMMYFUNCTION("""COMPUTED_VALUE"""),1)</f>
        <v>1</v>
      </c>
      <c r="AX58" s="2">
        <f ca="1">IFERROR(__xludf.DUMMYFUNCTION("""COMPUTED_VALUE"""),1)</f>
        <v>1</v>
      </c>
    </row>
    <row r="59" spans="1:50" ht="13.2" x14ac:dyDescent="0.25">
      <c r="A59" s="2" t="str">
        <f ca="1">IFERROR(__xludf.DUMMYFUNCTION("""COMPUTED_VALUE"""),"Luxembourg")</f>
        <v>Luxembourg</v>
      </c>
      <c r="B59" s="16"/>
      <c r="C59" s="2">
        <f ca="1">IFERROR(__xludf.DUMMYFUNCTION("""COMPUTED_VALUE"""),0)</f>
        <v>0</v>
      </c>
      <c r="D59" s="2">
        <f ca="1">IFERROR(__xludf.DUMMYFUNCTION("""COMPUTED_VALUE"""),0)</f>
        <v>0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IFERROR(__xludf.DUMMYFUNCTION("""COMPUTED_VALUE"""),0)</f>
        <v>0</v>
      </c>
      <c r="AA59" s="2">
        <f ca="1">IFERROR(__xludf.DUMMYFUNCTION("""COMPUTED_VALUE"""),0)</f>
        <v>0</v>
      </c>
      <c r="AB59" s="2">
        <f ca="1">IFERROR(__xludf.DUMMYFUNCTION("""COMPUTED_VALUE"""),0)</f>
        <v>0</v>
      </c>
      <c r="AC59" s="2">
        <f ca="1">IFERROR(__xludf.DUMMYFUNCTION("""COMPUTED_VALUE"""),0)</f>
        <v>0</v>
      </c>
      <c r="AD59" s="2">
        <f ca="1">IFERROR(__xludf.DUMMYFUNCTION("""COMPUTED_VALUE"""),0)</f>
        <v>0</v>
      </c>
      <c r="AE59" s="2">
        <f ca="1">IFERROR(__xludf.DUMMYFUNCTION("""COMPUTED_VALUE"""),0)</f>
        <v>0</v>
      </c>
      <c r="AF59" s="2">
        <f ca="1">IFERROR(__xludf.DUMMYFUNCTION("""COMPUTED_VALUE"""),0)</f>
        <v>0</v>
      </c>
      <c r="AG59" s="2">
        <f ca="1">IFERROR(__xludf.DUMMYFUNCTION("""COMPUTED_VALUE"""),0)</f>
        <v>0</v>
      </c>
      <c r="AH59" s="2">
        <f ca="1">IFERROR(__xludf.DUMMYFUNCTION("""COMPUTED_VALUE"""),0)</f>
        <v>0</v>
      </c>
      <c r="AI59" s="2">
        <f ca="1">IFERROR(__xludf.DUMMYFUNCTION("""COMPUTED_VALUE"""),0)</f>
        <v>0</v>
      </c>
      <c r="AJ59" s="2">
        <f ca="1">IFERROR(__xludf.DUMMYFUNCTION("""COMPUTED_VALUE"""),0)</f>
        <v>0</v>
      </c>
      <c r="AK59" s="2">
        <f ca="1">IFERROR(__xludf.DUMMYFUNCTION("""COMPUTED_VALUE"""),0)</f>
        <v>0</v>
      </c>
      <c r="AL59" s="2">
        <f ca="1">IFERROR(__xludf.DUMMYFUNCTION("""COMPUTED_VALUE"""),0)</f>
        <v>0</v>
      </c>
      <c r="AM59" s="2">
        <f ca="1">IFERROR(__xludf.DUMMYFUNCTION("""COMPUTED_VALUE"""),0)</f>
        <v>0</v>
      </c>
      <c r="AN59" s="2">
        <f ca="1">IFERROR(__xludf.DUMMYFUNCTION("""COMPUTED_VALUE"""),0)</f>
        <v>0</v>
      </c>
      <c r="AO59" s="2">
        <f ca="1">IFERROR(__xludf.DUMMYFUNCTION("""COMPUTED_VALUE"""),1)</f>
        <v>1</v>
      </c>
      <c r="AP59" s="2">
        <f ca="1">IFERROR(__xludf.DUMMYFUNCTION("""COMPUTED_VALUE"""),1)</f>
        <v>1</v>
      </c>
      <c r="AQ59" s="2">
        <f ca="1">IFERROR(__xludf.DUMMYFUNCTION("""COMPUTED_VALUE"""),1)</f>
        <v>1</v>
      </c>
      <c r="AR59" s="2">
        <f ca="1">IFERROR(__xludf.DUMMYFUNCTION("""COMPUTED_VALUE"""),1)</f>
        <v>1</v>
      </c>
      <c r="AS59" s="2">
        <f ca="1">IFERROR(__xludf.DUMMYFUNCTION("""COMPUTED_VALUE"""),1)</f>
        <v>1</v>
      </c>
      <c r="AT59" s="2">
        <f ca="1">IFERROR(__xludf.DUMMYFUNCTION("""COMPUTED_VALUE"""),1)</f>
        <v>1</v>
      </c>
      <c r="AU59" s="2">
        <f ca="1">IFERROR(__xludf.DUMMYFUNCTION("""COMPUTED_VALUE"""),2)</f>
        <v>2</v>
      </c>
      <c r="AV59" s="2">
        <f ca="1">IFERROR(__xludf.DUMMYFUNCTION("""COMPUTED_VALUE"""),2)</f>
        <v>2</v>
      </c>
      <c r="AW59" s="2">
        <f ca="1">IFERROR(__xludf.DUMMYFUNCTION("""COMPUTED_VALUE"""),3)</f>
        <v>3</v>
      </c>
      <c r="AX59" s="2">
        <f ca="1">IFERROR(__xludf.DUMMYFUNCTION("""COMPUTED_VALUE"""),3)</f>
        <v>3</v>
      </c>
    </row>
    <row r="60" spans="1:50" ht="13.2" x14ac:dyDescent="0.25">
      <c r="A60" s="2" t="str">
        <f ca="1">IFERROR(__xludf.DUMMYFUNCTION("""COMPUTED_VALUE"""),"Macau")</f>
        <v>Macau</v>
      </c>
      <c r="B60" s="2"/>
      <c r="C60" s="2">
        <f ca="1">IFERROR(__xludf.DUMMYFUNCTION("""COMPUTED_VALUE"""),1)</f>
        <v>1</v>
      </c>
      <c r="D60" s="2">
        <f ca="1">IFERROR(__xludf.DUMMYFUNCTION("""COMPUTED_VALUE"""),2)</f>
        <v>2</v>
      </c>
      <c r="E60" s="2">
        <f ca="1">IFERROR(__xludf.DUMMYFUNCTION("""COMPUTED_VALUE"""),2)</f>
        <v>2</v>
      </c>
      <c r="F60" s="2">
        <f ca="1">IFERROR(__xludf.DUMMYFUNCTION("""COMPUTED_VALUE"""),2)</f>
        <v>2</v>
      </c>
      <c r="G60" s="2">
        <f ca="1">IFERROR(__xludf.DUMMYFUNCTION("""COMPUTED_VALUE"""),5)</f>
        <v>5</v>
      </c>
      <c r="H60" s="2">
        <f ca="1">IFERROR(__xludf.DUMMYFUNCTION("""COMPUTED_VALUE"""),6)</f>
        <v>6</v>
      </c>
      <c r="I60" s="2">
        <f ca="1">IFERROR(__xludf.DUMMYFUNCTION("""COMPUTED_VALUE"""),7)</f>
        <v>7</v>
      </c>
      <c r="J60" s="2">
        <f ca="1">IFERROR(__xludf.DUMMYFUNCTION("""COMPUTED_VALUE"""),7)</f>
        <v>7</v>
      </c>
      <c r="K60" s="2">
        <f ca="1">IFERROR(__xludf.DUMMYFUNCTION("""COMPUTED_VALUE"""),7)</f>
        <v>7</v>
      </c>
      <c r="L60" s="2">
        <f ca="1">IFERROR(__xludf.DUMMYFUNCTION("""COMPUTED_VALUE"""),7)</f>
        <v>7</v>
      </c>
      <c r="M60" s="2">
        <f ca="1">IFERROR(__xludf.DUMMYFUNCTION("""COMPUTED_VALUE"""),7)</f>
        <v>7</v>
      </c>
      <c r="N60" s="2">
        <f ca="1">IFERROR(__xludf.DUMMYFUNCTION("""COMPUTED_VALUE"""),8)</f>
        <v>8</v>
      </c>
      <c r="O60" s="2">
        <f ca="1">IFERROR(__xludf.DUMMYFUNCTION("""COMPUTED_VALUE"""),8)</f>
        <v>8</v>
      </c>
      <c r="P60" s="2">
        <f ca="1">IFERROR(__xludf.DUMMYFUNCTION("""COMPUTED_VALUE"""),10)</f>
        <v>10</v>
      </c>
      <c r="Q60" s="2">
        <f ca="1">IFERROR(__xludf.DUMMYFUNCTION("""COMPUTED_VALUE"""),10)</f>
        <v>10</v>
      </c>
      <c r="R60" s="2">
        <f ca="1">IFERROR(__xludf.DUMMYFUNCTION("""COMPUTED_VALUE"""),10)</f>
        <v>10</v>
      </c>
      <c r="S60" s="2">
        <f ca="1">IFERROR(__xludf.DUMMYFUNCTION("""COMPUTED_VALUE"""),10)</f>
        <v>10</v>
      </c>
      <c r="T60" s="2">
        <f ca="1">IFERROR(__xludf.DUMMYFUNCTION("""COMPUTED_VALUE"""),10)</f>
        <v>10</v>
      </c>
      <c r="U60" s="2">
        <f ca="1">IFERROR(__xludf.DUMMYFUNCTION("""COMPUTED_VALUE"""),10)</f>
        <v>10</v>
      </c>
      <c r="V60" s="2">
        <f ca="1">IFERROR(__xludf.DUMMYFUNCTION("""COMPUTED_VALUE"""),10)</f>
        <v>10</v>
      </c>
      <c r="W60" s="2">
        <f ca="1">IFERROR(__xludf.DUMMYFUNCTION("""COMPUTED_VALUE"""),10)</f>
        <v>10</v>
      </c>
      <c r="X60" s="2">
        <f ca="1">IFERROR(__xludf.DUMMYFUNCTION("""COMPUTED_VALUE"""),10)</f>
        <v>10</v>
      </c>
      <c r="Y60" s="2">
        <f ca="1">IFERROR(__xludf.DUMMYFUNCTION("""COMPUTED_VALUE"""),10)</f>
        <v>10</v>
      </c>
      <c r="Z60" s="2">
        <f ca="1">IFERROR(__xludf.DUMMYFUNCTION("""COMPUTED_VALUE"""),10)</f>
        <v>10</v>
      </c>
      <c r="AA60" s="2">
        <f ca="1">IFERROR(__xludf.DUMMYFUNCTION("""COMPUTED_VALUE"""),10)</f>
        <v>10</v>
      </c>
      <c r="AB60" s="2">
        <f ca="1">IFERROR(__xludf.DUMMYFUNCTION("""COMPUTED_VALUE"""),10)</f>
        <v>10</v>
      </c>
      <c r="AC60" s="2">
        <f ca="1">IFERROR(__xludf.DUMMYFUNCTION("""COMPUTED_VALUE"""),10)</f>
        <v>10</v>
      </c>
      <c r="AD60" s="2">
        <f ca="1">IFERROR(__xludf.DUMMYFUNCTION("""COMPUTED_VALUE"""),10)</f>
        <v>10</v>
      </c>
      <c r="AE60" s="2">
        <f ca="1">IFERROR(__xludf.DUMMYFUNCTION("""COMPUTED_VALUE"""),10)</f>
        <v>10</v>
      </c>
      <c r="AF60" s="2">
        <f ca="1">IFERROR(__xludf.DUMMYFUNCTION("""COMPUTED_VALUE"""),10)</f>
        <v>10</v>
      </c>
      <c r="AG60" s="2">
        <f ca="1">IFERROR(__xludf.DUMMYFUNCTION("""COMPUTED_VALUE"""),10)</f>
        <v>10</v>
      </c>
      <c r="AH60" s="2">
        <f ca="1">IFERROR(__xludf.DUMMYFUNCTION("""COMPUTED_VALUE"""),10)</f>
        <v>10</v>
      </c>
      <c r="AI60" s="2">
        <f ca="1">IFERROR(__xludf.DUMMYFUNCTION("""COMPUTED_VALUE"""),10)</f>
        <v>10</v>
      </c>
      <c r="AJ60" s="2">
        <f ca="1">IFERROR(__xludf.DUMMYFUNCTION("""COMPUTED_VALUE"""),10)</f>
        <v>10</v>
      </c>
      <c r="AK60" s="2">
        <f ca="1">IFERROR(__xludf.DUMMYFUNCTION("""COMPUTED_VALUE"""),10)</f>
        <v>10</v>
      </c>
      <c r="AL60" s="2">
        <f ca="1">IFERROR(__xludf.DUMMYFUNCTION("""COMPUTED_VALUE"""),10)</f>
        <v>10</v>
      </c>
      <c r="AM60" s="2">
        <f ca="1">IFERROR(__xludf.DUMMYFUNCTION("""COMPUTED_VALUE"""),10)</f>
        <v>10</v>
      </c>
      <c r="AN60" s="2">
        <f ca="1">IFERROR(__xludf.DUMMYFUNCTION("""COMPUTED_VALUE"""),10)</f>
        <v>10</v>
      </c>
      <c r="AO60" s="2">
        <f ca="1">IFERROR(__xludf.DUMMYFUNCTION("""COMPUTED_VALUE"""),10)</f>
        <v>10</v>
      </c>
      <c r="AP60" s="2">
        <f ca="1">IFERROR(__xludf.DUMMYFUNCTION("""COMPUTED_VALUE"""),10)</f>
        <v>10</v>
      </c>
      <c r="AQ60" s="2">
        <f ca="1">IFERROR(__xludf.DUMMYFUNCTION("""COMPUTED_VALUE"""),10)</f>
        <v>10</v>
      </c>
      <c r="AR60" s="2">
        <f ca="1">IFERROR(__xludf.DUMMYFUNCTION("""COMPUTED_VALUE"""),10)</f>
        <v>10</v>
      </c>
      <c r="AS60" s="2">
        <f ca="1">IFERROR(__xludf.DUMMYFUNCTION("""COMPUTED_VALUE"""),10)</f>
        <v>10</v>
      </c>
      <c r="AT60" s="2">
        <f ca="1">IFERROR(__xludf.DUMMYFUNCTION("""COMPUTED_VALUE"""),10)</f>
        <v>10</v>
      </c>
      <c r="AU60" s="2">
        <f ca="1">IFERROR(__xludf.DUMMYFUNCTION("""COMPUTED_VALUE"""),10)</f>
        <v>10</v>
      </c>
      <c r="AV60" s="2">
        <f ca="1">IFERROR(__xludf.DUMMYFUNCTION("""COMPUTED_VALUE"""),10)</f>
        <v>10</v>
      </c>
      <c r="AW60" s="2">
        <f ca="1">IFERROR(__xludf.DUMMYFUNCTION("""COMPUTED_VALUE"""),10)</f>
        <v>10</v>
      </c>
      <c r="AX60" s="2">
        <f ca="1">IFERROR(__xludf.DUMMYFUNCTION("""COMPUTED_VALUE"""),10)</f>
        <v>10</v>
      </c>
    </row>
    <row r="61" spans="1:50" ht="13.2" x14ac:dyDescent="0.25">
      <c r="A61" s="2" t="s">
        <v>92</v>
      </c>
      <c r="B61" s="15" t="s">
        <v>101</v>
      </c>
      <c r="C61" s="2">
        <v>547</v>
      </c>
      <c r="D61" s="2">
        <v>639</v>
      </c>
      <c r="E61" s="2">
        <v>916</v>
      </c>
      <c r="F61" s="2">
        <v>1399</v>
      </c>
      <c r="G61" s="2">
        <v>2062</v>
      </c>
      <c r="H61" s="2">
        <v>2863</v>
      </c>
      <c r="I61" s="2">
        <v>5494</v>
      </c>
      <c r="J61" s="2">
        <v>6070</v>
      </c>
      <c r="K61" s="2">
        <v>8124</v>
      </c>
      <c r="L61" s="2">
        <v>9783</v>
      </c>
      <c r="M61" s="2">
        <v>11871</v>
      </c>
      <c r="N61" s="2">
        <v>16607</v>
      </c>
      <c r="O61" s="2">
        <v>19693</v>
      </c>
      <c r="P61" s="2">
        <v>23680</v>
      </c>
      <c r="Q61" s="2">
        <v>27409</v>
      </c>
      <c r="R61" s="2">
        <v>30553</v>
      </c>
      <c r="S61" s="2">
        <v>34075</v>
      </c>
      <c r="T61" s="2">
        <v>36778</v>
      </c>
      <c r="U61" s="2">
        <v>39790</v>
      </c>
      <c r="V61" s="2">
        <v>42306</v>
      </c>
      <c r="W61" s="2">
        <v>44327</v>
      </c>
      <c r="X61" s="2">
        <v>44699</v>
      </c>
      <c r="Y61" s="2">
        <v>59832</v>
      </c>
      <c r="Z61" s="2">
        <v>66292</v>
      </c>
      <c r="AA61" s="2">
        <v>68347</v>
      </c>
      <c r="AB61" s="2">
        <v>70446</v>
      </c>
      <c r="AC61" s="2">
        <v>72364</v>
      </c>
      <c r="AD61" s="2">
        <v>74139</v>
      </c>
      <c r="AE61" s="2">
        <v>74546</v>
      </c>
      <c r="AF61" s="2">
        <v>74999</v>
      </c>
      <c r="AG61" s="2">
        <v>75472</v>
      </c>
      <c r="AH61" s="2">
        <v>76922</v>
      </c>
      <c r="AI61" s="2">
        <v>76938</v>
      </c>
      <c r="AJ61" s="2">
        <v>77152</v>
      </c>
      <c r="AK61" s="2">
        <v>77660</v>
      </c>
      <c r="AL61" s="2">
        <v>78065</v>
      </c>
      <c r="AM61" s="2">
        <v>78498</v>
      </c>
      <c r="AN61" s="2">
        <v>78824</v>
      </c>
      <c r="AO61" s="2">
        <v>79251</v>
      </c>
      <c r="AP61" s="2">
        <v>79826</v>
      </c>
      <c r="AQ61" s="2">
        <v>80026</v>
      </c>
      <c r="AR61" s="2">
        <v>80151</v>
      </c>
      <c r="AS61" s="2">
        <v>80271</v>
      </c>
      <c r="AT61" s="2">
        <v>80422</v>
      </c>
      <c r="AU61" s="2">
        <v>80573</v>
      </c>
      <c r="AV61" s="2">
        <v>80652</v>
      </c>
      <c r="AW61" s="2">
        <v>80699</v>
      </c>
      <c r="AX61" s="2">
        <v>80735</v>
      </c>
    </row>
    <row r="62" spans="1:50" ht="13.2" x14ac:dyDescent="0.25">
      <c r="A62" s="2" t="str">
        <f ca="1">IFERROR(__xludf.DUMMYFUNCTION("""COMPUTED_VALUE"""),"Malaysia")</f>
        <v>Malaysia</v>
      </c>
      <c r="B62" s="14" t="s">
        <v>104</v>
      </c>
      <c r="C62" s="2">
        <f ca="1">IFERROR(__xludf.DUMMYFUNCTION("""COMPUTED_VALUE"""),0)</f>
        <v>0</v>
      </c>
      <c r="D62" s="2">
        <f ca="1">IFERROR(__xludf.DUMMYFUNCTION("""COMPUTED_VALUE"""),0)</f>
        <v>0</v>
      </c>
      <c r="E62" s="2">
        <f ca="1">IFERROR(__xludf.DUMMYFUNCTION("""COMPUTED_VALUE"""),0)</f>
        <v>0</v>
      </c>
      <c r="F62" s="2">
        <f ca="1">IFERROR(__xludf.DUMMYFUNCTION("""COMPUTED_VALUE"""),3)</f>
        <v>3</v>
      </c>
      <c r="G62" s="2">
        <f ca="1">IFERROR(__xludf.DUMMYFUNCTION("""COMPUTED_VALUE"""),4)</f>
        <v>4</v>
      </c>
      <c r="H62" s="2">
        <f ca="1">IFERROR(__xludf.DUMMYFUNCTION("""COMPUTED_VALUE"""),4)</f>
        <v>4</v>
      </c>
      <c r="I62" s="2">
        <f ca="1">IFERROR(__xludf.DUMMYFUNCTION("""COMPUTED_VALUE"""),4)</f>
        <v>4</v>
      </c>
      <c r="J62" s="2">
        <f ca="1">IFERROR(__xludf.DUMMYFUNCTION("""COMPUTED_VALUE"""),7)</f>
        <v>7</v>
      </c>
      <c r="K62" s="2">
        <f ca="1">IFERROR(__xludf.DUMMYFUNCTION("""COMPUTED_VALUE"""),8)</f>
        <v>8</v>
      </c>
      <c r="L62" s="2">
        <f ca="1">IFERROR(__xludf.DUMMYFUNCTION("""COMPUTED_VALUE"""),8)</f>
        <v>8</v>
      </c>
      <c r="M62" s="2">
        <f ca="1">IFERROR(__xludf.DUMMYFUNCTION("""COMPUTED_VALUE"""),8)</f>
        <v>8</v>
      </c>
      <c r="N62" s="2">
        <f ca="1">IFERROR(__xludf.DUMMYFUNCTION("""COMPUTED_VALUE"""),8)</f>
        <v>8</v>
      </c>
      <c r="O62" s="2">
        <f ca="1">IFERROR(__xludf.DUMMYFUNCTION("""COMPUTED_VALUE"""),8)</f>
        <v>8</v>
      </c>
      <c r="P62" s="2">
        <f ca="1">IFERROR(__xludf.DUMMYFUNCTION("""COMPUTED_VALUE"""),10)</f>
        <v>10</v>
      </c>
      <c r="Q62" s="2">
        <f ca="1">IFERROR(__xludf.DUMMYFUNCTION("""COMPUTED_VALUE"""),12)</f>
        <v>12</v>
      </c>
      <c r="R62" s="2">
        <f ca="1">IFERROR(__xludf.DUMMYFUNCTION("""COMPUTED_VALUE"""),12)</f>
        <v>12</v>
      </c>
      <c r="S62" s="2">
        <f ca="1">IFERROR(__xludf.DUMMYFUNCTION("""COMPUTED_VALUE"""),12)</f>
        <v>12</v>
      </c>
      <c r="T62" s="2">
        <f ca="1">IFERROR(__xludf.DUMMYFUNCTION("""COMPUTED_VALUE"""),16)</f>
        <v>16</v>
      </c>
      <c r="U62" s="2">
        <f ca="1">IFERROR(__xludf.DUMMYFUNCTION("""COMPUTED_VALUE"""),16)</f>
        <v>16</v>
      </c>
      <c r="V62" s="2">
        <f ca="1">IFERROR(__xludf.DUMMYFUNCTION("""COMPUTED_VALUE"""),18)</f>
        <v>18</v>
      </c>
      <c r="W62" s="2">
        <f ca="1">IFERROR(__xludf.DUMMYFUNCTION("""COMPUTED_VALUE"""),18)</f>
        <v>18</v>
      </c>
      <c r="X62" s="2">
        <f ca="1">IFERROR(__xludf.DUMMYFUNCTION("""COMPUTED_VALUE"""),18)</f>
        <v>18</v>
      </c>
      <c r="Y62" s="2">
        <f ca="1">IFERROR(__xludf.DUMMYFUNCTION("""COMPUTED_VALUE"""),19)</f>
        <v>19</v>
      </c>
      <c r="Z62" s="2">
        <f ca="1">IFERROR(__xludf.DUMMYFUNCTION("""COMPUTED_VALUE"""),19)</f>
        <v>19</v>
      </c>
      <c r="AA62" s="2">
        <f ca="1">IFERROR(__xludf.DUMMYFUNCTION("""COMPUTED_VALUE"""),22)</f>
        <v>22</v>
      </c>
      <c r="AB62" s="2">
        <f ca="1">IFERROR(__xludf.DUMMYFUNCTION("""COMPUTED_VALUE"""),22)</f>
        <v>22</v>
      </c>
      <c r="AC62" s="2">
        <f ca="1">IFERROR(__xludf.DUMMYFUNCTION("""COMPUTED_VALUE"""),22)</f>
        <v>22</v>
      </c>
      <c r="AD62" s="2">
        <f ca="1">IFERROR(__xludf.DUMMYFUNCTION("""COMPUTED_VALUE"""),22)</f>
        <v>22</v>
      </c>
      <c r="AE62" s="2">
        <f ca="1">IFERROR(__xludf.DUMMYFUNCTION("""COMPUTED_VALUE"""),22)</f>
        <v>22</v>
      </c>
      <c r="AF62" s="2">
        <f ca="1">IFERROR(__xludf.DUMMYFUNCTION("""COMPUTED_VALUE"""),22)</f>
        <v>22</v>
      </c>
      <c r="AG62" s="2">
        <f ca="1">IFERROR(__xludf.DUMMYFUNCTION("""COMPUTED_VALUE"""),22)</f>
        <v>22</v>
      </c>
      <c r="AH62" s="2">
        <f ca="1">IFERROR(__xludf.DUMMYFUNCTION("""COMPUTED_VALUE"""),22)</f>
        <v>22</v>
      </c>
      <c r="AI62" s="2">
        <f ca="1">IFERROR(__xludf.DUMMYFUNCTION("""COMPUTED_VALUE"""),22)</f>
        <v>22</v>
      </c>
      <c r="AJ62" s="2">
        <f ca="1">IFERROR(__xludf.DUMMYFUNCTION("""COMPUTED_VALUE"""),22)</f>
        <v>22</v>
      </c>
      <c r="AK62" s="2">
        <f ca="1">IFERROR(__xludf.DUMMYFUNCTION("""COMPUTED_VALUE"""),22)</f>
        <v>22</v>
      </c>
      <c r="AL62" s="2">
        <f ca="1">IFERROR(__xludf.DUMMYFUNCTION("""COMPUTED_VALUE"""),22)</f>
        <v>22</v>
      </c>
      <c r="AM62" s="2">
        <f ca="1">IFERROR(__xludf.DUMMYFUNCTION("""COMPUTED_VALUE"""),23)</f>
        <v>23</v>
      </c>
      <c r="AN62" s="2">
        <f ca="1">IFERROR(__xludf.DUMMYFUNCTION("""COMPUTED_VALUE"""),23)</f>
        <v>23</v>
      </c>
      <c r="AO62" s="2">
        <f ca="1">IFERROR(__xludf.DUMMYFUNCTION("""COMPUTED_VALUE"""),25)</f>
        <v>25</v>
      </c>
      <c r="AP62" s="2">
        <f ca="1">IFERROR(__xludf.DUMMYFUNCTION("""COMPUTED_VALUE"""),29)</f>
        <v>29</v>
      </c>
      <c r="AQ62" s="2">
        <f ca="1">IFERROR(__xludf.DUMMYFUNCTION("""COMPUTED_VALUE"""),29)</f>
        <v>29</v>
      </c>
      <c r="AR62" s="2">
        <f ca="1">IFERROR(__xludf.DUMMYFUNCTION("""COMPUTED_VALUE"""),36)</f>
        <v>36</v>
      </c>
      <c r="AS62" s="2">
        <f ca="1">IFERROR(__xludf.DUMMYFUNCTION("""COMPUTED_VALUE"""),50)</f>
        <v>50</v>
      </c>
      <c r="AT62" s="2">
        <f ca="1">IFERROR(__xludf.DUMMYFUNCTION("""COMPUTED_VALUE"""),50)</f>
        <v>50</v>
      </c>
      <c r="AU62" s="2">
        <f ca="1">IFERROR(__xludf.DUMMYFUNCTION("""COMPUTED_VALUE"""),83)</f>
        <v>83</v>
      </c>
      <c r="AV62" s="2">
        <f ca="1">IFERROR(__xludf.DUMMYFUNCTION("""COMPUTED_VALUE"""),93)</f>
        <v>93</v>
      </c>
      <c r="AW62" s="2">
        <f ca="1">IFERROR(__xludf.DUMMYFUNCTION("""COMPUTED_VALUE"""),99)</f>
        <v>99</v>
      </c>
      <c r="AX62" s="2">
        <f ca="1">IFERROR(__xludf.DUMMYFUNCTION("""COMPUTED_VALUE"""),117)</f>
        <v>117</v>
      </c>
    </row>
    <row r="63" spans="1:50" ht="13.2" x14ac:dyDescent="0.25">
      <c r="A63" s="2" t="str">
        <f ca="1">IFERROR(__xludf.DUMMYFUNCTION("""COMPUTED_VALUE"""),"Maldives")</f>
        <v>Maldives</v>
      </c>
      <c r="B63" s="2"/>
      <c r="C63" s="2">
        <f ca="1">IFERROR(__xludf.DUMMYFUNCTION("""COMPUTED_VALUE"""),0)</f>
        <v>0</v>
      </c>
      <c r="D63" s="2">
        <f ca="1">IFERROR(__xludf.DUMMYFUNCTION("""COMPUTED_VALUE"""),0)</f>
        <v>0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IFERROR(__xludf.DUMMYFUNCTION("""COMPUTED_VALUE"""),0)</f>
        <v>0</v>
      </c>
      <c r="AF63" s="2">
        <f ca="1">IFERROR(__xludf.DUMMYFUNCTION("""COMPUTED_VALUE"""),0)</f>
        <v>0</v>
      </c>
      <c r="AG63" s="2">
        <f ca="1">IFERROR(__xludf.DUMMYFUNCTION("""COMPUTED_VALUE"""),0)</f>
        <v>0</v>
      </c>
      <c r="AH63" s="2">
        <f ca="1">IFERROR(__xludf.DUMMYFUNCTION("""COMPUTED_VALUE"""),0)</f>
        <v>0</v>
      </c>
      <c r="AI63" s="2">
        <f ca="1">IFERROR(__xludf.DUMMYFUNCTION("""COMPUTED_VALUE"""),0)</f>
        <v>0</v>
      </c>
      <c r="AJ63" s="2">
        <f ca="1">IFERROR(__xludf.DUMMYFUNCTION("""COMPUTED_VALUE"""),0)</f>
        <v>0</v>
      </c>
      <c r="AK63" s="2">
        <f ca="1">IFERROR(__xludf.DUMMYFUNCTION("""COMPUTED_VALUE"""),0)</f>
        <v>0</v>
      </c>
      <c r="AL63" s="2">
        <f ca="1">IFERROR(__xludf.DUMMYFUNCTION("""COMPUTED_VALUE"""),0)</f>
        <v>0</v>
      </c>
      <c r="AM63" s="2">
        <f ca="1">IFERROR(__xludf.DUMMYFUNCTION("""COMPUTED_VALUE"""),0)</f>
        <v>0</v>
      </c>
      <c r="AN63" s="2">
        <f ca="1">IFERROR(__xludf.DUMMYFUNCTION("""COMPUTED_VALUE"""),0)</f>
        <v>0</v>
      </c>
      <c r="AO63" s="2">
        <f ca="1">IFERROR(__xludf.DUMMYFUNCTION("""COMPUTED_VALUE"""),0)</f>
        <v>0</v>
      </c>
      <c r="AP63" s="2">
        <f ca="1">IFERROR(__xludf.DUMMYFUNCTION("""COMPUTED_VALUE"""),0)</f>
        <v>0</v>
      </c>
      <c r="AQ63" s="2">
        <f ca="1">IFERROR(__xludf.DUMMYFUNCTION("""COMPUTED_VALUE"""),0)</f>
        <v>0</v>
      </c>
      <c r="AR63" s="2">
        <f ca="1">IFERROR(__xludf.DUMMYFUNCTION("""COMPUTED_VALUE"""),0)</f>
        <v>0</v>
      </c>
      <c r="AS63" s="2">
        <f ca="1">IFERROR(__xludf.DUMMYFUNCTION("""COMPUTED_VALUE"""),0)</f>
        <v>0</v>
      </c>
      <c r="AT63" s="2">
        <f ca="1">IFERROR(__xludf.DUMMYFUNCTION("""COMPUTED_VALUE"""),0)</f>
        <v>0</v>
      </c>
      <c r="AU63" s="2">
        <f ca="1">IFERROR(__xludf.DUMMYFUNCTION("""COMPUTED_VALUE"""),0)</f>
        <v>0</v>
      </c>
      <c r="AV63" s="2">
        <f ca="1">IFERROR(__xludf.DUMMYFUNCTION("""COMPUTED_VALUE"""),0)</f>
        <v>0</v>
      </c>
      <c r="AW63" s="2">
        <f ca="1">IFERROR(__xludf.DUMMYFUNCTION("""COMPUTED_VALUE"""),4)</f>
        <v>4</v>
      </c>
      <c r="AX63" s="2">
        <f ca="1">IFERROR(__xludf.DUMMYFUNCTION("""COMPUTED_VALUE"""),4)</f>
        <v>4</v>
      </c>
    </row>
    <row r="64" spans="1:50" ht="13.2" x14ac:dyDescent="0.25">
      <c r="A64" s="2" t="str">
        <f ca="1">IFERROR(__xludf.DUMMYFUNCTION("""COMPUTED_VALUE"""),"Malta")</f>
        <v>Malta</v>
      </c>
      <c r="B64" s="2"/>
      <c r="C64" s="2">
        <f ca="1">IFERROR(__xludf.DUMMYFUNCTION("""COMPUTED_VALUE"""),0)</f>
        <v>0</v>
      </c>
      <c r="D64" s="2">
        <f ca="1">IFERROR(__xludf.DUMMYFUNCTION("""COMPUTED_VALUE"""),0)</f>
        <v>0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IFERROR(__xludf.DUMMYFUNCTION("""COMPUTED_VALUE"""),3)</f>
        <v>3</v>
      </c>
      <c r="AW64" s="2">
        <f ca="1">IFERROR(__xludf.DUMMYFUNCTION("""COMPUTED_VALUE"""),3)</f>
        <v>3</v>
      </c>
      <c r="AX64" s="2">
        <f ca="1">IFERROR(__xludf.DUMMYFUNCTION("""COMPUTED_VALUE"""),3)</f>
        <v>3</v>
      </c>
    </row>
    <row r="65" spans="1:50" ht="13.2" x14ac:dyDescent="0.25">
      <c r="A65" s="2" t="str">
        <f ca="1">IFERROR(__xludf.DUMMYFUNCTION("""COMPUTED_VALUE"""),"Martinique")</f>
        <v>Martinique</v>
      </c>
      <c r="B65" s="2"/>
      <c r="C65" s="2">
        <f ca="1">IFERROR(__xludf.DUMMYFUNCTION("""COMPUTED_VALUE"""),0)</f>
        <v>0</v>
      </c>
      <c r="D65" s="2">
        <f ca="1">IFERROR(__xludf.DUMMYFUNCTION("""COMPUTED_VALUE"""),0)</f>
        <v>0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IFERROR(__xludf.DUMMYFUNCTION("""COMPUTED_VALUE"""),0)</f>
        <v>0</v>
      </c>
      <c r="AF65" s="2">
        <f ca="1">IFERROR(__xludf.DUMMYFUNCTION("""COMPUTED_VALUE"""),0)</f>
        <v>0</v>
      </c>
      <c r="AG65" s="2">
        <f ca="1">IFERROR(__xludf.DUMMYFUNCTION("""COMPUTED_VALUE"""),0)</f>
        <v>0</v>
      </c>
      <c r="AH65" s="2">
        <f ca="1">IFERROR(__xludf.DUMMYFUNCTION("""COMPUTED_VALUE"""),0)</f>
        <v>0</v>
      </c>
      <c r="AI65" s="2">
        <f ca="1">IFERROR(__xludf.DUMMYFUNCTION("""COMPUTED_VALUE"""),0)</f>
        <v>0</v>
      </c>
      <c r="AJ65" s="2">
        <f ca="1">IFERROR(__xludf.DUMMYFUNCTION("""COMPUTED_VALUE"""),0)</f>
        <v>0</v>
      </c>
      <c r="AK65" s="2">
        <f ca="1">IFERROR(__xludf.DUMMYFUNCTION("""COMPUTED_VALUE"""),0)</f>
        <v>0</v>
      </c>
      <c r="AL65" s="2">
        <f ca="1">IFERROR(__xludf.DUMMYFUNCTION("""COMPUTED_VALUE"""),0)</f>
        <v>0</v>
      </c>
      <c r="AM65" s="2">
        <f ca="1">IFERROR(__xludf.DUMMYFUNCTION("""COMPUTED_VALUE"""),0)</f>
        <v>0</v>
      </c>
      <c r="AN65" s="2">
        <f ca="1">IFERROR(__xludf.DUMMYFUNCTION("""COMPUTED_VALUE"""),0)</f>
        <v>0</v>
      </c>
      <c r="AO65" s="2">
        <f ca="1">IFERROR(__xludf.DUMMYFUNCTION("""COMPUTED_VALUE"""),0)</f>
        <v>0</v>
      </c>
      <c r="AP65" s="2">
        <f ca="1">IFERROR(__xludf.DUMMYFUNCTION("""COMPUTED_VALUE"""),0)</f>
        <v>0</v>
      </c>
      <c r="AQ65" s="2">
        <f ca="1">IFERROR(__xludf.DUMMYFUNCTION("""COMPUTED_VALUE"""),0)</f>
        <v>0</v>
      </c>
      <c r="AR65" s="2">
        <f ca="1">IFERROR(__xludf.DUMMYFUNCTION("""COMPUTED_VALUE"""),0)</f>
        <v>0</v>
      </c>
      <c r="AS65" s="2">
        <f ca="1">IFERROR(__xludf.DUMMYFUNCTION("""COMPUTED_VALUE"""),0)</f>
        <v>0</v>
      </c>
      <c r="AT65" s="2">
        <f ca="1">IFERROR(__xludf.DUMMYFUNCTION("""COMPUTED_VALUE"""),0)</f>
        <v>0</v>
      </c>
      <c r="AU65" s="2">
        <f ca="1">IFERROR(__xludf.DUMMYFUNCTION("""COMPUTED_VALUE"""),0)</f>
        <v>0</v>
      </c>
      <c r="AV65" s="2">
        <f ca="1">IFERROR(__xludf.DUMMYFUNCTION("""COMPUTED_VALUE"""),2)</f>
        <v>2</v>
      </c>
      <c r="AW65" s="2">
        <f ca="1">IFERROR(__xludf.DUMMYFUNCTION("""COMPUTED_VALUE"""),2)</f>
        <v>2</v>
      </c>
      <c r="AX65" s="2">
        <f ca="1">IFERROR(__xludf.DUMMYFUNCTION("""COMPUTED_VALUE"""),2)</f>
        <v>2</v>
      </c>
    </row>
    <row r="66" spans="1:50" ht="13.2" x14ac:dyDescent="0.25">
      <c r="A66" s="2" t="str">
        <f ca="1">IFERROR(__xludf.DUMMYFUNCTION("""COMPUTED_VALUE"""),"Mexico")</f>
        <v>Mexico</v>
      </c>
      <c r="B66" s="2"/>
      <c r="C66" s="2">
        <f ca="1">IFERROR(__xludf.DUMMYFUNCTION("""COMPUTED_VALUE"""),0)</f>
        <v>0</v>
      </c>
      <c r="D66" s="2">
        <f ca="1">IFERROR(__xludf.DUMMYFUNCTION("""COMPUTED_VALUE"""),0)</f>
        <v>0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IFERROR(__xludf.DUMMYFUNCTION("""COMPUTED_VALUE"""),1)</f>
        <v>1</v>
      </c>
      <c r="AO66" s="2">
        <f ca="1">IFERROR(__xludf.DUMMYFUNCTION("""COMPUTED_VALUE"""),4)</f>
        <v>4</v>
      </c>
      <c r="AP66" s="2">
        <f ca="1">IFERROR(__xludf.DUMMYFUNCTION("""COMPUTED_VALUE"""),5)</f>
        <v>5</v>
      </c>
      <c r="AQ66" s="2">
        <f ca="1">IFERROR(__xludf.DUMMYFUNCTION("""COMPUTED_VALUE"""),5)</f>
        <v>5</v>
      </c>
      <c r="AR66" s="2">
        <f ca="1">IFERROR(__xludf.DUMMYFUNCTION("""COMPUTED_VALUE"""),5)</f>
        <v>5</v>
      </c>
      <c r="AS66" s="2">
        <f ca="1">IFERROR(__xludf.DUMMYFUNCTION("""COMPUTED_VALUE"""),5)</f>
        <v>5</v>
      </c>
      <c r="AT66" s="2">
        <f ca="1">IFERROR(__xludf.DUMMYFUNCTION("""COMPUTED_VALUE"""),5)</f>
        <v>5</v>
      </c>
      <c r="AU66" s="2">
        <f ca="1">IFERROR(__xludf.DUMMYFUNCTION("""COMPUTED_VALUE"""),6)</f>
        <v>6</v>
      </c>
      <c r="AV66" s="2">
        <f ca="1">IFERROR(__xludf.DUMMYFUNCTION("""COMPUTED_VALUE"""),6)</f>
        <v>6</v>
      </c>
      <c r="AW66" s="2">
        <f ca="1">IFERROR(__xludf.DUMMYFUNCTION("""COMPUTED_VALUE"""),7)</f>
        <v>7</v>
      </c>
      <c r="AX66" s="2">
        <f ca="1">IFERROR(__xludf.DUMMYFUNCTION("""COMPUTED_VALUE"""),7)</f>
        <v>7</v>
      </c>
    </row>
    <row r="67" spans="1:50" ht="13.2" x14ac:dyDescent="0.25">
      <c r="A67" s="2" t="str">
        <f ca="1">IFERROR(__xludf.DUMMYFUNCTION("""COMPUTED_VALUE"""),"Moldova")</f>
        <v>Moldova</v>
      </c>
      <c r="B67" s="2"/>
      <c r="C67" s="2">
        <f ca="1">IFERROR(__xludf.DUMMYFUNCTION("""COMPUTED_VALUE"""),0)</f>
        <v>0</v>
      </c>
      <c r="D67" s="2">
        <f ca="1">IFERROR(__xludf.DUMMYFUNCTION("""COMPUTED_VALUE"""),0)</f>
        <v>0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IFERROR(__xludf.DUMMYFUNCTION("""COMPUTED_VALUE"""),0)</f>
        <v>0</v>
      </c>
      <c r="AH67" s="2">
        <f ca="1">IFERROR(__xludf.DUMMYFUNCTION("""COMPUTED_VALUE"""),0)</f>
        <v>0</v>
      </c>
      <c r="AI67" s="2">
        <f ca="1">IFERROR(__xludf.DUMMYFUNCTION("""COMPUTED_VALUE"""),0)</f>
        <v>0</v>
      </c>
      <c r="AJ67" s="2">
        <f ca="1">IFERROR(__xludf.DUMMYFUNCTION("""COMPUTED_VALUE"""),0)</f>
        <v>0</v>
      </c>
      <c r="AK67" s="2">
        <f ca="1">IFERROR(__xludf.DUMMYFUNCTION("""COMPUTED_VALUE"""),0)</f>
        <v>0</v>
      </c>
      <c r="AL67" s="2">
        <f ca="1">IFERROR(__xludf.DUMMYFUNCTION("""COMPUTED_VALUE"""),0)</f>
        <v>0</v>
      </c>
      <c r="AM67" s="2">
        <f ca="1">IFERROR(__xludf.DUMMYFUNCTION("""COMPUTED_VALUE"""),0)</f>
        <v>0</v>
      </c>
      <c r="AN67" s="2">
        <f ca="1">IFERROR(__xludf.DUMMYFUNCTION("""COMPUTED_VALUE"""),0)</f>
        <v>0</v>
      </c>
      <c r="AO67" s="2">
        <f ca="1">IFERROR(__xludf.DUMMYFUNCTION("""COMPUTED_VALUE"""),0)</f>
        <v>0</v>
      </c>
      <c r="AP67" s="2">
        <f ca="1">IFERROR(__xludf.DUMMYFUNCTION("""COMPUTED_VALUE"""),0)</f>
        <v>0</v>
      </c>
      <c r="AQ67" s="2">
        <f ca="1">IFERROR(__xludf.DUMMYFUNCTION("""COMPUTED_VALUE"""),0)</f>
        <v>0</v>
      </c>
      <c r="AR67" s="2">
        <f ca="1">IFERROR(__xludf.DUMMYFUNCTION("""COMPUTED_VALUE"""),0)</f>
        <v>0</v>
      </c>
      <c r="AS67" s="2">
        <f ca="1">IFERROR(__xludf.DUMMYFUNCTION("""COMPUTED_VALUE"""),0)</f>
        <v>0</v>
      </c>
      <c r="AT67" s="2">
        <f ca="1">IFERROR(__xludf.DUMMYFUNCTION("""COMPUTED_VALUE"""),0)</f>
        <v>0</v>
      </c>
      <c r="AU67" s="2">
        <f ca="1">IFERROR(__xludf.DUMMYFUNCTION("""COMPUTED_VALUE"""),0)</f>
        <v>0</v>
      </c>
      <c r="AV67" s="2">
        <f ca="1">IFERROR(__xludf.DUMMYFUNCTION("""COMPUTED_VALUE"""),0)</f>
        <v>0</v>
      </c>
      <c r="AW67" s="2">
        <f ca="1">IFERROR(__xludf.DUMMYFUNCTION("""COMPUTED_VALUE"""),1)</f>
        <v>1</v>
      </c>
      <c r="AX67" s="2">
        <f ca="1">IFERROR(__xludf.DUMMYFUNCTION("""COMPUTED_VALUE"""),1)</f>
        <v>1</v>
      </c>
    </row>
    <row r="68" spans="1:50" ht="13.2" x14ac:dyDescent="0.25">
      <c r="A68" s="2" t="str">
        <f ca="1">IFERROR(__xludf.DUMMYFUNCTION("""COMPUTED_VALUE"""),"Monaco")</f>
        <v>Monaco</v>
      </c>
      <c r="B68" s="2"/>
      <c r="C68" s="2">
        <f ca="1">IFERROR(__xludf.DUMMYFUNCTION("""COMPUTED_VALUE"""),0)</f>
        <v>0</v>
      </c>
      <c r="D68" s="2">
        <f ca="1">IFERROR(__xludf.DUMMYFUNCTION("""COMPUTED_VALUE"""),0)</f>
        <v>0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IFERROR(__xludf.DUMMYFUNCTION("""COMPUTED_VALUE"""),0)</f>
        <v>0</v>
      </c>
      <c r="AJ68" s="2">
        <f ca="1">IFERROR(__xludf.DUMMYFUNCTION("""COMPUTED_VALUE"""),0)</f>
        <v>0</v>
      </c>
      <c r="AK68" s="2">
        <f ca="1">IFERROR(__xludf.DUMMYFUNCTION("""COMPUTED_VALUE"""),0)</f>
        <v>0</v>
      </c>
      <c r="AL68" s="2">
        <f ca="1">IFERROR(__xludf.DUMMYFUNCTION("""COMPUTED_VALUE"""),0)</f>
        <v>0</v>
      </c>
      <c r="AM68" s="2">
        <f ca="1">IFERROR(__xludf.DUMMYFUNCTION("""COMPUTED_VALUE"""),0)</f>
        <v>0</v>
      </c>
      <c r="AN68" s="2">
        <f ca="1">IFERROR(__xludf.DUMMYFUNCTION("""COMPUTED_VALUE"""),0)</f>
        <v>0</v>
      </c>
      <c r="AO68" s="2">
        <f ca="1">IFERROR(__xludf.DUMMYFUNCTION("""COMPUTED_VALUE"""),1)</f>
        <v>1</v>
      </c>
      <c r="AP68" s="2">
        <f ca="1">IFERROR(__xludf.DUMMYFUNCTION("""COMPUTED_VALUE"""),1)</f>
        <v>1</v>
      </c>
      <c r="AQ68" s="2">
        <f ca="1">IFERROR(__xludf.DUMMYFUNCTION("""COMPUTED_VALUE"""),1)</f>
        <v>1</v>
      </c>
      <c r="AR68" s="2">
        <f ca="1">IFERROR(__xludf.DUMMYFUNCTION("""COMPUTED_VALUE"""),1)</f>
        <v>1</v>
      </c>
      <c r="AS68" s="2">
        <f ca="1">IFERROR(__xludf.DUMMYFUNCTION("""COMPUTED_VALUE"""),1)</f>
        <v>1</v>
      </c>
      <c r="AT68" s="2">
        <f ca="1">IFERROR(__xludf.DUMMYFUNCTION("""COMPUTED_VALUE"""),1)</f>
        <v>1</v>
      </c>
      <c r="AU68" s="2">
        <f ca="1">IFERROR(__xludf.DUMMYFUNCTION("""COMPUTED_VALUE"""),1)</f>
        <v>1</v>
      </c>
      <c r="AV68" s="2">
        <f ca="1">IFERROR(__xludf.DUMMYFUNCTION("""COMPUTED_VALUE"""),1)</f>
        <v>1</v>
      </c>
      <c r="AW68" s="2">
        <f ca="1">IFERROR(__xludf.DUMMYFUNCTION("""COMPUTED_VALUE"""),1)</f>
        <v>1</v>
      </c>
      <c r="AX68" s="2">
        <f ca="1">IFERROR(__xludf.DUMMYFUNCTION("""COMPUTED_VALUE"""),1)</f>
        <v>1</v>
      </c>
    </row>
    <row r="69" spans="1:50" ht="13.2" x14ac:dyDescent="0.25">
      <c r="A69" s="2" t="str">
        <f ca="1">IFERROR(__xludf.DUMMYFUNCTION("""COMPUTED_VALUE"""),"Morocco")</f>
        <v>Morocco</v>
      </c>
      <c r="B69" s="2"/>
      <c r="C69" s="2">
        <f ca="1">IFERROR(__xludf.DUMMYFUNCTION("""COMPUTED_VALUE"""),0)</f>
        <v>0</v>
      </c>
      <c r="D69" s="2">
        <f ca="1">IFERROR(__xludf.DUMMYFUNCTION("""COMPUTED_VALUE"""),0)</f>
        <v>0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IFERROR(__xludf.DUMMYFUNCTION("""COMPUTED_VALUE"""),1)</f>
        <v>1</v>
      </c>
      <c r="AR69" s="2">
        <f ca="1">IFERROR(__xludf.DUMMYFUNCTION("""COMPUTED_VALUE"""),1)</f>
        <v>1</v>
      </c>
      <c r="AS69" s="2">
        <f ca="1">IFERROR(__xludf.DUMMYFUNCTION("""COMPUTED_VALUE"""),1)</f>
        <v>1</v>
      </c>
      <c r="AT69" s="2">
        <f ca="1">IFERROR(__xludf.DUMMYFUNCTION("""COMPUTED_VALUE"""),2)</f>
        <v>2</v>
      </c>
      <c r="AU69" s="2">
        <f ca="1">IFERROR(__xludf.DUMMYFUNCTION("""COMPUTED_VALUE"""),2)</f>
        <v>2</v>
      </c>
      <c r="AV69" s="2">
        <f ca="1">IFERROR(__xludf.DUMMYFUNCTION("""COMPUTED_VALUE"""),2)</f>
        <v>2</v>
      </c>
      <c r="AW69" s="2">
        <f ca="1">IFERROR(__xludf.DUMMYFUNCTION("""COMPUTED_VALUE"""),2)</f>
        <v>2</v>
      </c>
      <c r="AX69" s="2">
        <f ca="1">IFERROR(__xludf.DUMMYFUNCTION("""COMPUTED_VALUE"""),2)</f>
        <v>2</v>
      </c>
    </row>
    <row r="70" spans="1:50" ht="13.2" x14ac:dyDescent="0.25">
      <c r="A70" s="2" t="str">
        <f ca="1">IFERROR(__xludf.DUMMYFUNCTION("""COMPUTED_VALUE"""),"Nepal")</f>
        <v>Nepal</v>
      </c>
      <c r="B70" s="2"/>
      <c r="C70" s="2">
        <f ca="1">IFERROR(__xludf.DUMMYFUNCTION("""COMPUTED_VALUE"""),0)</f>
        <v>0</v>
      </c>
      <c r="D70" s="2">
        <f ca="1">IFERROR(__xludf.DUMMYFUNCTION("""COMPUTED_VALUE"""),0)</f>
        <v>0</v>
      </c>
      <c r="E70" s="2">
        <f ca="1">IFERROR(__xludf.DUMMYFUNCTION("""COMPUTED_VALUE"""),0)</f>
        <v>0</v>
      </c>
      <c r="F70" s="2">
        <f ca="1">IFERROR(__xludf.DUMMYFUNCTION("""COMPUTED_VALUE"""),1)</f>
        <v>1</v>
      </c>
      <c r="G70" s="2">
        <f ca="1">IFERROR(__xludf.DUMMYFUNCTION("""COMPUTED_VALUE"""),1)</f>
        <v>1</v>
      </c>
      <c r="H70" s="2">
        <f ca="1">IFERROR(__xludf.DUMMYFUNCTION("""COMPUTED_VALUE"""),1)</f>
        <v>1</v>
      </c>
      <c r="I70" s="2">
        <f ca="1">IFERROR(__xludf.DUMMYFUNCTION("""COMPUTED_VALUE"""),1)</f>
        <v>1</v>
      </c>
      <c r="J70" s="2">
        <f ca="1">IFERROR(__xludf.DUMMYFUNCTION("""COMPUTED_VALUE"""),1)</f>
        <v>1</v>
      </c>
      <c r="K70" s="2">
        <f ca="1">IFERROR(__xludf.DUMMYFUNCTION("""COMPUTED_VALUE"""),1)</f>
        <v>1</v>
      </c>
      <c r="L70" s="2">
        <f ca="1">IFERROR(__xludf.DUMMYFUNCTION("""COMPUTED_VALUE"""),1)</f>
        <v>1</v>
      </c>
      <c r="M70" s="2">
        <f ca="1">IFERROR(__xludf.DUMMYFUNCTION("""COMPUTED_VALUE"""),1)</f>
        <v>1</v>
      </c>
      <c r="N70" s="2">
        <f ca="1">IFERROR(__xludf.DUMMYFUNCTION("""COMPUTED_VALUE"""),1)</f>
        <v>1</v>
      </c>
      <c r="O70" s="2">
        <f ca="1">IFERROR(__xludf.DUMMYFUNCTION("""COMPUTED_VALUE"""),1)</f>
        <v>1</v>
      </c>
      <c r="P70" s="2">
        <f ca="1">IFERROR(__xludf.DUMMYFUNCTION("""COMPUTED_VALUE"""),1)</f>
        <v>1</v>
      </c>
      <c r="Q70" s="2">
        <f ca="1">IFERROR(__xludf.DUMMYFUNCTION("""COMPUTED_VALUE"""),1)</f>
        <v>1</v>
      </c>
      <c r="R70" s="2">
        <f ca="1">IFERROR(__xludf.DUMMYFUNCTION("""COMPUTED_VALUE"""),1)</f>
        <v>1</v>
      </c>
      <c r="S70" s="2">
        <f ca="1">IFERROR(__xludf.DUMMYFUNCTION("""COMPUTED_VALUE"""),1)</f>
        <v>1</v>
      </c>
      <c r="T70" s="2">
        <f ca="1">IFERROR(__xludf.DUMMYFUNCTION("""COMPUTED_VALUE"""),1)</f>
        <v>1</v>
      </c>
      <c r="U70" s="2">
        <f ca="1">IFERROR(__xludf.DUMMYFUNCTION("""COMPUTED_VALUE"""),1)</f>
        <v>1</v>
      </c>
      <c r="V70" s="2">
        <f ca="1">IFERROR(__xludf.DUMMYFUNCTION("""COMPUTED_VALUE"""),1)</f>
        <v>1</v>
      </c>
      <c r="W70" s="2">
        <f ca="1">IFERROR(__xludf.DUMMYFUNCTION("""COMPUTED_VALUE"""),1)</f>
        <v>1</v>
      </c>
      <c r="X70" s="2">
        <f ca="1">IFERROR(__xludf.DUMMYFUNCTION("""COMPUTED_VALUE"""),1)</f>
        <v>1</v>
      </c>
      <c r="Y70" s="2">
        <f ca="1">IFERROR(__xludf.DUMMYFUNCTION("""COMPUTED_VALUE"""),1)</f>
        <v>1</v>
      </c>
      <c r="Z70" s="2">
        <f ca="1">IFERROR(__xludf.DUMMYFUNCTION("""COMPUTED_VALUE"""),1)</f>
        <v>1</v>
      </c>
      <c r="AA70" s="2">
        <f ca="1">IFERROR(__xludf.DUMMYFUNCTION("""COMPUTED_VALUE"""),1)</f>
        <v>1</v>
      </c>
      <c r="AB70" s="2">
        <f ca="1">IFERROR(__xludf.DUMMYFUNCTION("""COMPUTED_VALUE"""),1)</f>
        <v>1</v>
      </c>
      <c r="AC70" s="2">
        <f ca="1">IFERROR(__xludf.DUMMYFUNCTION("""COMPUTED_VALUE"""),1)</f>
        <v>1</v>
      </c>
      <c r="AD70" s="2">
        <f ca="1">IFERROR(__xludf.DUMMYFUNCTION("""COMPUTED_VALUE"""),1)</f>
        <v>1</v>
      </c>
      <c r="AE70" s="2">
        <f ca="1">IFERROR(__xludf.DUMMYFUNCTION("""COMPUTED_VALUE"""),1)</f>
        <v>1</v>
      </c>
      <c r="AF70" s="2">
        <f ca="1">IFERROR(__xludf.DUMMYFUNCTION("""COMPUTED_VALUE"""),1)</f>
        <v>1</v>
      </c>
      <c r="AG70" s="2">
        <f ca="1">IFERROR(__xludf.DUMMYFUNCTION("""COMPUTED_VALUE"""),1)</f>
        <v>1</v>
      </c>
      <c r="AH70" s="2">
        <f ca="1">IFERROR(__xludf.DUMMYFUNCTION("""COMPUTED_VALUE"""),1)</f>
        <v>1</v>
      </c>
      <c r="AI70" s="2">
        <f ca="1">IFERROR(__xludf.DUMMYFUNCTION("""COMPUTED_VALUE"""),1)</f>
        <v>1</v>
      </c>
      <c r="AJ70" s="2">
        <f ca="1">IFERROR(__xludf.DUMMYFUNCTION("""COMPUTED_VALUE"""),1)</f>
        <v>1</v>
      </c>
      <c r="AK70" s="2">
        <f ca="1">IFERROR(__xludf.DUMMYFUNCTION("""COMPUTED_VALUE"""),1)</f>
        <v>1</v>
      </c>
      <c r="AL70" s="2">
        <f ca="1">IFERROR(__xludf.DUMMYFUNCTION("""COMPUTED_VALUE"""),1)</f>
        <v>1</v>
      </c>
      <c r="AM70" s="2">
        <f ca="1">IFERROR(__xludf.DUMMYFUNCTION("""COMPUTED_VALUE"""),1)</f>
        <v>1</v>
      </c>
      <c r="AN70" s="2">
        <f ca="1">IFERROR(__xludf.DUMMYFUNCTION("""COMPUTED_VALUE"""),1)</f>
        <v>1</v>
      </c>
      <c r="AO70" s="2">
        <f ca="1">IFERROR(__xludf.DUMMYFUNCTION("""COMPUTED_VALUE"""),1)</f>
        <v>1</v>
      </c>
      <c r="AP70" s="2">
        <f ca="1">IFERROR(__xludf.DUMMYFUNCTION("""COMPUTED_VALUE"""),1)</f>
        <v>1</v>
      </c>
      <c r="AQ70" s="2">
        <f ca="1">IFERROR(__xludf.DUMMYFUNCTION("""COMPUTED_VALUE"""),1)</f>
        <v>1</v>
      </c>
      <c r="AR70" s="2">
        <f ca="1">IFERROR(__xludf.DUMMYFUNCTION("""COMPUTED_VALUE"""),1)</f>
        <v>1</v>
      </c>
      <c r="AS70" s="2">
        <f ca="1">IFERROR(__xludf.DUMMYFUNCTION("""COMPUTED_VALUE"""),1)</f>
        <v>1</v>
      </c>
      <c r="AT70" s="2">
        <f ca="1">IFERROR(__xludf.DUMMYFUNCTION("""COMPUTED_VALUE"""),1)</f>
        <v>1</v>
      </c>
      <c r="AU70" s="2">
        <f ca="1">IFERROR(__xludf.DUMMYFUNCTION("""COMPUTED_VALUE"""),1)</f>
        <v>1</v>
      </c>
      <c r="AV70" s="2">
        <f ca="1">IFERROR(__xludf.DUMMYFUNCTION("""COMPUTED_VALUE"""),1)</f>
        <v>1</v>
      </c>
      <c r="AW70" s="2">
        <f ca="1">IFERROR(__xludf.DUMMYFUNCTION("""COMPUTED_VALUE"""),1)</f>
        <v>1</v>
      </c>
      <c r="AX70" s="2">
        <f ca="1">IFERROR(__xludf.DUMMYFUNCTION("""COMPUTED_VALUE"""),1)</f>
        <v>1</v>
      </c>
    </row>
    <row r="71" spans="1:50" ht="13.2" x14ac:dyDescent="0.25">
      <c r="A71" s="2" t="str">
        <f ca="1">IFERROR(__xludf.DUMMYFUNCTION("""COMPUTED_VALUE"""),"Netherlands")</f>
        <v>Netherlands</v>
      </c>
      <c r="B71" s="2"/>
      <c r="C71" s="2">
        <f ca="1">IFERROR(__xludf.DUMMYFUNCTION("""COMPUTED_VALUE"""),0)</f>
        <v>0</v>
      </c>
      <c r="D71" s="2">
        <f ca="1">IFERROR(__xludf.DUMMYFUNCTION("""COMPUTED_VALUE"""),0)</f>
        <v>0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IFERROR(__xludf.DUMMYFUNCTION("""COMPUTED_VALUE"""),0)</f>
        <v>0</v>
      </c>
      <c r="AH71" s="2">
        <f ca="1">IFERROR(__xludf.DUMMYFUNCTION("""COMPUTED_VALUE"""),0)</f>
        <v>0</v>
      </c>
      <c r="AI71" s="2">
        <f ca="1">IFERROR(__xludf.DUMMYFUNCTION("""COMPUTED_VALUE"""),0)</f>
        <v>0</v>
      </c>
      <c r="AJ71" s="2">
        <f ca="1">IFERROR(__xludf.DUMMYFUNCTION("""COMPUTED_VALUE"""),0)</f>
        <v>0</v>
      </c>
      <c r="AK71" s="2">
        <f ca="1">IFERROR(__xludf.DUMMYFUNCTION("""COMPUTED_VALUE"""),0)</f>
        <v>0</v>
      </c>
      <c r="AL71" s="2">
        <f ca="1">IFERROR(__xludf.DUMMYFUNCTION("""COMPUTED_VALUE"""),0)</f>
        <v>0</v>
      </c>
      <c r="AM71" s="2">
        <f ca="1">IFERROR(__xludf.DUMMYFUNCTION("""COMPUTED_VALUE"""),1)</f>
        <v>1</v>
      </c>
      <c r="AN71" s="2">
        <f ca="1">IFERROR(__xludf.DUMMYFUNCTION("""COMPUTED_VALUE"""),1)</f>
        <v>1</v>
      </c>
      <c r="AO71" s="2">
        <f ca="1">IFERROR(__xludf.DUMMYFUNCTION("""COMPUTED_VALUE"""),6)</f>
        <v>6</v>
      </c>
      <c r="AP71" s="2">
        <f ca="1">IFERROR(__xludf.DUMMYFUNCTION("""COMPUTED_VALUE"""),10)</f>
        <v>10</v>
      </c>
      <c r="AQ71" s="2">
        <f ca="1">IFERROR(__xludf.DUMMYFUNCTION("""COMPUTED_VALUE"""),18)</f>
        <v>18</v>
      </c>
      <c r="AR71" s="2">
        <f ca="1">IFERROR(__xludf.DUMMYFUNCTION("""COMPUTED_VALUE"""),24)</f>
        <v>24</v>
      </c>
      <c r="AS71" s="2">
        <f ca="1">IFERROR(__xludf.DUMMYFUNCTION("""COMPUTED_VALUE"""),38)</f>
        <v>38</v>
      </c>
      <c r="AT71" s="2">
        <f ca="1">IFERROR(__xludf.DUMMYFUNCTION("""COMPUTED_VALUE"""),82)</f>
        <v>82</v>
      </c>
      <c r="AU71" s="2">
        <f ca="1">IFERROR(__xludf.DUMMYFUNCTION("""COMPUTED_VALUE"""),128)</f>
        <v>128</v>
      </c>
      <c r="AV71" s="2">
        <f ca="1">IFERROR(__xludf.DUMMYFUNCTION("""COMPUTED_VALUE"""),188)</f>
        <v>188</v>
      </c>
      <c r="AW71" s="2">
        <f ca="1">IFERROR(__xludf.DUMMYFUNCTION("""COMPUTED_VALUE"""),265)</f>
        <v>265</v>
      </c>
      <c r="AX71" s="2">
        <f ca="1">IFERROR(__xludf.DUMMYFUNCTION("""COMPUTED_VALUE"""),321)</f>
        <v>321</v>
      </c>
    </row>
    <row r="72" spans="1:50" ht="13.2" x14ac:dyDescent="0.25">
      <c r="A72" s="2" t="str">
        <f ca="1">IFERROR(__xludf.DUMMYFUNCTION("""COMPUTED_VALUE"""),"New Zealand")</f>
        <v>New Zealand</v>
      </c>
      <c r="B72" s="2"/>
      <c r="C72" s="2">
        <f ca="1">IFERROR(__xludf.DUMMYFUNCTION("""COMPUTED_VALUE"""),0)</f>
        <v>0</v>
      </c>
      <c r="D72" s="2">
        <f ca="1">IFERROR(__xludf.DUMMYFUNCTION("""COMPUTED_VALUE"""),0)</f>
        <v>0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IFERROR(__xludf.DUMMYFUNCTION("""COMPUTED_VALUE"""),1)</f>
        <v>1</v>
      </c>
      <c r="AO72" s="2">
        <f ca="1">IFERROR(__xludf.DUMMYFUNCTION("""COMPUTED_VALUE"""),1)</f>
        <v>1</v>
      </c>
      <c r="AP72" s="2">
        <f ca="1">IFERROR(__xludf.DUMMYFUNCTION("""COMPUTED_VALUE"""),1)</f>
        <v>1</v>
      </c>
      <c r="AQ72" s="2">
        <f ca="1">IFERROR(__xludf.DUMMYFUNCTION("""COMPUTED_VALUE"""),1)</f>
        <v>1</v>
      </c>
      <c r="AR72" s="2">
        <f ca="1">IFERROR(__xludf.DUMMYFUNCTION("""COMPUTED_VALUE"""),1)</f>
        <v>1</v>
      </c>
      <c r="AS72" s="2">
        <f ca="1">IFERROR(__xludf.DUMMYFUNCTION("""COMPUTED_VALUE"""),3)</f>
        <v>3</v>
      </c>
      <c r="AT72" s="2">
        <f ca="1">IFERROR(__xludf.DUMMYFUNCTION("""COMPUTED_VALUE"""),3)</f>
        <v>3</v>
      </c>
      <c r="AU72" s="2">
        <f ca="1">IFERROR(__xludf.DUMMYFUNCTION("""COMPUTED_VALUE"""),4)</f>
        <v>4</v>
      </c>
      <c r="AV72" s="2">
        <f ca="1">IFERROR(__xludf.DUMMYFUNCTION("""COMPUTED_VALUE"""),5)</f>
        <v>5</v>
      </c>
      <c r="AW72" s="2">
        <f ca="1">IFERROR(__xludf.DUMMYFUNCTION("""COMPUTED_VALUE"""),5)</f>
        <v>5</v>
      </c>
      <c r="AX72" s="2">
        <f ca="1">IFERROR(__xludf.DUMMYFUNCTION("""COMPUTED_VALUE"""),5)</f>
        <v>5</v>
      </c>
    </row>
    <row r="73" spans="1:50" ht="13.2" x14ac:dyDescent="0.25">
      <c r="A73" s="2" t="str">
        <f ca="1">IFERROR(__xludf.DUMMYFUNCTION("""COMPUTED_VALUE"""),"Nigeria")</f>
        <v>Nigeria</v>
      </c>
      <c r="B73" s="2"/>
      <c r="C73" s="2">
        <f ca="1">IFERROR(__xludf.DUMMYFUNCTION("""COMPUTED_VALUE"""),0)</f>
        <v>0</v>
      </c>
      <c r="D73" s="2">
        <f ca="1">IFERROR(__xludf.DUMMYFUNCTION("""COMPUTED_VALUE"""),0)</f>
        <v>0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IFERROR(__xludf.DUMMYFUNCTION("""COMPUTED_VALUE"""),1)</f>
        <v>1</v>
      </c>
      <c r="AO73" s="2">
        <f ca="1">IFERROR(__xludf.DUMMYFUNCTION("""COMPUTED_VALUE"""),1)</f>
        <v>1</v>
      </c>
      <c r="AP73" s="2">
        <f ca="1">IFERROR(__xludf.DUMMYFUNCTION("""COMPUTED_VALUE"""),1)</f>
        <v>1</v>
      </c>
      <c r="AQ73" s="2">
        <f ca="1">IFERROR(__xludf.DUMMYFUNCTION("""COMPUTED_VALUE"""),1)</f>
        <v>1</v>
      </c>
      <c r="AR73" s="2">
        <f ca="1">IFERROR(__xludf.DUMMYFUNCTION("""COMPUTED_VALUE"""),1)</f>
        <v>1</v>
      </c>
      <c r="AS73" s="2">
        <f ca="1">IFERROR(__xludf.DUMMYFUNCTION("""COMPUTED_VALUE"""),1)</f>
        <v>1</v>
      </c>
      <c r="AT73" s="2">
        <f ca="1">IFERROR(__xludf.DUMMYFUNCTION("""COMPUTED_VALUE"""),1)</f>
        <v>1</v>
      </c>
      <c r="AU73" s="2">
        <f ca="1">IFERROR(__xludf.DUMMYFUNCTION("""COMPUTED_VALUE"""),1)</f>
        <v>1</v>
      </c>
      <c r="AV73" s="2">
        <f ca="1">IFERROR(__xludf.DUMMYFUNCTION("""COMPUTED_VALUE"""),1)</f>
        <v>1</v>
      </c>
      <c r="AW73" s="2">
        <f ca="1">IFERROR(__xludf.DUMMYFUNCTION("""COMPUTED_VALUE"""),1)</f>
        <v>1</v>
      </c>
      <c r="AX73" s="2">
        <f ca="1">IFERROR(__xludf.DUMMYFUNCTION("""COMPUTED_VALUE"""),2)</f>
        <v>2</v>
      </c>
    </row>
    <row r="74" spans="1:50" ht="13.2" x14ac:dyDescent="0.25">
      <c r="A74" s="2" t="str">
        <f ca="1">IFERROR(__xludf.DUMMYFUNCTION("""COMPUTED_VALUE"""),"North Macedonia")</f>
        <v>North Macedonia</v>
      </c>
      <c r="B74" s="2"/>
      <c r="C74" s="2">
        <f ca="1">IFERROR(__xludf.DUMMYFUNCTION("""COMPUTED_VALUE"""),0)</f>
        <v>0</v>
      </c>
      <c r="D74" s="2">
        <f ca="1">IFERROR(__xludf.DUMMYFUNCTION("""COMPUTED_VALUE"""),0)</f>
        <v>0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IFERROR(__xludf.DUMMYFUNCTION("""COMPUTED_VALUE"""),1)</f>
        <v>1</v>
      </c>
      <c r="AM74" s="2">
        <f ca="1">IFERROR(__xludf.DUMMYFUNCTION("""COMPUTED_VALUE"""),1)</f>
        <v>1</v>
      </c>
      <c r="AN74" s="2">
        <f ca="1">IFERROR(__xludf.DUMMYFUNCTION("""COMPUTED_VALUE"""),1)</f>
        <v>1</v>
      </c>
      <c r="AO74" s="2">
        <f ca="1">IFERROR(__xludf.DUMMYFUNCTION("""COMPUTED_VALUE"""),1)</f>
        <v>1</v>
      </c>
      <c r="AP74" s="2">
        <f ca="1">IFERROR(__xludf.DUMMYFUNCTION("""COMPUTED_VALUE"""),1)</f>
        <v>1</v>
      </c>
      <c r="AQ74" s="2">
        <f ca="1">IFERROR(__xludf.DUMMYFUNCTION("""COMPUTED_VALUE"""),1)</f>
        <v>1</v>
      </c>
      <c r="AR74" s="2">
        <f ca="1">IFERROR(__xludf.DUMMYFUNCTION("""COMPUTED_VALUE"""),1)</f>
        <v>1</v>
      </c>
      <c r="AS74" s="2">
        <f ca="1">IFERROR(__xludf.DUMMYFUNCTION("""COMPUTED_VALUE"""),1)</f>
        <v>1</v>
      </c>
      <c r="AT74" s="2">
        <f ca="1">IFERROR(__xludf.DUMMYFUNCTION("""COMPUTED_VALUE"""),1)</f>
        <v>1</v>
      </c>
      <c r="AU74" s="2">
        <f ca="1">IFERROR(__xludf.DUMMYFUNCTION("""COMPUTED_VALUE"""),3)</f>
        <v>3</v>
      </c>
      <c r="AV74" s="2">
        <f ca="1">IFERROR(__xludf.DUMMYFUNCTION("""COMPUTED_VALUE"""),3)</f>
        <v>3</v>
      </c>
      <c r="AW74" s="2">
        <f ca="1">IFERROR(__xludf.DUMMYFUNCTION("""COMPUTED_VALUE"""),3)</f>
        <v>3</v>
      </c>
      <c r="AX74" s="2">
        <f ca="1">IFERROR(__xludf.DUMMYFUNCTION("""COMPUTED_VALUE"""),3)</f>
        <v>3</v>
      </c>
    </row>
    <row r="75" spans="1:50" ht="13.2" x14ac:dyDescent="0.25">
      <c r="A75" s="2" t="str">
        <f ca="1">IFERROR(__xludf.DUMMYFUNCTION("""COMPUTED_VALUE"""),"Norway")</f>
        <v>Norway</v>
      </c>
      <c r="B75" s="2"/>
      <c r="C75" s="2">
        <f ca="1">IFERROR(__xludf.DUMMYFUNCTION("""COMPUTED_VALUE"""),0)</f>
        <v>0</v>
      </c>
      <c r="D75" s="2">
        <f ca="1">IFERROR(__xludf.DUMMYFUNCTION("""COMPUTED_VALUE"""),0)</f>
        <v>0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IFERROR(__xludf.DUMMYFUNCTION("""COMPUTED_VALUE"""),1)</f>
        <v>1</v>
      </c>
      <c r="AM75" s="2">
        <f ca="1">IFERROR(__xludf.DUMMYFUNCTION("""COMPUTED_VALUE"""),1)</f>
        <v>1</v>
      </c>
      <c r="AN75" s="2">
        <f ca="1">IFERROR(__xludf.DUMMYFUNCTION("""COMPUTED_VALUE"""),6)</f>
        <v>6</v>
      </c>
      <c r="AO75" s="2">
        <f ca="1">IFERROR(__xludf.DUMMYFUNCTION("""COMPUTED_VALUE"""),15)</f>
        <v>15</v>
      </c>
      <c r="AP75" s="2">
        <f ca="1">IFERROR(__xludf.DUMMYFUNCTION("""COMPUTED_VALUE"""),19)</f>
        <v>19</v>
      </c>
      <c r="AQ75" s="2">
        <f ca="1">IFERROR(__xludf.DUMMYFUNCTION("""COMPUTED_VALUE"""),25)</f>
        <v>25</v>
      </c>
      <c r="AR75" s="2">
        <f ca="1">IFERROR(__xludf.DUMMYFUNCTION("""COMPUTED_VALUE"""),32)</f>
        <v>32</v>
      </c>
      <c r="AS75" s="2">
        <f ca="1">IFERROR(__xludf.DUMMYFUNCTION("""COMPUTED_VALUE"""),56)</f>
        <v>56</v>
      </c>
      <c r="AT75" s="2">
        <f ca="1">IFERROR(__xludf.DUMMYFUNCTION("""COMPUTED_VALUE"""),87)</f>
        <v>87</v>
      </c>
      <c r="AU75" s="2">
        <f ca="1">IFERROR(__xludf.DUMMYFUNCTION("""COMPUTED_VALUE"""),108)</f>
        <v>108</v>
      </c>
      <c r="AV75" s="2">
        <f ca="1">IFERROR(__xludf.DUMMYFUNCTION("""COMPUTED_VALUE"""),147)</f>
        <v>147</v>
      </c>
      <c r="AW75" s="2">
        <f ca="1">IFERROR(__xludf.DUMMYFUNCTION("""COMPUTED_VALUE"""),176)</f>
        <v>176</v>
      </c>
      <c r="AX75" s="2">
        <f ca="1">IFERROR(__xludf.DUMMYFUNCTION("""COMPUTED_VALUE"""),205)</f>
        <v>205</v>
      </c>
    </row>
    <row r="76" spans="1:50" ht="13.2" x14ac:dyDescent="0.25">
      <c r="A76" s="2" t="str">
        <f ca="1">IFERROR(__xludf.DUMMYFUNCTION("""COMPUTED_VALUE"""),"Oman")</f>
        <v>Oman</v>
      </c>
      <c r="B76" s="2"/>
      <c r="C76" s="2">
        <f ca="1">IFERROR(__xludf.DUMMYFUNCTION("""COMPUTED_VALUE"""),0)</f>
        <v>0</v>
      </c>
      <c r="D76" s="2">
        <f ca="1">IFERROR(__xludf.DUMMYFUNCTION("""COMPUTED_VALUE"""),0)</f>
        <v>0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IFERROR(__xludf.DUMMYFUNCTION("""COMPUTED_VALUE"""),2)</f>
        <v>2</v>
      </c>
      <c r="AK76" s="2">
        <f ca="1">IFERROR(__xludf.DUMMYFUNCTION("""COMPUTED_VALUE"""),2)</f>
        <v>2</v>
      </c>
      <c r="AL76" s="2">
        <f ca="1">IFERROR(__xludf.DUMMYFUNCTION("""COMPUTED_VALUE"""),4)</f>
        <v>4</v>
      </c>
      <c r="AM76" s="2">
        <f ca="1">IFERROR(__xludf.DUMMYFUNCTION("""COMPUTED_VALUE"""),4)</f>
        <v>4</v>
      </c>
      <c r="AN76" s="2">
        <f ca="1">IFERROR(__xludf.DUMMYFUNCTION("""COMPUTED_VALUE"""),4)</f>
        <v>4</v>
      </c>
      <c r="AO76" s="2">
        <f ca="1">IFERROR(__xludf.DUMMYFUNCTION("""COMPUTED_VALUE"""),6)</f>
        <v>6</v>
      </c>
      <c r="AP76" s="2">
        <f ca="1">IFERROR(__xludf.DUMMYFUNCTION("""COMPUTED_VALUE"""),6)</f>
        <v>6</v>
      </c>
      <c r="AQ76" s="2">
        <f ca="1">IFERROR(__xludf.DUMMYFUNCTION("""COMPUTED_VALUE"""),6)</f>
        <v>6</v>
      </c>
      <c r="AR76" s="2">
        <f ca="1">IFERROR(__xludf.DUMMYFUNCTION("""COMPUTED_VALUE"""),12)</f>
        <v>12</v>
      </c>
      <c r="AS76" s="2">
        <f ca="1">IFERROR(__xludf.DUMMYFUNCTION("""COMPUTED_VALUE"""),15)</f>
        <v>15</v>
      </c>
      <c r="AT76" s="2">
        <f ca="1">IFERROR(__xludf.DUMMYFUNCTION("""COMPUTED_VALUE"""),16)</f>
        <v>16</v>
      </c>
      <c r="AU76" s="2">
        <f ca="1">IFERROR(__xludf.DUMMYFUNCTION("""COMPUTED_VALUE"""),16)</f>
        <v>16</v>
      </c>
      <c r="AV76" s="2">
        <f ca="1">IFERROR(__xludf.DUMMYFUNCTION("""COMPUTED_VALUE"""),16)</f>
        <v>16</v>
      </c>
      <c r="AW76" s="2">
        <f ca="1">IFERROR(__xludf.DUMMYFUNCTION("""COMPUTED_VALUE"""),16)</f>
        <v>16</v>
      </c>
      <c r="AX76" s="2">
        <f ca="1">IFERROR(__xludf.DUMMYFUNCTION("""COMPUTED_VALUE"""),16)</f>
        <v>16</v>
      </c>
    </row>
    <row r="77" spans="1:50" ht="13.2" x14ac:dyDescent="0.25">
      <c r="A77" s="2" t="s">
        <v>93</v>
      </c>
      <c r="B77" s="14" t="s">
        <v>102</v>
      </c>
      <c r="C77" s="2">
        <f ca="1">IFERROR(__xludf.DUMMYFUNCTION("""COMPUTED_VALUE"""),0)</f>
        <v>0</v>
      </c>
      <c r="D77" s="2">
        <f ca="1">IFERROR(__xludf.DUMMYFUNCTION("""COMPUTED_VALUE"""),0)</f>
        <v>0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IFERROR(__xludf.DUMMYFUNCTION("""COMPUTED_VALUE"""),61)</f>
        <v>61</v>
      </c>
      <c r="T77" s="2">
        <f ca="1">IFERROR(__xludf.DUMMYFUNCTION("""COMPUTED_VALUE"""),61)</f>
        <v>61</v>
      </c>
      <c r="U77" s="2">
        <f ca="1">IFERROR(__xludf.DUMMYFUNCTION("""COMPUTED_VALUE"""),64)</f>
        <v>64</v>
      </c>
      <c r="V77" s="2">
        <f ca="1">IFERROR(__xludf.DUMMYFUNCTION("""COMPUTED_VALUE"""),135)</f>
        <v>135</v>
      </c>
      <c r="W77" s="2">
        <f ca="1">IFERROR(__xludf.DUMMYFUNCTION("""COMPUTED_VALUE"""),135)</f>
        <v>135</v>
      </c>
      <c r="X77" s="2">
        <f ca="1">IFERROR(__xludf.DUMMYFUNCTION("""COMPUTED_VALUE"""),175)</f>
        <v>175</v>
      </c>
      <c r="Y77" s="2">
        <f ca="1">IFERROR(__xludf.DUMMYFUNCTION("""COMPUTED_VALUE"""),175)</f>
        <v>175</v>
      </c>
      <c r="Z77" s="2">
        <f ca="1">IFERROR(__xludf.DUMMYFUNCTION("""COMPUTED_VALUE"""),218)</f>
        <v>218</v>
      </c>
      <c r="AA77" s="2">
        <f ca="1">IFERROR(__xludf.DUMMYFUNCTION("""COMPUTED_VALUE"""),285)</f>
        <v>285</v>
      </c>
      <c r="AB77" s="2">
        <f ca="1">IFERROR(__xludf.DUMMYFUNCTION("""COMPUTED_VALUE"""),355)</f>
        <v>355</v>
      </c>
      <c r="AC77" s="2">
        <f ca="1">IFERROR(__xludf.DUMMYFUNCTION("""COMPUTED_VALUE"""),454)</f>
        <v>454</v>
      </c>
      <c r="AD77" s="2">
        <f ca="1">IFERROR(__xludf.DUMMYFUNCTION("""COMPUTED_VALUE"""),542)</f>
        <v>542</v>
      </c>
      <c r="AE77" s="2">
        <f ca="1">IFERROR(__xludf.DUMMYFUNCTION("""COMPUTED_VALUE"""),621)</f>
        <v>621</v>
      </c>
      <c r="AF77" s="2">
        <f ca="1">IFERROR(__xludf.DUMMYFUNCTION("""COMPUTED_VALUE"""),634)</f>
        <v>634</v>
      </c>
      <c r="AG77" s="2">
        <f ca="1">IFERROR(__xludf.DUMMYFUNCTION("""COMPUTED_VALUE"""),634)</f>
        <v>634</v>
      </c>
      <c r="AH77" s="2">
        <f ca="1">IFERROR(__xludf.DUMMYFUNCTION("""COMPUTED_VALUE"""),634)</f>
        <v>634</v>
      </c>
      <c r="AI77" s="2">
        <f ca="1">IFERROR(__xludf.DUMMYFUNCTION("""COMPUTED_VALUE"""),691)</f>
        <v>691</v>
      </c>
      <c r="AJ77" s="2">
        <f ca="1">IFERROR(__xludf.DUMMYFUNCTION("""COMPUTED_VALUE"""),691)</f>
        <v>691</v>
      </c>
      <c r="AK77" s="2">
        <f ca="1">IFERROR(__xludf.DUMMYFUNCTION("""COMPUTED_VALUE"""),691)</f>
        <v>691</v>
      </c>
      <c r="AL77" s="2">
        <f ca="1">IFERROR(__xludf.DUMMYFUNCTION("""COMPUTED_VALUE"""),705)</f>
        <v>705</v>
      </c>
      <c r="AM77" s="2">
        <f ca="1">IFERROR(__xludf.DUMMYFUNCTION("""COMPUTED_VALUE"""),705)</f>
        <v>705</v>
      </c>
      <c r="AN77" s="2">
        <f ca="1">IFERROR(__xludf.DUMMYFUNCTION("""COMPUTED_VALUE"""),705)</f>
        <v>705</v>
      </c>
      <c r="AO77" s="2">
        <f ca="1">IFERROR(__xludf.DUMMYFUNCTION("""COMPUTED_VALUE"""),705)</f>
        <v>705</v>
      </c>
      <c r="AP77" s="2">
        <f ca="1">IFERROR(__xludf.DUMMYFUNCTION("""COMPUTED_VALUE"""),705)</f>
        <v>705</v>
      </c>
      <c r="AQ77" s="2">
        <f ca="1">IFERROR(__xludf.DUMMYFUNCTION("""COMPUTED_VALUE"""),705)</f>
        <v>705</v>
      </c>
      <c r="AR77" s="2">
        <f ca="1">IFERROR(__xludf.DUMMYFUNCTION("""COMPUTED_VALUE"""),706)</f>
        <v>706</v>
      </c>
      <c r="AS77" s="2">
        <f ca="1">IFERROR(__xludf.DUMMYFUNCTION("""COMPUTED_VALUE"""),706)</f>
        <v>706</v>
      </c>
      <c r="AT77" s="2">
        <f ca="1">IFERROR(__xludf.DUMMYFUNCTION("""COMPUTED_VALUE"""),706)</f>
        <v>706</v>
      </c>
      <c r="AU77" s="2">
        <f ca="1">IFERROR(__xludf.DUMMYFUNCTION("""COMPUTED_VALUE"""),696)</f>
        <v>696</v>
      </c>
      <c r="AV77" s="2">
        <f ca="1">IFERROR(__xludf.DUMMYFUNCTION("""COMPUTED_VALUE"""),696)</f>
        <v>696</v>
      </c>
      <c r="AW77" s="2">
        <f ca="1">IFERROR(__xludf.DUMMYFUNCTION("""COMPUTED_VALUE"""),696)</f>
        <v>696</v>
      </c>
      <c r="AX77" s="2">
        <f ca="1">IFERROR(__xludf.DUMMYFUNCTION("""COMPUTED_VALUE"""),696)</f>
        <v>696</v>
      </c>
    </row>
    <row r="78" spans="1:50" ht="13.2" x14ac:dyDescent="0.25">
      <c r="A78" s="2" t="str">
        <f ca="1">IFERROR(__xludf.DUMMYFUNCTION("""COMPUTED_VALUE"""),"Pakistan")</f>
        <v>Pakistan</v>
      </c>
      <c r="B78" s="2"/>
      <c r="C78" s="2">
        <f ca="1">IFERROR(__xludf.DUMMYFUNCTION("""COMPUTED_VALUE"""),0)</f>
        <v>0</v>
      </c>
      <c r="D78" s="2">
        <f ca="1">IFERROR(__xludf.DUMMYFUNCTION("""COMPUTED_VALUE"""),0)</f>
        <v>0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IFERROR(__xludf.DUMMYFUNCTION("""COMPUTED_VALUE"""),2)</f>
        <v>2</v>
      </c>
      <c r="AM78" s="2">
        <f ca="1">IFERROR(__xludf.DUMMYFUNCTION("""COMPUTED_VALUE"""),2)</f>
        <v>2</v>
      </c>
      <c r="AN78" s="2">
        <f ca="1">IFERROR(__xludf.DUMMYFUNCTION("""COMPUTED_VALUE"""),2)</f>
        <v>2</v>
      </c>
      <c r="AO78" s="2">
        <f ca="1">IFERROR(__xludf.DUMMYFUNCTION("""COMPUTED_VALUE"""),4)</f>
        <v>4</v>
      </c>
      <c r="AP78" s="2">
        <f ca="1">IFERROR(__xludf.DUMMYFUNCTION("""COMPUTED_VALUE"""),4)</f>
        <v>4</v>
      </c>
      <c r="AQ78" s="2">
        <f ca="1">IFERROR(__xludf.DUMMYFUNCTION("""COMPUTED_VALUE"""),4)</f>
        <v>4</v>
      </c>
      <c r="AR78" s="2">
        <f ca="1">IFERROR(__xludf.DUMMYFUNCTION("""COMPUTED_VALUE"""),5)</f>
        <v>5</v>
      </c>
      <c r="AS78" s="2">
        <f ca="1">IFERROR(__xludf.DUMMYFUNCTION("""COMPUTED_VALUE"""),5)</f>
        <v>5</v>
      </c>
      <c r="AT78" s="2">
        <f ca="1">IFERROR(__xludf.DUMMYFUNCTION("""COMPUTED_VALUE"""),5)</f>
        <v>5</v>
      </c>
      <c r="AU78" s="2">
        <f ca="1">IFERROR(__xludf.DUMMYFUNCTION("""COMPUTED_VALUE"""),6)</f>
        <v>6</v>
      </c>
      <c r="AV78" s="2">
        <f ca="1">IFERROR(__xludf.DUMMYFUNCTION("""COMPUTED_VALUE"""),6)</f>
        <v>6</v>
      </c>
      <c r="AW78" s="2">
        <f ca="1">IFERROR(__xludf.DUMMYFUNCTION("""COMPUTED_VALUE"""),6)</f>
        <v>6</v>
      </c>
      <c r="AX78" s="2">
        <f ca="1">IFERROR(__xludf.DUMMYFUNCTION("""COMPUTED_VALUE"""),6)</f>
        <v>6</v>
      </c>
    </row>
    <row r="79" spans="1:50" ht="13.2" x14ac:dyDescent="0.25">
      <c r="A79" s="2" t="str">
        <f ca="1">IFERROR(__xludf.DUMMYFUNCTION("""COMPUTED_VALUE"""),"Palestine")</f>
        <v>Palestine</v>
      </c>
      <c r="B79" s="2"/>
      <c r="C79" s="2">
        <f ca="1">IFERROR(__xludf.DUMMYFUNCTION("""COMPUTED_VALUE"""),0)</f>
        <v>0</v>
      </c>
      <c r="D79" s="2">
        <f ca="1">IFERROR(__xludf.DUMMYFUNCTION("""COMPUTED_VALUE"""),0)</f>
        <v>0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IFERROR(__xludf.DUMMYFUNCTION("""COMPUTED_VALUE"""),4)</f>
        <v>4</v>
      </c>
      <c r="AU79" s="2">
        <f ca="1">IFERROR(__xludf.DUMMYFUNCTION("""COMPUTED_VALUE"""),16)</f>
        <v>16</v>
      </c>
      <c r="AV79" s="2">
        <f ca="1">IFERROR(__xludf.DUMMYFUNCTION("""COMPUTED_VALUE"""),22)</f>
        <v>22</v>
      </c>
      <c r="AW79" s="2">
        <f ca="1">IFERROR(__xludf.DUMMYFUNCTION("""COMPUTED_VALUE"""),22)</f>
        <v>22</v>
      </c>
      <c r="AX79" s="2">
        <f ca="1">IFERROR(__xludf.DUMMYFUNCTION("""COMPUTED_VALUE"""),22)</f>
        <v>22</v>
      </c>
    </row>
    <row r="80" spans="1:50" ht="13.2" x14ac:dyDescent="0.25">
      <c r="A80" s="2" t="str">
        <f ca="1">IFERROR(__xludf.DUMMYFUNCTION("""COMPUTED_VALUE"""),"Paraguay")</f>
        <v>Paraguay</v>
      </c>
      <c r="B80" s="2"/>
      <c r="C80" s="2">
        <f ca="1">IFERROR(__xludf.DUMMYFUNCTION("""COMPUTED_VALUE"""),0)</f>
        <v>0</v>
      </c>
      <c r="D80" s="2">
        <f ca="1">IFERROR(__xludf.DUMMYFUNCTION("""COMPUTED_VALUE"""),0)</f>
        <v>0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IFERROR(__xludf.DUMMYFUNCTION("""COMPUTED_VALUE"""),1)</f>
        <v>1</v>
      </c>
      <c r="AX80" s="2">
        <f ca="1">IFERROR(__xludf.DUMMYFUNCTION("""COMPUTED_VALUE"""),1)</f>
        <v>1</v>
      </c>
    </row>
    <row r="81" spans="1:50" ht="13.2" x14ac:dyDescent="0.25">
      <c r="A81" s="2" t="str">
        <f ca="1">IFERROR(__xludf.DUMMYFUNCTION("""COMPUTED_VALUE"""),"Peru")</f>
        <v>Peru</v>
      </c>
      <c r="B81" s="2"/>
      <c r="C81" s="2">
        <f ca="1">IFERROR(__xludf.DUMMYFUNCTION("""COMPUTED_VALUE"""),0)</f>
        <v>0</v>
      </c>
      <c r="D81" s="2">
        <f ca="1">IFERROR(__xludf.DUMMYFUNCTION("""COMPUTED_VALUE"""),0)</f>
        <v>0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IFERROR(__xludf.DUMMYFUNCTION("""COMPUTED_VALUE"""),0)</f>
        <v>0</v>
      </c>
      <c r="AR81" s="2">
        <f ca="1">IFERROR(__xludf.DUMMYFUNCTION("""COMPUTED_VALUE"""),0)</f>
        <v>0</v>
      </c>
      <c r="AS81" s="2">
        <f ca="1">IFERROR(__xludf.DUMMYFUNCTION("""COMPUTED_VALUE"""),0)</f>
        <v>0</v>
      </c>
      <c r="AT81" s="2">
        <f ca="1">IFERROR(__xludf.DUMMYFUNCTION("""COMPUTED_VALUE"""),0)</f>
        <v>0</v>
      </c>
      <c r="AU81" s="2">
        <f ca="1">IFERROR(__xludf.DUMMYFUNCTION("""COMPUTED_VALUE"""),1)</f>
        <v>1</v>
      </c>
      <c r="AV81" s="2">
        <f ca="1">IFERROR(__xludf.DUMMYFUNCTION("""COMPUTED_VALUE"""),1)</f>
        <v>1</v>
      </c>
      <c r="AW81" s="2">
        <f ca="1">IFERROR(__xludf.DUMMYFUNCTION("""COMPUTED_VALUE"""),6)</f>
        <v>6</v>
      </c>
      <c r="AX81" s="2">
        <f ca="1">IFERROR(__xludf.DUMMYFUNCTION("""COMPUTED_VALUE"""),7)</f>
        <v>7</v>
      </c>
    </row>
    <row r="82" spans="1:50" ht="13.2" x14ac:dyDescent="0.25">
      <c r="A82" s="2" t="str">
        <f ca="1">IFERROR(__xludf.DUMMYFUNCTION("""COMPUTED_VALUE"""),"Philippines")</f>
        <v>Philippines</v>
      </c>
      <c r="B82" s="2"/>
      <c r="C82" s="2">
        <f ca="1">IFERROR(__xludf.DUMMYFUNCTION("""COMPUTED_VALUE"""),0)</f>
        <v>0</v>
      </c>
      <c r="D82" s="2">
        <f ca="1">IFERROR(__xludf.DUMMYFUNCTION("""COMPUTED_VALUE"""),0)</f>
        <v>0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IFERROR(__xludf.DUMMYFUNCTION("""COMPUTED_VALUE"""),1)</f>
        <v>1</v>
      </c>
      <c r="L82" s="2">
        <f ca="1">IFERROR(__xludf.DUMMYFUNCTION("""COMPUTED_VALUE"""),1)</f>
        <v>1</v>
      </c>
      <c r="M82" s="2">
        <f ca="1">IFERROR(__xludf.DUMMYFUNCTION("""COMPUTED_VALUE"""),1)</f>
        <v>1</v>
      </c>
      <c r="N82" s="2">
        <f ca="1">IFERROR(__xludf.DUMMYFUNCTION("""COMPUTED_VALUE"""),2)</f>
        <v>2</v>
      </c>
      <c r="O82" s="2">
        <f ca="1">IFERROR(__xludf.DUMMYFUNCTION("""COMPUTED_VALUE"""),2)</f>
        <v>2</v>
      </c>
      <c r="P82" s="2">
        <f ca="1">IFERROR(__xludf.DUMMYFUNCTION("""COMPUTED_VALUE"""),2)</f>
        <v>2</v>
      </c>
      <c r="Q82" s="2">
        <f ca="1">IFERROR(__xludf.DUMMYFUNCTION("""COMPUTED_VALUE"""),2)</f>
        <v>2</v>
      </c>
      <c r="R82" s="2">
        <f ca="1">IFERROR(__xludf.DUMMYFUNCTION("""COMPUTED_VALUE"""),2)</f>
        <v>2</v>
      </c>
      <c r="S82" s="2">
        <f ca="1">IFERROR(__xludf.DUMMYFUNCTION("""COMPUTED_VALUE"""),3)</f>
        <v>3</v>
      </c>
      <c r="T82" s="2">
        <f ca="1">IFERROR(__xludf.DUMMYFUNCTION("""COMPUTED_VALUE"""),3)</f>
        <v>3</v>
      </c>
      <c r="U82" s="2">
        <f ca="1">IFERROR(__xludf.DUMMYFUNCTION("""COMPUTED_VALUE"""),3)</f>
        <v>3</v>
      </c>
      <c r="V82" s="2">
        <f ca="1">IFERROR(__xludf.DUMMYFUNCTION("""COMPUTED_VALUE"""),3)</f>
        <v>3</v>
      </c>
      <c r="W82" s="2">
        <f ca="1">IFERROR(__xludf.DUMMYFUNCTION("""COMPUTED_VALUE"""),3)</f>
        <v>3</v>
      </c>
      <c r="X82" s="2">
        <f ca="1">IFERROR(__xludf.DUMMYFUNCTION("""COMPUTED_VALUE"""),3)</f>
        <v>3</v>
      </c>
      <c r="Y82" s="2">
        <f ca="1">IFERROR(__xludf.DUMMYFUNCTION("""COMPUTED_VALUE"""),3)</f>
        <v>3</v>
      </c>
      <c r="Z82" s="2">
        <f ca="1">IFERROR(__xludf.DUMMYFUNCTION("""COMPUTED_VALUE"""),3)</f>
        <v>3</v>
      </c>
      <c r="AA82" s="2">
        <f ca="1">IFERROR(__xludf.DUMMYFUNCTION("""COMPUTED_VALUE"""),3)</f>
        <v>3</v>
      </c>
      <c r="AB82" s="2">
        <f ca="1">IFERROR(__xludf.DUMMYFUNCTION("""COMPUTED_VALUE"""),3)</f>
        <v>3</v>
      </c>
      <c r="AC82" s="2">
        <f ca="1">IFERROR(__xludf.DUMMYFUNCTION("""COMPUTED_VALUE"""),3)</f>
        <v>3</v>
      </c>
      <c r="AD82" s="2">
        <f ca="1">IFERROR(__xludf.DUMMYFUNCTION("""COMPUTED_VALUE"""),3)</f>
        <v>3</v>
      </c>
      <c r="AE82" s="2">
        <f ca="1">IFERROR(__xludf.DUMMYFUNCTION("""COMPUTED_VALUE"""),3)</f>
        <v>3</v>
      </c>
      <c r="AF82" s="2">
        <f ca="1">IFERROR(__xludf.DUMMYFUNCTION("""COMPUTED_VALUE"""),3)</f>
        <v>3</v>
      </c>
      <c r="AG82" s="2">
        <f ca="1">IFERROR(__xludf.DUMMYFUNCTION("""COMPUTED_VALUE"""),3)</f>
        <v>3</v>
      </c>
      <c r="AH82" s="2">
        <f ca="1">IFERROR(__xludf.DUMMYFUNCTION("""COMPUTED_VALUE"""),3)</f>
        <v>3</v>
      </c>
      <c r="AI82" s="2">
        <f ca="1">IFERROR(__xludf.DUMMYFUNCTION("""COMPUTED_VALUE"""),3)</f>
        <v>3</v>
      </c>
      <c r="AJ82" s="2">
        <f ca="1">IFERROR(__xludf.DUMMYFUNCTION("""COMPUTED_VALUE"""),3)</f>
        <v>3</v>
      </c>
      <c r="AK82" s="2">
        <f ca="1">IFERROR(__xludf.DUMMYFUNCTION("""COMPUTED_VALUE"""),3)</f>
        <v>3</v>
      </c>
      <c r="AL82" s="2">
        <f ca="1">IFERROR(__xludf.DUMMYFUNCTION("""COMPUTED_VALUE"""),3)</f>
        <v>3</v>
      </c>
      <c r="AM82" s="2">
        <f ca="1">IFERROR(__xludf.DUMMYFUNCTION("""COMPUTED_VALUE"""),3)</f>
        <v>3</v>
      </c>
      <c r="AN82" s="2">
        <f ca="1">IFERROR(__xludf.DUMMYFUNCTION("""COMPUTED_VALUE"""),3)</f>
        <v>3</v>
      </c>
      <c r="AO82" s="2">
        <f ca="1">IFERROR(__xludf.DUMMYFUNCTION("""COMPUTED_VALUE"""),3)</f>
        <v>3</v>
      </c>
      <c r="AP82" s="2">
        <f ca="1">IFERROR(__xludf.DUMMYFUNCTION("""COMPUTED_VALUE"""),3)</f>
        <v>3</v>
      </c>
      <c r="AQ82" s="2">
        <f ca="1">IFERROR(__xludf.DUMMYFUNCTION("""COMPUTED_VALUE"""),3)</f>
        <v>3</v>
      </c>
      <c r="AR82" s="2">
        <f ca="1">IFERROR(__xludf.DUMMYFUNCTION("""COMPUTED_VALUE"""),3)</f>
        <v>3</v>
      </c>
      <c r="AS82" s="2">
        <f ca="1">IFERROR(__xludf.DUMMYFUNCTION("""COMPUTED_VALUE"""),3)</f>
        <v>3</v>
      </c>
      <c r="AT82" s="2">
        <f ca="1">IFERROR(__xludf.DUMMYFUNCTION("""COMPUTED_VALUE"""),3)</f>
        <v>3</v>
      </c>
      <c r="AU82" s="2">
        <f ca="1">IFERROR(__xludf.DUMMYFUNCTION("""COMPUTED_VALUE"""),5)</f>
        <v>5</v>
      </c>
      <c r="AV82" s="2">
        <f ca="1">IFERROR(__xludf.DUMMYFUNCTION("""COMPUTED_VALUE"""),6)</f>
        <v>6</v>
      </c>
      <c r="AW82" s="2">
        <f ca="1">IFERROR(__xludf.DUMMYFUNCTION("""COMPUTED_VALUE"""),10)</f>
        <v>10</v>
      </c>
      <c r="AX82" s="2">
        <f ca="1">IFERROR(__xludf.DUMMYFUNCTION("""COMPUTED_VALUE"""),20)</f>
        <v>20</v>
      </c>
    </row>
    <row r="83" spans="1:50" ht="13.2" x14ac:dyDescent="0.25">
      <c r="A83" s="2" t="str">
        <f ca="1">IFERROR(__xludf.DUMMYFUNCTION("""COMPUTED_VALUE"""),"Poland")</f>
        <v>Poland</v>
      </c>
      <c r="B83" s="2"/>
      <c r="C83" s="2">
        <f ca="1">IFERROR(__xludf.DUMMYFUNCTION("""COMPUTED_VALUE"""),0)</f>
        <v>0</v>
      </c>
      <c r="D83" s="2">
        <f ca="1">IFERROR(__xludf.DUMMYFUNCTION("""COMPUTED_VALUE"""),0)</f>
        <v>0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IFERROR(__xludf.DUMMYFUNCTION("""COMPUTED_VALUE"""),1)</f>
        <v>1</v>
      </c>
      <c r="AT83" s="2">
        <f ca="1">IFERROR(__xludf.DUMMYFUNCTION("""COMPUTED_VALUE"""),1)</f>
        <v>1</v>
      </c>
      <c r="AU83" s="2">
        <f ca="1">IFERROR(__xludf.DUMMYFUNCTION("""COMPUTED_VALUE"""),5)</f>
        <v>5</v>
      </c>
      <c r="AV83" s="2">
        <f ca="1">IFERROR(__xludf.DUMMYFUNCTION("""COMPUTED_VALUE"""),5)</f>
        <v>5</v>
      </c>
      <c r="AW83" s="2">
        <f ca="1">IFERROR(__xludf.DUMMYFUNCTION("""COMPUTED_VALUE"""),11)</f>
        <v>11</v>
      </c>
      <c r="AX83" s="2">
        <f ca="1">IFERROR(__xludf.DUMMYFUNCTION("""COMPUTED_VALUE"""),16)</f>
        <v>16</v>
      </c>
    </row>
    <row r="84" spans="1:50" ht="13.2" x14ac:dyDescent="0.25">
      <c r="A84" s="2" t="str">
        <f ca="1">IFERROR(__xludf.DUMMYFUNCTION("""COMPUTED_VALUE"""),"Portugal")</f>
        <v>Portugal</v>
      </c>
      <c r="B84" s="2"/>
      <c r="C84" s="2">
        <f ca="1">IFERROR(__xludf.DUMMYFUNCTION("""COMPUTED_VALUE"""),0)</f>
        <v>0</v>
      </c>
      <c r="D84" s="2">
        <f ca="1">IFERROR(__xludf.DUMMYFUNCTION("""COMPUTED_VALUE"""),0)</f>
        <v>0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IFERROR(__xludf.DUMMYFUNCTION("""COMPUTED_VALUE"""),2)</f>
        <v>2</v>
      </c>
      <c r="AR84" s="2">
        <f ca="1">IFERROR(__xludf.DUMMYFUNCTION("""COMPUTED_VALUE"""),2)</f>
        <v>2</v>
      </c>
      <c r="AS84" s="2">
        <f ca="1">IFERROR(__xludf.DUMMYFUNCTION("""COMPUTED_VALUE"""),5)</f>
        <v>5</v>
      </c>
      <c r="AT84" s="2">
        <f ca="1">IFERROR(__xludf.DUMMYFUNCTION("""COMPUTED_VALUE"""),8)</f>
        <v>8</v>
      </c>
      <c r="AU84" s="2">
        <f ca="1">IFERROR(__xludf.DUMMYFUNCTION("""COMPUTED_VALUE"""),13)</f>
        <v>13</v>
      </c>
      <c r="AV84" s="2">
        <f ca="1">IFERROR(__xludf.DUMMYFUNCTION("""COMPUTED_VALUE"""),20)</f>
        <v>20</v>
      </c>
      <c r="AW84" s="2">
        <f ca="1">IFERROR(__xludf.DUMMYFUNCTION("""COMPUTED_VALUE"""),30)</f>
        <v>30</v>
      </c>
      <c r="AX84" s="2">
        <f ca="1">IFERROR(__xludf.DUMMYFUNCTION("""COMPUTED_VALUE"""),30)</f>
        <v>30</v>
      </c>
    </row>
    <row r="85" spans="1:50" ht="13.2" x14ac:dyDescent="0.25">
      <c r="A85" s="2" t="str">
        <f ca="1">IFERROR(__xludf.DUMMYFUNCTION("""COMPUTED_VALUE"""),"Qatar")</f>
        <v>Qatar</v>
      </c>
      <c r="B85" s="2"/>
      <c r="C85" s="2">
        <f ca="1">IFERROR(__xludf.DUMMYFUNCTION("""COMPUTED_VALUE"""),0)</f>
        <v>0</v>
      </c>
      <c r="D85" s="2">
        <f ca="1">IFERROR(__xludf.DUMMYFUNCTION("""COMPUTED_VALUE"""),0)</f>
        <v>0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IFERROR(__xludf.DUMMYFUNCTION("""COMPUTED_VALUE"""),1)</f>
        <v>1</v>
      </c>
      <c r="AP85" s="2">
        <f ca="1">IFERROR(__xludf.DUMMYFUNCTION("""COMPUTED_VALUE"""),3)</f>
        <v>3</v>
      </c>
      <c r="AQ85" s="2">
        <f ca="1">IFERROR(__xludf.DUMMYFUNCTION("""COMPUTED_VALUE"""),3)</f>
        <v>3</v>
      </c>
      <c r="AR85" s="2">
        <f ca="1">IFERROR(__xludf.DUMMYFUNCTION("""COMPUTED_VALUE"""),7)</f>
        <v>7</v>
      </c>
      <c r="AS85" s="2">
        <f ca="1">IFERROR(__xludf.DUMMYFUNCTION("""COMPUTED_VALUE"""),8)</f>
        <v>8</v>
      </c>
      <c r="AT85" s="2">
        <f ca="1">IFERROR(__xludf.DUMMYFUNCTION("""COMPUTED_VALUE"""),8)</f>
        <v>8</v>
      </c>
      <c r="AU85" s="2">
        <f ca="1">IFERROR(__xludf.DUMMYFUNCTION("""COMPUTED_VALUE"""),8)</f>
        <v>8</v>
      </c>
      <c r="AV85" s="2">
        <f ca="1">IFERROR(__xludf.DUMMYFUNCTION("""COMPUTED_VALUE"""),8)</f>
        <v>8</v>
      </c>
      <c r="AW85" s="2">
        <f ca="1">IFERROR(__xludf.DUMMYFUNCTION("""COMPUTED_VALUE"""),15)</f>
        <v>15</v>
      </c>
      <c r="AX85" s="2">
        <f ca="1">IFERROR(__xludf.DUMMYFUNCTION("""COMPUTED_VALUE"""),18)</f>
        <v>18</v>
      </c>
    </row>
    <row r="86" spans="1:50" ht="13.2" x14ac:dyDescent="0.25">
      <c r="A86" s="2" t="str">
        <f ca="1">IFERROR(__xludf.DUMMYFUNCTION("""COMPUTED_VALUE"""),"Romania")</f>
        <v>Romania</v>
      </c>
      <c r="B86" s="2"/>
      <c r="C86" s="2">
        <f ca="1">IFERROR(__xludf.DUMMYFUNCTION("""COMPUTED_VALUE"""),0)</f>
        <v>0</v>
      </c>
      <c r="D86" s="2">
        <f ca="1">IFERROR(__xludf.DUMMYFUNCTION("""COMPUTED_VALUE"""),0)</f>
        <v>0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IFERROR(__xludf.DUMMYFUNCTION("""COMPUTED_VALUE"""),1)</f>
        <v>1</v>
      </c>
      <c r="AM86" s="2">
        <f ca="1">IFERROR(__xludf.DUMMYFUNCTION("""COMPUTED_VALUE"""),1)</f>
        <v>1</v>
      </c>
      <c r="AN86" s="2">
        <f ca="1">IFERROR(__xludf.DUMMYFUNCTION("""COMPUTED_VALUE"""),3)</f>
        <v>3</v>
      </c>
      <c r="AO86" s="2">
        <f ca="1">IFERROR(__xludf.DUMMYFUNCTION("""COMPUTED_VALUE"""),3)</f>
        <v>3</v>
      </c>
      <c r="AP86" s="2">
        <f ca="1">IFERROR(__xludf.DUMMYFUNCTION("""COMPUTED_VALUE"""),3)</f>
        <v>3</v>
      </c>
      <c r="AQ86" s="2">
        <f ca="1">IFERROR(__xludf.DUMMYFUNCTION("""COMPUTED_VALUE"""),3)</f>
        <v>3</v>
      </c>
      <c r="AR86" s="2">
        <f ca="1">IFERROR(__xludf.DUMMYFUNCTION("""COMPUTED_VALUE"""),3)</f>
        <v>3</v>
      </c>
      <c r="AS86" s="2">
        <f ca="1">IFERROR(__xludf.DUMMYFUNCTION("""COMPUTED_VALUE"""),4)</f>
        <v>4</v>
      </c>
      <c r="AT86" s="2">
        <f ca="1">IFERROR(__xludf.DUMMYFUNCTION("""COMPUTED_VALUE"""),6)</f>
        <v>6</v>
      </c>
      <c r="AU86" s="2">
        <f ca="1">IFERROR(__xludf.DUMMYFUNCTION("""COMPUTED_VALUE"""),9)</f>
        <v>9</v>
      </c>
      <c r="AV86" s="2">
        <f ca="1">IFERROR(__xludf.DUMMYFUNCTION("""COMPUTED_VALUE"""),9)</f>
        <v>9</v>
      </c>
      <c r="AW86" s="2">
        <f ca="1">IFERROR(__xludf.DUMMYFUNCTION("""COMPUTED_VALUE"""),15)</f>
        <v>15</v>
      </c>
      <c r="AX86" s="2">
        <f ca="1">IFERROR(__xludf.DUMMYFUNCTION("""COMPUTED_VALUE"""),15)</f>
        <v>15</v>
      </c>
    </row>
    <row r="87" spans="1:50" ht="13.2" x14ac:dyDescent="0.25">
      <c r="A87" s="2" t="str">
        <f ca="1">IFERROR(__xludf.DUMMYFUNCTION("""COMPUTED_VALUE"""),"Russia")</f>
        <v>Russia</v>
      </c>
      <c r="B87" s="2"/>
      <c r="C87" s="2">
        <f ca="1">IFERROR(__xludf.DUMMYFUNCTION("""COMPUTED_VALUE"""),0)</f>
        <v>0</v>
      </c>
      <c r="D87" s="2">
        <f ca="1">IFERROR(__xludf.DUMMYFUNCTION("""COMPUTED_VALUE"""),0)</f>
        <v>0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IFERROR(__xludf.DUMMYFUNCTION("""COMPUTED_VALUE"""),2)</f>
        <v>2</v>
      </c>
      <c r="M87" s="2">
        <f ca="1">IFERROR(__xludf.DUMMYFUNCTION("""COMPUTED_VALUE"""),2)</f>
        <v>2</v>
      </c>
      <c r="N87" s="2">
        <f ca="1">IFERROR(__xludf.DUMMYFUNCTION("""COMPUTED_VALUE"""),2)</f>
        <v>2</v>
      </c>
      <c r="O87" s="2">
        <f ca="1">IFERROR(__xludf.DUMMYFUNCTION("""COMPUTED_VALUE"""),2)</f>
        <v>2</v>
      </c>
      <c r="P87" s="2">
        <f ca="1">IFERROR(__xludf.DUMMYFUNCTION("""COMPUTED_VALUE"""),2)</f>
        <v>2</v>
      </c>
      <c r="Q87" s="2">
        <f ca="1">IFERROR(__xludf.DUMMYFUNCTION("""COMPUTED_VALUE"""),2)</f>
        <v>2</v>
      </c>
      <c r="R87" s="2">
        <f ca="1">IFERROR(__xludf.DUMMYFUNCTION("""COMPUTED_VALUE"""),2)</f>
        <v>2</v>
      </c>
      <c r="S87" s="2">
        <f ca="1">IFERROR(__xludf.DUMMYFUNCTION("""COMPUTED_VALUE"""),2)</f>
        <v>2</v>
      </c>
      <c r="T87" s="2">
        <f ca="1">IFERROR(__xludf.DUMMYFUNCTION("""COMPUTED_VALUE"""),2)</f>
        <v>2</v>
      </c>
      <c r="U87" s="2">
        <f ca="1">IFERROR(__xludf.DUMMYFUNCTION("""COMPUTED_VALUE"""),2)</f>
        <v>2</v>
      </c>
      <c r="V87" s="2">
        <f ca="1">IFERROR(__xludf.DUMMYFUNCTION("""COMPUTED_VALUE"""),2)</f>
        <v>2</v>
      </c>
      <c r="W87" s="2">
        <f ca="1">IFERROR(__xludf.DUMMYFUNCTION("""COMPUTED_VALUE"""),2)</f>
        <v>2</v>
      </c>
      <c r="X87" s="2">
        <f ca="1">IFERROR(__xludf.DUMMYFUNCTION("""COMPUTED_VALUE"""),2)</f>
        <v>2</v>
      </c>
      <c r="Y87" s="2">
        <f ca="1">IFERROR(__xludf.DUMMYFUNCTION("""COMPUTED_VALUE"""),2)</f>
        <v>2</v>
      </c>
      <c r="Z87" s="2">
        <f ca="1">IFERROR(__xludf.DUMMYFUNCTION("""COMPUTED_VALUE"""),2)</f>
        <v>2</v>
      </c>
      <c r="AA87" s="2">
        <f ca="1">IFERROR(__xludf.DUMMYFUNCTION("""COMPUTED_VALUE"""),2)</f>
        <v>2</v>
      </c>
      <c r="AB87" s="2">
        <f ca="1">IFERROR(__xludf.DUMMYFUNCTION("""COMPUTED_VALUE"""),2)</f>
        <v>2</v>
      </c>
      <c r="AC87" s="2">
        <f ca="1">IFERROR(__xludf.DUMMYFUNCTION("""COMPUTED_VALUE"""),2)</f>
        <v>2</v>
      </c>
      <c r="AD87" s="2">
        <f ca="1">IFERROR(__xludf.DUMMYFUNCTION("""COMPUTED_VALUE"""),2)</f>
        <v>2</v>
      </c>
      <c r="AE87" s="2">
        <f ca="1">IFERROR(__xludf.DUMMYFUNCTION("""COMPUTED_VALUE"""),2)</f>
        <v>2</v>
      </c>
      <c r="AF87" s="2">
        <f ca="1">IFERROR(__xludf.DUMMYFUNCTION("""COMPUTED_VALUE"""),2)</f>
        <v>2</v>
      </c>
      <c r="AG87" s="2">
        <f ca="1">IFERROR(__xludf.DUMMYFUNCTION("""COMPUTED_VALUE"""),2)</f>
        <v>2</v>
      </c>
      <c r="AH87" s="2">
        <f ca="1">IFERROR(__xludf.DUMMYFUNCTION("""COMPUTED_VALUE"""),2)</f>
        <v>2</v>
      </c>
      <c r="AI87" s="2">
        <f ca="1">IFERROR(__xludf.DUMMYFUNCTION("""COMPUTED_VALUE"""),2)</f>
        <v>2</v>
      </c>
      <c r="AJ87" s="2">
        <f ca="1">IFERROR(__xludf.DUMMYFUNCTION("""COMPUTED_VALUE"""),2)</f>
        <v>2</v>
      </c>
      <c r="AK87" s="2">
        <f ca="1">IFERROR(__xludf.DUMMYFUNCTION("""COMPUTED_VALUE"""),2)</f>
        <v>2</v>
      </c>
      <c r="AL87" s="2">
        <f ca="1">IFERROR(__xludf.DUMMYFUNCTION("""COMPUTED_VALUE"""),2)</f>
        <v>2</v>
      </c>
      <c r="AM87" s="2">
        <f ca="1">IFERROR(__xludf.DUMMYFUNCTION("""COMPUTED_VALUE"""),2)</f>
        <v>2</v>
      </c>
      <c r="AN87" s="2">
        <f ca="1">IFERROR(__xludf.DUMMYFUNCTION("""COMPUTED_VALUE"""),2)</f>
        <v>2</v>
      </c>
      <c r="AO87" s="2">
        <f ca="1">IFERROR(__xludf.DUMMYFUNCTION("""COMPUTED_VALUE"""),2)</f>
        <v>2</v>
      </c>
      <c r="AP87" s="2">
        <f ca="1">IFERROR(__xludf.DUMMYFUNCTION("""COMPUTED_VALUE"""),2)</f>
        <v>2</v>
      </c>
      <c r="AQ87" s="2">
        <f ca="1">IFERROR(__xludf.DUMMYFUNCTION("""COMPUTED_VALUE"""),3)</f>
        <v>3</v>
      </c>
      <c r="AR87" s="2">
        <f ca="1">IFERROR(__xludf.DUMMYFUNCTION("""COMPUTED_VALUE"""),3)</f>
        <v>3</v>
      </c>
      <c r="AS87" s="2">
        <f ca="1">IFERROR(__xludf.DUMMYFUNCTION("""COMPUTED_VALUE"""),3)</f>
        <v>3</v>
      </c>
      <c r="AT87" s="2">
        <f ca="1">IFERROR(__xludf.DUMMYFUNCTION("""COMPUTED_VALUE"""),4)</f>
        <v>4</v>
      </c>
      <c r="AU87" s="2">
        <f ca="1">IFERROR(__xludf.DUMMYFUNCTION("""COMPUTED_VALUE"""),13)</f>
        <v>13</v>
      </c>
      <c r="AV87" s="2">
        <f ca="1">IFERROR(__xludf.DUMMYFUNCTION("""COMPUTED_VALUE"""),13)</f>
        <v>13</v>
      </c>
      <c r="AW87" s="2">
        <f ca="1">IFERROR(__xludf.DUMMYFUNCTION("""COMPUTED_VALUE"""),17)</f>
        <v>17</v>
      </c>
      <c r="AX87" s="2">
        <f ca="1">IFERROR(__xludf.DUMMYFUNCTION("""COMPUTED_VALUE"""),17)</f>
        <v>17</v>
      </c>
    </row>
    <row r="88" spans="1:50" ht="13.2" x14ac:dyDescent="0.25">
      <c r="A88" s="2" t="str">
        <f ca="1">IFERROR(__xludf.DUMMYFUNCTION("""COMPUTED_VALUE"""),"Saint Barthelemy")</f>
        <v>Saint Barthelemy</v>
      </c>
      <c r="B88" s="2"/>
      <c r="C88" s="2">
        <f ca="1">IFERROR(__xludf.DUMMYFUNCTION("""COMPUTED_VALUE"""),0)</f>
        <v>0</v>
      </c>
      <c r="D88" s="2">
        <f ca="1">IFERROR(__xludf.DUMMYFUNCTION("""COMPUTED_VALUE"""),0)</f>
        <v>0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IFERROR(__xludf.DUMMYFUNCTION("""COMPUTED_VALUE"""),3)</f>
        <v>3</v>
      </c>
      <c r="AT88" s="2">
        <f ca="1">IFERROR(__xludf.DUMMYFUNCTION("""COMPUTED_VALUE"""),3)</f>
        <v>3</v>
      </c>
      <c r="AU88" s="2">
        <f ca="1">IFERROR(__xludf.DUMMYFUNCTION("""COMPUTED_VALUE"""),3)</f>
        <v>3</v>
      </c>
      <c r="AV88" s="2">
        <f ca="1">IFERROR(__xludf.DUMMYFUNCTION("""COMPUTED_VALUE"""),3)</f>
        <v>3</v>
      </c>
      <c r="AW88" s="2">
        <f ca="1">IFERROR(__xludf.DUMMYFUNCTION("""COMPUTED_VALUE"""),3)</f>
        <v>3</v>
      </c>
      <c r="AX88" s="2">
        <f ca="1">IFERROR(__xludf.DUMMYFUNCTION("""COMPUTED_VALUE"""),1)</f>
        <v>1</v>
      </c>
    </row>
    <row r="89" spans="1:50" ht="13.2" x14ac:dyDescent="0.25">
      <c r="A89" s="2" t="str">
        <f ca="1">IFERROR(__xludf.DUMMYFUNCTION("""COMPUTED_VALUE"""),"San Marino")</f>
        <v>San Marino</v>
      </c>
      <c r="B89" s="2"/>
      <c r="C89" s="2">
        <f ca="1">IFERROR(__xludf.DUMMYFUNCTION("""COMPUTED_VALUE"""),0)</f>
        <v>0</v>
      </c>
      <c r="D89" s="2">
        <f ca="1">IFERROR(__xludf.DUMMYFUNCTION("""COMPUTED_VALUE"""),0)</f>
        <v>0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IFERROR(__xludf.DUMMYFUNCTION("""COMPUTED_VALUE"""),1)</f>
        <v>1</v>
      </c>
      <c r="AN89" s="2">
        <f ca="1">IFERROR(__xludf.DUMMYFUNCTION("""COMPUTED_VALUE"""),1)</f>
        <v>1</v>
      </c>
      <c r="AO89" s="2">
        <f ca="1">IFERROR(__xludf.DUMMYFUNCTION("""COMPUTED_VALUE"""),1)</f>
        <v>1</v>
      </c>
      <c r="AP89" s="2">
        <f ca="1">IFERROR(__xludf.DUMMYFUNCTION("""COMPUTED_VALUE"""),1)</f>
        <v>1</v>
      </c>
      <c r="AQ89" s="2">
        <f ca="1">IFERROR(__xludf.DUMMYFUNCTION("""COMPUTED_VALUE"""),8)</f>
        <v>8</v>
      </c>
      <c r="AR89" s="2">
        <f ca="1">IFERROR(__xludf.DUMMYFUNCTION("""COMPUTED_VALUE"""),10)</f>
        <v>10</v>
      </c>
      <c r="AS89" s="2">
        <f ca="1">IFERROR(__xludf.DUMMYFUNCTION("""COMPUTED_VALUE"""),16)</f>
        <v>16</v>
      </c>
      <c r="AT89" s="2">
        <f ca="1">IFERROR(__xludf.DUMMYFUNCTION("""COMPUTED_VALUE"""),21)</f>
        <v>21</v>
      </c>
      <c r="AU89" s="2">
        <f ca="1">IFERROR(__xludf.DUMMYFUNCTION("""COMPUTED_VALUE"""),21)</f>
        <v>21</v>
      </c>
      <c r="AV89" s="2">
        <f ca="1">IFERROR(__xludf.DUMMYFUNCTION("""COMPUTED_VALUE"""),23)</f>
        <v>23</v>
      </c>
      <c r="AW89" s="2">
        <f ca="1">IFERROR(__xludf.DUMMYFUNCTION("""COMPUTED_VALUE"""),36)</f>
        <v>36</v>
      </c>
      <c r="AX89" s="2">
        <f ca="1">IFERROR(__xludf.DUMMYFUNCTION("""COMPUTED_VALUE"""),36)</f>
        <v>36</v>
      </c>
    </row>
    <row r="90" spans="1:50" ht="13.2" x14ac:dyDescent="0.25">
      <c r="A90" s="2" t="str">
        <f ca="1">IFERROR(__xludf.DUMMYFUNCTION("""COMPUTED_VALUE"""),"Saudi Arabia")</f>
        <v>Saudi Arabia</v>
      </c>
      <c r="B90" s="2"/>
      <c r="C90" s="2">
        <f ca="1">IFERROR(__xludf.DUMMYFUNCTION("""COMPUTED_VALUE"""),0)</f>
        <v>0</v>
      </c>
      <c r="D90" s="2">
        <f ca="1">IFERROR(__xludf.DUMMYFUNCTION("""COMPUTED_VALUE"""),0)</f>
        <v>0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IFERROR(__xludf.DUMMYFUNCTION("""COMPUTED_VALUE"""),1)</f>
        <v>1</v>
      </c>
      <c r="AR90" s="2">
        <f ca="1">IFERROR(__xludf.DUMMYFUNCTION("""COMPUTED_VALUE"""),1)</f>
        <v>1</v>
      </c>
      <c r="AS90" s="2">
        <f ca="1">IFERROR(__xludf.DUMMYFUNCTION("""COMPUTED_VALUE"""),1)</f>
        <v>1</v>
      </c>
      <c r="AT90" s="2">
        <f ca="1">IFERROR(__xludf.DUMMYFUNCTION("""COMPUTED_VALUE"""),5)</f>
        <v>5</v>
      </c>
      <c r="AU90" s="2">
        <f ca="1">IFERROR(__xludf.DUMMYFUNCTION("""COMPUTED_VALUE"""),5)</f>
        <v>5</v>
      </c>
      <c r="AV90" s="2">
        <f ca="1">IFERROR(__xludf.DUMMYFUNCTION("""COMPUTED_VALUE"""),5)</f>
        <v>5</v>
      </c>
      <c r="AW90" s="2">
        <f ca="1">IFERROR(__xludf.DUMMYFUNCTION("""COMPUTED_VALUE"""),11)</f>
        <v>11</v>
      </c>
      <c r="AX90" s="2">
        <f ca="1">IFERROR(__xludf.DUMMYFUNCTION("""COMPUTED_VALUE"""),15)</f>
        <v>15</v>
      </c>
    </row>
    <row r="91" spans="1:50" ht="13.2" x14ac:dyDescent="0.25">
      <c r="A91" s="2" t="str">
        <f ca="1">IFERROR(__xludf.DUMMYFUNCTION("""COMPUTED_VALUE"""),"Senegal")</f>
        <v>Senegal</v>
      </c>
      <c r="B91" s="2"/>
      <c r="C91" s="2">
        <f ca="1">IFERROR(__xludf.DUMMYFUNCTION("""COMPUTED_VALUE"""),0)</f>
        <v>0</v>
      </c>
      <c r="D91" s="2">
        <f ca="1">IFERROR(__xludf.DUMMYFUNCTION("""COMPUTED_VALUE"""),0)</f>
        <v>0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IFERROR(__xludf.DUMMYFUNCTION("""COMPUTED_VALUE"""),1)</f>
        <v>1</v>
      </c>
      <c r="AR91" s="2">
        <f ca="1">IFERROR(__xludf.DUMMYFUNCTION("""COMPUTED_VALUE"""),2)</f>
        <v>2</v>
      </c>
      <c r="AS91" s="2">
        <f ca="1">IFERROR(__xludf.DUMMYFUNCTION("""COMPUTED_VALUE"""),4)</f>
        <v>4</v>
      </c>
      <c r="AT91" s="2">
        <f ca="1">IFERROR(__xludf.DUMMYFUNCTION("""COMPUTED_VALUE"""),4)</f>
        <v>4</v>
      </c>
      <c r="AU91" s="2">
        <f ca="1">IFERROR(__xludf.DUMMYFUNCTION("""COMPUTED_VALUE"""),4)</f>
        <v>4</v>
      </c>
      <c r="AV91" s="2">
        <f ca="1">IFERROR(__xludf.DUMMYFUNCTION("""COMPUTED_VALUE"""),4)</f>
        <v>4</v>
      </c>
      <c r="AW91" s="2">
        <f ca="1">IFERROR(__xludf.DUMMYFUNCTION("""COMPUTED_VALUE"""),4)</f>
        <v>4</v>
      </c>
      <c r="AX91" s="2">
        <f ca="1">IFERROR(__xludf.DUMMYFUNCTION("""COMPUTED_VALUE"""),4)</f>
        <v>4</v>
      </c>
    </row>
    <row r="92" spans="1:50" ht="13.2" x14ac:dyDescent="0.25">
      <c r="A92" s="2" t="str">
        <f ca="1">IFERROR(__xludf.DUMMYFUNCTION("""COMPUTED_VALUE"""),"Serbia")</f>
        <v>Serbia</v>
      </c>
      <c r="B92" s="2"/>
      <c r="C92" s="2">
        <f ca="1">IFERROR(__xludf.DUMMYFUNCTION("""COMPUTED_VALUE"""),0)</f>
        <v>0</v>
      </c>
      <c r="D92" s="2">
        <f ca="1">IFERROR(__xludf.DUMMYFUNCTION("""COMPUTED_VALUE"""),0)</f>
        <v>0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IFERROR(__xludf.DUMMYFUNCTION("""COMPUTED_VALUE"""),1)</f>
        <v>1</v>
      </c>
      <c r="AV92" s="2">
        <f ca="1">IFERROR(__xludf.DUMMYFUNCTION("""COMPUTED_VALUE"""),1)</f>
        <v>1</v>
      </c>
      <c r="AW92" s="2">
        <f ca="1">IFERROR(__xludf.DUMMYFUNCTION("""COMPUTED_VALUE"""),1)</f>
        <v>1</v>
      </c>
      <c r="AX92" s="2">
        <f ca="1">IFERROR(__xludf.DUMMYFUNCTION("""COMPUTED_VALUE"""),1)</f>
        <v>1</v>
      </c>
    </row>
    <row r="93" spans="1:50" ht="13.2" x14ac:dyDescent="0.25">
      <c r="A93" s="2" t="str">
        <f ca="1">IFERROR(__xludf.DUMMYFUNCTION("""COMPUTED_VALUE"""),"Singapore")</f>
        <v>Singapore</v>
      </c>
      <c r="B93" s="14" t="s">
        <v>105</v>
      </c>
      <c r="C93" s="2">
        <f ca="1">IFERROR(__xludf.DUMMYFUNCTION("""COMPUTED_VALUE"""),0)</f>
        <v>0</v>
      </c>
      <c r="D93" s="2">
        <f ca="1">IFERROR(__xludf.DUMMYFUNCTION("""COMPUTED_VALUE"""),1)</f>
        <v>1</v>
      </c>
      <c r="E93" s="2">
        <f ca="1">IFERROR(__xludf.DUMMYFUNCTION("""COMPUTED_VALUE"""),3)</f>
        <v>3</v>
      </c>
      <c r="F93" s="2">
        <f ca="1">IFERROR(__xludf.DUMMYFUNCTION("""COMPUTED_VALUE"""),3)</f>
        <v>3</v>
      </c>
      <c r="G93" s="2">
        <f ca="1">IFERROR(__xludf.DUMMYFUNCTION("""COMPUTED_VALUE"""),4)</f>
        <v>4</v>
      </c>
      <c r="H93" s="2">
        <f ca="1">IFERROR(__xludf.DUMMYFUNCTION("""COMPUTED_VALUE"""),5)</f>
        <v>5</v>
      </c>
      <c r="I93" s="2">
        <f ca="1">IFERROR(__xludf.DUMMYFUNCTION("""COMPUTED_VALUE"""),7)</f>
        <v>7</v>
      </c>
      <c r="J93" s="2">
        <f ca="1">IFERROR(__xludf.DUMMYFUNCTION("""COMPUTED_VALUE"""),7)</f>
        <v>7</v>
      </c>
      <c r="K93" s="2">
        <f ca="1">IFERROR(__xludf.DUMMYFUNCTION("""COMPUTED_VALUE"""),10)</f>
        <v>10</v>
      </c>
      <c r="L93" s="2">
        <f ca="1">IFERROR(__xludf.DUMMYFUNCTION("""COMPUTED_VALUE"""),13)</f>
        <v>13</v>
      </c>
      <c r="M93" s="2">
        <f ca="1">IFERROR(__xludf.DUMMYFUNCTION("""COMPUTED_VALUE"""),16)</f>
        <v>16</v>
      </c>
      <c r="N93" s="2">
        <f ca="1">IFERROR(__xludf.DUMMYFUNCTION("""COMPUTED_VALUE"""),18)</f>
        <v>18</v>
      </c>
      <c r="O93" s="2">
        <f ca="1">IFERROR(__xludf.DUMMYFUNCTION("""COMPUTED_VALUE"""),18)</f>
        <v>18</v>
      </c>
      <c r="P93" s="2">
        <f ca="1">IFERROR(__xludf.DUMMYFUNCTION("""COMPUTED_VALUE"""),24)</f>
        <v>24</v>
      </c>
      <c r="Q93" s="2">
        <f ca="1">IFERROR(__xludf.DUMMYFUNCTION("""COMPUTED_VALUE"""),28)</f>
        <v>28</v>
      </c>
      <c r="R93" s="2">
        <f ca="1">IFERROR(__xludf.DUMMYFUNCTION("""COMPUTED_VALUE"""),28)</f>
        <v>28</v>
      </c>
      <c r="S93" s="2">
        <f ca="1">IFERROR(__xludf.DUMMYFUNCTION("""COMPUTED_VALUE"""),30)</f>
        <v>30</v>
      </c>
      <c r="T93" s="2">
        <f ca="1">IFERROR(__xludf.DUMMYFUNCTION("""COMPUTED_VALUE"""),33)</f>
        <v>33</v>
      </c>
      <c r="U93" s="2">
        <f ca="1">IFERROR(__xludf.DUMMYFUNCTION("""COMPUTED_VALUE"""),40)</f>
        <v>40</v>
      </c>
      <c r="V93" s="2">
        <f ca="1">IFERROR(__xludf.DUMMYFUNCTION("""COMPUTED_VALUE"""),45)</f>
        <v>45</v>
      </c>
      <c r="W93" s="2">
        <f ca="1">IFERROR(__xludf.DUMMYFUNCTION("""COMPUTED_VALUE"""),47)</f>
        <v>47</v>
      </c>
      <c r="X93" s="2">
        <f ca="1">IFERROR(__xludf.DUMMYFUNCTION("""COMPUTED_VALUE"""),50)</f>
        <v>50</v>
      </c>
      <c r="Y93" s="2">
        <f ca="1">IFERROR(__xludf.DUMMYFUNCTION("""COMPUTED_VALUE"""),58)</f>
        <v>58</v>
      </c>
      <c r="Z93" s="2">
        <f ca="1">IFERROR(__xludf.DUMMYFUNCTION("""COMPUTED_VALUE"""),67)</f>
        <v>67</v>
      </c>
      <c r="AA93" s="2">
        <f ca="1">IFERROR(__xludf.DUMMYFUNCTION("""COMPUTED_VALUE"""),72)</f>
        <v>72</v>
      </c>
      <c r="AB93" s="2">
        <f ca="1">IFERROR(__xludf.DUMMYFUNCTION("""COMPUTED_VALUE"""),75)</f>
        <v>75</v>
      </c>
      <c r="AC93" s="2">
        <f ca="1">IFERROR(__xludf.DUMMYFUNCTION("""COMPUTED_VALUE"""),77)</f>
        <v>77</v>
      </c>
      <c r="AD93" s="2">
        <f ca="1">IFERROR(__xludf.DUMMYFUNCTION("""COMPUTED_VALUE"""),81)</f>
        <v>81</v>
      </c>
      <c r="AE93" s="2">
        <f ca="1">IFERROR(__xludf.DUMMYFUNCTION("""COMPUTED_VALUE"""),84)</f>
        <v>84</v>
      </c>
      <c r="AF93" s="2">
        <f ca="1">IFERROR(__xludf.DUMMYFUNCTION("""COMPUTED_VALUE"""),84)</f>
        <v>84</v>
      </c>
      <c r="AG93" s="2">
        <f ca="1">IFERROR(__xludf.DUMMYFUNCTION("""COMPUTED_VALUE"""),85)</f>
        <v>85</v>
      </c>
      <c r="AH93" s="2">
        <f ca="1">IFERROR(__xludf.DUMMYFUNCTION("""COMPUTED_VALUE"""),85)</f>
        <v>85</v>
      </c>
      <c r="AI93" s="2">
        <f ca="1">IFERROR(__xludf.DUMMYFUNCTION("""COMPUTED_VALUE"""),89)</f>
        <v>89</v>
      </c>
      <c r="AJ93" s="2">
        <f ca="1">IFERROR(__xludf.DUMMYFUNCTION("""COMPUTED_VALUE"""),89)</f>
        <v>89</v>
      </c>
      <c r="AK93" s="2">
        <f ca="1">IFERROR(__xludf.DUMMYFUNCTION("""COMPUTED_VALUE"""),91)</f>
        <v>91</v>
      </c>
      <c r="AL93" s="2">
        <f ca="1">IFERROR(__xludf.DUMMYFUNCTION("""COMPUTED_VALUE"""),93)</f>
        <v>93</v>
      </c>
      <c r="AM93" s="2">
        <f ca="1">IFERROR(__xludf.DUMMYFUNCTION("""COMPUTED_VALUE"""),93)</f>
        <v>93</v>
      </c>
      <c r="AN93" s="2">
        <f ca="1">IFERROR(__xludf.DUMMYFUNCTION("""COMPUTED_VALUE"""),93)</f>
        <v>93</v>
      </c>
      <c r="AO93" s="2">
        <f ca="1">IFERROR(__xludf.DUMMYFUNCTION("""COMPUTED_VALUE"""),102)</f>
        <v>102</v>
      </c>
      <c r="AP93" s="2">
        <f ca="1">IFERROR(__xludf.DUMMYFUNCTION("""COMPUTED_VALUE"""),106)</f>
        <v>106</v>
      </c>
      <c r="AQ93" s="2">
        <f ca="1">IFERROR(__xludf.DUMMYFUNCTION("""COMPUTED_VALUE"""),108)</f>
        <v>108</v>
      </c>
      <c r="AR93" s="2">
        <f ca="1">IFERROR(__xludf.DUMMYFUNCTION("""COMPUTED_VALUE"""),110)</f>
        <v>110</v>
      </c>
      <c r="AS93" s="2">
        <f ca="1">IFERROR(__xludf.DUMMYFUNCTION("""COMPUTED_VALUE"""),110)</f>
        <v>110</v>
      </c>
      <c r="AT93" s="2">
        <f ca="1">IFERROR(__xludf.DUMMYFUNCTION("""COMPUTED_VALUE"""),117)</f>
        <v>117</v>
      </c>
      <c r="AU93" s="2">
        <f ca="1">IFERROR(__xludf.DUMMYFUNCTION("""COMPUTED_VALUE"""),130)</f>
        <v>130</v>
      </c>
      <c r="AV93" s="2">
        <f ca="1">IFERROR(__xludf.DUMMYFUNCTION("""COMPUTED_VALUE"""),138)</f>
        <v>138</v>
      </c>
      <c r="AW93" s="2">
        <f ca="1">IFERROR(__xludf.DUMMYFUNCTION("""COMPUTED_VALUE"""),150)</f>
        <v>150</v>
      </c>
      <c r="AX93" s="2">
        <f ca="1">IFERROR(__xludf.DUMMYFUNCTION("""COMPUTED_VALUE"""),150)</f>
        <v>150</v>
      </c>
    </row>
    <row r="94" spans="1:50" ht="13.2" x14ac:dyDescent="0.25">
      <c r="A94" s="2" t="str">
        <f ca="1">IFERROR(__xludf.DUMMYFUNCTION("""COMPUTED_VALUE"""),"Slovakia")</f>
        <v>Slovakia</v>
      </c>
      <c r="B94" s="2"/>
      <c r="C94" s="2">
        <f ca="1">IFERROR(__xludf.DUMMYFUNCTION("""COMPUTED_VALUE"""),0)</f>
        <v>0</v>
      </c>
      <c r="D94" s="2">
        <f ca="1">IFERROR(__xludf.DUMMYFUNCTION("""COMPUTED_VALUE"""),0)</f>
        <v>0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IFERROR(__xludf.DUMMYFUNCTION("""COMPUTED_VALUE"""),1)</f>
        <v>1</v>
      </c>
      <c r="AV94" s="2">
        <f ca="1">IFERROR(__xludf.DUMMYFUNCTION("""COMPUTED_VALUE"""),1)</f>
        <v>1</v>
      </c>
      <c r="AW94" s="2">
        <f ca="1">IFERROR(__xludf.DUMMYFUNCTION("""COMPUTED_VALUE"""),3)</f>
        <v>3</v>
      </c>
      <c r="AX94" s="2">
        <f ca="1">IFERROR(__xludf.DUMMYFUNCTION("""COMPUTED_VALUE"""),3)</f>
        <v>3</v>
      </c>
    </row>
    <row r="95" spans="1:50" ht="13.2" x14ac:dyDescent="0.25">
      <c r="A95" s="2" t="str">
        <f ca="1">IFERROR(__xludf.DUMMYFUNCTION("""COMPUTED_VALUE"""),"Slovenia")</f>
        <v>Slovenia</v>
      </c>
      <c r="B95" s="2"/>
      <c r="C95" s="2">
        <f ca="1">IFERROR(__xludf.DUMMYFUNCTION("""COMPUTED_VALUE"""),0)</f>
        <v>0</v>
      </c>
      <c r="D95" s="2">
        <f ca="1">IFERROR(__xludf.DUMMYFUNCTION("""COMPUTED_VALUE"""),0)</f>
        <v>0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IFERROR(__xludf.DUMMYFUNCTION("""COMPUTED_VALUE"""),2)</f>
        <v>2</v>
      </c>
      <c r="AU95" s="2">
        <f ca="1">IFERROR(__xludf.DUMMYFUNCTION("""COMPUTED_VALUE"""),7)</f>
        <v>7</v>
      </c>
      <c r="AV95" s="2">
        <f ca="1">IFERROR(__xludf.DUMMYFUNCTION("""COMPUTED_VALUE"""),7)</f>
        <v>7</v>
      </c>
      <c r="AW95" s="2">
        <f ca="1">IFERROR(__xludf.DUMMYFUNCTION("""COMPUTED_VALUE"""),16)</f>
        <v>16</v>
      </c>
      <c r="AX95" s="2">
        <f ca="1">IFERROR(__xludf.DUMMYFUNCTION("""COMPUTED_VALUE"""),16)</f>
        <v>16</v>
      </c>
    </row>
    <row r="96" spans="1:50" ht="13.2" x14ac:dyDescent="0.25">
      <c r="A96" s="2" t="str">
        <f ca="1">IFERROR(__xludf.DUMMYFUNCTION("""COMPUTED_VALUE"""),"South Africa")</f>
        <v>South Africa</v>
      </c>
      <c r="B96" s="2"/>
      <c r="C96" s="2">
        <f ca="1">IFERROR(__xludf.DUMMYFUNCTION("""COMPUTED_VALUE"""),0)</f>
        <v>0</v>
      </c>
      <c r="D96" s="2">
        <f ca="1">IFERROR(__xludf.DUMMYFUNCTION("""COMPUTED_VALUE"""),0)</f>
        <v>0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IFERROR(__xludf.DUMMYFUNCTION("""COMPUTED_VALUE"""),1)</f>
        <v>1</v>
      </c>
      <c r="AU96" s="2">
        <f ca="1">IFERROR(__xludf.DUMMYFUNCTION("""COMPUTED_VALUE"""),1)</f>
        <v>1</v>
      </c>
      <c r="AV96" s="2">
        <f ca="1">IFERROR(__xludf.DUMMYFUNCTION("""COMPUTED_VALUE"""),1)</f>
        <v>1</v>
      </c>
      <c r="AW96" s="2">
        <f ca="1">IFERROR(__xludf.DUMMYFUNCTION("""COMPUTED_VALUE"""),3)</f>
        <v>3</v>
      </c>
      <c r="AX96" s="2">
        <f ca="1">IFERROR(__xludf.DUMMYFUNCTION("""COMPUTED_VALUE"""),3)</f>
        <v>3</v>
      </c>
    </row>
    <row r="97" spans="1:50" ht="13.2" x14ac:dyDescent="0.25">
      <c r="A97" s="2" t="str">
        <f ca="1">IFERROR(__xludf.DUMMYFUNCTION("""COMPUTED_VALUE"""),"S. Korea")</f>
        <v>S. Korea</v>
      </c>
      <c r="B97" s="14" t="s">
        <v>106</v>
      </c>
      <c r="C97" s="2">
        <f ca="1">IFERROR(__xludf.DUMMYFUNCTION("""COMPUTED_VALUE"""),1)</f>
        <v>1</v>
      </c>
      <c r="D97" s="2">
        <f ca="1">IFERROR(__xludf.DUMMYFUNCTION("""COMPUTED_VALUE"""),1)</f>
        <v>1</v>
      </c>
      <c r="E97" s="2">
        <f ca="1">IFERROR(__xludf.DUMMYFUNCTION("""COMPUTED_VALUE"""),2)</f>
        <v>2</v>
      </c>
      <c r="F97" s="2">
        <f ca="1">IFERROR(__xludf.DUMMYFUNCTION("""COMPUTED_VALUE"""),2)</f>
        <v>2</v>
      </c>
      <c r="G97" s="2">
        <f ca="1">IFERROR(__xludf.DUMMYFUNCTION("""COMPUTED_VALUE"""),3)</f>
        <v>3</v>
      </c>
      <c r="H97" s="2">
        <f ca="1">IFERROR(__xludf.DUMMYFUNCTION("""COMPUTED_VALUE"""),4)</f>
        <v>4</v>
      </c>
      <c r="I97" s="2">
        <f ca="1">IFERROR(__xludf.DUMMYFUNCTION("""COMPUTED_VALUE"""),4)</f>
        <v>4</v>
      </c>
      <c r="J97" s="2">
        <f ca="1">IFERROR(__xludf.DUMMYFUNCTION("""COMPUTED_VALUE"""),4)</f>
        <v>4</v>
      </c>
      <c r="K97" s="2">
        <f ca="1">IFERROR(__xludf.DUMMYFUNCTION("""COMPUTED_VALUE"""),4)</f>
        <v>4</v>
      </c>
      <c r="L97" s="2">
        <f ca="1">IFERROR(__xludf.DUMMYFUNCTION("""COMPUTED_VALUE"""),11)</f>
        <v>11</v>
      </c>
      <c r="M97" s="2">
        <f ca="1">IFERROR(__xludf.DUMMYFUNCTION("""COMPUTED_VALUE"""),12)</f>
        <v>12</v>
      </c>
      <c r="N97" s="2">
        <f ca="1">IFERROR(__xludf.DUMMYFUNCTION("""COMPUTED_VALUE"""),15)</f>
        <v>15</v>
      </c>
      <c r="O97" s="2">
        <f ca="1">IFERROR(__xludf.DUMMYFUNCTION("""COMPUTED_VALUE"""),15)</f>
        <v>15</v>
      </c>
      <c r="P97" s="2">
        <f ca="1">IFERROR(__xludf.DUMMYFUNCTION("""COMPUTED_VALUE"""),16)</f>
        <v>16</v>
      </c>
      <c r="Q97" s="2">
        <f ca="1">IFERROR(__xludf.DUMMYFUNCTION("""COMPUTED_VALUE"""),19)</f>
        <v>19</v>
      </c>
      <c r="R97" s="2">
        <f ca="1">IFERROR(__xludf.DUMMYFUNCTION("""COMPUTED_VALUE"""),23)</f>
        <v>23</v>
      </c>
      <c r="S97" s="2">
        <f ca="1">IFERROR(__xludf.DUMMYFUNCTION("""COMPUTED_VALUE"""),24)</f>
        <v>24</v>
      </c>
      <c r="T97" s="2">
        <f ca="1">IFERROR(__xludf.DUMMYFUNCTION("""COMPUTED_VALUE"""),24)</f>
        <v>24</v>
      </c>
      <c r="U97" s="2">
        <f ca="1">IFERROR(__xludf.DUMMYFUNCTION("""COMPUTED_VALUE"""),25)</f>
        <v>25</v>
      </c>
      <c r="V97" s="2">
        <f ca="1">IFERROR(__xludf.DUMMYFUNCTION("""COMPUTED_VALUE"""),27)</f>
        <v>27</v>
      </c>
      <c r="W97" s="2">
        <f ca="1">IFERROR(__xludf.DUMMYFUNCTION("""COMPUTED_VALUE"""),28)</f>
        <v>28</v>
      </c>
      <c r="X97" s="2">
        <f ca="1">IFERROR(__xludf.DUMMYFUNCTION("""COMPUTED_VALUE"""),28)</f>
        <v>28</v>
      </c>
      <c r="Y97" s="2">
        <f ca="1">IFERROR(__xludf.DUMMYFUNCTION("""COMPUTED_VALUE"""),28)</f>
        <v>28</v>
      </c>
      <c r="Z97" s="2">
        <f ca="1">IFERROR(__xludf.DUMMYFUNCTION("""COMPUTED_VALUE"""),28)</f>
        <v>28</v>
      </c>
      <c r="AA97" s="2">
        <f ca="1">IFERROR(__xludf.DUMMYFUNCTION("""COMPUTED_VALUE"""),28)</f>
        <v>28</v>
      </c>
      <c r="AB97" s="2">
        <f ca="1">IFERROR(__xludf.DUMMYFUNCTION("""COMPUTED_VALUE"""),29)</f>
        <v>29</v>
      </c>
      <c r="AC97" s="2">
        <f ca="1">IFERROR(__xludf.DUMMYFUNCTION("""COMPUTED_VALUE"""),30)</f>
        <v>30</v>
      </c>
      <c r="AD97" s="2">
        <f ca="1">IFERROR(__xludf.DUMMYFUNCTION("""COMPUTED_VALUE"""),31)</f>
        <v>31</v>
      </c>
      <c r="AE97" s="2">
        <f ca="1">IFERROR(__xludf.DUMMYFUNCTION("""COMPUTED_VALUE"""),31)</f>
        <v>31</v>
      </c>
      <c r="AF97" s="2">
        <f ca="1">IFERROR(__xludf.DUMMYFUNCTION("""COMPUTED_VALUE"""),104)</f>
        <v>104</v>
      </c>
      <c r="AG97" s="2">
        <f ca="1">IFERROR(__xludf.DUMMYFUNCTION("""COMPUTED_VALUE"""),204)</f>
        <v>204</v>
      </c>
      <c r="AH97" s="2">
        <f ca="1">IFERROR(__xludf.DUMMYFUNCTION("""COMPUTED_VALUE"""),433)</f>
        <v>433</v>
      </c>
      <c r="AI97" s="2">
        <f ca="1">IFERROR(__xludf.DUMMYFUNCTION("""COMPUTED_VALUE"""),602)</f>
        <v>602</v>
      </c>
      <c r="AJ97" s="2">
        <f ca="1">IFERROR(__xludf.DUMMYFUNCTION("""COMPUTED_VALUE"""),833)</f>
        <v>833</v>
      </c>
      <c r="AK97" s="2">
        <f ca="1">IFERROR(__xludf.DUMMYFUNCTION("""COMPUTED_VALUE"""),977)</f>
        <v>977</v>
      </c>
      <c r="AL97" s="2">
        <f ca="1">IFERROR(__xludf.DUMMYFUNCTION("""COMPUTED_VALUE"""),1261)</f>
        <v>1261</v>
      </c>
      <c r="AM97" s="2">
        <f ca="1">IFERROR(__xludf.DUMMYFUNCTION("""COMPUTED_VALUE"""),1766)</f>
        <v>1766</v>
      </c>
      <c r="AN97" s="2">
        <f ca="1">IFERROR(__xludf.DUMMYFUNCTION("""COMPUTED_VALUE"""),2337)</f>
        <v>2337</v>
      </c>
      <c r="AO97" s="2">
        <f ca="1">IFERROR(__xludf.DUMMYFUNCTION("""COMPUTED_VALUE"""),3150)</f>
        <v>3150</v>
      </c>
      <c r="AP97" s="2">
        <f ca="1">IFERROR(__xludf.DUMMYFUNCTION("""COMPUTED_VALUE"""),3736)</f>
        <v>3736</v>
      </c>
      <c r="AQ97" s="2">
        <f ca="1">IFERROR(__xludf.DUMMYFUNCTION("""COMPUTED_VALUE"""),4335)</f>
        <v>4335</v>
      </c>
      <c r="AR97" s="2">
        <f ca="1">IFERROR(__xludf.DUMMYFUNCTION("""COMPUTED_VALUE"""),5186)</f>
        <v>5186</v>
      </c>
      <c r="AS97" s="2">
        <f ca="1">IFERROR(__xludf.DUMMYFUNCTION("""COMPUTED_VALUE"""),5621)</f>
        <v>5621</v>
      </c>
      <c r="AT97" s="2">
        <f ca="1">IFERROR(__xludf.DUMMYFUNCTION("""COMPUTED_VALUE"""),6088)</f>
        <v>6088</v>
      </c>
      <c r="AU97" s="2">
        <f ca="1">IFERROR(__xludf.DUMMYFUNCTION("""COMPUTED_VALUE"""),6593)</f>
        <v>6593</v>
      </c>
      <c r="AV97" s="2">
        <f ca="1">IFERROR(__xludf.DUMMYFUNCTION("""COMPUTED_VALUE"""),7041)</f>
        <v>7041</v>
      </c>
      <c r="AW97" s="2">
        <f ca="1">IFERROR(__xludf.DUMMYFUNCTION("""COMPUTED_VALUE"""),7314)</f>
        <v>7314</v>
      </c>
      <c r="AX97" s="2">
        <f ca="1">IFERROR(__xludf.DUMMYFUNCTION("""COMPUTED_VALUE"""),7478)</f>
        <v>7478</v>
      </c>
    </row>
    <row r="98" spans="1:50" ht="13.2" x14ac:dyDescent="0.25">
      <c r="A98" s="2" t="str">
        <f ca="1">IFERROR(__xludf.DUMMYFUNCTION("""COMPUTED_VALUE"""),"Spain")</f>
        <v>Spain</v>
      </c>
      <c r="B98" s="14" t="s">
        <v>107</v>
      </c>
      <c r="C98" s="2">
        <f ca="1">IFERROR(__xludf.DUMMYFUNCTION("""COMPUTED_VALUE"""),0)</f>
        <v>0</v>
      </c>
      <c r="D98" s="2">
        <f ca="1">IFERROR(__xludf.DUMMYFUNCTION("""COMPUTED_VALUE"""),0)</f>
        <v>0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IFERROR(__xludf.DUMMYFUNCTION("""COMPUTED_VALUE"""),1)</f>
        <v>1</v>
      </c>
      <c r="N98" s="2">
        <f ca="1">IFERROR(__xludf.DUMMYFUNCTION("""COMPUTED_VALUE"""),1)</f>
        <v>1</v>
      </c>
      <c r="O98" s="2">
        <f ca="1">IFERROR(__xludf.DUMMYFUNCTION("""COMPUTED_VALUE"""),1)</f>
        <v>1</v>
      </c>
      <c r="P98" s="2">
        <f ca="1">IFERROR(__xludf.DUMMYFUNCTION("""COMPUTED_VALUE"""),1)</f>
        <v>1</v>
      </c>
      <c r="Q98" s="2">
        <f ca="1">IFERROR(__xludf.DUMMYFUNCTION("""COMPUTED_VALUE"""),1)</f>
        <v>1</v>
      </c>
      <c r="R98" s="2">
        <f ca="1">IFERROR(__xludf.DUMMYFUNCTION("""COMPUTED_VALUE"""),1)</f>
        <v>1</v>
      </c>
      <c r="S98" s="2">
        <f ca="1">IFERROR(__xludf.DUMMYFUNCTION("""COMPUTED_VALUE"""),1)</f>
        <v>1</v>
      </c>
      <c r="T98" s="2">
        <f ca="1">IFERROR(__xludf.DUMMYFUNCTION("""COMPUTED_VALUE"""),1)</f>
        <v>1</v>
      </c>
      <c r="U98" s="2">
        <f ca="1">IFERROR(__xludf.DUMMYFUNCTION("""COMPUTED_VALUE"""),2)</f>
        <v>2</v>
      </c>
      <c r="V98" s="2">
        <f ca="1">IFERROR(__xludf.DUMMYFUNCTION("""COMPUTED_VALUE"""),2)</f>
        <v>2</v>
      </c>
      <c r="W98" s="2">
        <f ca="1">IFERROR(__xludf.DUMMYFUNCTION("""COMPUTED_VALUE"""),2)</f>
        <v>2</v>
      </c>
      <c r="X98" s="2">
        <f ca="1">IFERROR(__xludf.DUMMYFUNCTION("""COMPUTED_VALUE"""),2)</f>
        <v>2</v>
      </c>
      <c r="Y98" s="2">
        <f ca="1">IFERROR(__xludf.DUMMYFUNCTION("""COMPUTED_VALUE"""),2)</f>
        <v>2</v>
      </c>
      <c r="Z98" s="2">
        <f ca="1">IFERROR(__xludf.DUMMYFUNCTION("""COMPUTED_VALUE"""),2)</f>
        <v>2</v>
      </c>
      <c r="AA98" s="2">
        <f ca="1">IFERROR(__xludf.DUMMYFUNCTION("""COMPUTED_VALUE"""),2)</f>
        <v>2</v>
      </c>
      <c r="AB98" s="2">
        <f ca="1">IFERROR(__xludf.DUMMYFUNCTION("""COMPUTED_VALUE"""),2)</f>
        <v>2</v>
      </c>
      <c r="AC98" s="2">
        <f ca="1">IFERROR(__xludf.DUMMYFUNCTION("""COMPUTED_VALUE"""),2)</f>
        <v>2</v>
      </c>
      <c r="AD98" s="2">
        <f ca="1">IFERROR(__xludf.DUMMYFUNCTION("""COMPUTED_VALUE"""),2)</f>
        <v>2</v>
      </c>
      <c r="AE98" s="2">
        <f ca="1">IFERROR(__xludf.DUMMYFUNCTION("""COMPUTED_VALUE"""),2)</f>
        <v>2</v>
      </c>
      <c r="AF98" s="2">
        <f ca="1">IFERROR(__xludf.DUMMYFUNCTION("""COMPUTED_VALUE"""),2)</f>
        <v>2</v>
      </c>
      <c r="AG98" s="2">
        <f ca="1">IFERROR(__xludf.DUMMYFUNCTION("""COMPUTED_VALUE"""),2)</f>
        <v>2</v>
      </c>
      <c r="AH98" s="2">
        <f ca="1">IFERROR(__xludf.DUMMYFUNCTION("""COMPUTED_VALUE"""),2)</f>
        <v>2</v>
      </c>
      <c r="AI98" s="2">
        <f ca="1">IFERROR(__xludf.DUMMYFUNCTION("""COMPUTED_VALUE"""),2)</f>
        <v>2</v>
      </c>
      <c r="AJ98" s="2">
        <f ca="1">IFERROR(__xludf.DUMMYFUNCTION("""COMPUTED_VALUE"""),2)</f>
        <v>2</v>
      </c>
      <c r="AK98" s="2">
        <f ca="1">IFERROR(__xludf.DUMMYFUNCTION("""COMPUTED_VALUE"""),6)</f>
        <v>6</v>
      </c>
      <c r="AL98" s="2">
        <f ca="1">IFERROR(__xludf.DUMMYFUNCTION("""COMPUTED_VALUE"""),13)</f>
        <v>13</v>
      </c>
      <c r="AM98" s="2">
        <f ca="1">IFERROR(__xludf.DUMMYFUNCTION("""COMPUTED_VALUE"""),15)</f>
        <v>15</v>
      </c>
      <c r="AN98" s="2">
        <f ca="1">IFERROR(__xludf.DUMMYFUNCTION("""COMPUTED_VALUE"""),32)</f>
        <v>32</v>
      </c>
      <c r="AO98" s="2">
        <f ca="1">IFERROR(__xludf.DUMMYFUNCTION("""COMPUTED_VALUE"""),45)</f>
        <v>45</v>
      </c>
      <c r="AP98" s="2">
        <f ca="1">IFERROR(__xludf.DUMMYFUNCTION("""COMPUTED_VALUE"""),84)</f>
        <v>84</v>
      </c>
      <c r="AQ98" s="2">
        <f ca="1">IFERROR(__xludf.DUMMYFUNCTION("""COMPUTED_VALUE"""),120)</f>
        <v>120</v>
      </c>
      <c r="AR98" s="2">
        <f ca="1">IFERROR(__xludf.DUMMYFUNCTION("""COMPUTED_VALUE"""),165)</f>
        <v>165</v>
      </c>
      <c r="AS98" s="2">
        <f ca="1">IFERROR(__xludf.DUMMYFUNCTION("""COMPUTED_VALUE"""),222)</f>
        <v>222</v>
      </c>
      <c r="AT98" s="2">
        <f ca="1">IFERROR(__xludf.DUMMYFUNCTION("""COMPUTED_VALUE"""),259)</f>
        <v>259</v>
      </c>
      <c r="AU98" s="2">
        <f ca="1">IFERROR(__xludf.DUMMYFUNCTION("""COMPUTED_VALUE"""),400)</f>
        <v>400</v>
      </c>
      <c r="AV98" s="2">
        <f ca="1">IFERROR(__xludf.DUMMYFUNCTION("""COMPUTED_VALUE"""),500)</f>
        <v>500</v>
      </c>
      <c r="AW98" s="2">
        <f ca="1">IFERROR(__xludf.DUMMYFUNCTION("""COMPUTED_VALUE"""),673)</f>
        <v>673</v>
      </c>
      <c r="AX98" s="2">
        <f ca="1">IFERROR(__xludf.DUMMYFUNCTION("""COMPUTED_VALUE"""),1073)</f>
        <v>1073</v>
      </c>
    </row>
    <row r="99" spans="1:50" ht="13.2" x14ac:dyDescent="0.25">
      <c r="A99" s="2" t="str">
        <f ca="1">IFERROR(__xludf.DUMMYFUNCTION("""COMPUTED_VALUE"""),"Sri Lanka")</f>
        <v>Sri Lanka</v>
      </c>
      <c r="B99" s="2"/>
      <c r="C99" s="2">
        <f ca="1">IFERROR(__xludf.DUMMYFUNCTION("""COMPUTED_VALUE"""),0)</f>
        <v>0</v>
      </c>
      <c r="D99" s="2">
        <f ca="1">IFERROR(__xludf.DUMMYFUNCTION("""COMPUTED_VALUE"""),0)</f>
        <v>0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IFERROR(__xludf.DUMMYFUNCTION("""COMPUTED_VALUE"""),1)</f>
        <v>1</v>
      </c>
      <c r="I99" s="2">
        <f ca="1">IFERROR(__xludf.DUMMYFUNCTION("""COMPUTED_VALUE"""),1)</f>
        <v>1</v>
      </c>
      <c r="J99" s="2">
        <f ca="1">IFERROR(__xludf.DUMMYFUNCTION("""COMPUTED_VALUE"""),1)</f>
        <v>1</v>
      </c>
      <c r="K99" s="2">
        <f ca="1">IFERROR(__xludf.DUMMYFUNCTION("""COMPUTED_VALUE"""),1)</f>
        <v>1</v>
      </c>
      <c r="L99" s="2">
        <f ca="1">IFERROR(__xludf.DUMMYFUNCTION("""COMPUTED_VALUE"""),1)</f>
        <v>1</v>
      </c>
      <c r="M99" s="2">
        <f ca="1">IFERROR(__xludf.DUMMYFUNCTION("""COMPUTED_VALUE"""),1)</f>
        <v>1</v>
      </c>
      <c r="N99" s="2">
        <f ca="1">IFERROR(__xludf.DUMMYFUNCTION("""COMPUTED_VALUE"""),1)</f>
        <v>1</v>
      </c>
      <c r="O99" s="2">
        <f ca="1">IFERROR(__xludf.DUMMYFUNCTION("""COMPUTED_VALUE"""),1)</f>
        <v>1</v>
      </c>
      <c r="P99" s="2">
        <f ca="1">IFERROR(__xludf.DUMMYFUNCTION("""COMPUTED_VALUE"""),1)</f>
        <v>1</v>
      </c>
      <c r="Q99" s="2">
        <f ca="1">IFERROR(__xludf.DUMMYFUNCTION("""COMPUTED_VALUE"""),1)</f>
        <v>1</v>
      </c>
      <c r="R99" s="2">
        <f ca="1">IFERROR(__xludf.DUMMYFUNCTION("""COMPUTED_VALUE"""),1)</f>
        <v>1</v>
      </c>
      <c r="S99" s="2">
        <f ca="1">IFERROR(__xludf.DUMMYFUNCTION("""COMPUTED_VALUE"""),1)</f>
        <v>1</v>
      </c>
      <c r="T99" s="2">
        <f ca="1">IFERROR(__xludf.DUMMYFUNCTION("""COMPUTED_VALUE"""),1)</f>
        <v>1</v>
      </c>
      <c r="U99" s="2">
        <f ca="1">IFERROR(__xludf.DUMMYFUNCTION("""COMPUTED_VALUE"""),1)</f>
        <v>1</v>
      </c>
      <c r="V99" s="2">
        <f ca="1">IFERROR(__xludf.DUMMYFUNCTION("""COMPUTED_VALUE"""),1)</f>
        <v>1</v>
      </c>
      <c r="W99" s="2">
        <f ca="1">IFERROR(__xludf.DUMMYFUNCTION("""COMPUTED_VALUE"""),1)</f>
        <v>1</v>
      </c>
      <c r="X99" s="2">
        <f ca="1">IFERROR(__xludf.DUMMYFUNCTION("""COMPUTED_VALUE"""),1)</f>
        <v>1</v>
      </c>
      <c r="Y99" s="2">
        <f ca="1">IFERROR(__xludf.DUMMYFUNCTION("""COMPUTED_VALUE"""),1)</f>
        <v>1</v>
      </c>
      <c r="Z99" s="2">
        <f ca="1">IFERROR(__xludf.DUMMYFUNCTION("""COMPUTED_VALUE"""),1)</f>
        <v>1</v>
      </c>
      <c r="AA99" s="2">
        <f ca="1">IFERROR(__xludf.DUMMYFUNCTION("""COMPUTED_VALUE"""),1)</f>
        <v>1</v>
      </c>
      <c r="AB99" s="2">
        <f ca="1">IFERROR(__xludf.DUMMYFUNCTION("""COMPUTED_VALUE"""),1)</f>
        <v>1</v>
      </c>
      <c r="AC99" s="2">
        <f ca="1">IFERROR(__xludf.DUMMYFUNCTION("""COMPUTED_VALUE"""),1)</f>
        <v>1</v>
      </c>
      <c r="AD99" s="2">
        <f ca="1">IFERROR(__xludf.DUMMYFUNCTION("""COMPUTED_VALUE"""),1)</f>
        <v>1</v>
      </c>
      <c r="AE99" s="2">
        <f ca="1">IFERROR(__xludf.DUMMYFUNCTION("""COMPUTED_VALUE"""),1)</f>
        <v>1</v>
      </c>
      <c r="AF99" s="2">
        <f ca="1">IFERROR(__xludf.DUMMYFUNCTION("""COMPUTED_VALUE"""),1)</f>
        <v>1</v>
      </c>
      <c r="AG99" s="2">
        <f ca="1">IFERROR(__xludf.DUMMYFUNCTION("""COMPUTED_VALUE"""),1)</f>
        <v>1</v>
      </c>
      <c r="AH99" s="2">
        <f ca="1">IFERROR(__xludf.DUMMYFUNCTION("""COMPUTED_VALUE"""),1)</f>
        <v>1</v>
      </c>
      <c r="AI99" s="2">
        <f ca="1">IFERROR(__xludf.DUMMYFUNCTION("""COMPUTED_VALUE"""),1)</f>
        <v>1</v>
      </c>
      <c r="AJ99" s="2">
        <f ca="1">IFERROR(__xludf.DUMMYFUNCTION("""COMPUTED_VALUE"""),1)</f>
        <v>1</v>
      </c>
      <c r="AK99" s="2">
        <f ca="1">IFERROR(__xludf.DUMMYFUNCTION("""COMPUTED_VALUE"""),1)</f>
        <v>1</v>
      </c>
      <c r="AL99" s="2">
        <f ca="1">IFERROR(__xludf.DUMMYFUNCTION("""COMPUTED_VALUE"""),1)</f>
        <v>1</v>
      </c>
      <c r="AM99" s="2">
        <f ca="1">IFERROR(__xludf.DUMMYFUNCTION("""COMPUTED_VALUE"""),1)</f>
        <v>1</v>
      </c>
      <c r="AN99" s="2">
        <f ca="1">IFERROR(__xludf.DUMMYFUNCTION("""COMPUTED_VALUE"""),1)</f>
        <v>1</v>
      </c>
      <c r="AO99" s="2">
        <f ca="1">IFERROR(__xludf.DUMMYFUNCTION("""COMPUTED_VALUE"""),1)</f>
        <v>1</v>
      </c>
      <c r="AP99" s="2">
        <f ca="1">IFERROR(__xludf.DUMMYFUNCTION("""COMPUTED_VALUE"""),1)</f>
        <v>1</v>
      </c>
      <c r="AQ99" s="2">
        <f ca="1">IFERROR(__xludf.DUMMYFUNCTION("""COMPUTED_VALUE"""),1)</f>
        <v>1</v>
      </c>
      <c r="AR99" s="2">
        <f ca="1">IFERROR(__xludf.DUMMYFUNCTION("""COMPUTED_VALUE"""),1)</f>
        <v>1</v>
      </c>
      <c r="AS99" s="2">
        <f ca="1">IFERROR(__xludf.DUMMYFUNCTION("""COMPUTED_VALUE"""),1)</f>
        <v>1</v>
      </c>
      <c r="AT99" s="2">
        <f ca="1">IFERROR(__xludf.DUMMYFUNCTION("""COMPUTED_VALUE"""),1)</f>
        <v>1</v>
      </c>
      <c r="AU99" s="2">
        <f ca="1">IFERROR(__xludf.DUMMYFUNCTION("""COMPUTED_VALUE"""),1)</f>
        <v>1</v>
      </c>
      <c r="AV99" s="2">
        <f ca="1">IFERROR(__xludf.DUMMYFUNCTION("""COMPUTED_VALUE"""),1)</f>
        <v>1</v>
      </c>
      <c r="AW99" s="2">
        <f ca="1">IFERROR(__xludf.DUMMYFUNCTION("""COMPUTED_VALUE"""),1)</f>
        <v>1</v>
      </c>
      <c r="AX99" s="2">
        <f ca="1">IFERROR(__xludf.DUMMYFUNCTION("""COMPUTED_VALUE"""),1)</f>
        <v>1</v>
      </c>
    </row>
    <row r="100" spans="1:50" ht="13.2" x14ac:dyDescent="0.25">
      <c r="A100" s="2" t="str">
        <f ca="1">IFERROR(__xludf.DUMMYFUNCTION("""COMPUTED_VALUE"""),"St. Martin")</f>
        <v>St. Martin</v>
      </c>
      <c r="B100" s="2"/>
      <c r="C100" s="2">
        <f ca="1">IFERROR(__xludf.DUMMYFUNCTION("""COMPUTED_VALUE"""),0)</f>
        <v>0</v>
      </c>
      <c r="D100" s="2">
        <f ca="1">IFERROR(__xludf.DUMMYFUNCTION("""COMPUTED_VALUE"""),0)</f>
        <v>0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IFERROR(__xludf.DUMMYFUNCTION("""COMPUTED_VALUE"""),0)</f>
        <v>0</v>
      </c>
      <c r="AU100" s="2">
        <f ca="1">IFERROR(__xludf.DUMMYFUNCTION("""COMPUTED_VALUE"""),0)</f>
        <v>0</v>
      </c>
      <c r="AV100" s="2">
        <f ca="1">IFERROR(__xludf.DUMMYFUNCTION("""COMPUTED_VALUE"""),0)</f>
        <v>0</v>
      </c>
      <c r="AW100" s="2">
        <f ca="1">IFERROR(__xludf.DUMMYFUNCTION("""COMPUTED_VALUE"""),0)</f>
        <v>0</v>
      </c>
      <c r="AX100" s="2">
        <f ca="1">IFERROR(__xludf.DUMMYFUNCTION("""COMPUTED_VALUE"""),2)</f>
        <v>2</v>
      </c>
    </row>
    <row r="101" spans="1:50" ht="13.2" x14ac:dyDescent="0.25">
      <c r="A101" s="2" t="str">
        <f ca="1">IFERROR(__xludf.DUMMYFUNCTION("""COMPUTED_VALUE"""),"Sweden")</f>
        <v>Sweden</v>
      </c>
      <c r="B101" s="2"/>
      <c r="C101" s="2">
        <f ca="1">IFERROR(__xludf.DUMMYFUNCTION("""COMPUTED_VALUE"""),0)</f>
        <v>0</v>
      </c>
      <c r="D101" s="2">
        <f ca="1">IFERROR(__xludf.DUMMYFUNCTION("""COMPUTED_VALUE"""),0)</f>
        <v>0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IFERROR(__xludf.DUMMYFUNCTION("""COMPUTED_VALUE"""),1)</f>
        <v>1</v>
      </c>
      <c r="M101" s="2">
        <f ca="1">IFERROR(__xludf.DUMMYFUNCTION("""COMPUTED_VALUE"""),1)</f>
        <v>1</v>
      </c>
      <c r="N101" s="2">
        <f ca="1">IFERROR(__xludf.DUMMYFUNCTION("""COMPUTED_VALUE"""),1)</f>
        <v>1</v>
      </c>
      <c r="O101" s="2">
        <f ca="1">IFERROR(__xludf.DUMMYFUNCTION("""COMPUTED_VALUE"""),1)</f>
        <v>1</v>
      </c>
      <c r="P101" s="2">
        <f ca="1">IFERROR(__xludf.DUMMYFUNCTION("""COMPUTED_VALUE"""),1)</f>
        <v>1</v>
      </c>
      <c r="Q101" s="2">
        <f ca="1">IFERROR(__xludf.DUMMYFUNCTION("""COMPUTED_VALUE"""),1)</f>
        <v>1</v>
      </c>
      <c r="R101" s="2">
        <f ca="1">IFERROR(__xludf.DUMMYFUNCTION("""COMPUTED_VALUE"""),1)</f>
        <v>1</v>
      </c>
      <c r="S101" s="2">
        <f ca="1">IFERROR(__xludf.DUMMYFUNCTION("""COMPUTED_VALUE"""),1)</f>
        <v>1</v>
      </c>
      <c r="T101" s="2">
        <f ca="1">IFERROR(__xludf.DUMMYFUNCTION("""COMPUTED_VALUE"""),1)</f>
        <v>1</v>
      </c>
      <c r="U101" s="2">
        <f ca="1">IFERROR(__xludf.DUMMYFUNCTION("""COMPUTED_VALUE"""),1)</f>
        <v>1</v>
      </c>
      <c r="V101" s="2">
        <f ca="1">IFERROR(__xludf.DUMMYFUNCTION("""COMPUTED_VALUE"""),1)</f>
        <v>1</v>
      </c>
      <c r="W101" s="2">
        <f ca="1">IFERROR(__xludf.DUMMYFUNCTION("""COMPUTED_VALUE"""),1)</f>
        <v>1</v>
      </c>
      <c r="X101" s="2">
        <f ca="1">IFERROR(__xludf.DUMMYFUNCTION("""COMPUTED_VALUE"""),1)</f>
        <v>1</v>
      </c>
      <c r="Y101" s="2">
        <f ca="1">IFERROR(__xludf.DUMMYFUNCTION("""COMPUTED_VALUE"""),1)</f>
        <v>1</v>
      </c>
      <c r="Z101" s="2">
        <f ca="1">IFERROR(__xludf.DUMMYFUNCTION("""COMPUTED_VALUE"""),1)</f>
        <v>1</v>
      </c>
      <c r="AA101" s="2">
        <f ca="1">IFERROR(__xludf.DUMMYFUNCTION("""COMPUTED_VALUE"""),1)</f>
        <v>1</v>
      </c>
      <c r="AB101" s="2">
        <f ca="1">IFERROR(__xludf.DUMMYFUNCTION("""COMPUTED_VALUE"""),1)</f>
        <v>1</v>
      </c>
      <c r="AC101" s="2">
        <f ca="1">IFERROR(__xludf.DUMMYFUNCTION("""COMPUTED_VALUE"""),1)</f>
        <v>1</v>
      </c>
      <c r="AD101" s="2">
        <f ca="1">IFERROR(__xludf.DUMMYFUNCTION("""COMPUTED_VALUE"""),1)</f>
        <v>1</v>
      </c>
      <c r="AE101" s="2">
        <f ca="1">IFERROR(__xludf.DUMMYFUNCTION("""COMPUTED_VALUE"""),1)</f>
        <v>1</v>
      </c>
      <c r="AF101" s="2">
        <f ca="1">IFERROR(__xludf.DUMMYFUNCTION("""COMPUTED_VALUE"""),1)</f>
        <v>1</v>
      </c>
      <c r="AG101" s="2">
        <f ca="1">IFERROR(__xludf.DUMMYFUNCTION("""COMPUTED_VALUE"""),1)</f>
        <v>1</v>
      </c>
      <c r="AH101" s="2">
        <f ca="1">IFERROR(__xludf.DUMMYFUNCTION("""COMPUTED_VALUE"""),1)</f>
        <v>1</v>
      </c>
      <c r="AI101" s="2">
        <f ca="1">IFERROR(__xludf.DUMMYFUNCTION("""COMPUTED_VALUE"""),1)</f>
        <v>1</v>
      </c>
      <c r="AJ101" s="2">
        <f ca="1">IFERROR(__xludf.DUMMYFUNCTION("""COMPUTED_VALUE"""),1)</f>
        <v>1</v>
      </c>
      <c r="AK101" s="2">
        <f ca="1">IFERROR(__xludf.DUMMYFUNCTION("""COMPUTED_VALUE"""),1)</f>
        <v>1</v>
      </c>
      <c r="AL101" s="2">
        <f ca="1">IFERROR(__xludf.DUMMYFUNCTION("""COMPUTED_VALUE"""),2)</f>
        <v>2</v>
      </c>
      <c r="AM101" s="2">
        <f ca="1">IFERROR(__xludf.DUMMYFUNCTION("""COMPUTED_VALUE"""),7)</f>
        <v>7</v>
      </c>
      <c r="AN101" s="2">
        <f ca="1">IFERROR(__xludf.DUMMYFUNCTION("""COMPUTED_VALUE"""),7)</f>
        <v>7</v>
      </c>
      <c r="AO101" s="2">
        <f ca="1">IFERROR(__xludf.DUMMYFUNCTION("""COMPUTED_VALUE"""),12)</f>
        <v>12</v>
      </c>
      <c r="AP101" s="2">
        <f ca="1">IFERROR(__xludf.DUMMYFUNCTION("""COMPUTED_VALUE"""),14)</f>
        <v>14</v>
      </c>
      <c r="AQ101" s="2">
        <f ca="1">IFERROR(__xludf.DUMMYFUNCTION("""COMPUTED_VALUE"""),15)</f>
        <v>15</v>
      </c>
      <c r="AR101" s="2">
        <f ca="1">IFERROR(__xludf.DUMMYFUNCTION("""COMPUTED_VALUE"""),21)</f>
        <v>21</v>
      </c>
      <c r="AS101" s="2">
        <f ca="1">IFERROR(__xludf.DUMMYFUNCTION("""COMPUTED_VALUE"""),35)</f>
        <v>35</v>
      </c>
      <c r="AT101" s="2">
        <f ca="1">IFERROR(__xludf.DUMMYFUNCTION("""COMPUTED_VALUE"""),94)</f>
        <v>94</v>
      </c>
      <c r="AU101" s="2">
        <f ca="1">IFERROR(__xludf.DUMMYFUNCTION("""COMPUTED_VALUE"""),101)</f>
        <v>101</v>
      </c>
      <c r="AV101" s="2">
        <f ca="1">IFERROR(__xludf.DUMMYFUNCTION("""COMPUTED_VALUE"""),161)</f>
        <v>161</v>
      </c>
      <c r="AW101" s="2">
        <f ca="1">IFERROR(__xludf.DUMMYFUNCTION("""COMPUTED_VALUE"""),203)</f>
        <v>203</v>
      </c>
      <c r="AX101" s="2">
        <f ca="1">IFERROR(__xludf.DUMMYFUNCTION("""COMPUTED_VALUE"""),248)</f>
        <v>248</v>
      </c>
    </row>
    <row r="102" spans="1:50" ht="13.2" x14ac:dyDescent="0.25">
      <c r="A102" s="2" t="str">
        <f ca="1">IFERROR(__xludf.DUMMYFUNCTION("""COMPUTED_VALUE"""),"Switzerland")</f>
        <v>Switzerland</v>
      </c>
      <c r="B102" s="2"/>
      <c r="C102" s="2">
        <f ca="1">IFERROR(__xludf.DUMMYFUNCTION("""COMPUTED_VALUE"""),0)</f>
        <v>0</v>
      </c>
      <c r="D102" s="2">
        <f ca="1">IFERROR(__xludf.DUMMYFUNCTION("""COMPUTED_VALUE"""),0)</f>
        <v>0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IFERROR(__xludf.DUMMYFUNCTION("""COMPUTED_VALUE"""),1)</f>
        <v>1</v>
      </c>
      <c r="AL102" s="2">
        <f ca="1">IFERROR(__xludf.DUMMYFUNCTION("""COMPUTED_VALUE"""),1)</f>
        <v>1</v>
      </c>
      <c r="AM102" s="2">
        <f ca="1">IFERROR(__xludf.DUMMYFUNCTION("""COMPUTED_VALUE"""),8)</f>
        <v>8</v>
      </c>
      <c r="AN102" s="2">
        <f ca="1">IFERROR(__xludf.DUMMYFUNCTION("""COMPUTED_VALUE"""),8)</f>
        <v>8</v>
      </c>
      <c r="AO102" s="2">
        <f ca="1">IFERROR(__xludf.DUMMYFUNCTION("""COMPUTED_VALUE"""),18)</f>
        <v>18</v>
      </c>
      <c r="AP102" s="2">
        <f ca="1">IFERROR(__xludf.DUMMYFUNCTION("""COMPUTED_VALUE"""),27)</f>
        <v>27</v>
      </c>
      <c r="AQ102" s="2">
        <f ca="1">IFERROR(__xludf.DUMMYFUNCTION("""COMPUTED_VALUE"""),42)</f>
        <v>42</v>
      </c>
      <c r="AR102" s="2">
        <f ca="1">IFERROR(__xludf.DUMMYFUNCTION("""COMPUTED_VALUE"""),56)</f>
        <v>56</v>
      </c>
      <c r="AS102" s="2">
        <f ca="1">IFERROR(__xludf.DUMMYFUNCTION("""COMPUTED_VALUE"""),90)</f>
        <v>90</v>
      </c>
      <c r="AT102" s="2">
        <f ca="1">IFERROR(__xludf.DUMMYFUNCTION("""COMPUTED_VALUE"""),114)</f>
        <v>114</v>
      </c>
      <c r="AU102" s="2">
        <f ca="1">IFERROR(__xludf.DUMMYFUNCTION("""COMPUTED_VALUE"""),214)</f>
        <v>214</v>
      </c>
      <c r="AV102" s="2">
        <f ca="1">IFERROR(__xludf.DUMMYFUNCTION("""COMPUTED_VALUE"""),268)</f>
        <v>268</v>
      </c>
      <c r="AW102" s="2">
        <f ca="1">IFERROR(__xludf.DUMMYFUNCTION("""COMPUTED_VALUE"""),337)</f>
        <v>337</v>
      </c>
      <c r="AX102" s="2">
        <f ca="1">IFERROR(__xludf.DUMMYFUNCTION("""COMPUTED_VALUE"""),374)</f>
        <v>374</v>
      </c>
    </row>
    <row r="103" spans="1:50" ht="13.2" x14ac:dyDescent="0.25">
      <c r="A103" s="2" t="str">
        <f ca="1">IFERROR(__xludf.DUMMYFUNCTION("""COMPUTED_VALUE"""),"Taiwan")</f>
        <v>Taiwan</v>
      </c>
      <c r="B103" s="15" t="s">
        <v>108</v>
      </c>
      <c r="C103" s="2">
        <f ca="1">IFERROR(__xludf.DUMMYFUNCTION("""COMPUTED_VALUE"""),1)</f>
        <v>1</v>
      </c>
      <c r="D103" s="2">
        <f ca="1">IFERROR(__xludf.DUMMYFUNCTION("""COMPUTED_VALUE"""),1)</f>
        <v>1</v>
      </c>
      <c r="E103" s="2">
        <f ca="1">IFERROR(__xludf.DUMMYFUNCTION("""COMPUTED_VALUE"""),3)</f>
        <v>3</v>
      </c>
      <c r="F103" s="2">
        <f ca="1">IFERROR(__xludf.DUMMYFUNCTION("""COMPUTED_VALUE"""),3)</f>
        <v>3</v>
      </c>
      <c r="G103" s="2">
        <f ca="1">IFERROR(__xludf.DUMMYFUNCTION("""COMPUTED_VALUE"""),4)</f>
        <v>4</v>
      </c>
      <c r="H103" s="2">
        <f ca="1">IFERROR(__xludf.DUMMYFUNCTION("""COMPUTED_VALUE"""),5)</f>
        <v>5</v>
      </c>
      <c r="I103" s="2">
        <f ca="1">IFERROR(__xludf.DUMMYFUNCTION("""COMPUTED_VALUE"""),8)</f>
        <v>8</v>
      </c>
      <c r="J103" s="2">
        <f ca="1">IFERROR(__xludf.DUMMYFUNCTION("""COMPUTED_VALUE"""),8)</f>
        <v>8</v>
      </c>
      <c r="K103" s="2">
        <f ca="1">IFERROR(__xludf.DUMMYFUNCTION("""COMPUTED_VALUE"""),9)</f>
        <v>9</v>
      </c>
      <c r="L103" s="2">
        <f ca="1">IFERROR(__xludf.DUMMYFUNCTION("""COMPUTED_VALUE"""),10)</f>
        <v>10</v>
      </c>
      <c r="M103" s="2">
        <f ca="1">IFERROR(__xludf.DUMMYFUNCTION("""COMPUTED_VALUE"""),10)</f>
        <v>10</v>
      </c>
      <c r="N103" s="2">
        <f ca="1">IFERROR(__xludf.DUMMYFUNCTION("""COMPUTED_VALUE"""),10)</f>
        <v>10</v>
      </c>
      <c r="O103" s="2">
        <f ca="1">IFERROR(__xludf.DUMMYFUNCTION("""COMPUTED_VALUE"""),10)</f>
        <v>10</v>
      </c>
      <c r="P103" s="2">
        <f ca="1">IFERROR(__xludf.DUMMYFUNCTION("""COMPUTED_VALUE"""),11)</f>
        <v>11</v>
      </c>
      <c r="Q103" s="2">
        <f ca="1">IFERROR(__xludf.DUMMYFUNCTION("""COMPUTED_VALUE"""),11)</f>
        <v>11</v>
      </c>
      <c r="R103" s="2">
        <f ca="1">IFERROR(__xludf.DUMMYFUNCTION("""COMPUTED_VALUE"""),16)</f>
        <v>16</v>
      </c>
      <c r="S103" s="2">
        <f ca="1">IFERROR(__xludf.DUMMYFUNCTION("""COMPUTED_VALUE"""),16)</f>
        <v>16</v>
      </c>
      <c r="T103" s="2">
        <f ca="1">IFERROR(__xludf.DUMMYFUNCTION("""COMPUTED_VALUE"""),17)</f>
        <v>17</v>
      </c>
      <c r="U103" s="2">
        <f ca="1">IFERROR(__xludf.DUMMYFUNCTION("""COMPUTED_VALUE"""),18)</f>
        <v>18</v>
      </c>
      <c r="V103" s="2">
        <f ca="1">IFERROR(__xludf.DUMMYFUNCTION("""COMPUTED_VALUE"""),18)</f>
        <v>18</v>
      </c>
      <c r="W103" s="2">
        <f ca="1">IFERROR(__xludf.DUMMYFUNCTION("""COMPUTED_VALUE"""),18)</f>
        <v>18</v>
      </c>
      <c r="X103" s="2">
        <f ca="1">IFERROR(__xludf.DUMMYFUNCTION("""COMPUTED_VALUE"""),18)</f>
        <v>18</v>
      </c>
      <c r="Y103" s="2">
        <f ca="1">IFERROR(__xludf.DUMMYFUNCTION("""COMPUTED_VALUE"""),18)</f>
        <v>18</v>
      </c>
      <c r="Z103" s="2">
        <f ca="1">IFERROR(__xludf.DUMMYFUNCTION("""COMPUTED_VALUE"""),18)</f>
        <v>18</v>
      </c>
      <c r="AA103" s="2">
        <f ca="1">IFERROR(__xludf.DUMMYFUNCTION("""COMPUTED_VALUE"""),18)</f>
        <v>18</v>
      </c>
      <c r="AB103" s="2">
        <f ca="1">IFERROR(__xludf.DUMMYFUNCTION("""COMPUTED_VALUE"""),20)</f>
        <v>20</v>
      </c>
      <c r="AC103" s="2">
        <f ca="1">IFERROR(__xludf.DUMMYFUNCTION("""COMPUTED_VALUE"""),22)</f>
        <v>22</v>
      </c>
      <c r="AD103" s="2">
        <f ca="1">IFERROR(__xludf.DUMMYFUNCTION("""COMPUTED_VALUE"""),22)</f>
        <v>22</v>
      </c>
      <c r="AE103" s="2">
        <f ca="1">IFERROR(__xludf.DUMMYFUNCTION("""COMPUTED_VALUE"""),23)</f>
        <v>23</v>
      </c>
      <c r="AF103" s="2">
        <f ca="1">IFERROR(__xludf.DUMMYFUNCTION("""COMPUTED_VALUE"""),24)</f>
        <v>24</v>
      </c>
      <c r="AG103" s="2">
        <f ca="1">IFERROR(__xludf.DUMMYFUNCTION("""COMPUTED_VALUE"""),26)</f>
        <v>26</v>
      </c>
      <c r="AH103" s="2">
        <f ca="1">IFERROR(__xludf.DUMMYFUNCTION("""COMPUTED_VALUE"""),26)</f>
        <v>26</v>
      </c>
      <c r="AI103" s="2">
        <f ca="1">IFERROR(__xludf.DUMMYFUNCTION("""COMPUTED_VALUE"""),28)</f>
        <v>28</v>
      </c>
      <c r="AJ103" s="2">
        <f ca="1">IFERROR(__xludf.DUMMYFUNCTION("""COMPUTED_VALUE"""),30)</f>
        <v>30</v>
      </c>
      <c r="AK103" s="2">
        <f ca="1">IFERROR(__xludf.DUMMYFUNCTION("""COMPUTED_VALUE"""),31)</f>
        <v>31</v>
      </c>
      <c r="AL103" s="2">
        <f ca="1">IFERROR(__xludf.DUMMYFUNCTION("""COMPUTED_VALUE"""),32)</f>
        <v>32</v>
      </c>
      <c r="AM103" s="2">
        <f ca="1">IFERROR(__xludf.DUMMYFUNCTION("""COMPUTED_VALUE"""),32)</f>
        <v>32</v>
      </c>
      <c r="AN103" s="2">
        <f ca="1">IFERROR(__xludf.DUMMYFUNCTION("""COMPUTED_VALUE"""),34)</f>
        <v>34</v>
      </c>
      <c r="AO103" s="2">
        <f ca="1">IFERROR(__xludf.DUMMYFUNCTION("""COMPUTED_VALUE"""),39)</f>
        <v>39</v>
      </c>
      <c r="AP103" s="2">
        <f ca="1">IFERROR(__xludf.DUMMYFUNCTION("""COMPUTED_VALUE"""),40)</f>
        <v>40</v>
      </c>
      <c r="AQ103" s="2">
        <f ca="1">IFERROR(__xludf.DUMMYFUNCTION("""COMPUTED_VALUE"""),41)</f>
        <v>41</v>
      </c>
      <c r="AR103" s="2">
        <f ca="1">IFERROR(__xludf.DUMMYFUNCTION("""COMPUTED_VALUE"""),42)</f>
        <v>42</v>
      </c>
      <c r="AS103" s="2">
        <f ca="1">IFERROR(__xludf.DUMMYFUNCTION("""COMPUTED_VALUE"""),42)</f>
        <v>42</v>
      </c>
      <c r="AT103" s="2">
        <f ca="1">IFERROR(__xludf.DUMMYFUNCTION("""COMPUTED_VALUE"""),44)</f>
        <v>44</v>
      </c>
      <c r="AU103" s="2">
        <f ca="1">IFERROR(__xludf.DUMMYFUNCTION("""COMPUTED_VALUE"""),45)</f>
        <v>45</v>
      </c>
      <c r="AV103" s="2">
        <f ca="1">IFERROR(__xludf.DUMMYFUNCTION("""COMPUTED_VALUE"""),45)</f>
        <v>45</v>
      </c>
      <c r="AW103" s="2">
        <f ca="1">IFERROR(__xludf.DUMMYFUNCTION("""COMPUTED_VALUE"""),45)</f>
        <v>45</v>
      </c>
      <c r="AX103" s="2">
        <f ca="1">IFERROR(__xludf.DUMMYFUNCTION("""COMPUTED_VALUE"""),45)</f>
        <v>45</v>
      </c>
    </row>
    <row r="104" spans="1:50" ht="13.2" x14ac:dyDescent="0.25">
      <c r="A104" s="2" t="str">
        <f ca="1">IFERROR(__xludf.DUMMYFUNCTION("""COMPUTED_VALUE"""),"Thailand")</f>
        <v>Thailand</v>
      </c>
      <c r="B104" s="14" t="s">
        <v>109</v>
      </c>
      <c r="C104" s="2">
        <f ca="1">IFERROR(__xludf.DUMMYFUNCTION("""COMPUTED_VALUE"""),2)</f>
        <v>2</v>
      </c>
      <c r="D104" s="2">
        <f ca="1">IFERROR(__xludf.DUMMYFUNCTION("""COMPUTED_VALUE"""),3)</f>
        <v>3</v>
      </c>
      <c r="E104" s="2">
        <f ca="1">IFERROR(__xludf.DUMMYFUNCTION("""COMPUTED_VALUE"""),5)</f>
        <v>5</v>
      </c>
      <c r="F104" s="2">
        <f ca="1">IFERROR(__xludf.DUMMYFUNCTION("""COMPUTED_VALUE"""),7)</f>
        <v>7</v>
      </c>
      <c r="G104" s="2">
        <f ca="1">IFERROR(__xludf.DUMMYFUNCTION("""COMPUTED_VALUE"""),8)</f>
        <v>8</v>
      </c>
      <c r="H104" s="2">
        <f ca="1">IFERROR(__xludf.DUMMYFUNCTION("""COMPUTED_VALUE"""),8)</f>
        <v>8</v>
      </c>
      <c r="I104" s="2">
        <f ca="1">IFERROR(__xludf.DUMMYFUNCTION("""COMPUTED_VALUE"""),14)</f>
        <v>14</v>
      </c>
      <c r="J104" s="2">
        <f ca="1">IFERROR(__xludf.DUMMYFUNCTION("""COMPUTED_VALUE"""),14)</f>
        <v>14</v>
      </c>
      <c r="K104" s="2">
        <f ca="1">IFERROR(__xludf.DUMMYFUNCTION("""COMPUTED_VALUE"""),14)</f>
        <v>14</v>
      </c>
      <c r="L104" s="2">
        <f ca="1">IFERROR(__xludf.DUMMYFUNCTION("""COMPUTED_VALUE"""),19)</f>
        <v>19</v>
      </c>
      <c r="M104" s="2">
        <f ca="1">IFERROR(__xludf.DUMMYFUNCTION("""COMPUTED_VALUE"""),19)</f>
        <v>19</v>
      </c>
      <c r="N104" s="2">
        <f ca="1">IFERROR(__xludf.DUMMYFUNCTION("""COMPUTED_VALUE"""),19)</f>
        <v>19</v>
      </c>
      <c r="O104" s="2">
        <f ca="1">IFERROR(__xludf.DUMMYFUNCTION("""COMPUTED_VALUE"""),19)</f>
        <v>19</v>
      </c>
      <c r="P104" s="2">
        <f ca="1">IFERROR(__xludf.DUMMYFUNCTION("""COMPUTED_VALUE"""),25)</f>
        <v>25</v>
      </c>
      <c r="Q104" s="2">
        <f ca="1">IFERROR(__xludf.DUMMYFUNCTION("""COMPUTED_VALUE"""),25)</f>
        <v>25</v>
      </c>
      <c r="R104" s="2">
        <f ca="1">IFERROR(__xludf.DUMMYFUNCTION("""COMPUTED_VALUE"""),25)</f>
        <v>25</v>
      </c>
      <c r="S104" s="2">
        <f ca="1">IFERROR(__xludf.DUMMYFUNCTION("""COMPUTED_VALUE"""),25)</f>
        <v>25</v>
      </c>
      <c r="T104" s="2">
        <f ca="1">IFERROR(__xludf.DUMMYFUNCTION("""COMPUTED_VALUE"""),32)</f>
        <v>32</v>
      </c>
      <c r="U104" s="2">
        <f ca="1">IFERROR(__xludf.DUMMYFUNCTION("""COMPUTED_VALUE"""),32)</f>
        <v>32</v>
      </c>
      <c r="V104" s="2">
        <f ca="1">IFERROR(__xludf.DUMMYFUNCTION("""COMPUTED_VALUE"""),32)</f>
        <v>32</v>
      </c>
      <c r="W104" s="2">
        <f ca="1">IFERROR(__xludf.DUMMYFUNCTION("""COMPUTED_VALUE"""),33)</f>
        <v>33</v>
      </c>
      <c r="X104" s="2">
        <f ca="1">IFERROR(__xludf.DUMMYFUNCTION("""COMPUTED_VALUE"""),33)</f>
        <v>33</v>
      </c>
      <c r="Y104" s="2">
        <f ca="1">IFERROR(__xludf.DUMMYFUNCTION("""COMPUTED_VALUE"""),33)</f>
        <v>33</v>
      </c>
      <c r="Z104" s="2">
        <f ca="1">IFERROR(__xludf.DUMMYFUNCTION("""COMPUTED_VALUE"""),33)</f>
        <v>33</v>
      </c>
      <c r="AA104" s="2">
        <f ca="1">IFERROR(__xludf.DUMMYFUNCTION("""COMPUTED_VALUE"""),33)</f>
        <v>33</v>
      </c>
      <c r="AB104" s="2">
        <f ca="1">IFERROR(__xludf.DUMMYFUNCTION("""COMPUTED_VALUE"""),34)</f>
        <v>34</v>
      </c>
      <c r="AC104" s="2">
        <f ca="1">IFERROR(__xludf.DUMMYFUNCTION("""COMPUTED_VALUE"""),35)</f>
        <v>35</v>
      </c>
      <c r="AD104" s="2">
        <f ca="1">IFERROR(__xludf.DUMMYFUNCTION("""COMPUTED_VALUE"""),35)</f>
        <v>35</v>
      </c>
      <c r="AE104" s="2">
        <f ca="1">IFERROR(__xludf.DUMMYFUNCTION("""COMPUTED_VALUE"""),35)</f>
        <v>35</v>
      </c>
      <c r="AF104" s="2">
        <f ca="1">IFERROR(__xludf.DUMMYFUNCTION("""COMPUTED_VALUE"""),35)</f>
        <v>35</v>
      </c>
      <c r="AG104" s="2">
        <f ca="1">IFERROR(__xludf.DUMMYFUNCTION("""COMPUTED_VALUE"""),35)</f>
        <v>35</v>
      </c>
      <c r="AH104" s="2">
        <f ca="1">IFERROR(__xludf.DUMMYFUNCTION("""COMPUTED_VALUE"""),35)</f>
        <v>35</v>
      </c>
      <c r="AI104" s="2">
        <f ca="1">IFERROR(__xludf.DUMMYFUNCTION("""COMPUTED_VALUE"""),35)</f>
        <v>35</v>
      </c>
      <c r="AJ104" s="2">
        <f ca="1">IFERROR(__xludf.DUMMYFUNCTION("""COMPUTED_VALUE"""),35)</f>
        <v>35</v>
      </c>
      <c r="AK104" s="2">
        <f ca="1">IFERROR(__xludf.DUMMYFUNCTION("""COMPUTED_VALUE"""),37)</f>
        <v>37</v>
      </c>
      <c r="AL104" s="2">
        <f ca="1">IFERROR(__xludf.DUMMYFUNCTION("""COMPUTED_VALUE"""),40)</f>
        <v>40</v>
      </c>
      <c r="AM104" s="2">
        <f ca="1">IFERROR(__xludf.DUMMYFUNCTION("""COMPUTED_VALUE"""),40)</f>
        <v>40</v>
      </c>
      <c r="AN104" s="2">
        <f ca="1">IFERROR(__xludf.DUMMYFUNCTION("""COMPUTED_VALUE"""),41)</f>
        <v>41</v>
      </c>
      <c r="AO104" s="2">
        <f ca="1">IFERROR(__xludf.DUMMYFUNCTION("""COMPUTED_VALUE"""),42)</f>
        <v>42</v>
      </c>
      <c r="AP104" s="2">
        <f ca="1">IFERROR(__xludf.DUMMYFUNCTION("""COMPUTED_VALUE"""),42)</f>
        <v>42</v>
      </c>
      <c r="AQ104" s="2">
        <f ca="1">IFERROR(__xludf.DUMMYFUNCTION("""COMPUTED_VALUE"""),43)</f>
        <v>43</v>
      </c>
      <c r="AR104" s="2">
        <f ca="1">IFERROR(__xludf.DUMMYFUNCTION("""COMPUTED_VALUE"""),43)</f>
        <v>43</v>
      </c>
      <c r="AS104" s="2">
        <f ca="1">IFERROR(__xludf.DUMMYFUNCTION("""COMPUTED_VALUE"""),43)</f>
        <v>43</v>
      </c>
      <c r="AT104" s="2">
        <f ca="1">IFERROR(__xludf.DUMMYFUNCTION("""COMPUTED_VALUE"""),47)</f>
        <v>47</v>
      </c>
      <c r="AU104" s="2">
        <f ca="1">IFERROR(__xludf.DUMMYFUNCTION("""COMPUTED_VALUE"""),48)</f>
        <v>48</v>
      </c>
      <c r="AV104" s="2">
        <f ca="1">IFERROR(__xludf.DUMMYFUNCTION("""COMPUTED_VALUE"""),50)</f>
        <v>50</v>
      </c>
      <c r="AW104" s="2">
        <f ca="1">IFERROR(__xludf.DUMMYFUNCTION("""COMPUTED_VALUE"""),50)</f>
        <v>50</v>
      </c>
      <c r="AX104" s="2">
        <f ca="1">IFERROR(__xludf.DUMMYFUNCTION("""COMPUTED_VALUE"""),50)</f>
        <v>50</v>
      </c>
    </row>
    <row r="105" spans="1:50" ht="13.2" x14ac:dyDescent="0.25">
      <c r="A105" s="2" t="str">
        <f ca="1">IFERROR(__xludf.DUMMYFUNCTION("""COMPUTED_VALUE"""),"Togo")</f>
        <v>Togo</v>
      </c>
      <c r="B105" s="2"/>
      <c r="C105" s="2">
        <f ca="1">IFERROR(__xludf.DUMMYFUNCTION("""COMPUTED_VALUE"""),0)</f>
        <v>0</v>
      </c>
      <c r="D105" s="2">
        <f ca="1">IFERROR(__xludf.DUMMYFUNCTION("""COMPUTED_VALUE"""),0)</f>
        <v>0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IFERROR(__xludf.DUMMYFUNCTION("""COMPUTED_VALUE"""),1)</f>
        <v>1</v>
      </c>
      <c r="AV105" s="2">
        <f ca="1">IFERROR(__xludf.DUMMYFUNCTION("""COMPUTED_VALUE"""),1)</f>
        <v>1</v>
      </c>
      <c r="AW105" s="2">
        <f ca="1">IFERROR(__xludf.DUMMYFUNCTION("""COMPUTED_VALUE"""),1)</f>
        <v>1</v>
      </c>
      <c r="AX105" s="2">
        <f ca="1">IFERROR(__xludf.DUMMYFUNCTION("""COMPUTED_VALUE"""),1)</f>
        <v>1</v>
      </c>
    </row>
    <row r="106" spans="1:50" ht="13.2" x14ac:dyDescent="0.25">
      <c r="A106" s="2" t="str">
        <f ca="1">IFERROR(__xludf.DUMMYFUNCTION("""COMPUTED_VALUE"""),"Tunisia")</f>
        <v>Tunisia</v>
      </c>
      <c r="B106" s="2"/>
      <c r="C106" s="2">
        <f ca="1">IFERROR(__xludf.DUMMYFUNCTION("""COMPUTED_VALUE"""),0)</f>
        <v>0</v>
      </c>
      <c r="D106" s="2">
        <f ca="1">IFERROR(__xludf.DUMMYFUNCTION("""COMPUTED_VALUE"""),0)</f>
        <v>0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IFERROR(__xludf.DUMMYFUNCTION("""COMPUTED_VALUE"""),1)</f>
        <v>1</v>
      </c>
      <c r="AT106" s="2">
        <f ca="1">IFERROR(__xludf.DUMMYFUNCTION("""COMPUTED_VALUE"""),1)</f>
        <v>1</v>
      </c>
      <c r="AU106" s="2">
        <f ca="1">IFERROR(__xludf.DUMMYFUNCTION("""COMPUTED_VALUE"""),1)</f>
        <v>1</v>
      </c>
      <c r="AV106" s="2">
        <f ca="1">IFERROR(__xludf.DUMMYFUNCTION("""COMPUTED_VALUE"""),1)</f>
        <v>1</v>
      </c>
      <c r="AW106" s="2">
        <f ca="1">IFERROR(__xludf.DUMMYFUNCTION("""COMPUTED_VALUE"""),2)</f>
        <v>2</v>
      </c>
      <c r="AX106" s="2">
        <f ca="1">IFERROR(__xludf.DUMMYFUNCTION("""COMPUTED_VALUE"""),2)</f>
        <v>2</v>
      </c>
    </row>
    <row r="107" spans="1:50" ht="13.2" x14ac:dyDescent="0.25">
      <c r="A107" s="2" t="str">
        <f ca="1">IFERROR(__xludf.DUMMYFUNCTION("""COMPUTED_VALUE"""),"UK")</f>
        <v>UK</v>
      </c>
      <c r="B107" s="2"/>
      <c r="C107" s="2">
        <f ca="1">IFERROR(__xludf.DUMMYFUNCTION("""COMPUTED_VALUE"""),0)</f>
        <v>0</v>
      </c>
      <c r="D107" s="2">
        <f ca="1">IFERROR(__xludf.DUMMYFUNCTION("""COMPUTED_VALUE"""),0)</f>
        <v>0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IFERROR(__xludf.DUMMYFUNCTION("""COMPUTED_VALUE"""),2)</f>
        <v>2</v>
      </c>
      <c r="M107" s="2">
        <f ca="1">IFERROR(__xludf.DUMMYFUNCTION("""COMPUTED_VALUE"""),2)</f>
        <v>2</v>
      </c>
      <c r="N107" s="2">
        <f ca="1">IFERROR(__xludf.DUMMYFUNCTION("""COMPUTED_VALUE"""),2)</f>
        <v>2</v>
      </c>
      <c r="O107" s="2">
        <f ca="1">IFERROR(__xludf.DUMMYFUNCTION("""COMPUTED_VALUE"""),2)</f>
        <v>2</v>
      </c>
      <c r="P107" s="2">
        <f ca="1">IFERROR(__xludf.DUMMYFUNCTION("""COMPUTED_VALUE"""),2)</f>
        <v>2</v>
      </c>
      <c r="Q107" s="2">
        <f ca="1">IFERROR(__xludf.DUMMYFUNCTION("""COMPUTED_VALUE"""),2)</f>
        <v>2</v>
      </c>
      <c r="R107" s="2">
        <f ca="1">IFERROR(__xludf.DUMMYFUNCTION("""COMPUTED_VALUE"""),2)</f>
        <v>2</v>
      </c>
      <c r="S107" s="2">
        <f ca="1">IFERROR(__xludf.DUMMYFUNCTION("""COMPUTED_VALUE"""),3)</f>
        <v>3</v>
      </c>
      <c r="T107" s="2">
        <f ca="1">IFERROR(__xludf.DUMMYFUNCTION("""COMPUTED_VALUE"""),3)</f>
        <v>3</v>
      </c>
      <c r="U107" s="2">
        <f ca="1">IFERROR(__xludf.DUMMYFUNCTION("""COMPUTED_VALUE"""),3)</f>
        <v>3</v>
      </c>
      <c r="V107" s="2">
        <f ca="1">IFERROR(__xludf.DUMMYFUNCTION("""COMPUTED_VALUE"""),8)</f>
        <v>8</v>
      </c>
      <c r="W107" s="2">
        <f ca="1">IFERROR(__xludf.DUMMYFUNCTION("""COMPUTED_VALUE"""),8)</f>
        <v>8</v>
      </c>
      <c r="X107" s="2">
        <f ca="1">IFERROR(__xludf.DUMMYFUNCTION("""COMPUTED_VALUE"""),9)</f>
        <v>9</v>
      </c>
      <c r="Y107" s="2">
        <f ca="1">IFERROR(__xludf.DUMMYFUNCTION("""COMPUTED_VALUE"""),9)</f>
        <v>9</v>
      </c>
      <c r="Z107" s="2">
        <f ca="1">IFERROR(__xludf.DUMMYFUNCTION("""COMPUTED_VALUE"""),9)</f>
        <v>9</v>
      </c>
      <c r="AA107" s="2">
        <f ca="1">IFERROR(__xludf.DUMMYFUNCTION("""COMPUTED_VALUE"""),9)</f>
        <v>9</v>
      </c>
      <c r="AB107" s="2">
        <f ca="1">IFERROR(__xludf.DUMMYFUNCTION("""COMPUTED_VALUE"""),9)</f>
        <v>9</v>
      </c>
      <c r="AC107" s="2">
        <f ca="1">IFERROR(__xludf.DUMMYFUNCTION("""COMPUTED_VALUE"""),9)</f>
        <v>9</v>
      </c>
      <c r="AD107" s="2">
        <f ca="1">IFERROR(__xludf.DUMMYFUNCTION("""COMPUTED_VALUE"""),9)</f>
        <v>9</v>
      </c>
      <c r="AE107" s="2">
        <f ca="1">IFERROR(__xludf.DUMMYFUNCTION("""COMPUTED_VALUE"""),9)</f>
        <v>9</v>
      </c>
      <c r="AF107" s="2">
        <f ca="1">IFERROR(__xludf.DUMMYFUNCTION("""COMPUTED_VALUE"""),9)</f>
        <v>9</v>
      </c>
      <c r="AG107" s="2">
        <f ca="1">IFERROR(__xludf.DUMMYFUNCTION("""COMPUTED_VALUE"""),9)</f>
        <v>9</v>
      </c>
      <c r="AH107" s="2">
        <f ca="1">IFERROR(__xludf.DUMMYFUNCTION("""COMPUTED_VALUE"""),9)</f>
        <v>9</v>
      </c>
      <c r="AI107" s="2">
        <f ca="1">IFERROR(__xludf.DUMMYFUNCTION("""COMPUTED_VALUE"""),9)</f>
        <v>9</v>
      </c>
      <c r="AJ107" s="2">
        <f ca="1">IFERROR(__xludf.DUMMYFUNCTION("""COMPUTED_VALUE"""),13)</f>
        <v>13</v>
      </c>
      <c r="AK107" s="2">
        <f ca="1">IFERROR(__xludf.DUMMYFUNCTION("""COMPUTED_VALUE"""),13)</f>
        <v>13</v>
      </c>
      <c r="AL107" s="2">
        <f ca="1">IFERROR(__xludf.DUMMYFUNCTION("""COMPUTED_VALUE"""),13)</f>
        <v>13</v>
      </c>
      <c r="AM107" s="2">
        <f ca="1">IFERROR(__xludf.DUMMYFUNCTION("""COMPUTED_VALUE"""),15)</f>
        <v>15</v>
      </c>
      <c r="AN107" s="2">
        <f ca="1">IFERROR(__xludf.DUMMYFUNCTION("""COMPUTED_VALUE"""),20)</f>
        <v>20</v>
      </c>
      <c r="AO107" s="2">
        <f ca="1">IFERROR(__xludf.DUMMYFUNCTION("""COMPUTED_VALUE"""),23)</f>
        <v>23</v>
      </c>
      <c r="AP107" s="2">
        <f ca="1">IFERROR(__xludf.DUMMYFUNCTION("""COMPUTED_VALUE"""),36)</f>
        <v>36</v>
      </c>
      <c r="AQ107" s="2">
        <f ca="1">IFERROR(__xludf.DUMMYFUNCTION("""COMPUTED_VALUE"""),40)</f>
        <v>40</v>
      </c>
      <c r="AR107" s="2">
        <f ca="1">IFERROR(__xludf.DUMMYFUNCTION("""COMPUTED_VALUE"""),51)</f>
        <v>51</v>
      </c>
      <c r="AS107" s="2">
        <f ca="1">IFERROR(__xludf.DUMMYFUNCTION("""COMPUTED_VALUE"""),85)</f>
        <v>85</v>
      </c>
      <c r="AT107" s="2">
        <f ca="1">IFERROR(__xludf.DUMMYFUNCTION("""COMPUTED_VALUE"""),115)</f>
        <v>115</v>
      </c>
      <c r="AU107" s="2">
        <f ca="1">IFERROR(__xludf.DUMMYFUNCTION("""COMPUTED_VALUE"""),163)</f>
        <v>163</v>
      </c>
      <c r="AV107" s="2">
        <f ca="1">IFERROR(__xludf.DUMMYFUNCTION("""COMPUTED_VALUE"""),206)</f>
        <v>206</v>
      </c>
      <c r="AW107" s="2">
        <f ca="1">IFERROR(__xludf.DUMMYFUNCTION("""COMPUTED_VALUE"""),273)</f>
        <v>273</v>
      </c>
      <c r="AX107" s="2">
        <f ca="1">IFERROR(__xludf.DUMMYFUNCTION("""COMPUTED_VALUE"""),321)</f>
        <v>321</v>
      </c>
    </row>
    <row r="108" spans="1:50" ht="13.2" x14ac:dyDescent="0.25">
      <c r="A108" s="2" t="str">
        <f ca="1">IFERROR(__xludf.DUMMYFUNCTION("""COMPUTED_VALUE"""),"Ukraine")</f>
        <v>Ukraine</v>
      </c>
      <c r="B108" s="2"/>
      <c r="C108" s="2">
        <f ca="1">IFERROR(__xludf.DUMMYFUNCTION("""COMPUTED_VALUE"""),0)</f>
        <v>0</v>
      </c>
      <c r="D108" s="2">
        <f ca="1">IFERROR(__xludf.DUMMYFUNCTION("""COMPUTED_VALUE"""),0)</f>
        <v>0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IFERROR(__xludf.DUMMYFUNCTION("""COMPUTED_VALUE"""),1)</f>
        <v>1</v>
      </c>
      <c r="AS108" s="2">
        <f ca="1">IFERROR(__xludf.DUMMYFUNCTION("""COMPUTED_VALUE"""),1)</f>
        <v>1</v>
      </c>
      <c r="AT108" s="2">
        <f ca="1">IFERROR(__xludf.DUMMYFUNCTION("""COMPUTED_VALUE"""),1)</f>
        <v>1</v>
      </c>
      <c r="AU108" s="2">
        <f ca="1">IFERROR(__xludf.DUMMYFUNCTION("""COMPUTED_VALUE"""),1)</f>
        <v>1</v>
      </c>
      <c r="AV108" s="2">
        <f ca="1">IFERROR(__xludf.DUMMYFUNCTION("""COMPUTED_VALUE"""),1)</f>
        <v>1</v>
      </c>
      <c r="AW108" s="2">
        <f ca="1">IFERROR(__xludf.DUMMYFUNCTION("""COMPUTED_VALUE"""),1)</f>
        <v>1</v>
      </c>
      <c r="AX108" s="2">
        <f ca="1">IFERROR(__xludf.DUMMYFUNCTION("""COMPUTED_VALUE"""),1)</f>
        <v>1</v>
      </c>
    </row>
    <row r="109" spans="1:50" ht="13.2" x14ac:dyDescent="0.25">
      <c r="A109" s="2" t="str">
        <f ca="1">IFERROR(__xludf.DUMMYFUNCTION("""COMPUTED_VALUE"""),"United Arab Emirates")</f>
        <v>United Arab Emirates</v>
      </c>
      <c r="B109" s="2"/>
      <c r="C109" s="2">
        <f ca="1">IFERROR(__xludf.DUMMYFUNCTION("""COMPUTED_VALUE"""),0)</f>
        <v>0</v>
      </c>
      <c r="D109" s="2">
        <f ca="1">IFERROR(__xludf.DUMMYFUNCTION("""COMPUTED_VALUE"""),0)</f>
        <v>0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IFERROR(__xludf.DUMMYFUNCTION("""COMPUTED_VALUE"""),4)</f>
        <v>4</v>
      </c>
      <c r="K109" s="2">
        <f ca="1">IFERROR(__xludf.DUMMYFUNCTION("""COMPUTED_VALUE"""),4)</f>
        <v>4</v>
      </c>
      <c r="L109" s="2">
        <f ca="1">IFERROR(__xludf.DUMMYFUNCTION("""COMPUTED_VALUE"""),4)</f>
        <v>4</v>
      </c>
      <c r="M109" s="2">
        <f ca="1">IFERROR(__xludf.DUMMYFUNCTION("""COMPUTED_VALUE"""),4)</f>
        <v>4</v>
      </c>
      <c r="N109" s="2">
        <f ca="1">IFERROR(__xludf.DUMMYFUNCTION("""COMPUTED_VALUE"""),5)</f>
        <v>5</v>
      </c>
      <c r="O109" s="2">
        <f ca="1">IFERROR(__xludf.DUMMYFUNCTION("""COMPUTED_VALUE"""),5)</f>
        <v>5</v>
      </c>
      <c r="P109" s="2">
        <f ca="1">IFERROR(__xludf.DUMMYFUNCTION("""COMPUTED_VALUE"""),5)</f>
        <v>5</v>
      </c>
      <c r="Q109" s="2">
        <f ca="1">IFERROR(__xludf.DUMMYFUNCTION("""COMPUTED_VALUE"""),5)</f>
        <v>5</v>
      </c>
      <c r="R109" s="2">
        <f ca="1">IFERROR(__xludf.DUMMYFUNCTION("""COMPUTED_VALUE"""),5)</f>
        <v>5</v>
      </c>
      <c r="S109" s="2">
        <f ca="1">IFERROR(__xludf.DUMMYFUNCTION("""COMPUTED_VALUE"""),5)</f>
        <v>5</v>
      </c>
      <c r="T109" s="2">
        <f ca="1">IFERROR(__xludf.DUMMYFUNCTION("""COMPUTED_VALUE"""),7)</f>
        <v>7</v>
      </c>
      <c r="U109" s="2">
        <f ca="1">IFERROR(__xludf.DUMMYFUNCTION("""COMPUTED_VALUE"""),7)</f>
        <v>7</v>
      </c>
      <c r="V109" s="2">
        <f ca="1">IFERROR(__xludf.DUMMYFUNCTION("""COMPUTED_VALUE"""),8)</f>
        <v>8</v>
      </c>
      <c r="W109" s="2">
        <f ca="1">IFERROR(__xludf.DUMMYFUNCTION("""COMPUTED_VALUE"""),8)</f>
        <v>8</v>
      </c>
      <c r="X109" s="2">
        <f ca="1">IFERROR(__xludf.DUMMYFUNCTION("""COMPUTED_VALUE"""),8)</f>
        <v>8</v>
      </c>
      <c r="Y109" s="2">
        <f ca="1">IFERROR(__xludf.DUMMYFUNCTION("""COMPUTED_VALUE"""),8)</f>
        <v>8</v>
      </c>
      <c r="Z109" s="2">
        <f ca="1">IFERROR(__xludf.DUMMYFUNCTION("""COMPUTED_VALUE"""),8)</f>
        <v>8</v>
      </c>
      <c r="AA109" s="2">
        <f ca="1">IFERROR(__xludf.DUMMYFUNCTION("""COMPUTED_VALUE"""),8)</f>
        <v>8</v>
      </c>
      <c r="AB109" s="2">
        <f ca="1">IFERROR(__xludf.DUMMYFUNCTION("""COMPUTED_VALUE"""),9)</f>
        <v>9</v>
      </c>
      <c r="AC109" s="2">
        <f ca="1">IFERROR(__xludf.DUMMYFUNCTION("""COMPUTED_VALUE"""),9)</f>
        <v>9</v>
      </c>
      <c r="AD109" s="2">
        <f ca="1">IFERROR(__xludf.DUMMYFUNCTION("""COMPUTED_VALUE"""),9)</f>
        <v>9</v>
      </c>
      <c r="AE109" s="2">
        <f ca="1">IFERROR(__xludf.DUMMYFUNCTION("""COMPUTED_VALUE"""),9)</f>
        <v>9</v>
      </c>
      <c r="AF109" s="2">
        <f ca="1">IFERROR(__xludf.DUMMYFUNCTION("""COMPUTED_VALUE"""),9)</f>
        <v>9</v>
      </c>
      <c r="AG109" s="2">
        <f ca="1">IFERROR(__xludf.DUMMYFUNCTION("""COMPUTED_VALUE"""),9)</f>
        <v>9</v>
      </c>
      <c r="AH109" s="2">
        <f ca="1">IFERROR(__xludf.DUMMYFUNCTION("""COMPUTED_VALUE"""),13)</f>
        <v>13</v>
      </c>
      <c r="AI109" s="2">
        <f ca="1">IFERROR(__xludf.DUMMYFUNCTION("""COMPUTED_VALUE"""),13)</f>
        <v>13</v>
      </c>
      <c r="AJ109" s="2">
        <f ca="1">IFERROR(__xludf.DUMMYFUNCTION("""COMPUTED_VALUE"""),13)</f>
        <v>13</v>
      </c>
      <c r="AK109" s="2">
        <f ca="1">IFERROR(__xludf.DUMMYFUNCTION("""COMPUTED_VALUE"""),13)</f>
        <v>13</v>
      </c>
      <c r="AL109" s="2">
        <f ca="1">IFERROR(__xludf.DUMMYFUNCTION("""COMPUTED_VALUE"""),13)</f>
        <v>13</v>
      </c>
      <c r="AM109" s="2">
        <f ca="1">IFERROR(__xludf.DUMMYFUNCTION("""COMPUTED_VALUE"""),13)</f>
        <v>13</v>
      </c>
      <c r="AN109" s="2">
        <f ca="1">IFERROR(__xludf.DUMMYFUNCTION("""COMPUTED_VALUE"""),19)</f>
        <v>19</v>
      </c>
      <c r="AO109" s="2">
        <f ca="1">IFERROR(__xludf.DUMMYFUNCTION("""COMPUTED_VALUE"""),21)</f>
        <v>21</v>
      </c>
      <c r="AP109" s="2">
        <f ca="1">IFERROR(__xludf.DUMMYFUNCTION("""COMPUTED_VALUE"""),21)</f>
        <v>21</v>
      </c>
      <c r="AQ109" s="2">
        <f ca="1">IFERROR(__xludf.DUMMYFUNCTION("""COMPUTED_VALUE"""),21)</f>
        <v>21</v>
      </c>
      <c r="AR109" s="2">
        <f ca="1">IFERROR(__xludf.DUMMYFUNCTION("""COMPUTED_VALUE"""),27)</f>
        <v>27</v>
      </c>
      <c r="AS109" s="2">
        <f ca="1">IFERROR(__xludf.DUMMYFUNCTION("""COMPUTED_VALUE"""),27)</f>
        <v>27</v>
      </c>
      <c r="AT109" s="2">
        <f ca="1">IFERROR(__xludf.DUMMYFUNCTION("""COMPUTED_VALUE"""),29)</f>
        <v>29</v>
      </c>
      <c r="AU109" s="2">
        <f ca="1">IFERROR(__xludf.DUMMYFUNCTION("""COMPUTED_VALUE"""),29)</f>
        <v>29</v>
      </c>
      <c r="AV109" s="2">
        <f ca="1">IFERROR(__xludf.DUMMYFUNCTION("""COMPUTED_VALUE"""),45)</f>
        <v>45</v>
      </c>
      <c r="AW109" s="2">
        <f ca="1">IFERROR(__xludf.DUMMYFUNCTION("""COMPUTED_VALUE"""),45)</f>
        <v>45</v>
      </c>
      <c r="AX109" s="2">
        <f ca="1">IFERROR(__xludf.DUMMYFUNCTION("""COMPUTED_VALUE"""),45)</f>
        <v>45</v>
      </c>
    </row>
    <row r="110" spans="1:50" ht="13.2" x14ac:dyDescent="0.25">
      <c r="A110" s="2" t="s">
        <v>91</v>
      </c>
      <c r="B110" s="14" t="s">
        <v>110</v>
      </c>
      <c r="C110" s="2">
        <v>1</v>
      </c>
      <c r="D110" s="2">
        <v>1</v>
      </c>
      <c r="E110" s="2">
        <v>2</v>
      </c>
      <c r="F110" s="2">
        <v>2</v>
      </c>
      <c r="G110" s="2">
        <v>5</v>
      </c>
      <c r="H110" s="2">
        <v>5</v>
      </c>
      <c r="I110" s="2">
        <v>5</v>
      </c>
      <c r="J110" s="2">
        <v>5</v>
      </c>
      <c r="K110" s="2">
        <v>5</v>
      </c>
      <c r="L110" s="2">
        <v>7</v>
      </c>
      <c r="M110" s="2">
        <v>8</v>
      </c>
      <c r="N110" s="2">
        <v>8</v>
      </c>
      <c r="O110" s="2">
        <v>11</v>
      </c>
      <c r="P110" s="2">
        <v>11</v>
      </c>
      <c r="Q110" s="2">
        <v>12</v>
      </c>
      <c r="R110" s="2">
        <v>12</v>
      </c>
      <c r="S110" s="2">
        <v>12</v>
      </c>
      <c r="T110" s="2">
        <v>12</v>
      </c>
      <c r="U110" s="2">
        <v>12</v>
      </c>
      <c r="V110" s="2">
        <v>12</v>
      </c>
      <c r="W110" s="2">
        <v>13</v>
      </c>
      <c r="X110" s="2">
        <v>13</v>
      </c>
      <c r="Y110" s="2">
        <v>15</v>
      </c>
      <c r="Z110" s="2">
        <v>15</v>
      </c>
      <c r="AA110" s="2">
        <v>15</v>
      </c>
      <c r="AB110" s="2">
        <v>15</v>
      </c>
      <c r="AC110" s="2">
        <v>15</v>
      </c>
      <c r="AD110" s="2">
        <v>15</v>
      </c>
      <c r="AE110" s="2">
        <v>15</v>
      </c>
      <c r="AF110" s="2">
        <v>15</v>
      </c>
      <c r="AG110" s="2">
        <v>35</v>
      </c>
      <c r="AH110" s="2">
        <v>35</v>
      </c>
      <c r="AI110" s="2">
        <v>35</v>
      </c>
      <c r="AJ110" s="2">
        <v>53</v>
      </c>
      <c r="AK110" s="2">
        <v>53</v>
      </c>
      <c r="AL110" s="2">
        <v>59</v>
      </c>
      <c r="AM110" s="2">
        <v>60</v>
      </c>
      <c r="AN110" s="2">
        <v>62</v>
      </c>
      <c r="AO110" s="2">
        <v>70</v>
      </c>
      <c r="AP110" s="2">
        <v>76</v>
      </c>
      <c r="AQ110" s="2">
        <v>101</v>
      </c>
      <c r="AR110" s="2">
        <v>121</v>
      </c>
      <c r="AS110" s="2">
        <v>152</v>
      </c>
      <c r="AT110" s="2">
        <v>220</v>
      </c>
      <c r="AU110" s="2">
        <v>277</v>
      </c>
      <c r="AV110" s="2">
        <v>416</v>
      </c>
      <c r="AW110" s="2">
        <v>537</v>
      </c>
      <c r="AX110" s="2">
        <v>605</v>
      </c>
    </row>
    <row r="111" spans="1:50" ht="13.2" x14ac:dyDescent="0.25">
      <c r="A111" s="2" t="str">
        <f ca="1">IFERROR(__xludf.DUMMYFUNCTION("""COMPUTED_VALUE"""),"Vatican City")</f>
        <v>Vatican City</v>
      </c>
      <c r="B111" s="2"/>
      <c r="C111" s="2">
        <f ca="1">IFERROR(__xludf.DUMMYFUNCTION("""COMPUTED_VALUE"""),0)</f>
        <v>0</v>
      </c>
      <c r="D111" s="2">
        <f ca="1">IFERROR(__xludf.DUMMYFUNCTION("""COMPUTED_VALUE"""),0)</f>
        <v>0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IFERROR(__xludf.DUMMYFUNCTION("""COMPUTED_VALUE"""),1)</f>
        <v>1</v>
      </c>
      <c r="AV111" s="2">
        <f ca="1">IFERROR(__xludf.DUMMYFUNCTION("""COMPUTED_VALUE"""),1)</f>
        <v>1</v>
      </c>
      <c r="AW111" s="2">
        <f ca="1">IFERROR(__xludf.DUMMYFUNCTION("""COMPUTED_VALUE"""),1)</f>
        <v>1</v>
      </c>
      <c r="AX111" s="2">
        <f ca="1">IFERROR(__xludf.DUMMYFUNCTION("""COMPUTED_VALUE"""),1)</f>
        <v>1</v>
      </c>
    </row>
    <row r="112" spans="1:50" ht="13.2" x14ac:dyDescent="0.25">
      <c r="A112" s="2" t="str">
        <f ca="1">IFERROR(__xludf.DUMMYFUNCTION("""COMPUTED_VALUE"""),"Vietnam")</f>
        <v>Vietnam</v>
      </c>
      <c r="B112" s="2"/>
      <c r="C112" s="2">
        <f ca="1">IFERROR(__xludf.DUMMYFUNCTION("""COMPUTED_VALUE"""),0)</f>
        <v>0</v>
      </c>
      <c r="D112" s="2">
        <f ca="1">IFERROR(__xludf.DUMMYFUNCTION("""COMPUTED_VALUE"""),2)</f>
        <v>2</v>
      </c>
      <c r="E112" s="2">
        <f ca="1">IFERROR(__xludf.DUMMYFUNCTION("""COMPUTED_VALUE"""),2)</f>
        <v>2</v>
      </c>
      <c r="F112" s="2">
        <f ca="1">IFERROR(__xludf.DUMMYFUNCTION("""COMPUTED_VALUE"""),2)</f>
        <v>2</v>
      </c>
      <c r="G112" s="2">
        <f ca="1">IFERROR(__xludf.DUMMYFUNCTION("""COMPUTED_VALUE"""),2)</f>
        <v>2</v>
      </c>
      <c r="H112" s="2">
        <f ca="1">IFERROR(__xludf.DUMMYFUNCTION("""COMPUTED_VALUE"""),2)</f>
        <v>2</v>
      </c>
      <c r="I112" s="2">
        <f ca="1">IFERROR(__xludf.DUMMYFUNCTION("""COMPUTED_VALUE"""),2)</f>
        <v>2</v>
      </c>
      <c r="J112" s="2">
        <f ca="1">IFERROR(__xludf.DUMMYFUNCTION("""COMPUTED_VALUE"""),2)</f>
        <v>2</v>
      </c>
      <c r="K112" s="2">
        <f ca="1">IFERROR(__xludf.DUMMYFUNCTION("""COMPUTED_VALUE"""),2)</f>
        <v>2</v>
      </c>
      <c r="L112" s="2">
        <f ca="1">IFERROR(__xludf.DUMMYFUNCTION("""COMPUTED_VALUE"""),2)</f>
        <v>2</v>
      </c>
      <c r="M112" s="2">
        <f ca="1">IFERROR(__xludf.DUMMYFUNCTION("""COMPUTED_VALUE"""),6)</f>
        <v>6</v>
      </c>
      <c r="N112" s="2">
        <f ca="1">IFERROR(__xludf.DUMMYFUNCTION("""COMPUTED_VALUE"""),6)</f>
        <v>6</v>
      </c>
      <c r="O112" s="2">
        <f ca="1">IFERROR(__xludf.DUMMYFUNCTION("""COMPUTED_VALUE"""),8)</f>
        <v>8</v>
      </c>
      <c r="P112" s="2">
        <f ca="1">IFERROR(__xludf.DUMMYFUNCTION("""COMPUTED_VALUE"""),8)</f>
        <v>8</v>
      </c>
      <c r="Q112" s="2">
        <f ca="1">IFERROR(__xludf.DUMMYFUNCTION("""COMPUTED_VALUE"""),8)</f>
        <v>8</v>
      </c>
      <c r="R112" s="2">
        <f ca="1">IFERROR(__xludf.DUMMYFUNCTION("""COMPUTED_VALUE"""),10)</f>
        <v>10</v>
      </c>
      <c r="S112" s="2">
        <f ca="1">IFERROR(__xludf.DUMMYFUNCTION("""COMPUTED_VALUE"""),10)</f>
        <v>10</v>
      </c>
      <c r="T112" s="2">
        <f ca="1">IFERROR(__xludf.DUMMYFUNCTION("""COMPUTED_VALUE"""),13)</f>
        <v>13</v>
      </c>
      <c r="U112" s="2">
        <f ca="1">IFERROR(__xludf.DUMMYFUNCTION("""COMPUTED_VALUE"""),13)</f>
        <v>13</v>
      </c>
      <c r="V112" s="2">
        <f ca="1">IFERROR(__xludf.DUMMYFUNCTION("""COMPUTED_VALUE"""),14)</f>
        <v>14</v>
      </c>
      <c r="W112" s="2">
        <f ca="1">IFERROR(__xludf.DUMMYFUNCTION("""COMPUTED_VALUE"""),15)</f>
        <v>15</v>
      </c>
      <c r="X112" s="2">
        <f ca="1">IFERROR(__xludf.DUMMYFUNCTION("""COMPUTED_VALUE"""),15)</f>
        <v>15</v>
      </c>
      <c r="Y112" s="2">
        <f ca="1">IFERROR(__xludf.DUMMYFUNCTION("""COMPUTED_VALUE"""),16)</f>
        <v>16</v>
      </c>
      <c r="Z112" s="2">
        <f ca="1">IFERROR(__xludf.DUMMYFUNCTION("""COMPUTED_VALUE"""),16)</f>
        <v>16</v>
      </c>
      <c r="AA112" s="2">
        <f ca="1">IFERROR(__xludf.DUMMYFUNCTION("""COMPUTED_VALUE"""),16)</f>
        <v>16</v>
      </c>
      <c r="AB112" s="2">
        <f ca="1">IFERROR(__xludf.DUMMYFUNCTION("""COMPUTED_VALUE"""),16)</f>
        <v>16</v>
      </c>
      <c r="AC112" s="2">
        <f ca="1">IFERROR(__xludf.DUMMYFUNCTION("""COMPUTED_VALUE"""),16)</f>
        <v>16</v>
      </c>
      <c r="AD112" s="2">
        <f ca="1">IFERROR(__xludf.DUMMYFUNCTION("""COMPUTED_VALUE"""),16)</f>
        <v>16</v>
      </c>
      <c r="AE112" s="2">
        <f ca="1">IFERROR(__xludf.DUMMYFUNCTION("""COMPUTED_VALUE"""),16)</f>
        <v>16</v>
      </c>
      <c r="AF112" s="2">
        <f ca="1">IFERROR(__xludf.DUMMYFUNCTION("""COMPUTED_VALUE"""),16)</f>
        <v>16</v>
      </c>
      <c r="AG112" s="2">
        <f ca="1">IFERROR(__xludf.DUMMYFUNCTION("""COMPUTED_VALUE"""),16)</f>
        <v>16</v>
      </c>
      <c r="AH112" s="2">
        <f ca="1">IFERROR(__xludf.DUMMYFUNCTION("""COMPUTED_VALUE"""),16)</f>
        <v>16</v>
      </c>
      <c r="AI112" s="2">
        <f ca="1">IFERROR(__xludf.DUMMYFUNCTION("""COMPUTED_VALUE"""),16)</f>
        <v>16</v>
      </c>
      <c r="AJ112" s="2">
        <f ca="1">IFERROR(__xludf.DUMMYFUNCTION("""COMPUTED_VALUE"""),16)</f>
        <v>16</v>
      </c>
      <c r="AK112" s="2">
        <f ca="1">IFERROR(__xludf.DUMMYFUNCTION("""COMPUTED_VALUE"""),16)</f>
        <v>16</v>
      </c>
      <c r="AL112" s="2">
        <f ca="1">IFERROR(__xludf.DUMMYFUNCTION("""COMPUTED_VALUE"""),16)</f>
        <v>16</v>
      </c>
      <c r="AM112" s="2">
        <f ca="1">IFERROR(__xludf.DUMMYFUNCTION("""COMPUTED_VALUE"""),16)</f>
        <v>16</v>
      </c>
      <c r="AN112" s="2">
        <f ca="1">IFERROR(__xludf.DUMMYFUNCTION("""COMPUTED_VALUE"""),16)</f>
        <v>16</v>
      </c>
      <c r="AO112" s="2">
        <f ca="1">IFERROR(__xludf.DUMMYFUNCTION("""COMPUTED_VALUE"""),16)</f>
        <v>16</v>
      </c>
      <c r="AP112" s="2">
        <f ca="1">IFERROR(__xludf.DUMMYFUNCTION("""COMPUTED_VALUE"""),16)</f>
        <v>16</v>
      </c>
      <c r="AQ112" s="2">
        <f ca="1">IFERROR(__xludf.DUMMYFUNCTION("""COMPUTED_VALUE"""),16)</f>
        <v>16</v>
      </c>
      <c r="AR112" s="2">
        <f ca="1">IFERROR(__xludf.DUMMYFUNCTION("""COMPUTED_VALUE"""),16)</f>
        <v>16</v>
      </c>
      <c r="AS112" s="2">
        <f ca="1">IFERROR(__xludf.DUMMYFUNCTION("""COMPUTED_VALUE"""),16)</f>
        <v>16</v>
      </c>
      <c r="AT112" s="2">
        <f ca="1">IFERROR(__xludf.DUMMYFUNCTION("""COMPUTED_VALUE"""),16)</f>
        <v>16</v>
      </c>
      <c r="AU112" s="2">
        <f ca="1">IFERROR(__xludf.DUMMYFUNCTION("""COMPUTED_VALUE"""),16)</f>
        <v>16</v>
      </c>
      <c r="AV112" s="2">
        <f ca="1">IFERROR(__xludf.DUMMYFUNCTION("""COMPUTED_VALUE"""),18)</f>
        <v>18</v>
      </c>
      <c r="AW112" s="2">
        <f ca="1">IFERROR(__xludf.DUMMYFUNCTION("""COMPUTED_VALUE"""),30)</f>
        <v>30</v>
      </c>
      <c r="AX112" s="2">
        <f ca="1">IFERROR(__xludf.DUMMYFUNCTION("""COMPUTED_VALUE"""),30)</f>
        <v>30</v>
      </c>
    </row>
  </sheetData>
  <sortState xmlns:xlrd2="http://schemas.microsoft.com/office/spreadsheetml/2017/richdata2" ref="A2:AX112">
    <sortCondition ref="A1"/>
  </sortState>
  <hyperlinks>
    <hyperlink ref="B2" r:id="rId1" xr:uid="{91F8E3DF-5A06-4184-A807-BAAFE4709D24}"/>
    <hyperlink ref="B3" r:id="rId2" xr:uid="{0D38413C-A539-4BF8-9E7E-4B58A7A7F535}"/>
    <hyperlink ref="B8" r:id="rId3" xr:uid="{668686D3-93A6-4205-88CD-31993F536E85}"/>
    <hyperlink ref="B39" r:id="rId4" xr:uid="{05AFF054-52B0-4104-B99D-1CA380194DEF}"/>
    <hyperlink ref="B42" r:id="rId5" xr:uid="{0DEE57A6-C9D1-4C0E-9FF3-35E98EA6F9BD}"/>
    <hyperlink ref="B47" r:id="rId6" xr:uid="{442194F8-C099-4F5D-8678-86131E034D42}"/>
    <hyperlink ref="B51" r:id="rId7" xr:uid="{2071213B-BD6B-415F-8C1B-D665802DC108}"/>
    <hyperlink ref="B61" r:id="rId8" xr:uid="{5C68FE09-87BC-4173-A74E-ACD79A54ED23}"/>
    <hyperlink ref="B77" r:id="rId9" xr:uid="{6D6DF91A-280E-4553-81DA-40C053964619}"/>
    <hyperlink ref="B52" r:id="rId10" xr:uid="{B702690C-7BA8-4E8F-B50D-66F0F6CC6458}"/>
    <hyperlink ref="B62" r:id="rId11" xr:uid="{4D9AD177-3716-4636-9D91-F307FAB4198E}"/>
    <hyperlink ref="B93" r:id="rId12" xr:uid="{EEBBB3B5-AC4A-4F0C-8704-DCBD7CF412F4}"/>
    <hyperlink ref="B97" r:id="rId13" xr:uid="{A1DE632A-A511-4592-AA1B-27DD1CA099C5}"/>
    <hyperlink ref="B98" r:id="rId14" xr:uid="{8763D986-2BD4-4E86-A655-7C44E7C08E21}"/>
    <hyperlink ref="B103" r:id="rId15" xr:uid="{E8518E7E-AF6C-46C7-BD1C-852D4454EF07}"/>
    <hyperlink ref="B104" r:id="rId16" xr:uid="{EA809663-5DB0-4EB1-8E90-03DD750B94AA}"/>
    <hyperlink ref="B110" r:id="rId17" xr:uid="{2450EC49-EC96-472E-9417-73B5EFF7B824}"/>
    <hyperlink ref="B36" r:id="rId18" xr:uid="{24B3C0B3-C99F-4963-BC08-FDA1D0383EFD}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9999"/>
    <outlinePr summaryBelow="0" summaryRight="0"/>
  </sheetPr>
  <dimension ref="A1:BE267"/>
  <sheetViews>
    <sheetView workbookViewId="0"/>
  </sheetViews>
  <sheetFormatPr defaultColWidth="14.44140625" defaultRowHeight="15.75" customHeight="1" x14ac:dyDescent="0.25"/>
  <sheetData>
    <row r="1" spans="1:57" ht="15.75" customHeight="1" x14ac:dyDescent="0.25">
      <c r="A1" s="1" t="str">
        <f ca="1">IFERROR(__xludf.DUMMYFUNCTION("importdata(""https://raw.githubusercontent.com/CSSEGISandData/COVID-19/master/csse_covid_19_data/csse_covid_19_time_series/time_series_19-covid-Deaths.csv"")"),"Province/State")</f>
        <v>Province/State</v>
      </c>
      <c r="B1" s="1" t="str">
        <f ca="1">IFERROR(__xludf.DUMMYFUNCTION("""COMPUTED_VALUE"""),"Country/Region")</f>
        <v>Country/Region</v>
      </c>
      <c r="C1" s="1" t="str">
        <f ca="1">IFERROR(__xludf.DUMMYFUNCTION("""COMPUTED_VALUE"""),"Lat")</f>
        <v>Lat</v>
      </c>
      <c r="D1" s="1" t="str">
        <f ca="1">IFERROR(__xludf.DUMMYFUNCTION("""COMPUTED_VALUE"""),"Long")</f>
        <v>Long</v>
      </c>
      <c r="E1" s="1">
        <f ca="1">IFERROR(__xludf.DUMMYFUNCTION("""COMPUTED_VALUE"""),43852)</f>
        <v>43852</v>
      </c>
      <c r="F1" s="1">
        <f ca="1">IFERROR(__xludf.DUMMYFUNCTION("""COMPUTED_VALUE"""),43853)</f>
        <v>43853</v>
      </c>
      <c r="G1" s="1">
        <f ca="1">IFERROR(__xludf.DUMMYFUNCTION("""COMPUTED_VALUE"""),43854)</f>
        <v>43854</v>
      </c>
      <c r="H1" s="1">
        <f ca="1">IFERROR(__xludf.DUMMYFUNCTION("""COMPUTED_VALUE"""),43855)</f>
        <v>43855</v>
      </c>
      <c r="I1" s="1">
        <f ca="1">IFERROR(__xludf.DUMMYFUNCTION("""COMPUTED_VALUE"""),43856)</f>
        <v>43856</v>
      </c>
      <c r="J1" s="1">
        <f ca="1">IFERROR(__xludf.DUMMYFUNCTION("""COMPUTED_VALUE"""),43857)</f>
        <v>43857</v>
      </c>
      <c r="K1" s="1">
        <f ca="1">IFERROR(__xludf.DUMMYFUNCTION("""COMPUTED_VALUE"""),43858)</f>
        <v>43858</v>
      </c>
      <c r="L1" s="1">
        <f ca="1">IFERROR(__xludf.DUMMYFUNCTION("""COMPUTED_VALUE"""),43859)</f>
        <v>43859</v>
      </c>
      <c r="M1" s="1">
        <f ca="1">IFERROR(__xludf.DUMMYFUNCTION("""COMPUTED_VALUE"""),43860)</f>
        <v>43860</v>
      </c>
      <c r="N1" s="1">
        <f ca="1">IFERROR(__xludf.DUMMYFUNCTION("""COMPUTED_VALUE"""),43861)</f>
        <v>43861</v>
      </c>
      <c r="O1" s="1">
        <f ca="1">IFERROR(__xludf.DUMMYFUNCTION("""COMPUTED_VALUE"""),43862)</f>
        <v>43862</v>
      </c>
      <c r="P1" s="1">
        <f ca="1">IFERROR(__xludf.DUMMYFUNCTION("""COMPUTED_VALUE"""),43863)</f>
        <v>43863</v>
      </c>
      <c r="Q1" s="1">
        <f ca="1">IFERROR(__xludf.DUMMYFUNCTION("""COMPUTED_VALUE"""),43864)</f>
        <v>43864</v>
      </c>
      <c r="R1" s="1">
        <f ca="1">IFERROR(__xludf.DUMMYFUNCTION("""COMPUTED_VALUE"""),43865)</f>
        <v>43865</v>
      </c>
      <c r="S1" s="1">
        <f ca="1">IFERROR(__xludf.DUMMYFUNCTION("""COMPUTED_VALUE"""),43866)</f>
        <v>43866</v>
      </c>
      <c r="T1" s="1">
        <f ca="1">IFERROR(__xludf.DUMMYFUNCTION("""COMPUTED_VALUE"""),43867)</f>
        <v>43867</v>
      </c>
      <c r="U1" s="1">
        <f ca="1">IFERROR(__xludf.DUMMYFUNCTION("""COMPUTED_VALUE"""),43868)</f>
        <v>43868</v>
      </c>
      <c r="V1" s="1">
        <f ca="1">IFERROR(__xludf.DUMMYFUNCTION("""COMPUTED_VALUE"""),43869)</f>
        <v>43869</v>
      </c>
      <c r="W1" s="1">
        <f ca="1">IFERROR(__xludf.DUMMYFUNCTION("""COMPUTED_VALUE"""),43870)</f>
        <v>43870</v>
      </c>
      <c r="X1" s="1">
        <f ca="1">IFERROR(__xludf.DUMMYFUNCTION("""COMPUTED_VALUE"""),43871)</f>
        <v>43871</v>
      </c>
      <c r="Y1" s="1">
        <f ca="1">IFERROR(__xludf.DUMMYFUNCTION("""COMPUTED_VALUE"""),43872)</f>
        <v>43872</v>
      </c>
      <c r="Z1" s="1">
        <f ca="1">IFERROR(__xludf.DUMMYFUNCTION("""COMPUTED_VALUE"""),43873)</f>
        <v>43873</v>
      </c>
      <c r="AA1" s="1">
        <f ca="1">IFERROR(__xludf.DUMMYFUNCTION("""COMPUTED_VALUE"""),43874)</f>
        <v>43874</v>
      </c>
      <c r="AB1" s="1">
        <f ca="1">IFERROR(__xludf.DUMMYFUNCTION("""COMPUTED_VALUE"""),43875)</f>
        <v>43875</v>
      </c>
      <c r="AC1" s="1">
        <f ca="1">IFERROR(__xludf.DUMMYFUNCTION("""COMPUTED_VALUE"""),43876)</f>
        <v>43876</v>
      </c>
      <c r="AD1" s="1">
        <f ca="1">IFERROR(__xludf.DUMMYFUNCTION("""COMPUTED_VALUE"""),43877)</f>
        <v>43877</v>
      </c>
      <c r="AE1" s="1">
        <f ca="1">IFERROR(__xludf.DUMMYFUNCTION("""COMPUTED_VALUE"""),43878)</f>
        <v>43878</v>
      </c>
      <c r="AF1" s="1">
        <f ca="1">IFERROR(__xludf.DUMMYFUNCTION("""COMPUTED_VALUE"""),43879)</f>
        <v>43879</v>
      </c>
      <c r="AG1" s="1">
        <f ca="1">IFERROR(__xludf.DUMMYFUNCTION("""COMPUTED_VALUE"""),43880)</f>
        <v>43880</v>
      </c>
      <c r="AH1" s="1">
        <f ca="1">IFERROR(__xludf.DUMMYFUNCTION("""COMPUTED_VALUE"""),43881)</f>
        <v>43881</v>
      </c>
      <c r="AI1" s="1">
        <f ca="1">IFERROR(__xludf.DUMMYFUNCTION("""COMPUTED_VALUE"""),43882)</f>
        <v>43882</v>
      </c>
      <c r="AJ1" s="1">
        <f ca="1">IFERROR(__xludf.DUMMYFUNCTION("""COMPUTED_VALUE"""),43883)</f>
        <v>43883</v>
      </c>
      <c r="AK1" s="1">
        <f ca="1">IFERROR(__xludf.DUMMYFUNCTION("""COMPUTED_VALUE"""),43884)</f>
        <v>43884</v>
      </c>
      <c r="AL1" s="1">
        <f ca="1">IFERROR(__xludf.DUMMYFUNCTION("""COMPUTED_VALUE"""),43885)</f>
        <v>43885</v>
      </c>
      <c r="AM1" s="1">
        <f ca="1">IFERROR(__xludf.DUMMYFUNCTION("""COMPUTED_VALUE"""),43886)</f>
        <v>43886</v>
      </c>
      <c r="AN1" s="1">
        <f ca="1">IFERROR(__xludf.DUMMYFUNCTION("""COMPUTED_VALUE"""),43887)</f>
        <v>43887</v>
      </c>
      <c r="AO1" s="1">
        <f ca="1">IFERROR(__xludf.DUMMYFUNCTION("""COMPUTED_VALUE"""),43888)</f>
        <v>43888</v>
      </c>
      <c r="AP1" s="1">
        <f ca="1">IFERROR(__xludf.DUMMYFUNCTION("""COMPUTED_VALUE"""),43889)</f>
        <v>43889</v>
      </c>
      <c r="AQ1" s="1">
        <f ca="1">IFERROR(__xludf.DUMMYFUNCTION("""COMPUTED_VALUE"""),43890)</f>
        <v>43890</v>
      </c>
      <c r="AR1" s="1">
        <f ca="1">IFERROR(__xludf.DUMMYFUNCTION("""COMPUTED_VALUE"""),43891)</f>
        <v>43891</v>
      </c>
      <c r="AS1" s="1">
        <f ca="1">IFERROR(__xludf.DUMMYFUNCTION("""COMPUTED_VALUE"""),43892)</f>
        <v>43892</v>
      </c>
      <c r="AT1" s="1">
        <f ca="1">IFERROR(__xludf.DUMMYFUNCTION("""COMPUTED_VALUE"""),43893)</f>
        <v>43893</v>
      </c>
      <c r="AU1" s="1">
        <f ca="1">IFERROR(__xludf.DUMMYFUNCTION("""COMPUTED_VALUE"""),43894)</f>
        <v>43894</v>
      </c>
      <c r="AV1" s="1">
        <f ca="1">IFERROR(__xludf.DUMMYFUNCTION("""COMPUTED_VALUE"""),43895)</f>
        <v>43895</v>
      </c>
      <c r="AW1" s="1">
        <f ca="1">IFERROR(__xludf.DUMMYFUNCTION("""COMPUTED_VALUE"""),43896)</f>
        <v>43896</v>
      </c>
      <c r="AX1" s="1">
        <f ca="1">IFERROR(__xludf.DUMMYFUNCTION("""COMPUTED_VALUE"""),43897)</f>
        <v>43897</v>
      </c>
      <c r="AY1" s="1">
        <f ca="1">IFERROR(__xludf.DUMMYFUNCTION("""COMPUTED_VALUE"""),43898)</f>
        <v>43898</v>
      </c>
      <c r="AZ1" s="1">
        <f ca="1">IFERROR(__xludf.DUMMYFUNCTION("""COMPUTED_VALUE"""),43899)</f>
        <v>43899</v>
      </c>
      <c r="BA1" s="1"/>
      <c r="BB1" s="1"/>
      <c r="BC1" s="1"/>
      <c r="BD1" s="1"/>
      <c r="BE1" s="1"/>
    </row>
    <row r="2" spans="1:57" ht="15.75" customHeight="1" x14ac:dyDescent="0.25">
      <c r="A2" s="2" t="str">
        <f ca="1">IFERROR(__xludf.DUMMYFUNCTION("""COMPUTED_VALUE"""),"Anhui")</f>
        <v>Anhui</v>
      </c>
      <c r="B2" s="2" t="str">
        <f ca="1">IFERROR(__xludf.DUMMYFUNCTION("""COMPUTED_VALUE"""),"Mainland China")</f>
        <v>Mainland China</v>
      </c>
      <c r="C2" s="2">
        <f ca="1">IFERROR(__xludf.DUMMYFUNCTION("""COMPUTED_VALUE"""),31.8257)</f>
        <v>31.825700000000001</v>
      </c>
      <c r="D2" s="2">
        <f ca="1">IFERROR(__xludf.DUMMYFUNCTION("""COMPUTED_VALUE"""),117.2264)</f>
        <v>117.2264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IFERROR(__xludf.DUMMYFUNCTION("""COMPUTED_VALUE"""),0)</f>
        <v>0</v>
      </c>
      <c r="M2" s="2">
        <f ca="1">IFERROR(__xludf.DUMMYFUNCTION("""COMPUTED_VALUE"""),0)</f>
        <v>0</v>
      </c>
      <c r="N2" s="2">
        <f ca="1">IFERROR(__xludf.DUMMYFUNCTION("""COMPUTED_VALUE"""),0)</f>
        <v>0</v>
      </c>
      <c r="O2" s="2">
        <f ca="1">IFERROR(__xludf.DUMMYFUNCTION("""COMPUTED_VALUE"""),0)</f>
        <v>0</v>
      </c>
      <c r="P2" s="2">
        <f ca="1">IFERROR(__xludf.DUMMYFUNCTION("""COMPUTED_VALUE"""),0)</f>
        <v>0</v>
      </c>
      <c r="Q2" s="2">
        <f ca="1">IFERROR(__xludf.DUMMYFUNCTION("""COMPUTED_VALUE"""),0)</f>
        <v>0</v>
      </c>
      <c r="R2" s="2">
        <f ca="1">IFERROR(__xludf.DUMMYFUNCTION("""COMPUTED_VALUE"""),0)</f>
        <v>0</v>
      </c>
      <c r="S2" s="2">
        <f ca="1">IFERROR(__xludf.DUMMYFUNCTION("""COMPUTED_VALUE"""),0)</f>
        <v>0</v>
      </c>
      <c r="T2" s="2">
        <f ca="1">IFERROR(__xludf.DUMMYFUNCTION("""COMPUTED_VALUE"""),0)</f>
        <v>0</v>
      </c>
      <c r="U2" s="2">
        <f ca="1">IFERROR(__xludf.DUMMYFUNCTION("""COMPUTED_VALUE"""),0)</f>
        <v>0</v>
      </c>
      <c r="V2" s="2">
        <f ca="1">IFERROR(__xludf.DUMMYFUNCTION("""COMPUTED_VALUE"""),0)</f>
        <v>0</v>
      </c>
      <c r="W2" s="2">
        <f ca="1">IFERROR(__xludf.DUMMYFUNCTION("""COMPUTED_VALUE"""),1)</f>
        <v>1</v>
      </c>
      <c r="X2" s="2">
        <f ca="1">IFERROR(__xludf.DUMMYFUNCTION("""COMPUTED_VALUE"""),3)</f>
        <v>3</v>
      </c>
      <c r="Y2" s="2">
        <f ca="1">IFERROR(__xludf.DUMMYFUNCTION("""COMPUTED_VALUE"""),4)</f>
        <v>4</v>
      </c>
      <c r="Z2" s="2">
        <f ca="1">IFERROR(__xludf.DUMMYFUNCTION("""COMPUTED_VALUE"""),4)</f>
        <v>4</v>
      </c>
      <c r="AA2" s="2">
        <f ca="1">IFERROR(__xludf.DUMMYFUNCTION("""COMPUTED_VALUE"""),5)</f>
        <v>5</v>
      </c>
      <c r="AB2" s="2">
        <f ca="1">IFERROR(__xludf.DUMMYFUNCTION("""COMPUTED_VALUE"""),6)</f>
        <v>6</v>
      </c>
      <c r="AC2" s="2">
        <f ca="1">IFERROR(__xludf.DUMMYFUNCTION("""COMPUTED_VALUE"""),6)</f>
        <v>6</v>
      </c>
      <c r="AD2" s="2">
        <f ca="1">IFERROR(__xludf.DUMMYFUNCTION("""COMPUTED_VALUE"""),6)</f>
        <v>6</v>
      </c>
      <c r="AE2" s="2">
        <f ca="1">IFERROR(__xludf.DUMMYFUNCTION("""COMPUTED_VALUE"""),6)</f>
        <v>6</v>
      </c>
      <c r="AF2" s="2">
        <f ca="1">IFERROR(__xludf.DUMMYFUNCTION("""COMPUTED_VALUE"""),6)</f>
        <v>6</v>
      </c>
      <c r="AG2" s="2">
        <f ca="1">IFERROR(__xludf.DUMMYFUNCTION("""COMPUTED_VALUE"""),6)</f>
        <v>6</v>
      </c>
      <c r="AH2" s="2">
        <f ca="1">IFERROR(__xludf.DUMMYFUNCTION("""COMPUTED_VALUE"""),6)</f>
        <v>6</v>
      </c>
      <c r="AI2" s="2">
        <f ca="1">IFERROR(__xludf.DUMMYFUNCTION("""COMPUTED_VALUE"""),6)</f>
        <v>6</v>
      </c>
      <c r="AJ2" s="2">
        <f ca="1">IFERROR(__xludf.DUMMYFUNCTION("""COMPUTED_VALUE"""),6)</f>
        <v>6</v>
      </c>
      <c r="AK2" s="2">
        <f ca="1">IFERROR(__xludf.DUMMYFUNCTION("""COMPUTED_VALUE"""),6)</f>
        <v>6</v>
      </c>
      <c r="AL2" s="2">
        <f ca="1">IFERROR(__xludf.DUMMYFUNCTION("""COMPUTED_VALUE"""),6)</f>
        <v>6</v>
      </c>
      <c r="AM2" s="2">
        <f ca="1">IFERROR(__xludf.DUMMYFUNCTION("""COMPUTED_VALUE"""),6)</f>
        <v>6</v>
      </c>
      <c r="AN2" s="2">
        <f ca="1">IFERROR(__xludf.DUMMYFUNCTION("""COMPUTED_VALUE"""),6)</f>
        <v>6</v>
      </c>
      <c r="AO2" s="2">
        <f ca="1">IFERROR(__xludf.DUMMYFUNCTION("""COMPUTED_VALUE"""),6)</f>
        <v>6</v>
      </c>
      <c r="AP2" s="2">
        <f ca="1">IFERROR(__xludf.DUMMYFUNCTION("""COMPUTED_VALUE"""),6)</f>
        <v>6</v>
      </c>
      <c r="AQ2" s="2">
        <f ca="1">IFERROR(__xludf.DUMMYFUNCTION("""COMPUTED_VALUE"""),6)</f>
        <v>6</v>
      </c>
      <c r="AR2" s="2">
        <f ca="1">IFERROR(__xludf.DUMMYFUNCTION("""COMPUTED_VALUE"""),6)</f>
        <v>6</v>
      </c>
      <c r="AS2" s="2">
        <f ca="1">IFERROR(__xludf.DUMMYFUNCTION("""COMPUTED_VALUE"""),6)</f>
        <v>6</v>
      </c>
      <c r="AT2" s="2">
        <f ca="1">IFERROR(__xludf.DUMMYFUNCTION("""COMPUTED_VALUE"""),6)</f>
        <v>6</v>
      </c>
      <c r="AU2" s="2">
        <f ca="1">IFERROR(__xludf.DUMMYFUNCTION("""COMPUTED_VALUE"""),6)</f>
        <v>6</v>
      </c>
      <c r="AV2" s="2">
        <f ca="1">IFERROR(__xludf.DUMMYFUNCTION("""COMPUTED_VALUE"""),6)</f>
        <v>6</v>
      </c>
      <c r="AW2" s="2">
        <f ca="1">IFERROR(__xludf.DUMMYFUNCTION("""COMPUTED_VALUE"""),6)</f>
        <v>6</v>
      </c>
      <c r="AX2" s="2">
        <f ca="1">IFERROR(__xludf.DUMMYFUNCTION("""COMPUTED_VALUE"""),6)</f>
        <v>6</v>
      </c>
      <c r="AY2" s="2">
        <f ca="1">IFERROR(__xludf.DUMMYFUNCTION("""COMPUTED_VALUE"""),6)</f>
        <v>6</v>
      </c>
      <c r="AZ2" s="2">
        <f ca="1">IFERROR(__xludf.DUMMYFUNCTION("""COMPUTED_VALUE"""),6)</f>
        <v>6</v>
      </c>
    </row>
    <row r="3" spans="1:57" ht="15.75" customHeight="1" x14ac:dyDescent="0.25">
      <c r="A3" s="2" t="str">
        <f ca="1">IFERROR(__xludf.DUMMYFUNCTION("""COMPUTED_VALUE"""),"Beijing")</f>
        <v>Beijing</v>
      </c>
      <c r="B3" s="2" t="str">
        <f ca="1">IFERROR(__xludf.DUMMYFUNCTION("""COMPUTED_VALUE"""),"Mainland China")</f>
        <v>Mainland China</v>
      </c>
      <c r="C3" s="2">
        <f ca="1">IFERROR(__xludf.DUMMYFUNCTION("""COMPUTED_VALUE"""),40.1824)</f>
        <v>40.182400000000001</v>
      </c>
      <c r="D3" s="2">
        <f ca="1">IFERROR(__xludf.DUMMYFUNCTION("""COMPUTED_VALUE"""),116.4142)</f>
        <v>116.41419999999999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IFERROR(__xludf.DUMMYFUNCTION("""COMPUTED_VALUE"""),0)</f>
        <v>0</v>
      </c>
      <c r="H3" s="2">
        <f ca="1">IFERROR(__xludf.DUMMYFUNCTION("""COMPUTED_VALUE"""),0)</f>
        <v>0</v>
      </c>
      <c r="I3" s="2">
        <f ca="1">IFERROR(__xludf.DUMMYFUNCTION("""COMPUTED_VALUE"""),0)</f>
        <v>0</v>
      </c>
      <c r="J3" s="2">
        <f ca="1">IFERROR(__xludf.DUMMYFUNCTION("""COMPUTED_VALUE"""),1)</f>
        <v>1</v>
      </c>
      <c r="K3" s="2">
        <f ca="1">IFERROR(__xludf.DUMMYFUNCTION("""COMPUTED_VALUE"""),1)</f>
        <v>1</v>
      </c>
      <c r="L3" s="2">
        <f ca="1">IFERROR(__xludf.DUMMYFUNCTION("""COMPUTED_VALUE"""),1)</f>
        <v>1</v>
      </c>
      <c r="M3" s="2">
        <f ca="1">IFERROR(__xludf.DUMMYFUNCTION("""COMPUTED_VALUE"""),1)</f>
        <v>1</v>
      </c>
      <c r="N3" s="2">
        <f ca="1">IFERROR(__xludf.DUMMYFUNCTION("""COMPUTED_VALUE"""),1)</f>
        <v>1</v>
      </c>
      <c r="O3" s="2">
        <f ca="1">IFERROR(__xludf.DUMMYFUNCTION("""COMPUTED_VALUE"""),1)</f>
        <v>1</v>
      </c>
      <c r="P3" s="2">
        <f ca="1">IFERROR(__xludf.DUMMYFUNCTION("""COMPUTED_VALUE"""),1)</f>
        <v>1</v>
      </c>
      <c r="Q3" s="2">
        <f ca="1">IFERROR(__xludf.DUMMYFUNCTION("""COMPUTED_VALUE"""),1)</f>
        <v>1</v>
      </c>
      <c r="R3" s="2">
        <f ca="1">IFERROR(__xludf.DUMMYFUNCTION("""COMPUTED_VALUE"""),1)</f>
        <v>1</v>
      </c>
      <c r="S3" s="2">
        <f ca="1">IFERROR(__xludf.DUMMYFUNCTION("""COMPUTED_VALUE"""),1)</f>
        <v>1</v>
      </c>
      <c r="T3" s="2">
        <f ca="1">IFERROR(__xludf.DUMMYFUNCTION("""COMPUTED_VALUE"""),1)</f>
        <v>1</v>
      </c>
      <c r="U3" s="2">
        <f ca="1">IFERROR(__xludf.DUMMYFUNCTION("""COMPUTED_VALUE"""),1)</f>
        <v>1</v>
      </c>
      <c r="V3" s="2">
        <f ca="1">IFERROR(__xludf.DUMMYFUNCTION("""COMPUTED_VALUE"""),2)</f>
        <v>2</v>
      </c>
      <c r="W3" s="2">
        <f ca="1">IFERROR(__xludf.DUMMYFUNCTION("""COMPUTED_VALUE"""),2)</f>
        <v>2</v>
      </c>
      <c r="X3" s="2">
        <f ca="1">IFERROR(__xludf.DUMMYFUNCTION("""COMPUTED_VALUE"""),2)</f>
        <v>2</v>
      </c>
      <c r="Y3" s="2">
        <f ca="1">IFERROR(__xludf.DUMMYFUNCTION("""COMPUTED_VALUE"""),3)</f>
        <v>3</v>
      </c>
      <c r="Z3" s="2">
        <f ca="1">IFERROR(__xludf.DUMMYFUNCTION("""COMPUTED_VALUE"""),3)</f>
        <v>3</v>
      </c>
      <c r="AA3" s="2">
        <f ca="1">IFERROR(__xludf.DUMMYFUNCTION("""COMPUTED_VALUE"""),3)</f>
        <v>3</v>
      </c>
      <c r="AB3" s="2">
        <f ca="1">IFERROR(__xludf.DUMMYFUNCTION("""COMPUTED_VALUE"""),3)</f>
        <v>3</v>
      </c>
      <c r="AC3" s="2">
        <f ca="1">IFERROR(__xludf.DUMMYFUNCTION("""COMPUTED_VALUE"""),4)</f>
        <v>4</v>
      </c>
      <c r="AD3" s="2">
        <f ca="1">IFERROR(__xludf.DUMMYFUNCTION("""COMPUTED_VALUE"""),4)</f>
        <v>4</v>
      </c>
      <c r="AE3" s="2">
        <f ca="1">IFERROR(__xludf.DUMMYFUNCTION("""COMPUTED_VALUE"""),4)</f>
        <v>4</v>
      </c>
      <c r="AF3" s="2">
        <f ca="1">IFERROR(__xludf.DUMMYFUNCTION("""COMPUTED_VALUE"""),4)</f>
        <v>4</v>
      </c>
      <c r="AG3" s="2">
        <f ca="1">IFERROR(__xludf.DUMMYFUNCTION("""COMPUTED_VALUE"""),4)</f>
        <v>4</v>
      </c>
      <c r="AH3" s="2">
        <f ca="1">IFERROR(__xludf.DUMMYFUNCTION("""COMPUTED_VALUE"""),4)</f>
        <v>4</v>
      </c>
      <c r="AI3" s="2">
        <f ca="1">IFERROR(__xludf.DUMMYFUNCTION("""COMPUTED_VALUE"""),4)</f>
        <v>4</v>
      </c>
      <c r="AJ3" s="2">
        <f ca="1">IFERROR(__xludf.DUMMYFUNCTION("""COMPUTED_VALUE"""),4)</f>
        <v>4</v>
      </c>
      <c r="AK3" s="2">
        <f ca="1">IFERROR(__xludf.DUMMYFUNCTION("""COMPUTED_VALUE"""),4)</f>
        <v>4</v>
      </c>
      <c r="AL3" s="2">
        <f ca="1">IFERROR(__xludf.DUMMYFUNCTION("""COMPUTED_VALUE"""),4)</f>
        <v>4</v>
      </c>
      <c r="AM3" s="2">
        <f ca="1">IFERROR(__xludf.DUMMYFUNCTION("""COMPUTED_VALUE"""),4)</f>
        <v>4</v>
      </c>
      <c r="AN3" s="2">
        <f ca="1">IFERROR(__xludf.DUMMYFUNCTION("""COMPUTED_VALUE"""),4)</f>
        <v>4</v>
      </c>
      <c r="AO3" s="2">
        <f ca="1">IFERROR(__xludf.DUMMYFUNCTION("""COMPUTED_VALUE"""),5)</f>
        <v>5</v>
      </c>
      <c r="AP3" s="2">
        <f ca="1">IFERROR(__xludf.DUMMYFUNCTION("""COMPUTED_VALUE"""),7)</f>
        <v>7</v>
      </c>
      <c r="AQ3" s="2">
        <f ca="1">IFERROR(__xludf.DUMMYFUNCTION("""COMPUTED_VALUE"""),8)</f>
        <v>8</v>
      </c>
      <c r="AR3" s="2">
        <f ca="1">IFERROR(__xludf.DUMMYFUNCTION("""COMPUTED_VALUE"""),8)</f>
        <v>8</v>
      </c>
      <c r="AS3" s="2">
        <f ca="1">IFERROR(__xludf.DUMMYFUNCTION("""COMPUTED_VALUE"""),8)</f>
        <v>8</v>
      </c>
      <c r="AT3" s="2">
        <f ca="1">IFERROR(__xludf.DUMMYFUNCTION("""COMPUTED_VALUE"""),8)</f>
        <v>8</v>
      </c>
      <c r="AU3" s="2">
        <f ca="1">IFERROR(__xludf.DUMMYFUNCTION("""COMPUTED_VALUE"""),8)</f>
        <v>8</v>
      </c>
      <c r="AV3" s="2">
        <f ca="1">IFERROR(__xludf.DUMMYFUNCTION("""COMPUTED_VALUE"""),8)</f>
        <v>8</v>
      </c>
      <c r="AW3" s="2">
        <f ca="1">IFERROR(__xludf.DUMMYFUNCTION("""COMPUTED_VALUE"""),8)</f>
        <v>8</v>
      </c>
      <c r="AX3" s="2">
        <f ca="1">IFERROR(__xludf.DUMMYFUNCTION("""COMPUTED_VALUE"""),8)</f>
        <v>8</v>
      </c>
      <c r="AY3" s="2">
        <f ca="1">IFERROR(__xludf.DUMMYFUNCTION("""COMPUTED_VALUE"""),8)</f>
        <v>8</v>
      </c>
      <c r="AZ3" s="2">
        <f ca="1">IFERROR(__xludf.DUMMYFUNCTION("""COMPUTED_VALUE"""),8)</f>
        <v>8</v>
      </c>
    </row>
    <row r="4" spans="1:57" ht="15.75" customHeight="1" x14ac:dyDescent="0.25">
      <c r="A4" s="2" t="str">
        <f ca="1">IFERROR(__xludf.DUMMYFUNCTION("""COMPUTED_VALUE"""),"Chongqing")</f>
        <v>Chongqing</v>
      </c>
      <c r="B4" s="2" t="str">
        <f ca="1">IFERROR(__xludf.DUMMYFUNCTION("""COMPUTED_VALUE"""),"Mainland China")</f>
        <v>Mainland China</v>
      </c>
      <c r="C4" s="2">
        <f ca="1">IFERROR(__xludf.DUMMYFUNCTION("""COMPUTED_VALUE"""),30.0572)</f>
        <v>30.057200000000002</v>
      </c>
      <c r="D4" s="2">
        <f ca="1">IFERROR(__xludf.DUMMYFUNCTION("""COMPUTED_VALUE"""),107.874)</f>
        <v>107.874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IFERROR(__xludf.DUMMYFUNCTION("""COMPUTED_VALUE"""),0)</f>
        <v>0</v>
      </c>
      <c r="M4" s="2">
        <f ca="1">IFERROR(__xludf.DUMMYFUNCTION("""COMPUTED_VALUE"""),0)</f>
        <v>0</v>
      </c>
      <c r="N4" s="2">
        <f ca="1">IFERROR(__xludf.DUMMYFUNCTION("""COMPUTED_VALUE"""),0)</f>
        <v>0</v>
      </c>
      <c r="O4" s="2">
        <f ca="1">IFERROR(__xludf.DUMMYFUNCTION("""COMPUTED_VALUE"""),1)</f>
        <v>1</v>
      </c>
      <c r="P4" s="2">
        <f ca="1">IFERROR(__xludf.DUMMYFUNCTION("""COMPUTED_VALUE"""),2)</f>
        <v>2</v>
      </c>
      <c r="Q4" s="2">
        <f ca="1">IFERROR(__xludf.DUMMYFUNCTION("""COMPUTED_VALUE"""),2)</f>
        <v>2</v>
      </c>
      <c r="R4" s="2">
        <f ca="1">IFERROR(__xludf.DUMMYFUNCTION("""COMPUTED_VALUE"""),2)</f>
        <v>2</v>
      </c>
      <c r="S4" s="2">
        <f ca="1">IFERROR(__xludf.DUMMYFUNCTION("""COMPUTED_VALUE"""),2)</f>
        <v>2</v>
      </c>
      <c r="T4" s="2">
        <f ca="1">IFERROR(__xludf.DUMMYFUNCTION("""COMPUTED_VALUE"""),2)</f>
        <v>2</v>
      </c>
      <c r="U4" s="2">
        <f ca="1">IFERROR(__xludf.DUMMYFUNCTION("""COMPUTED_VALUE"""),2)</f>
        <v>2</v>
      </c>
      <c r="V4" s="2">
        <f ca="1">IFERROR(__xludf.DUMMYFUNCTION("""COMPUTED_VALUE"""),2)</f>
        <v>2</v>
      </c>
      <c r="W4" s="2">
        <f ca="1">IFERROR(__xludf.DUMMYFUNCTION("""COMPUTED_VALUE"""),2)</f>
        <v>2</v>
      </c>
      <c r="X4" s="2">
        <f ca="1">IFERROR(__xludf.DUMMYFUNCTION("""COMPUTED_VALUE"""),2)</f>
        <v>2</v>
      </c>
      <c r="Y4" s="2">
        <f ca="1">IFERROR(__xludf.DUMMYFUNCTION("""COMPUTED_VALUE"""),3)</f>
        <v>3</v>
      </c>
      <c r="Z4" s="2">
        <f ca="1">IFERROR(__xludf.DUMMYFUNCTION("""COMPUTED_VALUE"""),3)</f>
        <v>3</v>
      </c>
      <c r="AA4" s="2">
        <f ca="1">IFERROR(__xludf.DUMMYFUNCTION("""COMPUTED_VALUE"""),4)</f>
        <v>4</v>
      </c>
      <c r="AB4" s="2">
        <f ca="1">IFERROR(__xludf.DUMMYFUNCTION("""COMPUTED_VALUE"""),5)</f>
        <v>5</v>
      </c>
      <c r="AC4" s="2">
        <f ca="1">IFERROR(__xludf.DUMMYFUNCTION("""COMPUTED_VALUE"""),5)</f>
        <v>5</v>
      </c>
      <c r="AD4" s="2">
        <f ca="1">IFERROR(__xludf.DUMMYFUNCTION("""COMPUTED_VALUE"""),5)</f>
        <v>5</v>
      </c>
      <c r="AE4" s="2">
        <f ca="1">IFERROR(__xludf.DUMMYFUNCTION("""COMPUTED_VALUE"""),5)</f>
        <v>5</v>
      </c>
      <c r="AF4" s="2">
        <f ca="1">IFERROR(__xludf.DUMMYFUNCTION("""COMPUTED_VALUE"""),5)</f>
        <v>5</v>
      </c>
      <c r="AG4" s="2">
        <f ca="1">IFERROR(__xludf.DUMMYFUNCTION("""COMPUTED_VALUE"""),5)</f>
        <v>5</v>
      </c>
      <c r="AH4" s="2">
        <f ca="1">IFERROR(__xludf.DUMMYFUNCTION("""COMPUTED_VALUE"""),6)</f>
        <v>6</v>
      </c>
      <c r="AI4" s="2">
        <f ca="1">IFERROR(__xludf.DUMMYFUNCTION("""COMPUTED_VALUE"""),6)</f>
        <v>6</v>
      </c>
      <c r="AJ4" s="2">
        <f ca="1">IFERROR(__xludf.DUMMYFUNCTION("""COMPUTED_VALUE"""),6)</f>
        <v>6</v>
      </c>
      <c r="AK4" s="2">
        <f ca="1">IFERROR(__xludf.DUMMYFUNCTION("""COMPUTED_VALUE"""),6)</f>
        <v>6</v>
      </c>
      <c r="AL4" s="2">
        <f ca="1">IFERROR(__xludf.DUMMYFUNCTION("""COMPUTED_VALUE"""),6)</f>
        <v>6</v>
      </c>
      <c r="AM4" s="2">
        <f ca="1">IFERROR(__xludf.DUMMYFUNCTION("""COMPUTED_VALUE"""),6)</f>
        <v>6</v>
      </c>
      <c r="AN4" s="2">
        <f ca="1">IFERROR(__xludf.DUMMYFUNCTION("""COMPUTED_VALUE"""),6)</f>
        <v>6</v>
      </c>
      <c r="AO4" s="2">
        <f ca="1">IFERROR(__xludf.DUMMYFUNCTION("""COMPUTED_VALUE"""),6)</f>
        <v>6</v>
      </c>
      <c r="AP4" s="2">
        <f ca="1">IFERROR(__xludf.DUMMYFUNCTION("""COMPUTED_VALUE"""),6)</f>
        <v>6</v>
      </c>
      <c r="AQ4" s="2">
        <f ca="1">IFERROR(__xludf.DUMMYFUNCTION("""COMPUTED_VALUE"""),6)</f>
        <v>6</v>
      </c>
      <c r="AR4" s="2">
        <f ca="1">IFERROR(__xludf.DUMMYFUNCTION("""COMPUTED_VALUE"""),6)</f>
        <v>6</v>
      </c>
      <c r="AS4" s="2">
        <f ca="1">IFERROR(__xludf.DUMMYFUNCTION("""COMPUTED_VALUE"""),6)</f>
        <v>6</v>
      </c>
      <c r="AT4" s="2">
        <f ca="1">IFERROR(__xludf.DUMMYFUNCTION("""COMPUTED_VALUE"""),6)</f>
        <v>6</v>
      </c>
      <c r="AU4" s="2">
        <f ca="1">IFERROR(__xludf.DUMMYFUNCTION("""COMPUTED_VALUE"""),6)</f>
        <v>6</v>
      </c>
      <c r="AV4" s="2">
        <f ca="1">IFERROR(__xludf.DUMMYFUNCTION("""COMPUTED_VALUE"""),6)</f>
        <v>6</v>
      </c>
      <c r="AW4" s="2">
        <f ca="1">IFERROR(__xludf.DUMMYFUNCTION("""COMPUTED_VALUE"""),6)</f>
        <v>6</v>
      </c>
      <c r="AX4" s="2">
        <f ca="1">IFERROR(__xludf.DUMMYFUNCTION("""COMPUTED_VALUE"""),6)</f>
        <v>6</v>
      </c>
      <c r="AY4" s="2">
        <f ca="1">IFERROR(__xludf.DUMMYFUNCTION("""COMPUTED_VALUE"""),6)</f>
        <v>6</v>
      </c>
      <c r="AZ4" s="2">
        <f ca="1">IFERROR(__xludf.DUMMYFUNCTION("""COMPUTED_VALUE"""),6)</f>
        <v>6</v>
      </c>
    </row>
    <row r="5" spans="1:57" ht="15.75" customHeight="1" x14ac:dyDescent="0.25">
      <c r="A5" s="2" t="str">
        <f ca="1">IFERROR(__xludf.DUMMYFUNCTION("""COMPUTED_VALUE"""),"Fujian")</f>
        <v>Fujian</v>
      </c>
      <c r="B5" s="2" t="str">
        <f ca="1">IFERROR(__xludf.DUMMYFUNCTION("""COMPUTED_VALUE"""),"Mainland China")</f>
        <v>Mainland China</v>
      </c>
      <c r="C5" s="2">
        <f ca="1">IFERROR(__xludf.DUMMYFUNCTION("""COMPUTED_VALUE"""),26.0789)</f>
        <v>26.078900000000001</v>
      </c>
      <c r="D5" s="2">
        <f ca="1">IFERROR(__xludf.DUMMYFUNCTION("""COMPUTED_VALUE"""),117.9874)</f>
        <v>117.98739999999999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IFERROR(__xludf.DUMMYFUNCTION("""COMPUTED_VALUE"""),0)</f>
        <v>0</v>
      </c>
      <c r="R5" s="2">
        <f ca="1">IFERROR(__xludf.DUMMYFUNCTION("""COMPUTED_VALUE"""),0)</f>
        <v>0</v>
      </c>
      <c r="S5" s="2">
        <f ca="1">IFERROR(__xludf.DUMMYFUNCTION("""COMPUTED_VALUE"""),0)</f>
        <v>0</v>
      </c>
      <c r="T5" s="2">
        <f ca="1">IFERROR(__xludf.DUMMYFUNCTION("""COMPUTED_VALUE"""),0)</f>
        <v>0</v>
      </c>
      <c r="U5" s="2">
        <f ca="1">IFERROR(__xludf.DUMMYFUNCTION("""COMPUTED_VALUE"""),0)</f>
        <v>0</v>
      </c>
      <c r="V5" s="2">
        <f ca="1">IFERROR(__xludf.DUMMYFUNCTION("""COMPUTED_VALUE"""),0)</f>
        <v>0</v>
      </c>
      <c r="W5" s="2">
        <f ca="1">IFERROR(__xludf.DUMMYFUNCTION("""COMPUTED_VALUE"""),0)</f>
        <v>0</v>
      </c>
      <c r="X5" s="2">
        <f ca="1">IFERROR(__xludf.DUMMYFUNCTION("""COMPUTED_VALUE"""),0)</f>
        <v>0</v>
      </c>
      <c r="Y5" s="2">
        <f ca="1">IFERROR(__xludf.DUMMYFUNCTION("""COMPUTED_VALUE"""),0)</f>
        <v>0</v>
      </c>
      <c r="Z5" s="2">
        <f ca="1">IFERROR(__xludf.DUMMYFUNCTION("""COMPUTED_VALUE"""),0)</f>
        <v>0</v>
      </c>
      <c r="AA5" s="2">
        <f ca="1">IFERROR(__xludf.DUMMYFUNCTION("""COMPUTED_VALUE"""),0)</f>
        <v>0</v>
      </c>
      <c r="AB5" s="2">
        <f ca="1">IFERROR(__xludf.DUMMYFUNCTION("""COMPUTED_VALUE"""),0)</f>
        <v>0</v>
      </c>
      <c r="AC5" s="2">
        <f ca="1">IFERROR(__xludf.DUMMYFUNCTION("""COMPUTED_VALUE"""),0)</f>
        <v>0</v>
      </c>
      <c r="AD5" s="2">
        <f ca="1">IFERROR(__xludf.DUMMYFUNCTION("""COMPUTED_VALUE"""),0)</f>
        <v>0</v>
      </c>
      <c r="AE5" s="2">
        <f ca="1">IFERROR(__xludf.DUMMYFUNCTION("""COMPUTED_VALUE"""),0)</f>
        <v>0</v>
      </c>
      <c r="AF5" s="2">
        <f ca="1">IFERROR(__xludf.DUMMYFUNCTION("""COMPUTED_VALUE"""),0)</f>
        <v>0</v>
      </c>
      <c r="AG5" s="2">
        <f ca="1">IFERROR(__xludf.DUMMYFUNCTION("""COMPUTED_VALUE"""),0)</f>
        <v>0</v>
      </c>
      <c r="AH5" s="2">
        <f ca="1">IFERROR(__xludf.DUMMYFUNCTION("""COMPUTED_VALUE"""),1)</f>
        <v>1</v>
      </c>
      <c r="AI5" s="2">
        <f ca="1">IFERROR(__xludf.DUMMYFUNCTION("""COMPUTED_VALUE"""),1)</f>
        <v>1</v>
      </c>
      <c r="AJ5" s="2">
        <f ca="1">IFERROR(__xludf.DUMMYFUNCTION("""COMPUTED_VALUE"""),1)</f>
        <v>1</v>
      </c>
      <c r="AK5" s="2">
        <f ca="1">IFERROR(__xludf.DUMMYFUNCTION("""COMPUTED_VALUE"""),1)</f>
        <v>1</v>
      </c>
      <c r="AL5" s="2">
        <f ca="1">IFERROR(__xludf.DUMMYFUNCTION("""COMPUTED_VALUE"""),1)</f>
        <v>1</v>
      </c>
      <c r="AM5" s="2">
        <f ca="1">IFERROR(__xludf.DUMMYFUNCTION("""COMPUTED_VALUE"""),1)</f>
        <v>1</v>
      </c>
      <c r="AN5" s="2">
        <f ca="1">IFERROR(__xludf.DUMMYFUNCTION("""COMPUTED_VALUE"""),1)</f>
        <v>1</v>
      </c>
      <c r="AO5" s="2">
        <f ca="1">IFERROR(__xludf.DUMMYFUNCTION("""COMPUTED_VALUE"""),1)</f>
        <v>1</v>
      </c>
      <c r="AP5" s="2">
        <f ca="1">IFERROR(__xludf.DUMMYFUNCTION("""COMPUTED_VALUE"""),1)</f>
        <v>1</v>
      </c>
      <c r="AQ5" s="2">
        <f ca="1">IFERROR(__xludf.DUMMYFUNCTION("""COMPUTED_VALUE"""),1)</f>
        <v>1</v>
      </c>
      <c r="AR5" s="2">
        <f ca="1">IFERROR(__xludf.DUMMYFUNCTION("""COMPUTED_VALUE"""),1)</f>
        <v>1</v>
      </c>
      <c r="AS5" s="2">
        <f ca="1">IFERROR(__xludf.DUMMYFUNCTION("""COMPUTED_VALUE"""),1)</f>
        <v>1</v>
      </c>
      <c r="AT5" s="2">
        <f ca="1">IFERROR(__xludf.DUMMYFUNCTION("""COMPUTED_VALUE"""),1)</f>
        <v>1</v>
      </c>
      <c r="AU5" s="2">
        <f ca="1">IFERROR(__xludf.DUMMYFUNCTION("""COMPUTED_VALUE"""),1)</f>
        <v>1</v>
      </c>
      <c r="AV5" s="2">
        <f ca="1">IFERROR(__xludf.DUMMYFUNCTION("""COMPUTED_VALUE"""),1)</f>
        <v>1</v>
      </c>
      <c r="AW5" s="2">
        <f ca="1">IFERROR(__xludf.DUMMYFUNCTION("""COMPUTED_VALUE"""),1)</f>
        <v>1</v>
      </c>
      <c r="AX5" s="2">
        <f ca="1">IFERROR(__xludf.DUMMYFUNCTION("""COMPUTED_VALUE"""),1)</f>
        <v>1</v>
      </c>
      <c r="AY5" s="2">
        <f ca="1">IFERROR(__xludf.DUMMYFUNCTION("""COMPUTED_VALUE"""),1)</f>
        <v>1</v>
      </c>
      <c r="AZ5" s="2">
        <f ca="1">IFERROR(__xludf.DUMMYFUNCTION("""COMPUTED_VALUE"""),1)</f>
        <v>1</v>
      </c>
    </row>
    <row r="6" spans="1:57" ht="15.75" customHeight="1" x14ac:dyDescent="0.25">
      <c r="A6" s="2" t="str">
        <f ca="1">IFERROR(__xludf.DUMMYFUNCTION("""COMPUTED_VALUE"""),"Gansu")</f>
        <v>Gansu</v>
      </c>
      <c r="B6" s="2" t="str">
        <f ca="1">IFERROR(__xludf.DUMMYFUNCTION("""COMPUTED_VALUE"""),"Mainland China")</f>
        <v>Mainland China</v>
      </c>
      <c r="C6" s="2">
        <f ca="1">IFERROR(__xludf.DUMMYFUNCTION("""COMPUTED_VALUE"""),36.0611)</f>
        <v>36.061100000000003</v>
      </c>
      <c r="D6" s="2">
        <f ca="1">IFERROR(__xludf.DUMMYFUNCTION("""COMPUTED_VALUE"""),103.8343)</f>
        <v>103.8343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IFERROR(__xludf.DUMMYFUNCTION("""COMPUTED_VALUE"""),0)</f>
        <v>0</v>
      </c>
      <c r="Q6" s="2">
        <f ca="1">IFERROR(__xludf.DUMMYFUNCTION("""COMPUTED_VALUE"""),0)</f>
        <v>0</v>
      </c>
      <c r="R6" s="2">
        <f ca="1">IFERROR(__xludf.DUMMYFUNCTION("""COMPUTED_VALUE"""),0)</f>
        <v>0</v>
      </c>
      <c r="S6" s="2">
        <f ca="1">IFERROR(__xludf.DUMMYFUNCTION("""COMPUTED_VALUE"""),0)</f>
        <v>0</v>
      </c>
      <c r="T6" s="2">
        <f ca="1">IFERROR(__xludf.DUMMYFUNCTION("""COMPUTED_VALUE"""),0)</f>
        <v>0</v>
      </c>
      <c r="U6" s="2">
        <f ca="1">IFERROR(__xludf.DUMMYFUNCTION("""COMPUTED_VALUE"""),0)</f>
        <v>0</v>
      </c>
      <c r="V6" s="2">
        <f ca="1">IFERROR(__xludf.DUMMYFUNCTION("""COMPUTED_VALUE"""),1)</f>
        <v>1</v>
      </c>
      <c r="W6" s="2">
        <f ca="1">IFERROR(__xludf.DUMMYFUNCTION("""COMPUTED_VALUE"""),2)</f>
        <v>2</v>
      </c>
      <c r="X6" s="2">
        <f ca="1">IFERROR(__xludf.DUMMYFUNCTION("""COMPUTED_VALUE"""),2)</f>
        <v>2</v>
      </c>
      <c r="Y6" s="2">
        <f ca="1">IFERROR(__xludf.DUMMYFUNCTION("""COMPUTED_VALUE"""),2)</f>
        <v>2</v>
      </c>
      <c r="Z6" s="2">
        <f ca="1">IFERROR(__xludf.DUMMYFUNCTION("""COMPUTED_VALUE"""),2)</f>
        <v>2</v>
      </c>
      <c r="AA6" s="2">
        <f ca="1">IFERROR(__xludf.DUMMYFUNCTION("""COMPUTED_VALUE"""),2)</f>
        <v>2</v>
      </c>
      <c r="AB6" s="2">
        <f ca="1">IFERROR(__xludf.DUMMYFUNCTION("""COMPUTED_VALUE"""),2)</f>
        <v>2</v>
      </c>
      <c r="AC6" s="2">
        <f ca="1">IFERROR(__xludf.DUMMYFUNCTION("""COMPUTED_VALUE"""),2)</f>
        <v>2</v>
      </c>
      <c r="AD6" s="2">
        <f ca="1">IFERROR(__xludf.DUMMYFUNCTION("""COMPUTED_VALUE"""),2)</f>
        <v>2</v>
      </c>
      <c r="AE6" s="2">
        <f ca="1">IFERROR(__xludf.DUMMYFUNCTION("""COMPUTED_VALUE"""),2)</f>
        <v>2</v>
      </c>
      <c r="AF6" s="2">
        <f ca="1">IFERROR(__xludf.DUMMYFUNCTION("""COMPUTED_VALUE"""),2)</f>
        <v>2</v>
      </c>
      <c r="AG6" s="2">
        <f ca="1">IFERROR(__xludf.DUMMYFUNCTION("""COMPUTED_VALUE"""),2)</f>
        <v>2</v>
      </c>
      <c r="AH6" s="2">
        <f ca="1">IFERROR(__xludf.DUMMYFUNCTION("""COMPUTED_VALUE"""),2)</f>
        <v>2</v>
      </c>
      <c r="AI6" s="2">
        <f ca="1">IFERROR(__xludf.DUMMYFUNCTION("""COMPUTED_VALUE"""),2)</f>
        <v>2</v>
      </c>
      <c r="AJ6" s="2">
        <f ca="1">IFERROR(__xludf.DUMMYFUNCTION("""COMPUTED_VALUE"""),2)</f>
        <v>2</v>
      </c>
      <c r="AK6" s="2">
        <f ca="1">IFERROR(__xludf.DUMMYFUNCTION("""COMPUTED_VALUE"""),2)</f>
        <v>2</v>
      </c>
      <c r="AL6" s="2">
        <f ca="1">IFERROR(__xludf.DUMMYFUNCTION("""COMPUTED_VALUE"""),2)</f>
        <v>2</v>
      </c>
      <c r="AM6" s="2">
        <f ca="1">IFERROR(__xludf.DUMMYFUNCTION("""COMPUTED_VALUE"""),2)</f>
        <v>2</v>
      </c>
      <c r="AN6" s="2">
        <f ca="1">IFERROR(__xludf.DUMMYFUNCTION("""COMPUTED_VALUE"""),2)</f>
        <v>2</v>
      </c>
      <c r="AO6" s="2">
        <f ca="1">IFERROR(__xludf.DUMMYFUNCTION("""COMPUTED_VALUE"""),2)</f>
        <v>2</v>
      </c>
      <c r="AP6" s="2">
        <f ca="1">IFERROR(__xludf.DUMMYFUNCTION("""COMPUTED_VALUE"""),2)</f>
        <v>2</v>
      </c>
      <c r="AQ6" s="2">
        <f ca="1">IFERROR(__xludf.DUMMYFUNCTION("""COMPUTED_VALUE"""),2)</f>
        <v>2</v>
      </c>
      <c r="AR6" s="2">
        <f ca="1">IFERROR(__xludf.DUMMYFUNCTION("""COMPUTED_VALUE"""),2)</f>
        <v>2</v>
      </c>
      <c r="AS6" s="2">
        <f ca="1">IFERROR(__xludf.DUMMYFUNCTION("""COMPUTED_VALUE"""),2)</f>
        <v>2</v>
      </c>
      <c r="AT6" s="2">
        <f ca="1">IFERROR(__xludf.DUMMYFUNCTION("""COMPUTED_VALUE"""),2)</f>
        <v>2</v>
      </c>
      <c r="AU6" s="2">
        <f ca="1">IFERROR(__xludf.DUMMYFUNCTION("""COMPUTED_VALUE"""),2)</f>
        <v>2</v>
      </c>
      <c r="AV6" s="2">
        <f ca="1">IFERROR(__xludf.DUMMYFUNCTION("""COMPUTED_VALUE"""),2)</f>
        <v>2</v>
      </c>
      <c r="AW6" s="2">
        <f ca="1">IFERROR(__xludf.DUMMYFUNCTION("""COMPUTED_VALUE"""),2)</f>
        <v>2</v>
      </c>
      <c r="AX6" s="2">
        <f ca="1">IFERROR(__xludf.DUMMYFUNCTION("""COMPUTED_VALUE"""),2)</f>
        <v>2</v>
      </c>
      <c r="AY6" s="2">
        <f ca="1">IFERROR(__xludf.DUMMYFUNCTION("""COMPUTED_VALUE"""),2)</f>
        <v>2</v>
      </c>
      <c r="AZ6" s="2">
        <f ca="1">IFERROR(__xludf.DUMMYFUNCTION("""COMPUTED_VALUE"""),2)</f>
        <v>2</v>
      </c>
    </row>
    <row r="7" spans="1:57" ht="15.75" customHeight="1" x14ac:dyDescent="0.25">
      <c r="A7" s="2" t="str">
        <f ca="1">IFERROR(__xludf.DUMMYFUNCTION("""COMPUTED_VALUE"""),"Guangdong")</f>
        <v>Guangdong</v>
      </c>
      <c r="B7" s="2" t="str">
        <f ca="1">IFERROR(__xludf.DUMMYFUNCTION("""COMPUTED_VALUE"""),"Mainland China")</f>
        <v>Mainland China</v>
      </c>
      <c r="C7" s="2">
        <f ca="1">IFERROR(__xludf.DUMMYFUNCTION("""COMPUTED_VALUE"""),23.3417)</f>
        <v>23.341699999999999</v>
      </c>
      <c r="D7" s="2">
        <f ca="1">IFERROR(__xludf.DUMMYFUNCTION("""COMPUTED_VALUE"""),113.4244)</f>
        <v>113.42440000000001</v>
      </c>
      <c r="E7" s="2">
        <f ca="1">IFERROR(__xludf.DUMMYFUNCTION("""COMPUTED_VALUE"""),0)</f>
        <v>0</v>
      </c>
      <c r="F7" s="2">
        <f ca="1">IFERROR(__xludf.DUMMYFUNCTION("""COMPUTED_VALUE"""),0)</f>
        <v>0</v>
      </c>
      <c r="G7" s="2">
        <f ca="1">IFERROR(__xludf.DUMMYFUNCTION("""COMPUTED_VALUE"""),0)</f>
        <v>0</v>
      </c>
      <c r="H7" s="2">
        <f ca="1">IFERROR(__xludf.DUMMYFUNCTION("""COMPUTED_VALUE"""),0)</f>
        <v>0</v>
      </c>
      <c r="I7" s="2">
        <f ca="1">IFERROR(__xludf.DUMMYFUNCTION("""COMPUTED_VALUE"""),0)</f>
        <v>0</v>
      </c>
      <c r="J7" s="2">
        <f ca="1">IFERROR(__xludf.DUMMYFUNCTION("""COMPUTED_VALUE"""),0)</f>
        <v>0</v>
      </c>
      <c r="K7" s="2">
        <f ca="1">IFERROR(__xludf.DUMMYFUNCTION("""COMPUTED_VALUE"""),0)</f>
        <v>0</v>
      </c>
      <c r="L7" s="2">
        <f ca="1">IFERROR(__xludf.DUMMYFUNCTION("""COMPUTED_VALUE"""),0)</f>
        <v>0</v>
      </c>
      <c r="M7" s="2">
        <f ca="1">IFERROR(__xludf.DUMMYFUNCTION("""COMPUTED_VALUE"""),0)</f>
        <v>0</v>
      </c>
      <c r="N7" s="2">
        <f ca="1">IFERROR(__xludf.DUMMYFUNCTION("""COMPUTED_VALUE"""),0)</f>
        <v>0</v>
      </c>
      <c r="O7" s="2">
        <f ca="1">IFERROR(__xludf.DUMMYFUNCTION("""COMPUTED_VALUE"""),0)</f>
        <v>0</v>
      </c>
      <c r="P7" s="2">
        <f ca="1">IFERROR(__xludf.DUMMYFUNCTION("""COMPUTED_VALUE"""),0)</f>
        <v>0</v>
      </c>
      <c r="Q7" s="2">
        <f ca="1">IFERROR(__xludf.DUMMYFUNCTION("""COMPUTED_VALUE"""),0)</f>
        <v>0</v>
      </c>
      <c r="R7" s="2">
        <f ca="1">IFERROR(__xludf.DUMMYFUNCTION("""COMPUTED_VALUE"""),0)</f>
        <v>0</v>
      </c>
      <c r="S7" s="2">
        <f ca="1">IFERROR(__xludf.DUMMYFUNCTION("""COMPUTED_VALUE"""),0)</f>
        <v>0</v>
      </c>
      <c r="T7" s="2">
        <f ca="1">IFERROR(__xludf.DUMMYFUNCTION("""COMPUTED_VALUE"""),0)</f>
        <v>0</v>
      </c>
      <c r="U7" s="2">
        <f ca="1">IFERROR(__xludf.DUMMYFUNCTION("""COMPUTED_VALUE"""),1)</f>
        <v>1</v>
      </c>
      <c r="V7" s="2">
        <f ca="1">IFERROR(__xludf.DUMMYFUNCTION("""COMPUTED_VALUE"""),1)</f>
        <v>1</v>
      </c>
      <c r="W7" s="2">
        <f ca="1">IFERROR(__xludf.DUMMYFUNCTION("""COMPUTED_VALUE"""),1)</f>
        <v>1</v>
      </c>
      <c r="X7" s="2">
        <f ca="1">IFERROR(__xludf.DUMMYFUNCTION("""COMPUTED_VALUE"""),1)</f>
        <v>1</v>
      </c>
      <c r="Y7" s="2">
        <f ca="1">IFERROR(__xludf.DUMMYFUNCTION("""COMPUTED_VALUE"""),1)</f>
        <v>1</v>
      </c>
      <c r="Z7" s="2">
        <f ca="1">IFERROR(__xludf.DUMMYFUNCTION("""COMPUTED_VALUE"""),1)</f>
        <v>1</v>
      </c>
      <c r="AA7" s="2">
        <f ca="1">IFERROR(__xludf.DUMMYFUNCTION("""COMPUTED_VALUE"""),2)</f>
        <v>2</v>
      </c>
      <c r="AB7" s="2">
        <f ca="1">IFERROR(__xludf.DUMMYFUNCTION("""COMPUTED_VALUE"""),2)</f>
        <v>2</v>
      </c>
      <c r="AC7" s="2">
        <f ca="1">IFERROR(__xludf.DUMMYFUNCTION("""COMPUTED_VALUE"""),2)</f>
        <v>2</v>
      </c>
      <c r="AD7" s="2">
        <f ca="1">IFERROR(__xludf.DUMMYFUNCTION("""COMPUTED_VALUE"""),2)</f>
        <v>2</v>
      </c>
      <c r="AE7" s="2">
        <f ca="1">IFERROR(__xludf.DUMMYFUNCTION("""COMPUTED_VALUE"""),4)</f>
        <v>4</v>
      </c>
      <c r="AF7" s="2">
        <f ca="1">IFERROR(__xludf.DUMMYFUNCTION("""COMPUTED_VALUE"""),4)</f>
        <v>4</v>
      </c>
      <c r="AG7" s="2">
        <f ca="1">IFERROR(__xludf.DUMMYFUNCTION("""COMPUTED_VALUE"""),5)</f>
        <v>5</v>
      </c>
      <c r="AH7" s="2">
        <f ca="1">IFERROR(__xludf.DUMMYFUNCTION("""COMPUTED_VALUE"""),5)</f>
        <v>5</v>
      </c>
      <c r="AI7" s="2">
        <f ca="1">IFERROR(__xludf.DUMMYFUNCTION("""COMPUTED_VALUE"""),5)</f>
        <v>5</v>
      </c>
      <c r="AJ7" s="2">
        <f ca="1">IFERROR(__xludf.DUMMYFUNCTION("""COMPUTED_VALUE"""),5)</f>
        <v>5</v>
      </c>
      <c r="AK7" s="2">
        <f ca="1">IFERROR(__xludf.DUMMYFUNCTION("""COMPUTED_VALUE"""),6)</f>
        <v>6</v>
      </c>
      <c r="AL7" s="2">
        <f ca="1">IFERROR(__xludf.DUMMYFUNCTION("""COMPUTED_VALUE"""),6)</f>
        <v>6</v>
      </c>
      <c r="AM7" s="2">
        <f ca="1">IFERROR(__xludf.DUMMYFUNCTION("""COMPUTED_VALUE"""),7)</f>
        <v>7</v>
      </c>
      <c r="AN7" s="2">
        <f ca="1">IFERROR(__xludf.DUMMYFUNCTION("""COMPUTED_VALUE"""),7)</f>
        <v>7</v>
      </c>
      <c r="AO7" s="2">
        <f ca="1">IFERROR(__xludf.DUMMYFUNCTION("""COMPUTED_VALUE"""),7)</f>
        <v>7</v>
      </c>
      <c r="AP7" s="2">
        <f ca="1">IFERROR(__xludf.DUMMYFUNCTION("""COMPUTED_VALUE"""),7)</f>
        <v>7</v>
      </c>
      <c r="AQ7" s="2">
        <f ca="1">IFERROR(__xludf.DUMMYFUNCTION("""COMPUTED_VALUE"""),7)</f>
        <v>7</v>
      </c>
      <c r="AR7" s="2">
        <f ca="1">IFERROR(__xludf.DUMMYFUNCTION("""COMPUTED_VALUE"""),7)</f>
        <v>7</v>
      </c>
      <c r="AS7" s="2">
        <f ca="1">IFERROR(__xludf.DUMMYFUNCTION("""COMPUTED_VALUE"""),7)</f>
        <v>7</v>
      </c>
      <c r="AT7" s="2">
        <f ca="1">IFERROR(__xludf.DUMMYFUNCTION("""COMPUTED_VALUE"""),7)</f>
        <v>7</v>
      </c>
      <c r="AU7" s="2">
        <f ca="1">IFERROR(__xludf.DUMMYFUNCTION("""COMPUTED_VALUE"""),7)</f>
        <v>7</v>
      </c>
      <c r="AV7" s="2">
        <f ca="1">IFERROR(__xludf.DUMMYFUNCTION("""COMPUTED_VALUE"""),7)</f>
        <v>7</v>
      </c>
      <c r="AW7" s="2">
        <f ca="1">IFERROR(__xludf.DUMMYFUNCTION("""COMPUTED_VALUE"""),7)</f>
        <v>7</v>
      </c>
      <c r="AX7" s="2">
        <f ca="1">IFERROR(__xludf.DUMMYFUNCTION("""COMPUTED_VALUE"""),7)</f>
        <v>7</v>
      </c>
      <c r="AY7" s="2">
        <f ca="1">IFERROR(__xludf.DUMMYFUNCTION("""COMPUTED_VALUE"""),7)</f>
        <v>7</v>
      </c>
      <c r="AZ7" s="2">
        <f ca="1">IFERROR(__xludf.DUMMYFUNCTION("""COMPUTED_VALUE"""),8)</f>
        <v>8</v>
      </c>
    </row>
    <row r="8" spans="1:57" ht="15.75" customHeight="1" x14ac:dyDescent="0.25">
      <c r="A8" s="2" t="str">
        <f ca="1">IFERROR(__xludf.DUMMYFUNCTION("""COMPUTED_VALUE"""),"Guangxi")</f>
        <v>Guangxi</v>
      </c>
      <c r="B8" s="2" t="str">
        <f ca="1">IFERROR(__xludf.DUMMYFUNCTION("""COMPUTED_VALUE"""),"Mainland China")</f>
        <v>Mainland China</v>
      </c>
      <c r="C8" s="2">
        <f ca="1">IFERROR(__xludf.DUMMYFUNCTION("""COMPUTED_VALUE"""),23.8298)</f>
        <v>23.829799999999999</v>
      </c>
      <c r="D8" s="2">
        <f ca="1">IFERROR(__xludf.DUMMYFUNCTION("""COMPUTED_VALUE"""),108.7881)</f>
        <v>108.7881</v>
      </c>
      <c r="E8" s="2">
        <f ca="1">IFERROR(__xludf.DUMMYFUNCTION("""COMPUTED_VALUE"""),0)</f>
        <v>0</v>
      </c>
      <c r="F8" s="2">
        <f ca="1">IFERROR(__xludf.DUMMYFUNCTION("""COMPUTED_VALUE"""),0)</f>
        <v>0</v>
      </c>
      <c r="G8" s="2">
        <f ca="1">IFERROR(__xludf.DUMMYFUNCTION("""COMPUTED_VALUE"""),0)</f>
        <v>0</v>
      </c>
      <c r="H8" s="2">
        <f ca="1">IFERROR(__xludf.DUMMYFUNCTION("""COMPUTED_VALUE"""),0)</f>
        <v>0</v>
      </c>
      <c r="I8" s="2">
        <f ca="1">IFERROR(__xludf.DUMMYFUNCTION("""COMPUTED_VALUE"""),0)</f>
        <v>0</v>
      </c>
      <c r="J8" s="2">
        <f ca="1">IFERROR(__xludf.DUMMYFUNCTION("""COMPUTED_VALUE"""),0)</f>
        <v>0</v>
      </c>
      <c r="K8" s="2">
        <f ca="1">IFERROR(__xludf.DUMMYFUNCTION("""COMPUTED_VALUE"""),0)</f>
        <v>0</v>
      </c>
      <c r="L8" s="2">
        <f ca="1">IFERROR(__xludf.DUMMYFUNCTION("""COMPUTED_VALUE"""),0)</f>
        <v>0</v>
      </c>
      <c r="M8" s="2">
        <f ca="1">IFERROR(__xludf.DUMMYFUNCTION("""COMPUTED_VALUE"""),0)</f>
        <v>0</v>
      </c>
      <c r="N8" s="2">
        <f ca="1">IFERROR(__xludf.DUMMYFUNCTION("""COMPUTED_VALUE"""),0)</f>
        <v>0</v>
      </c>
      <c r="O8" s="2">
        <f ca="1">IFERROR(__xludf.DUMMYFUNCTION("""COMPUTED_VALUE"""),0)</f>
        <v>0</v>
      </c>
      <c r="P8" s="2">
        <f ca="1">IFERROR(__xludf.DUMMYFUNCTION("""COMPUTED_VALUE"""),0)</f>
        <v>0</v>
      </c>
      <c r="Q8" s="2">
        <f ca="1">IFERROR(__xludf.DUMMYFUNCTION("""COMPUTED_VALUE"""),0)</f>
        <v>0</v>
      </c>
      <c r="R8" s="2">
        <f ca="1">IFERROR(__xludf.DUMMYFUNCTION("""COMPUTED_VALUE"""),0)</f>
        <v>0</v>
      </c>
      <c r="S8" s="2">
        <f ca="1">IFERROR(__xludf.DUMMYFUNCTION("""COMPUTED_VALUE"""),0)</f>
        <v>0</v>
      </c>
      <c r="T8" s="2">
        <f ca="1">IFERROR(__xludf.DUMMYFUNCTION("""COMPUTED_VALUE"""),0)</f>
        <v>0</v>
      </c>
      <c r="U8" s="2">
        <f ca="1">IFERROR(__xludf.DUMMYFUNCTION("""COMPUTED_VALUE"""),0)</f>
        <v>0</v>
      </c>
      <c r="V8" s="2">
        <f ca="1">IFERROR(__xludf.DUMMYFUNCTION("""COMPUTED_VALUE"""),0)</f>
        <v>0</v>
      </c>
      <c r="W8" s="2">
        <f ca="1">IFERROR(__xludf.DUMMYFUNCTION("""COMPUTED_VALUE"""),1)</f>
        <v>1</v>
      </c>
      <c r="X8" s="2">
        <f ca="1">IFERROR(__xludf.DUMMYFUNCTION("""COMPUTED_VALUE"""),1)</f>
        <v>1</v>
      </c>
      <c r="Y8" s="2">
        <f ca="1">IFERROR(__xludf.DUMMYFUNCTION("""COMPUTED_VALUE"""),1)</f>
        <v>1</v>
      </c>
      <c r="Z8" s="2">
        <f ca="1">IFERROR(__xludf.DUMMYFUNCTION("""COMPUTED_VALUE"""),1)</f>
        <v>1</v>
      </c>
      <c r="AA8" s="2">
        <f ca="1">IFERROR(__xludf.DUMMYFUNCTION("""COMPUTED_VALUE"""),2)</f>
        <v>2</v>
      </c>
      <c r="AB8" s="2">
        <f ca="1">IFERROR(__xludf.DUMMYFUNCTION("""COMPUTED_VALUE"""),2)</f>
        <v>2</v>
      </c>
      <c r="AC8" s="2">
        <f ca="1">IFERROR(__xludf.DUMMYFUNCTION("""COMPUTED_VALUE"""),2)</f>
        <v>2</v>
      </c>
      <c r="AD8" s="2">
        <f ca="1">IFERROR(__xludf.DUMMYFUNCTION("""COMPUTED_VALUE"""),2)</f>
        <v>2</v>
      </c>
      <c r="AE8" s="2">
        <f ca="1">IFERROR(__xludf.DUMMYFUNCTION("""COMPUTED_VALUE"""),2)</f>
        <v>2</v>
      </c>
      <c r="AF8" s="2">
        <f ca="1">IFERROR(__xludf.DUMMYFUNCTION("""COMPUTED_VALUE"""),2)</f>
        <v>2</v>
      </c>
      <c r="AG8" s="2">
        <f ca="1">IFERROR(__xludf.DUMMYFUNCTION("""COMPUTED_VALUE"""),2)</f>
        <v>2</v>
      </c>
      <c r="AH8" s="2">
        <f ca="1">IFERROR(__xludf.DUMMYFUNCTION("""COMPUTED_VALUE"""),2)</f>
        <v>2</v>
      </c>
      <c r="AI8" s="2">
        <f ca="1">IFERROR(__xludf.DUMMYFUNCTION("""COMPUTED_VALUE"""),2)</f>
        <v>2</v>
      </c>
      <c r="AJ8" s="2">
        <f ca="1">IFERROR(__xludf.DUMMYFUNCTION("""COMPUTED_VALUE"""),2)</f>
        <v>2</v>
      </c>
      <c r="AK8" s="2">
        <f ca="1">IFERROR(__xludf.DUMMYFUNCTION("""COMPUTED_VALUE"""),2)</f>
        <v>2</v>
      </c>
      <c r="AL8" s="2">
        <f ca="1">IFERROR(__xludf.DUMMYFUNCTION("""COMPUTED_VALUE"""),2)</f>
        <v>2</v>
      </c>
      <c r="AM8" s="2">
        <f ca="1">IFERROR(__xludf.DUMMYFUNCTION("""COMPUTED_VALUE"""),2)</f>
        <v>2</v>
      </c>
      <c r="AN8" s="2">
        <f ca="1">IFERROR(__xludf.DUMMYFUNCTION("""COMPUTED_VALUE"""),2)</f>
        <v>2</v>
      </c>
      <c r="AO8" s="2">
        <f ca="1">IFERROR(__xludf.DUMMYFUNCTION("""COMPUTED_VALUE"""),2)</f>
        <v>2</v>
      </c>
      <c r="AP8" s="2">
        <f ca="1">IFERROR(__xludf.DUMMYFUNCTION("""COMPUTED_VALUE"""),2)</f>
        <v>2</v>
      </c>
      <c r="AQ8" s="2">
        <f ca="1">IFERROR(__xludf.DUMMYFUNCTION("""COMPUTED_VALUE"""),2)</f>
        <v>2</v>
      </c>
      <c r="AR8" s="2">
        <f ca="1">IFERROR(__xludf.DUMMYFUNCTION("""COMPUTED_VALUE"""),2)</f>
        <v>2</v>
      </c>
      <c r="AS8" s="2">
        <f ca="1">IFERROR(__xludf.DUMMYFUNCTION("""COMPUTED_VALUE"""),2)</f>
        <v>2</v>
      </c>
      <c r="AT8" s="2">
        <f ca="1">IFERROR(__xludf.DUMMYFUNCTION("""COMPUTED_VALUE"""),2)</f>
        <v>2</v>
      </c>
      <c r="AU8" s="2">
        <f ca="1">IFERROR(__xludf.DUMMYFUNCTION("""COMPUTED_VALUE"""),2)</f>
        <v>2</v>
      </c>
      <c r="AV8" s="2">
        <f ca="1">IFERROR(__xludf.DUMMYFUNCTION("""COMPUTED_VALUE"""),2)</f>
        <v>2</v>
      </c>
      <c r="AW8" s="2">
        <f ca="1">IFERROR(__xludf.DUMMYFUNCTION("""COMPUTED_VALUE"""),2)</f>
        <v>2</v>
      </c>
      <c r="AX8" s="2">
        <f ca="1">IFERROR(__xludf.DUMMYFUNCTION("""COMPUTED_VALUE"""),2)</f>
        <v>2</v>
      </c>
      <c r="AY8" s="2">
        <f ca="1">IFERROR(__xludf.DUMMYFUNCTION("""COMPUTED_VALUE"""),2)</f>
        <v>2</v>
      </c>
      <c r="AZ8" s="2">
        <f ca="1">IFERROR(__xludf.DUMMYFUNCTION("""COMPUTED_VALUE"""),2)</f>
        <v>2</v>
      </c>
    </row>
    <row r="9" spans="1:57" ht="15.75" customHeight="1" x14ac:dyDescent="0.25">
      <c r="A9" s="2" t="str">
        <f ca="1">IFERROR(__xludf.DUMMYFUNCTION("""COMPUTED_VALUE"""),"Guizhou")</f>
        <v>Guizhou</v>
      </c>
      <c r="B9" s="2" t="str">
        <f ca="1">IFERROR(__xludf.DUMMYFUNCTION("""COMPUTED_VALUE"""),"Mainland China")</f>
        <v>Mainland China</v>
      </c>
      <c r="C9" s="2">
        <f ca="1">IFERROR(__xludf.DUMMYFUNCTION("""COMPUTED_VALUE"""),26.8154)</f>
        <v>26.8154</v>
      </c>
      <c r="D9" s="2">
        <f ca="1">IFERROR(__xludf.DUMMYFUNCTION("""COMPUTED_VALUE"""),106.8748)</f>
        <v>106.87479999999999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IFERROR(__xludf.DUMMYFUNCTION("""COMPUTED_VALUE"""),0)</f>
        <v>0</v>
      </c>
      <c r="M9" s="2">
        <f ca="1">IFERROR(__xludf.DUMMYFUNCTION("""COMPUTED_VALUE"""),0)</f>
        <v>0</v>
      </c>
      <c r="N9" s="2">
        <f ca="1">IFERROR(__xludf.DUMMYFUNCTION("""COMPUTED_VALUE"""),0)</f>
        <v>0</v>
      </c>
      <c r="O9" s="2">
        <f ca="1">IFERROR(__xludf.DUMMYFUNCTION("""COMPUTED_VALUE"""),0)</f>
        <v>0</v>
      </c>
      <c r="P9" s="2">
        <f ca="1">IFERROR(__xludf.DUMMYFUNCTION("""COMPUTED_VALUE"""),0)</f>
        <v>0</v>
      </c>
      <c r="Q9" s="2">
        <f ca="1">IFERROR(__xludf.DUMMYFUNCTION("""COMPUTED_VALUE"""),0)</f>
        <v>0</v>
      </c>
      <c r="R9" s="2">
        <f ca="1">IFERROR(__xludf.DUMMYFUNCTION("""COMPUTED_VALUE"""),0)</f>
        <v>0</v>
      </c>
      <c r="S9" s="2">
        <f ca="1">IFERROR(__xludf.DUMMYFUNCTION("""COMPUTED_VALUE"""),1)</f>
        <v>1</v>
      </c>
      <c r="T9" s="2">
        <f ca="1">IFERROR(__xludf.DUMMYFUNCTION("""COMPUTED_VALUE"""),1)</f>
        <v>1</v>
      </c>
      <c r="U9" s="2">
        <f ca="1">IFERROR(__xludf.DUMMYFUNCTION("""COMPUTED_VALUE"""),1)</f>
        <v>1</v>
      </c>
      <c r="V9" s="2">
        <f ca="1">IFERROR(__xludf.DUMMYFUNCTION("""COMPUTED_VALUE"""),1)</f>
        <v>1</v>
      </c>
      <c r="W9" s="2">
        <f ca="1">IFERROR(__xludf.DUMMYFUNCTION("""COMPUTED_VALUE"""),1)</f>
        <v>1</v>
      </c>
      <c r="X9" s="2">
        <f ca="1">IFERROR(__xludf.DUMMYFUNCTION("""COMPUTED_VALUE"""),1)</f>
        <v>1</v>
      </c>
      <c r="Y9" s="2">
        <f ca="1">IFERROR(__xludf.DUMMYFUNCTION("""COMPUTED_VALUE"""),1)</f>
        <v>1</v>
      </c>
      <c r="Z9" s="2">
        <f ca="1">IFERROR(__xludf.DUMMYFUNCTION("""COMPUTED_VALUE"""),1)</f>
        <v>1</v>
      </c>
      <c r="AA9" s="2">
        <f ca="1">IFERROR(__xludf.DUMMYFUNCTION("""COMPUTED_VALUE"""),1)</f>
        <v>1</v>
      </c>
      <c r="AB9" s="2">
        <f ca="1">IFERROR(__xludf.DUMMYFUNCTION("""COMPUTED_VALUE"""),1)</f>
        <v>1</v>
      </c>
      <c r="AC9" s="2">
        <f ca="1">IFERROR(__xludf.DUMMYFUNCTION("""COMPUTED_VALUE"""),1)</f>
        <v>1</v>
      </c>
      <c r="AD9" s="2">
        <f ca="1">IFERROR(__xludf.DUMMYFUNCTION("""COMPUTED_VALUE"""),1)</f>
        <v>1</v>
      </c>
      <c r="AE9" s="2">
        <f ca="1">IFERROR(__xludf.DUMMYFUNCTION("""COMPUTED_VALUE"""),1)</f>
        <v>1</v>
      </c>
      <c r="AF9" s="2">
        <f ca="1">IFERROR(__xludf.DUMMYFUNCTION("""COMPUTED_VALUE"""),2)</f>
        <v>2</v>
      </c>
      <c r="AG9" s="2">
        <f ca="1">IFERROR(__xludf.DUMMYFUNCTION("""COMPUTED_VALUE"""),2)</f>
        <v>2</v>
      </c>
      <c r="AH9" s="2">
        <f ca="1">IFERROR(__xludf.DUMMYFUNCTION("""COMPUTED_VALUE"""),2)</f>
        <v>2</v>
      </c>
      <c r="AI9" s="2">
        <f ca="1">IFERROR(__xludf.DUMMYFUNCTION("""COMPUTED_VALUE"""),2)</f>
        <v>2</v>
      </c>
      <c r="AJ9" s="2">
        <f ca="1">IFERROR(__xludf.DUMMYFUNCTION("""COMPUTED_VALUE"""),2)</f>
        <v>2</v>
      </c>
      <c r="AK9" s="2">
        <f ca="1">IFERROR(__xludf.DUMMYFUNCTION("""COMPUTED_VALUE"""),2)</f>
        <v>2</v>
      </c>
      <c r="AL9" s="2">
        <f ca="1">IFERROR(__xludf.DUMMYFUNCTION("""COMPUTED_VALUE"""),2)</f>
        <v>2</v>
      </c>
      <c r="AM9" s="2">
        <f ca="1">IFERROR(__xludf.DUMMYFUNCTION("""COMPUTED_VALUE"""),2)</f>
        <v>2</v>
      </c>
      <c r="AN9" s="2">
        <f ca="1">IFERROR(__xludf.DUMMYFUNCTION("""COMPUTED_VALUE"""),2)</f>
        <v>2</v>
      </c>
      <c r="AO9" s="2">
        <f ca="1">IFERROR(__xludf.DUMMYFUNCTION("""COMPUTED_VALUE"""),2)</f>
        <v>2</v>
      </c>
      <c r="AP9" s="2">
        <f ca="1">IFERROR(__xludf.DUMMYFUNCTION("""COMPUTED_VALUE"""),2)</f>
        <v>2</v>
      </c>
      <c r="AQ9" s="2">
        <f ca="1">IFERROR(__xludf.DUMMYFUNCTION("""COMPUTED_VALUE"""),2)</f>
        <v>2</v>
      </c>
      <c r="AR9" s="2">
        <f ca="1">IFERROR(__xludf.DUMMYFUNCTION("""COMPUTED_VALUE"""),2)</f>
        <v>2</v>
      </c>
      <c r="AS9" s="2">
        <f ca="1">IFERROR(__xludf.DUMMYFUNCTION("""COMPUTED_VALUE"""),2)</f>
        <v>2</v>
      </c>
      <c r="AT9" s="2">
        <f ca="1">IFERROR(__xludf.DUMMYFUNCTION("""COMPUTED_VALUE"""),2)</f>
        <v>2</v>
      </c>
      <c r="AU9" s="2">
        <f ca="1">IFERROR(__xludf.DUMMYFUNCTION("""COMPUTED_VALUE"""),2)</f>
        <v>2</v>
      </c>
      <c r="AV9" s="2">
        <f ca="1">IFERROR(__xludf.DUMMYFUNCTION("""COMPUTED_VALUE"""),2)</f>
        <v>2</v>
      </c>
      <c r="AW9" s="2">
        <f ca="1">IFERROR(__xludf.DUMMYFUNCTION("""COMPUTED_VALUE"""),2)</f>
        <v>2</v>
      </c>
      <c r="AX9" s="2">
        <f ca="1">IFERROR(__xludf.DUMMYFUNCTION("""COMPUTED_VALUE"""),2)</f>
        <v>2</v>
      </c>
      <c r="AY9" s="2">
        <f ca="1">IFERROR(__xludf.DUMMYFUNCTION("""COMPUTED_VALUE"""),2)</f>
        <v>2</v>
      </c>
      <c r="AZ9" s="2">
        <f ca="1">IFERROR(__xludf.DUMMYFUNCTION("""COMPUTED_VALUE"""),2)</f>
        <v>2</v>
      </c>
    </row>
    <row r="10" spans="1:57" ht="15.75" customHeight="1" x14ac:dyDescent="0.25">
      <c r="A10" s="2" t="str">
        <f ca="1">IFERROR(__xludf.DUMMYFUNCTION("""COMPUTED_VALUE"""),"Hainan")</f>
        <v>Hainan</v>
      </c>
      <c r="B10" s="2" t="str">
        <f ca="1">IFERROR(__xludf.DUMMYFUNCTION("""COMPUTED_VALUE"""),"Mainland China")</f>
        <v>Mainland China</v>
      </c>
      <c r="C10" s="2">
        <f ca="1">IFERROR(__xludf.DUMMYFUNCTION("""COMPUTED_VALUE"""),19.1959)</f>
        <v>19.195900000000002</v>
      </c>
      <c r="D10" s="2">
        <f ca="1">IFERROR(__xludf.DUMMYFUNCTION("""COMPUTED_VALUE"""),109.7453)</f>
        <v>109.7453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IFERROR(__xludf.DUMMYFUNCTION("""COMPUTED_VALUE"""),1)</f>
        <v>1</v>
      </c>
      <c r="K10" s="2">
        <f ca="1">IFERROR(__xludf.DUMMYFUNCTION("""COMPUTED_VALUE"""),1)</f>
        <v>1</v>
      </c>
      <c r="L10" s="2">
        <f ca="1">IFERROR(__xludf.DUMMYFUNCTION("""COMPUTED_VALUE"""),1)</f>
        <v>1</v>
      </c>
      <c r="M10" s="2">
        <f ca="1">IFERROR(__xludf.DUMMYFUNCTION("""COMPUTED_VALUE"""),1)</f>
        <v>1</v>
      </c>
      <c r="N10" s="2">
        <f ca="1">IFERROR(__xludf.DUMMYFUNCTION("""COMPUTED_VALUE"""),1)</f>
        <v>1</v>
      </c>
      <c r="O10" s="2">
        <f ca="1">IFERROR(__xludf.DUMMYFUNCTION("""COMPUTED_VALUE"""),1)</f>
        <v>1</v>
      </c>
      <c r="P10" s="2">
        <f ca="1">IFERROR(__xludf.DUMMYFUNCTION("""COMPUTED_VALUE"""),1)</f>
        <v>1</v>
      </c>
      <c r="Q10" s="2">
        <f ca="1">IFERROR(__xludf.DUMMYFUNCTION("""COMPUTED_VALUE"""),1)</f>
        <v>1</v>
      </c>
      <c r="R10" s="2">
        <f ca="1">IFERROR(__xludf.DUMMYFUNCTION("""COMPUTED_VALUE"""),1)</f>
        <v>1</v>
      </c>
      <c r="S10" s="2">
        <f ca="1">IFERROR(__xludf.DUMMYFUNCTION("""COMPUTED_VALUE"""),1)</f>
        <v>1</v>
      </c>
      <c r="T10" s="2">
        <f ca="1">IFERROR(__xludf.DUMMYFUNCTION("""COMPUTED_VALUE"""),1)</f>
        <v>1</v>
      </c>
      <c r="U10" s="2">
        <f ca="1">IFERROR(__xludf.DUMMYFUNCTION("""COMPUTED_VALUE"""),2)</f>
        <v>2</v>
      </c>
      <c r="V10" s="2">
        <f ca="1">IFERROR(__xludf.DUMMYFUNCTION("""COMPUTED_VALUE"""),2)</f>
        <v>2</v>
      </c>
      <c r="W10" s="2">
        <f ca="1">IFERROR(__xludf.DUMMYFUNCTION("""COMPUTED_VALUE"""),3)</f>
        <v>3</v>
      </c>
      <c r="X10" s="2">
        <f ca="1">IFERROR(__xludf.DUMMYFUNCTION("""COMPUTED_VALUE"""),3)</f>
        <v>3</v>
      </c>
      <c r="Y10" s="2">
        <f ca="1">IFERROR(__xludf.DUMMYFUNCTION("""COMPUTED_VALUE"""),3)</f>
        <v>3</v>
      </c>
      <c r="Z10" s="2">
        <f ca="1">IFERROR(__xludf.DUMMYFUNCTION("""COMPUTED_VALUE"""),4)</f>
        <v>4</v>
      </c>
      <c r="AA10" s="2">
        <f ca="1">IFERROR(__xludf.DUMMYFUNCTION("""COMPUTED_VALUE"""),4)</f>
        <v>4</v>
      </c>
      <c r="AB10" s="2">
        <f ca="1">IFERROR(__xludf.DUMMYFUNCTION("""COMPUTED_VALUE"""),4)</f>
        <v>4</v>
      </c>
      <c r="AC10" s="2">
        <f ca="1">IFERROR(__xludf.DUMMYFUNCTION("""COMPUTED_VALUE"""),4)</f>
        <v>4</v>
      </c>
      <c r="AD10" s="2">
        <f ca="1">IFERROR(__xludf.DUMMYFUNCTION("""COMPUTED_VALUE"""),4)</f>
        <v>4</v>
      </c>
      <c r="AE10" s="2">
        <f ca="1">IFERROR(__xludf.DUMMYFUNCTION("""COMPUTED_VALUE"""),4)</f>
        <v>4</v>
      </c>
      <c r="AF10" s="2">
        <f ca="1">IFERROR(__xludf.DUMMYFUNCTION("""COMPUTED_VALUE"""),4)</f>
        <v>4</v>
      </c>
      <c r="AG10" s="2">
        <f ca="1">IFERROR(__xludf.DUMMYFUNCTION("""COMPUTED_VALUE"""),4)</f>
        <v>4</v>
      </c>
      <c r="AH10" s="2">
        <f ca="1">IFERROR(__xludf.DUMMYFUNCTION("""COMPUTED_VALUE"""),4)</f>
        <v>4</v>
      </c>
      <c r="AI10" s="2">
        <f ca="1">IFERROR(__xludf.DUMMYFUNCTION("""COMPUTED_VALUE"""),4)</f>
        <v>4</v>
      </c>
      <c r="AJ10" s="2">
        <f ca="1">IFERROR(__xludf.DUMMYFUNCTION("""COMPUTED_VALUE"""),4)</f>
        <v>4</v>
      </c>
      <c r="AK10" s="2">
        <f ca="1">IFERROR(__xludf.DUMMYFUNCTION("""COMPUTED_VALUE"""),5)</f>
        <v>5</v>
      </c>
      <c r="AL10" s="2">
        <f ca="1">IFERROR(__xludf.DUMMYFUNCTION("""COMPUTED_VALUE"""),5)</f>
        <v>5</v>
      </c>
      <c r="AM10" s="2">
        <f ca="1">IFERROR(__xludf.DUMMYFUNCTION("""COMPUTED_VALUE"""),5)</f>
        <v>5</v>
      </c>
      <c r="AN10" s="2">
        <f ca="1">IFERROR(__xludf.DUMMYFUNCTION("""COMPUTED_VALUE"""),5)</f>
        <v>5</v>
      </c>
      <c r="AO10" s="2">
        <f ca="1">IFERROR(__xludf.DUMMYFUNCTION("""COMPUTED_VALUE"""),5)</f>
        <v>5</v>
      </c>
      <c r="AP10" s="2">
        <f ca="1">IFERROR(__xludf.DUMMYFUNCTION("""COMPUTED_VALUE"""),5)</f>
        <v>5</v>
      </c>
      <c r="AQ10" s="2">
        <f ca="1">IFERROR(__xludf.DUMMYFUNCTION("""COMPUTED_VALUE"""),5)</f>
        <v>5</v>
      </c>
      <c r="AR10" s="2">
        <f ca="1">IFERROR(__xludf.DUMMYFUNCTION("""COMPUTED_VALUE"""),5)</f>
        <v>5</v>
      </c>
      <c r="AS10" s="2">
        <f ca="1">IFERROR(__xludf.DUMMYFUNCTION("""COMPUTED_VALUE"""),5)</f>
        <v>5</v>
      </c>
      <c r="AT10" s="2">
        <f ca="1">IFERROR(__xludf.DUMMYFUNCTION("""COMPUTED_VALUE"""),5)</f>
        <v>5</v>
      </c>
      <c r="AU10" s="2">
        <f ca="1">IFERROR(__xludf.DUMMYFUNCTION("""COMPUTED_VALUE"""),5)</f>
        <v>5</v>
      </c>
      <c r="AV10" s="2">
        <f ca="1">IFERROR(__xludf.DUMMYFUNCTION("""COMPUTED_VALUE"""),6)</f>
        <v>6</v>
      </c>
      <c r="AW10" s="2">
        <f ca="1">IFERROR(__xludf.DUMMYFUNCTION("""COMPUTED_VALUE"""),6)</f>
        <v>6</v>
      </c>
      <c r="AX10" s="2">
        <f ca="1">IFERROR(__xludf.DUMMYFUNCTION("""COMPUTED_VALUE"""),6)</f>
        <v>6</v>
      </c>
      <c r="AY10" s="2">
        <f ca="1">IFERROR(__xludf.DUMMYFUNCTION("""COMPUTED_VALUE"""),6)</f>
        <v>6</v>
      </c>
      <c r="AZ10" s="2">
        <f ca="1">IFERROR(__xludf.DUMMYFUNCTION("""COMPUTED_VALUE"""),6)</f>
        <v>6</v>
      </c>
    </row>
    <row r="11" spans="1:57" ht="15.75" customHeight="1" x14ac:dyDescent="0.25">
      <c r="A11" s="2" t="str">
        <f ca="1">IFERROR(__xludf.DUMMYFUNCTION("""COMPUTED_VALUE"""),"Hebei")</f>
        <v>Hebei</v>
      </c>
      <c r="B11" s="2" t="str">
        <f ca="1">IFERROR(__xludf.DUMMYFUNCTION("""COMPUTED_VALUE"""),"Mainland China")</f>
        <v>Mainland China</v>
      </c>
      <c r="C11" s="2">
        <f ca="1">IFERROR(__xludf.DUMMYFUNCTION("""COMPUTED_VALUE"""),38.0428)</f>
        <v>38.0428</v>
      </c>
      <c r="D11" s="2">
        <f ca="1">IFERROR(__xludf.DUMMYFUNCTION("""COMPUTED_VALUE"""),114.5149)</f>
        <v>114.5149</v>
      </c>
      <c r="E11" s="2">
        <f ca="1">IFERROR(__xludf.DUMMYFUNCTION("""COMPUTED_VALUE"""),0)</f>
        <v>0</v>
      </c>
      <c r="F11" s="2">
        <f ca="1">IFERROR(__xludf.DUMMYFUNCTION("""COMPUTED_VALUE"""),1)</f>
        <v>1</v>
      </c>
      <c r="G11" s="2">
        <f ca="1">IFERROR(__xludf.DUMMYFUNCTION("""COMPUTED_VALUE"""),1)</f>
        <v>1</v>
      </c>
      <c r="H11" s="2">
        <f ca="1">IFERROR(__xludf.DUMMYFUNCTION("""COMPUTED_VALUE"""),1)</f>
        <v>1</v>
      </c>
      <c r="I11" s="2">
        <f ca="1">IFERROR(__xludf.DUMMYFUNCTION("""COMPUTED_VALUE"""),1)</f>
        <v>1</v>
      </c>
      <c r="J11" s="2">
        <f ca="1">IFERROR(__xludf.DUMMYFUNCTION("""COMPUTED_VALUE"""),1)</f>
        <v>1</v>
      </c>
      <c r="K11" s="2">
        <f ca="1">IFERROR(__xludf.DUMMYFUNCTION("""COMPUTED_VALUE"""),1)</f>
        <v>1</v>
      </c>
      <c r="L11" s="2">
        <f ca="1">IFERROR(__xludf.DUMMYFUNCTION("""COMPUTED_VALUE"""),1)</f>
        <v>1</v>
      </c>
      <c r="M11" s="2">
        <f ca="1">IFERROR(__xludf.DUMMYFUNCTION("""COMPUTED_VALUE"""),1)</f>
        <v>1</v>
      </c>
      <c r="N11" s="2">
        <f ca="1">IFERROR(__xludf.DUMMYFUNCTION("""COMPUTED_VALUE"""),1)</f>
        <v>1</v>
      </c>
      <c r="O11" s="2">
        <f ca="1">IFERROR(__xludf.DUMMYFUNCTION("""COMPUTED_VALUE"""),1)</f>
        <v>1</v>
      </c>
      <c r="P11" s="2">
        <f ca="1">IFERROR(__xludf.DUMMYFUNCTION("""COMPUTED_VALUE"""),1)</f>
        <v>1</v>
      </c>
      <c r="Q11" s="2">
        <f ca="1">IFERROR(__xludf.DUMMYFUNCTION("""COMPUTED_VALUE"""),1)</f>
        <v>1</v>
      </c>
      <c r="R11" s="2">
        <f ca="1">IFERROR(__xludf.DUMMYFUNCTION("""COMPUTED_VALUE"""),1)</f>
        <v>1</v>
      </c>
      <c r="S11" s="2">
        <f ca="1">IFERROR(__xludf.DUMMYFUNCTION("""COMPUTED_VALUE"""),1)</f>
        <v>1</v>
      </c>
      <c r="T11" s="2">
        <f ca="1">IFERROR(__xludf.DUMMYFUNCTION("""COMPUTED_VALUE"""),1)</f>
        <v>1</v>
      </c>
      <c r="U11" s="2">
        <f ca="1">IFERROR(__xludf.DUMMYFUNCTION("""COMPUTED_VALUE"""),1)</f>
        <v>1</v>
      </c>
      <c r="V11" s="2">
        <f ca="1">IFERROR(__xludf.DUMMYFUNCTION("""COMPUTED_VALUE"""),1)</f>
        <v>1</v>
      </c>
      <c r="W11" s="2">
        <f ca="1">IFERROR(__xludf.DUMMYFUNCTION("""COMPUTED_VALUE"""),2)</f>
        <v>2</v>
      </c>
      <c r="X11" s="2">
        <f ca="1">IFERROR(__xludf.DUMMYFUNCTION("""COMPUTED_VALUE"""),2)</f>
        <v>2</v>
      </c>
      <c r="Y11" s="2">
        <f ca="1">IFERROR(__xludf.DUMMYFUNCTION("""COMPUTED_VALUE"""),2)</f>
        <v>2</v>
      </c>
      <c r="Z11" s="2">
        <f ca="1">IFERROR(__xludf.DUMMYFUNCTION("""COMPUTED_VALUE"""),2)</f>
        <v>2</v>
      </c>
      <c r="AA11" s="2">
        <f ca="1">IFERROR(__xludf.DUMMYFUNCTION("""COMPUTED_VALUE"""),3)</f>
        <v>3</v>
      </c>
      <c r="AB11" s="2">
        <f ca="1">IFERROR(__xludf.DUMMYFUNCTION("""COMPUTED_VALUE"""),3)</f>
        <v>3</v>
      </c>
      <c r="AC11" s="2">
        <f ca="1">IFERROR(__xludf.DUMMYFUNCTION("""COMPUTED_VALUE"""),3)</f>
        <v>3</v>
      </c>
      <c r="AD11" s="2">
        <f ca="1">IFERROR(__xludf.DUMMYFUNCTION("""COMPUTED_VALUE"""),3)</f>
        <v>3</v>
      </c>
      <c r="AE11" s="2">
        <f ca="1">IFERROR(__xludf.DUMMYFUNCTION("""COMPUTED_VALUE"""),3)</f>
        <v>3</v>
      </c>
      <c r="AF11" s="2">
        <f ca="1">IFERROR(__xludf.DUMMYFUNCTION("""COMPUTED_VALUE"""),4)</f>
        <v>4</v>
      </c>
      <c r="AG11" s="2">
        <f ca="1">IFERROR(__xludf.DUMMYFUNCTION("""COMPUTED_VALUE"""),4)</f>
        <v>4</v>
      </c>
      <c r="AH11" s="2">
        <f ca="1">IFERROR(__xludf.DUMMYFUNCTION("""COMPUTED_VALUE"""),5)</f>
        <v>5</v>
      </c>
      <c r="AI11" s="2">
        <f ca="1">IFERROR(__xludf.DUMMYFUNCTION("""COMPUTED_VALUE"""),5)</f>
        <v>5</v>
      </c>
      <c r="AJ11" s="2">
        <f ca="1">IFERROR(__xludf.DUMMYFUNCTION("""COMPUTED_VALUE"""),6)</f>
        <v>6</v>
      </c>
      <c r="AK11" s="2">
        <f ca="1">IFERROR(__xludf.DUMMYFUNCTION("""COMPUTED_VALUE"""),6)</f>
        <v>6</v>
      </c>
      <c r="AL11" s="2">
        <f ca="1">IFERROR(__xludf.DUMMYFUNCTION("""COMPUTED_VALUE"""),6)</f>
        <v>6</v>
      </c>
      <c r="AM11" s="2">
        <f ca="1">IFERROR(__xludf.DUMMYFUNCTION("""COMPUTED_VALUE"""),6)</f>
        <v>6</v>
      </c>
      <c r="AN11" s="2">
        <f ca="1">IFERROR(__xludf.DUMMYFUNCTION("""COMPUTED_VALUE"""),6)</f>
        <v>6</v>
      </c>
      <c r="AO11" s="2">
        <f ca="1">IFERROR(__xludf.DUMMYFUNCTION("""COMPUTED_VALUE"""),6)</f>
        <v>6</v>
      </c>
      <c r="AP11" s="2">
        <f ca="1">IFERROR(__xludf.DUMMYFUNCTION("""COMPUTED_VALUE"""),6)</f>
        <v>6</v>
      </c>
      <c r="AQ11" s="2">
        <f ca="1">IFERROR(__xludf.DUMMYFUNCTION("""COMPUTED_VALUE"""),6)</f>
        <v>6</v>
      </c>
      <c r="AR11" s="2">
        <f ca="1">IFERROR(__xludf.DUMMYFUNCTION("""COMPUTED_VALUE"""),6)</f>
        <v>6</v>
      </c>
      <c r="AS11" s="2">
        <f ca="1">IFERROR(__xludf.DUMMYFUNCTION("""COMPUTED_VALUE"""),6)</f>
        <v>6</v>
      </c>
      <c r="AT11" s="2">
        <f ca="1">IFERROR(__xludf.DUMMYFUNCTION("""COMPUTED_VALUE"""),6)</f>
        <v>6</v>
      </c>
      <c r="AU11" s="2">
        <f ca="1">IFERROR(__xludf.DUMMYFUNCTION("""COMPUTED_VALUE"""),6)</f>
        <v>6</v>
      </c>
      <c r="AV11" s="2">
        <f ca="1">IFERROR(__xludf.DUMMYFUNCTION("""COMPUTED_VALUE"""),6)</f>
        <v>6</v>
      </c>
      <c r="AW11" s="2">
        <f ca="1">IFERROR(__xludf.DUMMYFUNCTION("""COMPUTED_VALUE"""),6)</f>
        <v>6</v>
      </c>
      <c r="AX11" s="2">
        <f ca="1">IFERROR(__xludf.DUMMYFUNCTION("""COMPUTED_VALUE"""),6)</f>
        <v>6</v>
      </c>
      <c r="AY11" s="2">
        <f ca="1">IFERROR(__xludf.DUMMYFUNCTION("""COMPUTED_VALUE"""),6)</f>
        <v>6</v>
      </c>
      <c r="AZ11" s="2">
        <f ca="1">IFERROR(__xludf.DUMMYFUNCTION("""COMPUTED_VALUE"""),6)</f>
        <v>6</v>
      </c>
    </row>
    <row r="12" spans="1:57" ht="15.75" customHeight="1" x14ac:dyDescent="0.25">
      <c r="A12" s="2" t="str">
        <f ca="1">IFERROR(__xludf.DUMMYFUNCTION("""COMPUTED_VALUE"""),"Heilongjiang")</f>
        <v>Heilongjiang</v>
      </c>
      <c r="B12" s="2" t="str">
        <f ca="1">IFERROR(__xludf.DUMMYFUNCTION("""COMPUTED_VALUE"""),"Mainland China")</f>
        <v>Mainland China</v>
      </c>
      <c r="C12" s="2">
        <f ca="1">IFERROR(__xludf.DUMMYFUNCTION("""COMPUTED_VALUE"""),47.862)</f>
        <v>47.862000000000002</v>
      </c>
      <c r="D12" s="2">
        <f ca="1">IFERROR(__xludf.DUMMYFUNCTION("""COMPUTED_VALUE"""),127.7615)</f>
        <v>127.7615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IFERROR(__xludf.DUMMYFUNCTION("""COMPUTED_VALUE"""),1)</f>
        <v>1</v>
      </c>
      <c r="H12" s="2">
        <f ca="1">IFERROR(__xludf.DUMMYFUNCTION("""COMPUTED_VALUE"""),1)</f>
        <v>1</v>
      </c>
      <c r="I12" s="2">
        <f ca="1">IFERROR(__xludf.DUMMYFUNCTION("""COMPUTED_VALUE"""),1)</f>
        <v>1</v>
      </c>
      <c r="J12" s="2">
        <f ca="1">IFERROR(__xludf.DUMMYFUNCTION("""COMPUTED_VALUE"""),1)</f>
        <v>1</v>
      </c>
      <c r="K12" s="2">
        <f ca="1">IFERROR(__xludf.DUMMYFUNCTION("""COMPUTED_VALUE"""),1)</f>
        <v>1</v>
      </c>
      <c r="L12" s="2">
        <f ca="1">IFERROR(__xludf.DUMMYFUNCTION("""COMPUTED_VALUE"""),1)</f>
        <v>1</v>
      </c>
      <c r="M12" s="2">
        <f ca="1">IFERROR(__xludf.DUMMYFUNCTION("""COMPUTED_VALUE"""),2)</f>
        <v>2</v>
      </c>
      <c r="N12" s="2">
        <f ca="1">IFERROR(__xludf.DUMMYFUNCTION("""COMPUTED_VALUE"""),2)</f>
        <v>2</v>
      </c>
      <c r="O12" s="2">
        <f ca="1">IFERROR(__xludf.DUMMYFUNCTION("""COMPUTED_VALUE"""),2)</f>
        <v>2</v>
      </c>
      <c r="P12" s="2">
        <f ca="1">IFERROR(__xludf.DUMMYFUNCTION("""COMPUTED_VALUE"""),2)</f>
        <v>2</v>
      </c>
      <c r="Q12" s="2">
        <f ca="1">IFERROR(__xludf.DUMMYFUNCTION("""COMPUTED_VALUE"""),2)</f>
        <v>2</v>
      </c>
      <c r="R12" s="2">
        <f ca="1">IFERROR(__xludf.DUMMYFUNCTION("""COMPUTED_VALUE"""),2)</f>
        <v>2</v>
      </c>
      <c r="S12" s="2">
        <f ca="1">IFERROR(__xludf.DUMMYFUNCTION("""COMPUTED_VALUE"""),2)</f>
        <v>2</v>
      </c>
      <c r="T12" s="2">
        <f ca="1">IFERROR(__xludf.DUMMYFUNCTION("""COMPUTED_VALUE"""),3)</f>
        <v>3</v>
      </c>
      <c r="U12" s="2">
        <f ca="1">IFERROR(__xludf.DUMMYFUNCTION("""COMPUTED_VALUE"""),3)</f>
        <v>3</v>
      </c>
      <c r="V12" s="2">
        <f ca="1">IFERROR(__xludf.DUMMYFUNCTION("""COMPUTED_VALUE"""),5)</f>
        <v>5</v>
      </c>
      <c r="W12" s="2">
        <f ca="1">IFERROR(__xludf.DUMMYFUNCTION("""COMPUTED_VALUE"""),6)</f>
        <v>6</v>
      </c>
      <c r="X12" s="2">
        <f ca="1">IFERROR(__xludf.DUMMYFUNCTION("""COMPUTED_VALUE"""),7)</f>
        <v>7</v>
      </c>
      <c r="Y12" s="2">
        <f ca="1">IFERROR(__xludf.DUMMYFUNCTION("""COMPUTED_VALUE"""),8)</f>
        <v>8</v>
      </c>
      <c r="Z12" s="2">
        <f ca="1">IFERROR(__xludf.DUMMYFUNCTION("""COMPUTED_VALUE"""),8)</f>
        <v>8</v>
      </c>
      <c r="AA12" s="2">
        <f ca="1">IFERROR(__xludf.DUMMYFUNCTION("""COMPUTED_VALUE"""),9)</f>
        <v>9</v>
      </c>
      <c r="AB12" s="2">
        <f ca="1">IFERROR(__xludf.DUMMYFUNCTION("""COMPUTED_VALUE"""),11)</f>
        <v>11</v>
      </c>
      <c r="AC12" s="2">
        <f ca="1">IFERROR(__xludf.DUMMYFUNCTION("""COMPUTED_VALUE"""),11)</f>
        <v>11</v>
      </c>
      <c r="AD12" s="2">
        <f ca="1">IFERROR(__xludf.DUMMYFUNCTION("""COMPUTED_VALUE"""),11)</f>
        <v>11</v>
      </c>
      <c r="AE12" s="2">
        <f ca="1">IFERROR(__xludf.DUMMYFUNCTION("""COMPUTED_VALUE"""),11)</f>
        <v>11</v>
      </c>
      <c r="AF12" s="2">
        <f ca="1">IFERROR(__xludf.DUMMYFUNCTION("""COMPUTED_VALUE"""),11)</f>
        <v>11</v>
      </c>
      <c r="AG12" s="2">
        <f ca="1">IFERROR(__xludf.DUMMYFUNCTION("""COMPUTED_VALUE"""),12)</f>
        <v>12</v>
      </c>
      <c r="AH12" s="2">
        <f ca="1">IFERROR(__xludf.DUMMYFUNCTION("""COMPUTED_VALUE"""),12)</f>
        <v>12</v>
      </c>
      <c r="AI12" s="2">
        <f ca="1">IFERROR(__xludf.DUMMYFUNCTION("""COMPUTED_VALUE"""),12)</f>
        <v>12</v>
      </c>
      <c r="AJ12" s="2">
        <f ca="1">IFERROR(__xludf.DUMMYFUNCTION("""COMPUTED_VALUE"""),12)</f>
        <v>12</v>
      </c>
      <c r="AK12" s="2">
        <f ca="1">IFERROR(__xludf.DUMMYFUNCTION("""COMPUTED_VALUE"""),12)</f>
        <v>12</v>
      </c>
      <c r="AL12" s="2">
        <f ca="1">IFERROR(__xludf.DUMMYFUNCTION("""COMPUTED_VALUE"""),12)</f>
        <v>12</v>
      </c>
      <c r="AM12" s="2">
        <f ca="1">IFERROR(__xludf.DUMMYFUNCTION("""COMPUTED_VALUE"""),12)</f>
        <v>12</v>
      </c>
      <c r="AN12" s="2">
        <f ca="1">IFERROR(__xludf.DUMMYFUNCTION("""COMPUTED_VALUE"""),12)</f>
        <v>12</v>
      </c>
      <c r="AO12" s="2">
        <f ca="1">IFERROR(__xludf.DUMMYFUNCTION("""COMPUTED_VALUE"""),13)</f>
        <v>13</v>
      </c>
      <c r="AP12" s="2">
        <f ca="1">IFERROR(__xludf.DUMMYFUNCTION("""COMPUTED_VALUE"""),13)</f>
        <v>13</v>
      </c>
      <c r="AQ12" s="2">
        <f ca="1">IFERROR(__xludf.DUMMYFUNCTION("""COMPUTED_VALUE"""),13)</f>
        <v>13</v>
      </c>
      <c r="AR12" s="2">
        <f ca="1">IFERROR(__xludf.DUMMYFUNCTION("""COMPUTED_VALUE"""),13)</f>
        <v>13</v>
      </c>
      <c r="AS12" s="2">
        <f ca="1">IFERROR(__xludf.DUMMYFUNCTION("""COMPUTED_VALUE"""),13)</f>
        <v>13</v>
      </c>
      <c r="AT12" s="2">
        <f ca="1">IFERROR(__xludf.DUMMYFUNCTION("""COMPUTED_VALUE"""),13)</f>
        <v>13</v>
      </c>
      <c r="AU12" s="2">
        <f ca="1">IFERROR(__xludf.DUMMYFUNCTION("""COMPUTED_VALUE"""),13)</f>
        <v>13</v>
      </c>
      <c r="AV12" s="2">
        <f ca="1">IFERROR(__xludf.DUMMYFUNCTION("""COMPUTED_VALUE"""),13)</f>
        <v>13</v>
      </c>
      <c r="AW12" s="2">
        <f ca="1">IFERROR(__xludf.DUMMYFUNCTION("""COMPUTED_VALUE"""),13)</f>
        <v>13</v>
      </c>
      <c r="AX12" s="2">
        <f ca="1">IFERROR(__xludf.DUMMYFUNCTION("""COMPUTED_VALUE"""),13)</f>
        <v>13</v>
      </c>
      <c r="AY12" s="2">
        <f ca="1">IFERROR(__xludf.DUMMYFUNCTION("""COMPUTED_VALUE"""),13)</f>
        <v>13</v>
      </c>
      <c r="AZ12" s="2">
        <f ca="1">IFERROR(__xludf.DUMMYFUNCTION("""COMPUTED_VALUE"""),13)</f>
        <v>13</v>
      </c>
    </row>
    <row r="13" spans="1:57" ht="15.75" customHeight="1" x14ac:dyDescent="0.25">
      <c r="A13" s="2" t="str">
        <f ca="1">IFERROR(__xludf.DUMMYFUNCTION("""COMPUTED_VALUE"""),"Henan")</f>
        <v>Henan</v>
      </c>
      <c r="B13" s="2" t="str">
        <f ca="1">IFERROR(__xludf.DUMMYFUNCTION("""COMPUTED_VALUE"""),"Mainland China")</f>
        <v>Mainland China</v>
      </c>
      <c r="C13" s="2">
        <f ca="1">IFERROR(__xludf.DUMMYFUNCTION("""COMPUTED_VALUE"""),33.88202)</f>
        <v>33.882019999999997</v>
      </c>
      <c r="D13" s="2">
        <f ca="1">IFERROR(__xludf.DUMMYFUNCTION("""COMPUTED_VALUE"""),113.614)</f>
        <v>113.614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IFERROR(__xludf.DUMMYFUNCTION("""COMPUTED_VALUE"""),1)</f>
        <v>1</v>
      </c>
      <c r="J13" s="2">
        <f ca="1">IFERROR(__xludf.DUMMYFUNCTION("""COMPUTED_VALUE"""),1)</f>
        <v>1</v>
      </c>
      <c r="K13" s="2">
        <f ca="1">IFERROR(__xludf.DUMMYFUNCTION("""COMPUTED_VALUE"""),1)</f>
        <v>1</v>
      </c>
      <c r="L13" s="2">
        <f ca="1">IFERROR(__xludf.DUMMYFUNCTION("""COMPUTED_VALUE"""),2)</f>
        <v>2</v>
      </c>
      <c r="M13" s="2">
        <f ca="1">IFERROR(__xludf.DUMMYFUNCTION("""COMPUTED_VALUE"""),2)</f>
        <v>2</v>
      </c>
      <c r="N13" s="2">
        <f ca="1">IFERROR(__xludf.DUMMYFUNCTION("""COMPUTED_VALUE"""),2)</f>
        <v>2</v>
      </c>
      <c r="O13" s="2">
        <f ca="1">IFERROR(__xludf.DUMMYFUNCTION("""COMPUTED_VALUE"""),2)</f>
        <v>2</v>
      </c>
      <c r="P13" s="2">
        <f ca="1">IFERROR(__xludf.DUMMYFUNCTION("""COMPUTED_VALUE"""),2)</f>
        <v>2</v>
      </c>
      <c r="Q13" s="2">
        <f ca="1">IFERROR(__xludf.DUMMYFUNCTION("""COMPUTED_VALUE"""),2)</f>
        <v>2</v>
      </c>
      <c r="R13" s="2">
        <f ca="1">IFERROR(__xludf.DUMMYFUNCTION("""COMPUTED_VALUE"""),2)</f>
        <v>2</v>
      </c>
      <c r="S13" s="2">
        <f ca="1">IFERROR(__xludf.DUMMYFUNCTION("""COMPUTED_VALUE"""),2)</f>
        <v>2</v>
      </c>
      <c r="T13" s="2">
        <f ca="1">IFERROR(__xludf.DUMMYFUNCTION("""COMPUTED_VALUE"""),2)</f>
        <v>2</v>
      </c>
      <c r="U13" s="2">
        <f ca="1">IFERROR(__xludf.DUMMYFUNCTION("""COMPUTED_VALUE"""),3)</f>
        <v>3</v>
      </c>
      <c r="V13" s="2">
        <f ca="1">IFERROR(__xludf.DUMMYFUNCTION("""COMPUTED_VALUE"""),4)</f>
        <v>4</v>
      </c>
      <c r="W13" s="2">
        <f ca="1">IFERROR(__xludf.DUMMYFUNCTION("""COMPUTED_VALUE"""),6)</f>
        <v>6</v>
      </c>
      <c r="X13" s="2">
        <f ca="1">IFERROR(__xludf.DUMMYFUNCTION("""COMPUTED_VALUE"""),6)</f>
        <v>6</v>
      </c>
      <c r="Y13" s="2">
        <f ca="1">IFERROR(__xludf.DUMMYFUNCTION("""COMPUTED_VALUE"""),7)</f>
        <v>7</v>
      </c>
      <c r="Z13" s="2">
        <f ca="1">IFERROR(__xludf.DUMMYFUNCTION("""COMPUTED_VALUE"""),8)</f>
        <v>8</v>
      </c>
      <c r="AA13" s="2">
        <f ca="1">IFERROR(__xludf.DUMMYFUNCTION("""COMPUTED_VALUE"""),10)</f>
        <v>10</v>
      </c>
      <c r="AB13" s="2">
        <f ca="1">IFERROR(__xludf.DUMMYFUNCTION("""COMPUTED_VALUE"""),11)</f>
        <v>11</v>
      </c>
      <c r="AC13" s="2">
        <f ca="1">IFERROR(__xludf.DUMMYFUNCTION("""COMPUTED_VALUE"""),13)</f>
        <v>13</v>
      </c>
      <c r="AD13" s="2">
        <f ca="1">IFERROR(__xludf.DUMMYFUNCTION("""COMPUTED_VALUE"""),13)</f>
        <v>13</v>
      </c>
      <c r="AE13" s="2">
        <f ca="1">IFERROR(__xludf.DUMMYFUNCTION("""COMPUTED_VALUE"""),16)</f>
        <v>16</v>
      </c>
      <c r="AF13" s="2">
        <f ca="1">IFERROR(__xludf.DUMMYFUNCTION("""COMPUTED_VALUE"""),19)</f>
        <v>19</v>
      </c>
      <c r="AG13" s="2">
        <f ca="1">IFERROR(__xludf.DUMMYFUNCTION("""COMPUTED_VALUE"""),19)</f>
        <v>19</v>
      </c>
      <c r="AH13" s="2">
        <f ca="1">IFERROR(__xludf.DUMMYFUNCTION("""COMPUTED_VALUE"""),19)</f>
        <v>19</v>
      </c>
      <c r="AI13" s="2">
        <f ca="1">IFERROR(__xludf.DUMMYFUNCTION("""COMPUTED_VALUE"""),19)</f>
        <v>19</v>
      </c>
      <c r="AJ13" s="2">
        <f ca="1">IFERROR(__xludf.DUMMYFUNCTION("""COMPUTED_VALUE"""),19)</f>
        <v>19</v>
      </c>
      <c r="AK13" s="2">
        <f ca="1">IFERROR(__xludf.DUMMYFUNCTION("""COMPUTED_VALUE"""),19)</f>
        <v>19</v>
      </c>
      <c r="AL13" s="2">
        <f ca="1">IFERROR(__xludf.DUMMYFUNCTION("""COMPUTED_VALUE"""),19)</f>
        <v>19</v>
      </c>
      <c r="AM13" s="2">
        <f ca="1">IFERROR(__xludf.DUMMYFUNCTION("""COMPUTED_VALUE"""),19)</f>
        <v>19</v>
      </c>
      <c r="AN13" s="2">
        <f ca="1">IFERROR(__xludf.DUMMYFUNCTION("""COMPUTED_VALUE"""),19)</f>
        <v>19</v>
      </c>
      <c r="AO13" s="2">
        <f ca="1">IFERROR(__xludf.DUMMYFUNCTION("""COMPUTED_VALUE"""),20)</f>
        <v>20</v>
      </c>
      <c r="AP13" s="2">
        <f ca="1">IFERROR(__xludf.DUMMYFUNCTION("""COMPUTED_VALUE"""),20)</f>
        <v>20</v>
      </c>
      <c r="AQ13" s="2">
        <f ca="1">IFERROR(__xludf.DUMMYFUNCTION("""COMPUTED_VALUE"""),21)</f>
        <v>21</v>
      </c>
      <c r="AR13" s="2">
        <f ca="1">IFERROR(__xludf.DUMMYFUNCTION("""COMPUTED_VALUE"""),22)</f>
        <v>22</v>
      </c>
      <c r="AS13" s="2">
        <f ca="1">IFERROR(__xludf.DUMMYFUNCTION("""COMPUTED_VALUE"""),22)</f>
        <v>22</v>
      </c>
      <c r="AT13" s="2">
        <f ca="1">IFERROR(__xludf.DUMMYFUNCTION("""COMPUTED_VALUE"""),22)</f>
        <v>22</v>
      </c>
      <c r="AU13" s="2">
        <f ca="1">IFERROR(__xludf.DUMMYFUNCTION("""COMPUTED_VALUE"""),22)</f>
        <v>22</v>
      </c>
      <c r="AV13" s="2">
        <f ca="1">IFERROR(__xludf.DUMMYFUNCTION("""COMPUTED_VALUE"""),22)</f>
        <v>22</v>
      </c>
      <c r="AW13" s="2">
        <f ca="1">IFERROR(__xludf.DUMMYFUNCTION("""COMPUTED_VALUE"""),22)</f>
        <v>22</v>
      </c>
      <c r="AX13" s="2">
        <f ca="1">IFERROR(__xludf.DUMMYFUNCTION("""COMPUTED_VALUE"""),22)</f>
        <v>22</v>
      </c>
      <c r="AY13" s="2">
        <f ca="1">IFERROR(__xludf.DUMMYFUNCTION("""COMPUTED_VALUE"""),22)</f>
        <v>22</v>
      </c>
      <c r="AZ13" s="2">
        <f ca="1">IFERROR(__xludf.DUMMYFUNCTION("""COMPUTED_VALUE"""),22)</f>
        <v>22</v>
      </c>
    </row>
    <row r="14" spans="1:57" ht="15.75" customHeight="1" x14ac:dyDescent="0.25">
      <c r="A14" s="2" t="str">
        <f ca="1">IFERROR(__xludf.DUMMYFUNCTION("""COMPUTED_VALUE"""),"Hubei")</f>
        <v>Hubei</v>
      </c>
      <c r="B14" s="2" t="str">
        <f ca="1">IFERROR(__xludf.DUMMYFUNCTION("""COMPUTED_VALUE"""),"Mainland China")</f>
        <v>Mainland China</v>
      </c>
      <c r="C14" s="2">
        <f ca="1">IFERROR(__xludf.DUMMYFUNCTION("""COMPUTED_VALUE"""),30.9756)</f>
        <v>30.9756</v>
      </c>
      <c r="D14" s="2">
        <f ca="1">IFERROR(__xludf.DUMMYFUNCTION("""COMPUTED_VALUE"""),112.2707)</f>
        <v>112.27070000000001</v>
      </c>
      <c r="E14" s="2">
        <f ca="1">IFERROR(__xludf.DUMMYFUNCTION("""COMPUTED_VALUE"""),17)</f>
        <v>17</v>
      </c>
      <c r="F14" s="2">
        <f ca="1">IFERROR(__xludf.DUMMYFUNCTION("""COMPUTED_VALUE"""),17)</f>
        <v>17</v>
      </c>
      <c r="G14" s="2">
        <f ca="1">IFERROR(__xludf.DUMMYFUNCTION("""COMPUTED_VALUE"""),24)</f>
        <v>24</v>
      </c>
      <c r="H14" s="2">
        <f ca="1">IFERROR(__xludf.DUMMYFUNCTION("""COMPUTED_VALUE"""),40)</f>
        <v>40</v>
      </c>
      <c r="I14" s="2">
        <f ca="1">IFERROR(__xludf.DUMMYFUNCTION("""COMPUTED_VALUE"""),52)</f>
        <v>52</v>
      </c>
      <c r="J14" s="2">
        <f ca="1">IFERROR(__xludf.DUMMYFUNCTION("""COMPUTED_VALUE"""),76)</f>
        <v>76</v>
      </c>
      <c r="K14" s="2">
        <f ca="1">IFERROR(__xludf.DUMMYFUNCTION("""COMPUTED_VALUE"""),125)</f>
        <v>125</v>
      </c>
      <c r="L14" s="2">
        <f ca="1">IFERROR(__xludf.DUMMYFUNCTION("""COMPUTED_VALUE"""),125)</f>
        <v>125</v>
      </c>
      <c r="M14" s="2">
        <f ca="1">IFERROR(__xludf.DUMMYFUNCTION("""COMPUTED_VALUE"""),162)</f>
        <v>162</v>
      </c>
      <c r="N14" s="2">
        <f ca="1">IFERROR(__xludf.DUMMYFUNCTION("""COMPUTED_VALUE"""),204)</f>
        <v>204</v>
      </c>
      <c r="O14" s="2">
        <f ca="1">IFERROR(__xludf.DUMMYFUNCTION("""COMPUTED_VALUE"""),249)</f>
        <v>249</v>
      </c>
      <c r="P14" s="2">
        <f ca="1">IFERROR(__xludf.DUMMYFUNCTION("""COMPUTED_VALUE"""),350)</f>
        <v>350</v>
      </c>
      <c r="Q14" s="2">
        <f ca="1">IFERROR(__xludf.DUMMYFUNCTION("""COMPUTED_VALUE"""),414)</f>
        <v>414</v>
      </c>
      <c r="R14" s="2">
        <f ca="1">IFERROR(__xludf.DUMMYFUNCTION("""COMPUTED_VALUE"""),479)</f>
        <v>479</v>
      </c>
      <c r="S14" s="2">
        <f ca="1">IFERROR(__xludf.DUMMYFUNCTION("""COMPUTED_VALUE"""),549)</f>
        <v>549</v>
      </c>
      <c r="T14" s="2">
        <f ca="1">IFERROR(__xludf.DUMMYFUNCTION("""COMPUTED_VALUE"""),618)</f>
        <v>618</v>
      </c>
      <c r="U14" s="2">
        <f ca="1">IFERROR(__xludf.DUMMYFUNCTION("""COMPUTED_VALUE"""),699)</f>
        <v>699</v>
      </c>
      <c r="V14" s="2">
        <f ca="1">IFERROR(__xludf.DUMMYFUNCTION("""COMPUTED_VALUE"""),780)</f>
        <v>780</v>
      </c>
      <c r="W14" s="2">
        <f ca="1">IFERROR(__xludf.DUMMYFUNCTION("""COMPUTED_VALUE"""),871)</f>
        <v>871</v>
      </c>
      <c r="X14" s="2">
        <f ca="1">IFERROR(__xludf.DUMMYFUNCTION("""COMPUTED_VALUE"""),974)</f>
        <v>974</v>
      </c>
      <c r="Y14" s="2">
        <f ca="1">IFERROR(__xludf.DUMMYFUNCTION("""COMPUTED_VALUE"""),1068)</f>
        <v>1068</v>
      </c>
      <c r="Z14" s="2">
        <f ca="1">IFERROR(__xludf.DUMMYFUNCTION("""COMPUTED_VALUE"""),1068)</f>
        <v>1068</v>
      </c>
      <c r="AA14" s="2">
        <f ca="1">IFERROR(__xludf.DUMMYFUNCTION("""COMPUTED_VALUE"""),1310)</f>
        <v>1310</v>
      </c>
      <c r="AB14" s="2">
        <f ca="1">IFERROR(__xludf.DUMMYFUNCTION("""COMPUTED_VALUE"""),1457)</f>
        <v>1457</v>
      </c>
      <c r="AC14" s="2">
        <f ca="1">IFERROR(__xludf.DUMMYFUNCTION("""COMPUTED_VALUE"""),1596)</f>
        <v>1596</v>
      </c>
      <c r="AD14" s="2">
        <f ca="1">IFERROR(__xludf.DUMMYFUNCTION("""COMPUTED_VALUE"""),1696)</f>
        <v>1696</v>
      </c>
      <c r="AE14" s="2">
        <f ca="1">IFERROR(__xludf.DUMMYFUNCTION("""COMPUTED_VALUE"""),1789)</f>
        <v>1789</v>
      </c>
      <c r="AF14" s="2">
        <f ca="1">IFERROR(__xludf.DUMMYFUNCTION("""COMPUTED_VALUE"""),1921)</f>
        <v>1921</v>
      </c>
      <c r="AG14" s="2">
        <f ca="1">IFERROR(__xludf.DUMMYFUNCTION("""COMPUTED_VALUE"""),2029)</f>
        <v>2029</v>
      </c>
      <c r="AH14" s="2">
        <f ca="1">IFERROR(__xludf.DUMMYFUNCTION("""COMPUTED_VALUE"""),2144)</f>
        <v>2144</v>
      </c>
      <c r="AI14" s="2">
        <f ca="1">IFERROR(__xludf.DUMMYFUNCTION("""COMPUTED_VALUE"""),2144)</f>
        <v>2144</v>
      </c>
      <c r="AJ14" s="2">
        <f ca="1">IFERROR(__xludf.DUMMYFUNCTION("""COMPUTED_VALUE"""),2346)</f>
        <v>2346</v>
      </c>
      <c r="AK14" s="2">
        <f ca="1">IFERROR(__xludf.DUMMYFUNCTION("""COMPUTED_VALUE"""),2346)</f>
        <v>2346</v>
      </c>
      <c r="AL14" s="2">
        <f ca="1">IFERROR(__xludf.DUMMYFUNCTION("""COMPUTED_VALUE"""),2495)</f>
        <v>2495</v>
      </c>
      <c r="AM14" s="2">
        <f ca="1">IFERROR(__xludf.DUMMYFUNCTION("""COMPUTED_VALUE"""),2563)</f>
        <v>2563</v>
      </c>
      <c r="AN14" s="2">
        <f ca="1">IFERROR(__xludf.DUMMYFUNCTION("""COMPUTED_VALUE"""),2615)</f>
        <v>2615</v>
      </c>
      <c r="AO14" s="2">
        <f ca="1">IFERROR(__xludf.DUMMYFUNCTION("""COMPUTED_VALUE"""),2641)</f>
        <v>2641</v>
      </c>
      <c r="AP14" s="2">
        <f ca="1">IFERROR(__xludf.DUMMYFUNCTION("""COMPUTED_VALUE"""),2682)</f>
        <v>2682</v>
      </c>
      <c r="AQ14" s="2">
        <f ca="1">IFERROR(__xludf.DUMMYFUNCTION("""COMPUTED_VALUE"""),2727)</f>
        <v>2727</v>
      </c>
      <c r="AR14" s="2">
        <f ca="1">IFERROR(__xludf.DUMMYFUNCTION("""COMPUTED_VALUE"""),2761)</f>
        <v>2761</v>
      </c>
      <c r="AS14" s="2">
        <f ca="1">IFERROR(__xludf.DUMMYFUNCTION("""COMPUTED_VALUE"""),2803)</f>
        <v>2803</v>
      </c>
      <c r="AT14" s="2">
        <f ca="1">IFERROR(__xludf.DUMMYFUNCTION("""COMPUTED_VALUE"""),2835)</f>
        <v>2835</v>
      </c>
      <c r="AU14" s="2">
        <f ca="1">IFERROR(__xludf.DUMMYFUNCTION("""COMPUTED_VALUE"""),2871)</f>
        <v>2871</v>
      </c>
      <c r="AV14" s="2">
        <f ca="1">IFERROR(__xludf.DUMMYFUNCTION("""COMPUTED_VALUE"""),2902)</f>
        <v>2902</v>
      </c>
      <c r="AW14" s="2">
        <f ca="1">IFERROR(__xludf.DUMMYFUNCTION("""COMPUTED_VALUE"""),2931)</f>
        <v>2931</v>
      </c>
      <c r="AX14" s="2">
        <f ca="1">IFERROR(__xludf.DUMMYFUNCTION("""COMPUTED_VALUE"""),2959)</f>
        <v>2959</v>
      </c>
      <c r="AY14" s="2">
        <f ca="1">IFERROR(__xludf.DUMMYFUNCTION("""COMPUTED_VALUE"""),2986)</f>
        <v>2986</v>
      </c>
      <c r="AZ14" s="2">
        <f ca="1">IFERROR(__xludf.DUMMYFUNCTION("""COMPUTED_VALUE"""),3008)</f>
        <v>3008</v>
      </c>
    </row>
    <row r="15" spans="1:57" ht="15.75" customHeight="1" x14ac:dyDescent="0.25">
      <c r="A15" s="2" t="str">
        <f ca="1">IFERROR(__xludf.DUMMYFUNCTION("""COMPUTED_VALUE"""),"Hunan")</f>
        <v>Hunan</v>
      </c>
      <c r="B15" s="2" t="str">
        <f ca="1">IFERROR(__xludf.DUMMYFUNCTION("""COMPUTED_VALUE"""),"Mainland China")</f>
        <v>Mainland China</v>
      </c>
      <c r="C15" s="2">
        <f ca="1">IFERROR(__xludf.DUMMYFUNCTION("""COMPUTED_VALUE"""),27.6104)</f>
        <v>27.610399999999998</v>
      </c>
      <c r="D15" s="2">
        <f ca="1">IFERROR(__xludf.DUMMYFUNCTION("""COMPUTED_VALUE"""),111.7088)</f>
        <v>111.7088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IFERROR(__xludf.DUMMYFUNCTION("""COMPUTED_VALUE"""),0)</f>
        <v>0</v>
      </c>
      <c r="N15" s="2">
        <f ca="1">IFERROR(__xludf.DUMMYFUNCTION("""COMPUTED_VALUE"""),0)</f>
        <v>0</v>
      </c>
      <c r="O15" s="2">
        <f ca="1">IFERROR(__xludf.DUMMYFUNCTION("""COMPUTED_VALUE"""),0)</f>
        <v>0</v>
      </c>
      <c r="P15" s="2">
        <f ca="1">IFERROR(__xludf.DUMMYFUNCTION("""COMPUTED_VALUE"""),0)</f>
        <v>0</v>
      </c>
      <c r="Q15" s="2">
        <f ca="1">IFERROR(__xludf.DUMMYFUNCTION("""COMPUTED_VALUE"""),0)</f>
        <v>0</v>
      </c>
      <c r="R15" s="2">
        <f ca="1">IFERROR(__xludf.DUMMYFUNCTION("""COMPUTED_VALUE"""),0)</f>
        <v>0</v>
      </c>
      <c r="S15" s="2">
        <f ca="1">IFERROR(__xludf.DUMMYFUNCTION("""COMPUTED_VALUE"""),0)</f>
        <v>0</v>
      </c>
      <c r="T15" s="2">
        <f ca="1">IFERROR(__xludf.DUMMYFUNCTION("""COMPUTED_VALUE"""),0)</f>
        <v>0</v>
      </c>
      <c r="U15" s="2">
        <f ca="1">IFERROR(__xludf.DUMMYFUNCTION("""COMPUTED_VALUE"""),0)</f>
        <v>0</v>
      </c>
      <c r="V15" s="2">
        <f ca="1">IFERROR(__xludf.DUMMYFUNCTION("""COMPUTED_VALUE"""),1)</f>
        <v>1</v>
      </c>
      <c r="W15" s="2">
        <f ca="1">IFERROR(__xludf.DUMMYFUNCTION("""COMPUTED_VALUE"""),1)</f>
        <v>1</v>
      </c>
      <c r="X15" s="2">
        <f ca="1">IFERROR(__xludf.DUMMYFUNCTION("""COMPUTED_VALUE"""),1)</f>
        <v>1</v>
      </c>
      <c r="Y15" s="2">
        <f ca="1">IFERROR(__xludf.DUMMYFUNCTION("""COMPUTED_VALUE"""),1)</f>
        <v>1</v>
      </c>
      <c r="Z15" s="2">
        <f ca="1">IFERROR(__xludf.DUMMYFUNCTION("""COMPUTED_VALUE"""),2)</f>
        <v>2</v>
      </c>
      <c r="AA15" s="2">
        <f ca="1">IFERROR(__xludf.DUMMYFUNCTION("""COMPUTED_VALUE"""),2)</f>
        <v>2</v>
      </c>
      <c r="AB15" s="2">
        <f ca="1">IFERROR(__xludf.DUMMYFUNCTION("""COMPUTED_VALUE"""),2)</f>
        <v>2</v>
      </c>
      <c r="AC15" s="2">
        <f ca="1">IFERROR(__xludf.DUMMYFUNCTION("""COMPUTED_VALUE"""),2)</f>
        <v>2</v>
      </c>
      <c r="AD15" s="2">
        <f ca="1">IFERROR(__xludf.DUMMYFUNCTION("""COMPUTED_VALUE"""),3)</f>
        <v>3</v>
      </c>
      <c r="AE15" s="2">
        <f ca="1">IFERROR(__xludf.DUMMYFUNCTION("""COMPUTED_VALUE"""),3)</f>
        <v>3</v>
      </c>
      <c r="AF15" s="2">
        <f ca="1">IFERROR(__xludf.DUMMYFUNCTION("""COMPUTED_VALUE"""),4)</f>
        <v>4</v>
      </c>
      <c r="AG15" s="2">
        <f ca="1">IFERROR(__xludf.DUMMYFUNCTION("""COMPUTED_VALUE"""),4)</f>
        <v>4</v>
      </c>
      <c r="AH15" s="2">
        <f ca="1">IFERROR(__xludf.DUMMYFUNCTION("""COMPUTED_VALUE"""),4)</f>
        <v>4</v>
      </c>
      <c r="AI15" s="2">
        <f ca="1">IFERROR(__xludf.DUMMYFUNCTION("""COMPUTED_VALUE"""),4)</f>
        <v>4</v>
      </c>
      <c r="AJ15" s="2">
        <f ca="1">IFERROR(__xludf.DUMMYFUNCTION("""COMPUTED_VALUE"""),4)</f>
        <v>4</v>
      </c>
      <c r="AK15" s="2">
        <f ca="1">IFERROR(__xludf.DUMMYFUNCTION("""COMPUTED_VALUE"""),4)</f>
        <v>4</v>
      </c>
      <c r="AL15" s="2">
        <f ca="1">IFERROR(__xludf.DUMMYFUNCTION("""COMPUTED_VALUE"""),4)</f>
        <v>4</v>
      </c>
      <c r="AM15" s="2">
        <f ca="1">IFERROR(__xludf.DUMMYFUNCTION("""COMPUTED_VALUE"""),4)</f>
        <v>4</v>
      </c>
      <c r="AN15" s="2">
        <f ca="1">IFERROR(__xludf.DUMMYFUNCTION("""COMPUTED_VALUE"""),4)</f>
        <v>4</v>
      </c>
      <c r="AO15" s="2">
        <f ca="1">IFERROR(__xludf.DUMMYFUNCTION("""COMPUTED_VALUE"""),4)</f>
        <v>4</v>
      </c>
      <c r="AP15" s="2">
        <f ca="1">IFERROR(__xludf.DUMMYFUNCTION("""COMPUTED_VALUE"""),4)</f>
        <v>4</v>
      </c>
      <c r="AQ15" s="2">
        <f ca="1">IFERROR(__xludf.DUMMYFUNCTION("""COMPUTED_VALUE"""),4)</f>
        <v>4</v>
      </c>
      <c r="AR15" s="2">
        <f ca="1">IFERROR(__xludf.DUMMYFUNCTION("""COMPUTED_VALUE"""),4)</f>
        <v>4</v>
      </c>
      <c r="AS15" s="2">
        <f ca="1">IFERROR(__xludf.DUMMYFUNCTION("""COMPUTED_VALUE"""),4)</f>
        <v>4</v>
      </c>
      <c r="AT15" s="2">
        <f ca="1">IFERROR(__xludf.DUMMYFUNCTION("""COMPUTED_VALUE"""),4)</f>
        <v>4</v>
      </c>
      <c r="AU15" s="2">
        <f ca="1">IFERROR(__xludf.DUMMYFUNCTION("""COMPUTED_VALUE"""),4)</f>
        <v>4</v>
      </c>
      <c r="AV15" s="2">
        <f ca="1">IFERROR(__xludf.DUMMYFUNCTION("""COMPUTED_VALUE"""),4)</f>
        <v>4</v>
      </c>
      <c r="AW15" s="2">
        <f ca="1">IFERROR(__xludf.DUMMYFUNCTION("""COMPUTED_VALUE"""),4)</f>
        <v>4</v>
      </c>
      <c r="AX15" s="2">
        <f ca="1">IFERROR(__xludf.DUMMYFUNCTION("""COMPUTED_VALUE"""),4)</f>
        <v>4</v>
      </c>
      <c r="AY15" s="2">
        <f ca="1">IFERROR(__xludf.DUMMYFUNCTION("""COMPUTED_VALUE"""),4)</f>
        <v>4</v>
      </c>
      <c r="AZ15" s="2">
        <f ca="1">IFERROR(__xludf.DUMMYFUNCTION("""COMPUTED_VALUE"""),4)</f>
        <v>4</v>
      </c>
    </row>
    <row r="16" spans="1:57" ht="15.75" customHeight="1" x14ac:dyDescent="0.25">
      <c r="A16" s="2" t="str">
        <f ca="1">IFERROR(__xludf.DUMMYFUNCTION("""COMPUTED_VALUE"""),"Inner Mongolia")</f>
        <v>Inner Mongolia</v>
      </c>
      <c r="B16" s="2" t="str">
        <f ca="1">IFERROR(__xludf.DUMMYFUNCTION("""COMPUTED_VALUE"""),"Mainland China")</f>
        <v>Mainland China</v>
      </c>
      <c r="C16" s="2">
        <f ca="1">IFERROR(__xludf.DUMMYFUNCTION("""COMPUTED_VALUE"""),44.0935)</f>
        <v>44.093499999999999</v>
      </c>
      <c r="D16" s="2">
        <f ca="1">IFERROR(__xludf.DUMMYFUNCTION("""COMPUTED_VALUE"""),113.9448)</f>
        <v>113.9448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IFERROR(__xludf.DUMMYFUNCTION("""COMPUTED_VALUE"""),0)</f>
        <v>0</v>
      </c>
      <c r="O16" s="2">
        <f ca="1">IFERROR(__xludf.DUMMYFUNCTION("""COMPUTED_VALUE"""),0)</f>
        <v>0</v>
      </c>
      <c r="P16" s="2">
        <f ca="1">IFERROR(__xludf.DUMMYFUNCTION("""COMPUTED_VALUE"""),0)</f>
        <v>0</v>
      </c>
      <c r="Q16" s="2">
        <f ca="1">IFERROR(__xludf.DUMMYFUNCTION("""COMPUTED_VALUE"""),0)</f>
        <v>0</v>
      </c>
      <c r="R16" s="2">
        <f ca="1">IFERROR(__xludf.DUMMYFUNCTION("""COMPUTED_VALUE"""),0)</f>
        <v>0</v>
      </c>
      <c r="S16" s="2">
        <f ca="1">IFERROR(__xludf.DUMMYFUNCTION("""COMPUTED_VALUE"""),0)</f>
        <v>0</v>
      </c>
      <c r="T16" s="2">
        <f ca="1">IFERROR(__xludf.DUMMYFUNCTION("""COMPUTED_VALUE"""),0)</f>
        <v>0</v>
      </c>
      <c r="U16" s="2">
        <f ca="1">IFERROR(__xludf.DUMMYFUNCTION("""COMPUTED_VALUE"""),0)</f>
        <v>0</v>
      </c>
      <c r="V16" s="2">
        <f ca="1">IFERROR(__xludf.DUMMYFUNCTION("""COMPUTED_VALUE"""),0)</f>
        <v>0</v>
      </c>
      <c r="W16" s="2">
        <f ca="1">IFERROR(__xludf.DUMMYFUNCTION("""COMPUTED_VALUE"""),0)</f>
        <v>0</v>
      </c>
      <c r="X16" s="2">
        <f ca="1">IFERROR(__xludf.DUMMYFUNCTION("""COMPUTED_VALUE"""),0)</f>
        <v>0</v>
      </c>
      <c r="Y16" s="2">
        <f ca="1">IFERROR(__xludf.DUMMYFUNCTION("""COMPUTED_VALUE"""),0)</f>
        <v>0</v>
      </c>
      <c r="Z16" s="2">
        <f ca="1">IFERROR(__xludf.DUMMYFUNCTION("""COMPUTED_VALUE"""),0)</f>
        <v>0</v>
      </c>
      <c r="AA16" s="2">
        <f ca="1">IFERROR(__xludf.DUMMYFUNCTION("""COMPUTED_VALUE"""),0)</f>
        <v>0</v>
      </c>
      <c r="AB16" s="2">
        <f ca="1">IFERROR(__xludf.DUMMYFUNCTION("""COMPUTED_VALUE"""),0)</f>
        <v>0</v>
      </c>
      <c r="AC16" s="2">
        <f ca="1">IFERROR(__xludf.DUMMYFUNCTION("""COMPUTED_VALUE"""),0)</f>
        <v>0</v>
      </c>
      <c r="AD16" s="2">
        <f ca="1">IFERROR(__xludf.DUMMYFUNCTION("""COMPUTED_VALUE"""),0)</f>
        <v>0</v>
      </c>
      <c r="AE16" s="2">
        <f ca="1">IFERROR(__xludf.DUMMYFUNCTION("""COMPUTED_VALUE"""),0)</f>
        <v>0</v>
      </c>
      <c r="AF16" s="2">
        <f ca="1">IFERROR(__xludf.DUMMYFUNCTION("""COMPUTED_VALUE"""),0)</f>
        <v>0</v>
      </c>
      <c r="AG16" s="2">
        <f ca="1">IFERROR(__xludf.DUMMYFUNCTION("""COMPUTED_VALUE"""),0)</f>
        <v>0</v>
      </c>
      <c r="AH16" s="2">
        <f ca="1">IFERROR(__xludf.DUMMYFUNCTION("""COMPUTED_VALUE"""),0)</f>
        <v>0</v>
      </c>
      <c r="AI16" s="2">
        <f ca="1">IFERROR(__xludf.DUMMYFUNCTION("""COMPUTED_VALUE"""),0)</f>
        <v>0</v>
      </c>
      <c r="AJ16" s="2">
        <f ca="1">IFERROR(__xludf.DUMMYFUNCTION("""COMPUTED_VALUE"""),0)</f>
        <v>0</v>
      </c>
      <c r="AK16" s="2">
        <f ca="1">IFERROR(__xludf.DUMMYFUNCTION("""COMPUTED_VALUE"""),0)</f>
        <v>0</v>
      </c>
      <c r="AL16" s="2">
        <f ca="1">IFERROR(__xludf.DUMMYFUNCTION("""COMPUTED_VALUE"""),0)</f>
        <v>0</v>
      </c>
      <c r="AM16" s="2">
        <f ca="1">IFERROR(__xludf.DUMMYFUNCTION("""COMPUTED_VALUE"""),0)</f>
        <v>0</v>
      </c>
      <c r="AN16" s="2">
        <f ca="1">IFERROR(__xludf.DUMMYFUNCTION("""COMPUTED_VALUE"""),0)</f>
        <v>0</v>
      </c>
      <c r="AO16" s="2">
        <f ca="1">IFERROR(__xludf.DUMMYFUNCTION("""COMPUTED_VALUE"""),0)</f>
        <v>0</v>
      </c>
      <c r="AP16" s="2">
        <f ca="1">IFERROR(__xludf.DUMMYFUNCTION("""COMPUTED_VALUE"""),0)</f>
        <v>0</v>
      </c>
      <c r="AQ16" s="2">
        <f ca="1">IFERROR(__xludf.DUMMYFUNCTION("""COMPUTED_VALUE"""),0)</f>
        <v>0</v>
      </c>
      <c r="AR16" s="2">
        <f ca="1">IFERROR(__xludf.DUMMYFUNCTION("""COMPUTED_VALUE"""),0)</f>
        <v>0</v>
      </c>
      <c r="AS16" s="2">
        <f ca="1">IFERROR(__xludf.DUMMYFUNCTION("""COMPUTED_VALUE"""),0)</f>
        <v>0</v>
      </c>
      <c r="AT16" s="2">
        <f ca="1">IFERROR(__xludf.DUMMYFUNCTION("""COMPUTED_VALUE"""),1)</f>
        <v>1</v>
      </c>
      <c r="AU16" s="2">
        <f ca="1">IFERROR(__xludf.DUMMYFUNCTION("""COMPUTED_VALUE"""),1)</f>
        <v>1</v>
      </c>
      <c r="AV16" s="2">
        <f ca="1">IFERROR(__xludf.DUMMYFUNCTION("""COMPUTED_VALUE"""),1)</f>
        <v>1</v>
      </c>
      <c r="AW16" s="2">
        <f ca="1">IFERROR(__xludf.DUMMYFUNCTION("""COMPUTED_VALUE"""),1)</f>
        <v>1</v>
      </c>
      <c r="AX16" s="2">
        <f ca="1">IFERROR(__xludf.DUMMYFUNCTION("""COMPUTED_VALUE"""),1)</f>
        <v>1</v>
      </c>
      <c r="AY16" s="2">
        <f ca="1">IFERROR(__xludf.DUMMYFUNCTION("""COMPUTED_VALUE"""),1)</f>
        <v>1</v>
      </c>
      <c r="AZ16" s="2">
        <f ca="1">IFERROR(__xludf.DUMMYFUNCTION("""COMPUTED_VALUE"""),1)</f>
        <v>1</v>
      </c>
    </row>
    <row r="17" spans="1:52" ht="15.75" customHeight="1" x14ac:dyDescent="0.25">
      <c r="A17" s="2" t="str">
        <f ca="1">IFERROR(__xludf.DUMMYFUNCTION("""COMPUTED_VALUE"""),"Jiangsu")</f>
        <v>Jiangsu</v>
      </c>
      <c r="B17" s="2" t="str">
        <f ca="1">IFERROR(__xludf.DUMMYFUNCTION("""COMPUTED_VALUE"""),"Mainland China")</f>
        <v>Mainland China</v>
      </c>
      <c r="C17" s="2">
        <f ca="1">IFERROR(__xludf.DUMMYFUNCTION("""COMPUTED_VALUE"""),32.9711)</f>
        <v>32.9711</v>
      </c>
      <c r="D17" s="2">
        <f ca="1">IFERROR(__xludf.DUMMYFUNCTION("""COMPUTED_VALUE"""),119.455)</f>
        <v>119.455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IFERROR(__xludf.DUMMYFUNCTION("""COMPUTED_VALUE"""),0)</f>
        <v>0</v>
      </c>
      <c r="I17" s="2">
        <f ca="1">IFERROR(__xludf.DUMMYFUNCTION("""COMPUTED_VALUE"""),0)</f>
        <v>0</v>
      </c>
      <c r="J17" s="2">
        <f ca="1">IFERROR(__xludf.DUMMYFUNCTION("""COMPUTED_VALUE"""),0)</f>
        <v>0</v>
      </c>
      <c r="K17" s="2">
        <f ca="1">IFERROR(__xludf.DUMMYFUNCTION("""COMPUTED_VALUE"""),0)</f>
        <v>0</v>
      </c>
      <c r="L17" s="2">
        <f ca="1">IFERROR(__xludf.DUMMYFUNCTION("""COMPUTED_VALUE"""),0)</f>
        <v>0</v>
      </c>
      <c r="M17" s="2">
        <f ca="1">IFERROR(__xludf.DUMMYFUNCTION("""COMPUTED_VALUE"""),0)</f>
        <v>0</v>
      </c>
      <c r="N17" s="2">
        <f ca="1">IFERROR(__xludf.DUMMYFUNCTION("""COMPUTED_VALUE"""),0)</f>
        <v>0</v>
      </c>
      <c r="O17" s="2">
        <f ca="1">IFERROR(__xludf.DUMMYFUNCTION("""COMPUTED_VALUE"""),0)</f>
        <v>0</v>
      </c>
      <c r="P17" s="2">
        <f ca="1">IFERROR(__xludf.DUMMYFUNCTION("""COMPUTED_VALUE"""),0)</f>
        <v>0</v>
      </c>
      <c r="Q17" s="2">
        <f ca="1">IFERROR(__xludf.DUMMYFUNCTION("""COMPUTED_VALUE"""),0)</f>
        <v>0</v>
      </c>
      <c r="R17" s="2">
        <f ca="1">IFERROR(__xludf.DUMMYFUNCTION("""COMPUTED_VALUE"""),0)</f>
        <v>0</v>
      </c>
      <c r="S17" s="2">
        <f ca="1">IFERROR(__xludf.DUMMYFUNCTION("""COMPUTED_VALUE"""),0)</f>
        <v>0</v>
      </c>
      <c r="T17" s="2">
        <f ca="1">IFERROR(__xludf.DUMMYFUNCTION("""COMPUTED_VALUE"""),0)</f>
        <v>0</v>
      </c>
      <c r="U17" s="2">
        <f ca="1">IFERROR(__xludf.DUMMYFUNCTION("""COMPUTED_VALUE"""),0)</f>
        <v>0</v>
      </c>
      <c r="V17" s="2">
        <f ca="1">IFERROR(__xludf.DUMMYFUNCTION("""COMPUTED_VALUE"""),0)</f>
        <v>0</v>
      </c>
      <c r="W17" s="2">
        <f ca="1">IFERROR(__xludf.DUMMYFUNCTION("""COMPUTED_VALUE"""),0)</f>
        <v>0</v>
      </c>
      <c r="X17" s="2">
        <f ca="1">IFERROR(__xludf.DUMMYFUNCTION("""COMPUTED_VALUE"""),0)</f>
        <v>0</v>
      </c>
      <c r="Y17" s="2">
        <f ca="1">IFERROR(__xludf.DUMMYFUNCTION("""COMPUTED_VALUE"""),0)</f>
        <v>0</v>
      </c>
      <c r="Z17" s="2">
        <f ca="1">IFERROR(__xludf.DUMMYFUNCTION("""COMPUTED_VALUE"""),0)</f>
        <v>0</v>
      </c>
      <c r="AA17" s="2">
        <f ca="1">IFERROR(__xludf.DUMMYFUNCTION("""COMPUTED_VALUE"""),0)</f>
        <v>0</v>
      </c>
      <c r="AB17" s="2">
        <f ca="1">IFERROR(__xludf.DUMMYFUNCTION("""COMPUTED_VALUE"""),0)</f>
        <v>0</v>
      </c>
      <c r="AC17" s="2">
        <f ca="1">IFERROR(__xludf.DUMMYFUNCTION("""COMPUTED_VALUE"""),0)</f>
        <v>0</v>
      </c>
      <c r="AD17" s="2">
        <f ca="1">IFERROR(__xludf.DUMMYFUNCTION("""COMPUTED_VALUE"""),0)</f>
        <v>0</v>
      </c>
      <c r="AE17" s="2">
        <f ca="1">IFERROR(__xludf.DUMMYFUNCTION("""COMPUTED_VALUE"""),0)</f>
        <v>0</v>
      </c>
      <c r="AF17" s="2">
        <f ca="1">IFERROR(__xludf.DUMMYFUNCTION("""COMPUTED_VALUE"""),0)</f>
        <v>0</v>
      </c>
      <c r="AG17" s="2">
        <f ca="1">IFERROR(__xludf.DUMMYFUNCTION("""COMPUTED_VALUE"""),0)</f>
        <v>0</v>
      </c>
      <c r="AH17" s="2">
        <f ca="1">IFERROR(__xludf.DUMMYFUNCTION("""COMPUTED_VALUE"""),0)</f>
        <v>0</v>
      </c>
      <c r="AI17" s="2">
        <f ca="1">IFERROR(__xludf.DUMMYFUNCTION("""COMPUTED_VALUE"""),0)</f>
        <v>0</v>
      </c>
      <c r="AJ17" s="2">
        <f ca="1">IFERROR(__xludf.DUMMYFUNCTION("""COMPUTED_VALUE"""),0)</f>
        <v>0</v>
      </c>
      <c r="AK17" s="2">
        <f ca="1">IFERROR(__xludf.DUMMYFUNCTION("""COMPUTED_VALUE"""),0)</f>
        <v>0</v>
      </c>
      <c r="AL17" s="2">
        <f ca="1">IFERROR(__xludf.DUMMYFUNCTION("""COMPUTED_VALUE"""),0)</f>
        <v>0</v>
      </c>
      <c r="AM17" s="2">
        <f ca="1">IFERROR(__xludf.DUMMYFUNCTION("""COMPUTED_VALUE"""),0)</f>
        <v>0</v>
      </c>
      <c r="AN17" s="2">
        <f ca="1">IFERROR(__xludf.DUMMYFUNCTION("""COMPUTED_VALUE"""),0)</f>
        <v>0</v>
      </c>
      <c r="AO17" s="2">
        <f ca="1">IFERROR(__xludf.DUMMYFUNCTION("""COMPUTED_VALUE"""),0)</f>
        <v>0</v>
      </c>
      <c r="AP17" s="2">
        <f ca="1">IFERROR(__xludf.DUMMYFUNCTION("""COMPUTED_VALUE"""),0)</f>
        <v>0</v>
      </c>
      <c r="AQ17" s="2">
        <f ca="1">IFERROR(__xludf.DUMMYFUNCTION("""COMPUTED_VALUE"""),0)</f>
        <v>0</v>
      </c>
      <c r="AR17" s="2">
        <f ca="1">IFERROR(__xludf.DUMMYFUNCTION("""COMPUTED_VALUE"""),0)</f>
        <v>0</v>
      </c>
      <c r="AS17" s="2">
        <f ca="1">IFERROR(__xludf.DUMMYFUNCTION("""COMPUTED_VALUE"""),0)</f>
        <v>0</v>
      </c>
      <c r="AT17" s="2">
        <f ca="1">IFERROR(__xludf.DUMMYFUNCTION("""COMPUTED_VALUE"""),0)</f>
        <v>0</v>
      </c>
      <c r="AU17" s="2">
        <f ca="1">IFERROR(__xludf.DUMMYFUNCTION("""COMPUTED_VALUE"""),0)</f>
        <v>0</v>
      </c>
      <c r="AV17" s="2">
        <f ca="1">IFERROR(__xludf.DUMMYFUNCTION("""COMPUTED_VALUE"""),0)</f>
        <v>0</v>
      </c>
      <c r="AW17" s="2">
        <f ca="1">IFERROR(__xludf.DUMMYFUNCTION("""COMPUTED_VALUE"""),0)</f>
        <v>0</v>
      </c>
      <c r="AX17" s="2">
        <f ca="1">IFERROR(__xludf.DUMMYFUNCTION("""COMPUTED_VALUE"""),0)</f>
        <v>0</v>
      </c>
      <c r="AY17" s="2">
        <f ca="1">IFERROR(__xludf.DUMMYFUNCTION("""COMPUTED_VALUE"""),0)</f>
        <v>0</v>
      </c>
      <c r="AZ17" s="2">
        <f ca="1">IFERROR(__xludf.DUMMYFUNCTION("""COMPUTED_VALUE"""),0)</f>
        <v>0</v>
      </c>
    </row>
    <row r="18" spans="1:52" ht="15.75" customHeight="1" x14ac:dyDescent="0.25">
      <c r="A18" s="2" t="str">
        <f ca="1">IFERROR(__xludf.DUMMYFUNCTION("""COMPUTED_VALUE"""),"Jiangxi")</f>
        <v>Jiangxi</v>
      </c>
      <c r="B18" s="2" t="str">
        <f ca="1">IFERROR(__xludf.DUMMYFUNCTION("""COMPUTED_VALUE"""),"Mainland China")</f>
        <v>Mainland China</v>
      </c>
      <c r="C18" s="2">
        <f ca="1">IFERROR(__xludf.DUMMYFUNCTION("""COMPUTED_VALUE"""),27.614)</f>
        <v>27.614000000000001</v>
      </c>
      <c r="D18" s="2">
        <f ca="1">IFERROR(__xludf.DUMMYFUNCTION("""COMPUTED_VALUE"""),115.7221)</f>
        <v>115.7221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IFERROR(__xludf.DUMMYFUNCTION("""COMPUTED_VALUE"""),0)</f>
        <v>0</v>
      </c>
      <c r="K18" s="2">
        <f ca="1">IFERROR(__xludf.DUMMYFUNCTION("""COMPUTED_VALUE"""),0)</f>
        <v>0</v>
      </c>
      <c r="L18" s="2">
        <f ca="1">IFERROR(__xludf.DUMMYFUNCTION("""COMPUTED_VALUE"""),0)</f>
        <v>0</v>
      </c>
      <c r="M18" s="2">
        <f ca="1">IFERROR(__xludf.DUMMYFUNCTION("""COMPUTED_VALUE"""),0)</f>
        <v>0</v>
      </c>
      <c r="N18" s="2">
        <f ca="1">IFERROR(__xludf.DUMMYFUNCTION("""COMPUTED_VALUE"""),0)</f>
        <v>0</v>
      </c>
      <c r="O18" s="2">
        <f ca="1">IFERROR(__xludf.DUMMYFUNCTION("""COMPUTED_VALUE"""),0)</f>
        <v>0</v>
      </c>
      <c r="P18" s="2">
        <f ca="1">IFERROR(__xludf.DUMMYFUNCTION("""COMPUTED_VALUE"""),0)</f>
        <v>0</v>
      </c>
      <c r="Q18" s="2">
        <f ca="1">IFERROR(__xludf.DUMMYFUNCTION("""COMPUTED_VALUE"""),0)</f>
        <v>0</v>
      </c>
      <c r="R18" s="2">
        <f ca="1">IFERROR(__xludf.DUMMYFUNCTION("""COMPUTED_VALUE"""),0)</f>
        <v>0</v>
      </c>
      <c r="S18" s="2">
        <f ca="1">IFERROR(__xludf.DUMMYFUNCTION("""COMPUTED_VALUE"""),0)</f>
        <v>0</v>
      </c>
      <c r="T18" s="2">
        <f ca="1">IFERROR(__xludf.DUMMYFUNCTION("""COMPUTED_VALUE"""),0)</f>
        <v>0</v>
      </c>
      <c r="U18" s="2">
        <f ca="1">IFERROR(__xludf.DUMMYFUNCTION("""COMPUTED_VALUE"""),0)</f>
        <v>0</v>
      </c>
      <c r="V18" s="2">
        <f ca="1">IFERROR(__xludf.DUMMYFUNCTION("""COMPUTED_VALUE"""),0)</f>
        <v>0</v>
      </c>
      <c r="W18" s="2">
        <f ca="1">IFERROR(__xludf.DUMMYFUNCTION("""COMPUTED_VALUE"""),0)</f>
        <v>0</v>
      </c>
      <c r="X18" s="2">
        <f ca="1">IFERROR(__xludf.DUMMYFUNCTION("""COMPUTED_VALUE"""),1)</f>
        <v>1</v>
      </c>
      <c r="Y18" s="2">
        <f ca="1">IFERROR(__xludf.DUMMYFUNCTION("""COMPUTED_VALUE"""),1)</f>
        <v>1</v>
      </c>
      <c r="Z18" s="2">
        <f ca="1">IFERROR(__xludf.DUMMYFUNCTION("""COMPUTED_VALUE"""),1)</f>
        <v>1</v>
      </c>
      <c r="AA18" s="2">
        <f ca="1">IFERROR(__xludf.DUMMYFUNCTION("""COMPUTED_VALUE"""),1)</f>
        <v>1</v>
      </c>
      <c r="AB18" s="2">
        <f ca="1">IFERROR(__xludf.DUMMYFUNCTION("""COMPUTED_VALUE"""),1)</f>
        <v>1</v>
      </c>
      <c r="AC18" s="2">
        <f ca="1">IFERROR(__xludf.DUMMYFUNCTION("""COMPUTED_VALUE"""),1)</f>
        <v>1</v>
      </c>
      <c r="AD18" s="2">
        <f ca="1">IFERROR(__xludf.DUMMYFUNCTION("""COMPUTED_VALUE"""),1)</f>
        <v>1</v>
      </c>
      <c r="AE18" s="2">
        <f ca="1">IFERROR(__xludf.DUMMYFUNCTION("""COMPUTED_VALUE"""),1)</f>
        <v>1</v>
      </c>
      <c r="AF18" s="2">
        <f ca="1">IFERROR(__xludf.DUMMYFUNCTION("""COMPUTED_VALUE"""),1)</f>
        <v>1</v>
      </c>
      <c r="AG18" s="2">
        <f ca="1">IFERROR(__xludf.DUMMYFUNCTION("""COMPUTED_VALUE"""),1)</f>
        <v>1</v>
      </c>
      <c r="AH18" s="2">
        <f ca="1">IFERROR(__xludf.DUMMYFUNCTION("""COMPUTED_VALUE"""),1)</f>
        <v>1</v>
      </c>
      <c r="AI18" s="2">
        <f ca="1">IFERROR(__xludf.DUMMYFUNCTION("""COMPUTED_VALUE"""),1)</f>
        <v>1</v>
      </c>
      <c r="AJ18" s="2">
        <f ca="1">IFERROR(__xludf.DUMMYFUNCTION("""COMPUTED_VALUE"""),1)</f>
        <v>1</v>
      </c>
      <c r="AK18" s="2">
        <f ca="1">IFERROR(__xludf.DUMMYFUNCTION("""COMPUTED_VALUE"""),1)</f>
        <v>1</v>
      </c>
      <c r="AL18" s="2">
        <f ca="1">IFERROR(__xludf.DUMMYFUNCTION("""COMPUTED_VALUE"""),1)</f>
        <v>1</v>
      </c>
      <c r="AM18" s="2">
        <f ca="1">IFERROR(__xludf.DUMMYFUNCTION("""COMPUTED_VALUE"""),1)</f>
        <v>1</v>
      </c>
      <c r="AN18" s="2">
        <f ca="1">IFERROR(__xludf.DUMMYFUNCTION("""COMPUTED_VALUE"""),1)</f>
        <v>1</v>
      </c>
      <c r="AO18" s="2">
        <f ca="1">IFERROR(__xludf.DUMMYFUNCTION("""COMPUTED_VALUE"""),1)</f>
        <v>1</v>
      </c>
      <c r="AP18" s="2">
        <f ca="1">IFERROR(__xludf.DUMMYFUNCTION("""COMPUTED_VALUE"""),1)</f>
        <v>1</v>
      </c>
      <c r="AQ18" s="2">
        <f ca="1">IFERROR(__xludf.DUMMYFUNCTION("""COMPUTED_VALUE"""),1)</f>
        <v>1</v>
      </c>
      <c r="AR18" s="2">
        <f ca="1">IFERROR(__xludf.DUMMYFUNCTION("""COMPUTED_VALUE"""),1)</f>
        <v>1</v>
      </c>
      <c r="AS18" s="2">
        <f ca="1">IFERROR(__xludf.DUMMYFUNCTION("""COMPUTED_VALUE"""),1)</f>
        <v>1</v>
      </c>
      <c r="AT18" s="2">
        <f ca="1">IFERROR(__xludf.DUMMYFUNCTION("""COMPUTED_VALUE"""),1)</f>
        <v>1</v>
      </c>
      <c r="AU18" s="2">
        <f ca="1">IFERROR(__xludf.DUMMYFUNCTION("""COMPUTED_VALUE"""),1)</f>
        <v>1</v>
      </c>
      <c r="AV18" s="2">
        <f ca="1">IFERROR(__xludf.DUMMYFUNCTION("""COMPUTED_VALUE"""),1)</f>
        <v>1</v>
      </c>
      <c r="AW18" s="2">
        <f ca="1">IFERROR(__xludf.DUMMYFUNCTION("""COMPUTED_VALUE"""),1)</f>
        <v>1</v>
      </c>
      <c r="AX18" s="2">
        <f ca="1">IFERROR(__xludf.DUMMYFUNCTION("""COMPUTED_VALUE"""),1)</f>
        <v>1</v>
      </c>
      <c r="AY18" s="2">
        <f ca="1">IFERROR(__xludf.DUMMYFUNCTION("""COMPUTED_VALUE"""),1)</f>
        <v>1</v>
      </c>
      <c r="AZ18" s="2">
        <f ca="1">IFERROR(__xludf.DUMMYFUNCTION("""COMPUTED_VALUE"""),1)</f>
        <v>1</v>
      </c>
    </row>
    <row r="19" spans="1:52" ht="15.75" customHeight="1" x14ac:dyDescent="0.25">
      <c r="A19" s="2" t="str">
        <f ca="1">IFERROR(__xludf.DUMMYFUNCTION("""COMPUTED_VALUE"""),"Jilin")</f>
        <v>Jilin</v>
      </c>
      <c r="B19" s="2" t="str">
        <f ca="1">IFERROR(__xludf.DUMMYFUNCTION("""COMPUTED_VALUE"""),"Mainland China")</f>
        <v>Mainland China</v>
      </c>
      <c r="C19" s="2">
        <f ca="1">IFERROR(__xludf.DUMMYFUNCTION("""COMPUTED_VALUE"""),43.6661)</f>
        <v>43.6661</v>
      </c>
      <c r="D19" s="2">
        <f ca="1">IFERROR(__xludf.DUMMYFUNCTION("""COMPUTED_VALUE"""),126.1923)</f>
        <v>126.1923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IFERROR(__xludf.DUMMYFUNCTION("""COMPUTED_VALUE"""),0)</f>
        <v>0</v>
      </c>
      <c r="N19" s="2">
        <f ca="1">IFERROR(__xludf.DUMMYFUNCTION("""COMPUTED_VALUE"""),0)</f>
        <v>0</v>
      </c>
      <c r="O19" s="2">
        <f ca="1">IFERROR(__xludf.DUMMYFUNCTION("""COMPUTED_VALUE"""),0)</f>
        <v>0</v>
      </c>
      <c r="P19" s="2">
        <f ca="1">IFERROR(__xludf.DUMMYFUNCTION("""COMPUTED_VALUE"""),0)</f>
        <v>0</v>
      </c>
      <c r="Q19" s="2">
        <f ca="1">IFERROR(__xludf.DUMMYFUNCTION("""COMPUTED_VALUE"""),0)</f>
        <v>0</v>
      </c>
      <c r="R19" s="2">
        <f ca="1">IFERROR(__xludf.DUMMYFUNCTION("""COMPUTED_VALUE"""),0)</f>
        <v>0</v>
      </c>
      <c r="S19" s="2">
        <f ca="1">IFERROR(__xludf.DUMMYFUNCTION("""COMPUTED_VALUE"""),0)</f>
        <v>0</v>
      </c>
      <c r="T19" s="2">
        <f ca="1">IFERROR(__xludf.DUMMYFUNCTION("""COMPUTED_VALUE"""),0)</f>
        <v>0</v>
      </c>
      <c r="U19" s="2">
        <f ca="1">IFERROR(__xludf.DUMMYFUNCTION("""COMPUTED_VALUE"""),1)</f>
        <v>1</v>
      </c>
      <c r="V19" s="2">
        <f ca="1">IFERROR(__xludf.DUMMYFUNCTION("""COMPUTED_VALUE"""),1)</f>
        <v>1</v>
      </c>
      <c r="W19" s="2">
        <f ca="1">IFERROR(__xludf.DUMMYFUNCTION("""COMPUTED_VALUE"""),1)</f>
        <v>1</v>
      </c>
      <c r="X19" s="2">
        <f ca="1">IFERROR(__xludf.DUMMYFUNCTION("""COMPUTED_VALUE"""),1)</f>
        <v>1</v>
      </c>
      <c r="Y19" s="2">
        <f ca="1">IFERROR(__xludf.DUMMYFUNCTION("""COMPUTED_VALUE"""),1)</f>
        <v>1</v>
      </c>
      <c r="Z19" s="2">
        <f ca="1">IFERROR(__xludf.DUMMYFUNCTION("""COMPUTED_VALUE"""),1)</f>
        <v>1</v>
      </c>
      <c r="AA19" s="2">
        <f ca="1">IFERROR(__xludf.DUMMYFUNCTION("""COMPUTED_VALUE"""),1)</f>
        <v>1</v>
      </c>
      <c r="AB19" s="2">
        <f ca="1">IFERROR(__xludf.DUMMYFUNCTION("""COMPUTED_VALUE"""),1)</f>
        <v>1</v>
      </c>
      <c r="AC19" s="2">
        <f ca="1">IFERROR(__xludf.DUMMYFUNCTION("""COMPUTED_VALUE"""),1)</f>
        <v>1</v>
      </c>
      <c r="AD19" s="2">
        <f ca="1">IFERROR(__xludf.DUMMYFUNCTION("""COMPUTED_VALUE"""),1)</f>
        <v>1</v>
      </c>
      <c r="AE19" s="2">
        <f ca="1">IFERROR(__xludf.DUMMYFUNCTION("""COMPUTED_VALUE"""),1)</f>
        <v>1</v>
      </c>
      <c r="AF19" s="2">
        <f ca="1">IFERROR(__xludf.DUMMYFUNCTION("""COMPUTED_VALUE"""),1)</f>
        <v>1</v>
      </c>
      <c r="AG19" s="2">
        <f ca="1">IFERROR(__xludf.DUMMYFUNCTION("""COMPUTED_VALUE"""),1)</f>
        <v>1</v>
      </c>
      <c r="AH19" s="2">
        <f ca="1">IFERROR(__xludf.DUMMYFUNCTION("""COMPUTED_VALUE"""),1)</f>
        <v>1</v>
      </c>
      <c r="AI19" s="2">
        <f ca="1">IFERROR(__xludf.DUMMYFUNCTION("""COMPUTED_VALUE"""),1)</f>
        <v>1</v>
      </c>
      <c r="AJ19" s="2">
        <f ca="1">IFERROR(__xludf.DUMMYFUNCTION("""COMPUTED_VALUE"""),1)</f>
        <v>1</v>
      </c>
      <c r="AK19" s="2">
        <f ca="1">IFERROR(__xludf.DUMMYFUNCTION("""COMPUTED_VALUE"""),1)</f>
        <v>1</v>
      </c>
      <c r="AL19" s="2">
        <f ca="1">IFERROR(__xludf.DUMMYFUNCTION("""COMPUTED_VALUE"""),1)</f>
        <v>1</v>
      </c>
      <c r="AM19" s="2">
        <f ca="1">IFERROR(__xludf.DUMMYFUNCTION("""COMPUTED_VALUE"""),1)</f>
        <v>1</v>
      </c>
      <c r="AN19" s="2">
        <f ca="1">IFERROR(__xludf.DUMMYFUNCTION("""COMPUTED_VALUE"""),1)</f>
        <v>1</v>
      </c>
      <c r="AO19" s="2">
        <f ca="1">IFERROR(__xludf.DUMMYFUNCTION("""COMPUTED_VALUE"""),1)</f>
        <v>1</v>
      </c>
      <c r="AP19" s="2">
        <f ca="1">IFERROR(__xludf.DUMMYFUNCTION("""COMPUTED_VALUE"""),1)</f>
        <v>1</v>
      </c>
      <c r="AQ19" s="2">
        <f ca="1">IFERROR(__xludf.DUMMYFUNCTION("""COMPUTED_VALUE"""),1)</f>
        <v>1</v>
      </c>
      <c r="AR19" s="2">
        <f ca="1">IFERROR(__xludf.DUMMYFUNCTION("""COMPUTED_VALUE"""),1)</f>
        <v>1</v>
      </c>
      <c r="AS19" s="2">
        <f ca="1">IFERROR(__xludf.DUMMYFUNCTION("""COMPUTED_VALUE"""),1)</f>
        <v>1</v>
      </c>
      <c r="AT19" s="2">
        <f ca="1">IFERROR(__xludf.DUMMYFUNCTION("""COMPUTED_VALUE"""),1)</f>
        <v>1</v>
      </c>
      <c r="AU19" s="2">
        <f ca="1">IFERROR(__xludf.DUMMYFUNCTION("""COMPUTED_VALUE"""),1)</f>
        <v>1</v>
      </c>
      <c r="AV19" s="2">
        <f ca="1">IFERROR(__xludf.DUMMYFUNCTION("""COMPUTED_VALUE"""),1)</f>
        <v>1</v>
      </c>
      <c r="AW19" s="2">
        <f ca="1">IFERROR(__xludf.DUMMYFUNCTION("""COMPUTED_VALUE"""),1)</f>
        <v>1</v>
      </c>
      <c r="AX19" s="2">
        <f ca="1">IFERROR(__xludf.DUMMYFUNCTION("""COMPUTED_VALUE"""),1)</f>
        <v>1</v>
      </c>
      <c r="AY19" s="2">
        <f ca="1">IFERROR(__xludf.DUMMYFUNCTION("""COMPUTED_VALUE"""),1)</f>
        <v>1</v>
      </c>
      <c r="AZ19" s="2">
        <f ca="1">IFERROR(__xludf.DUMMYFUNCTION("""COMPUTED_VALUE"""),1)</f>
        <v>1</v>
      </c>
    </row>
    <row r="20" spans="1:52" ht="15.75" customHeight="1" x14ac:dyDescent="0.25">
      <c r="A20" s="2" t="str">
        <f ca="1">IFERROR(__xludf.DUMMYFUNCTION("""COMPUTED_VALUE"""),"Liaoning")</f>
        <v>Liaoning</v>
      </c>
      <c r="B20" s="2" t="str">
        <f ca="1">IFERROR(__xludf.DUMMYFUNCTION("""COMPUTED_VALUE"""),"Mainland China")</f>
        <v>Mainland China</v>
      </c>
      <c r="C20" s="2">
        <f ca="1">IFERROR(__xludf.DUMMYFUNCTION("""COMPUTED_VALUE"""),41.2956)</f>
        <v>41.2956</v>
      </c>
      <c r="D20" s="2">
        <f ca="1">IFERROR(__xludf.DUMMYFUNCTION("""COMPUTED_VALUE"""),122.6085)</f>
        <v>122.60850000000001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IFERROR(__xludf.DUMMYFUNCTION("""COMPUTED_VALUE"""),0)</f>
        <v>0</v>
      </c>
      <c r="I20" s="2">
        <f ca="1">IFERROR(__xludf.DUMMYFUNCTION("""COMPUTED_VALUE"""),0)</f>
        <v>0</v>
      </c>
      <c r="J20" s="2">
        <f ca="1">IFERROR(__xludf.DUMMYFUNCTION("""COMPUTED_VALUE"""),0)</f>
        <v>0</v>
      </c>
      <c r="K20" s="2">
        <f ca="1">IFERROR(__xludf.DUMMYFUNCTION("""COMPUTED_VALUE"""),0)</f>
        <v>0</v>
      </c>
      <c r="L20" s="2">
        <f ca="1">IFERROR(__xludf.DUMMYFUNCTION("""COMPUTED_VALUE"""),0)</f>
        <v>0</v>
      </c>
      <c r="M20" s="2">
        <f ca="1">IFERROR(__xludf.DUMMYFUNCTION("""COMPUTED_VALUE"""),0)</f>
        <v>0</v>
      </c>
      <c r="N20" s="2">
        <f ca="1">IFERROR(__xludf.DUMMYFUNCTION("""COMPUTED_VALUE"""),0)</f>
        <v>0</v>
      </c>
      <c r="O20" s="2">
        <f ca="1">IFERROR(__xludf.DUMMYFUNCTION("""COMPUTED_VALUE"""),0)</f>
        <v>0</v>
      </c>
      <c r="P20" s="2">
        <f ca="1">IFERROR(__xludf.DUMMYFUNCTION("""COMPUTED_VALUE"""),0)</f>
        <v>0</v>
      </c>
      <c r="Q20" s="2">
        <f ca="1">IFERROR(__xludf.DUMMYFUNCTION("""COMPUTED_VALUE"""),0)</f>
        <v>0</v>
      </c>
      <c r="R20" s="2">
        <f ca="1">IFERROR(__xludf.DUMMYFUNCTION("""COMPUTED_VALUE"""),0)</f>
        <v>0</v>
      </c>
      <c r="S20" s="2">
        <f ca="1">IFERROR(__xludf.DUMMYFUNCTION("""COMPUTED_VALUE"""),0)</f>
        <v>0</v>
      </c>
      <c r="T20" s="2">
        <f ca="1">IFERROR(__xludf.DUMMYFUNCTION("""COMPUTED_VALUE"""),0)</f>
        <v>0</v>
      </c>
      <c r="U20" s="2">
        <f ca="1">IFERROR(__xludf.DUMMYFUNCTION("""COMPUTED_VALUE"""),0)</f>
        <v>0</v>
      </c>
      <c r="V20" s="2">
        <f ca="1">IFERROR(__xludf.DUMMYFUNCTION("""COMPUTED_VALUE"""),0)</f>
        <v>0</v>
      </c>
      <c r="W20" s="2">
        <f ca="1">IFERROR(__xludf.DUMMYFUNCTION("""COMPUTED_VALUE"""),0)</f>
        <v>0</v>
      </c>
      <c r="X20" s="2">
        <f ca="1">IFERROR(__xludf.DUMMYFUNCTION("""COMPUTED_VALUE"""),0)</f>
        <v>0</v>
      </c>
      <c r="Y20" s="2">
        <f ca="1">IFERROR(__xludf.DUMMYFUNCTION("""COMPUTED_VALUE"""),0)</f>
        <v>0</v>
      </c>
      <c r="Z20" s="2">
        <f ca="1">IFERROR(__xludf.DUMMYFUNCTION("""COMPUTED_VALUE"""),1)</f>
        <v>1</v>
      </c>
      <c r="AA20" s="2">
        <f ca="1">IFERROR(__xludf.DUMMYFUNCTION("""COMPUTED_VALUE"""),1)</f>
        <v>1</v>
      </c>
      <c r="AB20" s="2">
        <f ca="1">IFERROR(__xludf.DUMMYFUNCTION("""COMPUTED_VALUE"""),1)</f>
        <v>1</v>
      </c>
      <c r="AC20" s="2">
        <f ca="1">IFERROR(__xludf.DUMMYFUNCTION("""COMPUTED_VALUE"""),1)</f>
        <v>1</v>
      </c>
      <c r="AD20" s="2">
        <f ca="1">IFERROR(__xludf.DUMMYFUNCTION("""COMPUTED_VALUE"""),1)</f>
        <v>1</v>
      </c>
      <c r="AE20" s="2">
        <f ca="1">IFERROR(__xludf.DUMMYFUNCTION("""COMPUTED_VALUE"""),1)</f>
        <v>1</v>
      </c>
      <c r="AF20" s="2">
        <f ca="1">IFERROR(__xludf.DUMMYFUNCTION("""COMPUTED_VALUE"""),1)</f>
        <v>1</v>
      </c>
      <c r="AG20" s="2">
        <f ca="1">IFERROR(__xludf.DUMMYFUNCTION("""COMPUTED_VALUE"""),1)</f>
        <v>1</v>
      </c>
      <c r="AH20" s="2">
        <f ca="1">IFERROR(__xludf.DUMMYFUNCTION("""COMPUTED_VALUE"""),1)</f>
        <v>1</v>
      </c>
      <c r="AI20" s="2">
        <f ca="1">IFERROR(__xludf.DUMMYFUNCTION("""COMPUTED_VALUE"""),1)</f>
        <v>1</v>
      </c>
      <c r="AJ20" s="2">
        <f ca="1">IFERROR(__xludf.DUMMYFUNCTION("""COMPUTED_VALUE"""),1)</f>
        <v>1</v>
      </c>
      <c r="AK20" s="2">
        <f ca="1">IFERROR(__xludf.DUMMYFUNCTION("""COMPUTED_VALUE"""),1)</f>
        <v>1</v>
      </c>
      <c r="AL20" s="2">
        <f ca="1">IFERROR(__xludf.DUMMYFUNCTION("""COMPUTED_VALUE"""),1)</f>
        <v>1</v>
      </c>
      <c r="AM20" s="2">
        <f ca="1">IFERROR(__xludf.DUMMYFUNCTION("""COMPUTED_VALUE"""),1)</f>
        <v>1</v>
      </c>
      <c r="AN20" s="2">
        <f ca="1">IFERROR(__xludf.DUMMYFUNCTION("""COMPUTED_VALUE"""),1)</f>
        <v>1</v>
      </c>
      <c r="AO20" s="2">
        <f ca="1">IFERROR(__xludf.DUMMYFUNCTION("""COMPUTED_VALUE"""),1)</f>
        <v>1</v>
      </c>
      <c r="AP20" s="2">
        <f ca="1">IFERROR(__xludf.DUMMYFUNCTION("""COMPUTED_VALUE"""),1)</f>
        <v>1</v>
      </c>
      <c r="AQ20" s="2">
        <f ca="1">IFERROR(__xludf.DUMMYFUNCTION("""COMPUTED_VALUE"""),1)</f>
        <v>1</v>
      </c>
      <c r="AR20" s="2">
        <f ca="1">IFERROR(__xludf.DUMMYFUNCTION("""COMPUTED_VALUE"""),1)</f>
        <v>1</v>
      </c>
      <c r="AS20" s="2">
        <f ca="1">IFERROR(__xludf.DUMMYFUNCTION("""COMPUTED_VALUE"""),1)</f>
        <v>1</v>
      </c>
      <c r="AT20" s="2">
        <f ca="1">IFERROR(__xludf.DUMMYFUNCTION("""COMPUTED_VALUE"""),1)</f>
        <v>1</v>
      </c>
      <c r="AU20" s="2">
        <f ca="1">IFERROR(__xludf.DUMMYFUNCTION("""COMPUTED_VALUE"""),1)</f>
        <v>1</v>
      </c>
      <c r="AV20" s="2">
        <f ca="1">IFERROR(__xludf.DUMMYFUNCTION("""COMPUTED_VALUE"""),1)</f>
        <v>1</v>
      </c>
      <c r="AW20" s="2">
        <f ca="1">IFERROR(__xludf.DUMMYFUNCTION("""COMPUTED_VALUE"""),1)</f>
        <v>1</v>
      </c>
      <c r="AX20" s="2">
        <f ca="1">IFERROR(__xludf.DUMMYFUNCTION("""COMPUTED_VALUE"""),1)</f>
        <v>1</v>
      </c>
      <c r="AY20" s="2">
        <f ca="1">IFERROR(__xludf.DUMMYFUNCTION("""COMPUTED_VALUE"""),1)</f>
        <v>1</v>
      </c>
      <c r="AZ20" s="2">
        <f ca="1">IFERROR(__xludf.DUMMYFUNCTION("""COMPUTED_VALUE"""),1)</f>
        <v>1</v>
      </c>
    </row>
    <row r="21" spans="1:52" ht="15.75" customHeight="1" x14ac:dyDescent="0.25">
      <c r="A21" s="2" t="str">
        <f ca="1">IFERROR(__xludf.DUMMYFUNCTION("""COMPUTED_VALUE"""),"Ningxia")</f>
        <v>Ningxia</v>
      </c>
      <c r="B21" s="2" t="str">
        <f ca="1">IFERROR(__xludf.DUMMYFUNCTION("""COMPUTED_VALUE"""),"Mainland China")</f>
        <v>Mainland China</v>
      </c>
      <c r="C21" s="2">
        <f ca="1">IFERROR(__xludf.DUMMYFUNCTION("""COMPUTED_VALUE"""),37.2692)</f>
        <v>37.269199999999998</v>
      </c>
      <c r="D21" s="2">
        <f ca="1">IFERROR(__xludf.DUMMYFUNCTION("""COMPUTED_VALUE"""),106.1655)</f>
        <v>106.16549999999999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IFERROR(__xludf.DUMMYFUNCTION("""COMPUTED_VALUE"""),0)</f>
        <v>0</v>
      </c>
      <c r="R21" s="2">
        <f ca="1">IFERROR(__xludf.DUMMYFUNCTION("""COMPUTED_VALUE"""),0)</f>
        <v>0</v>
      </c>
      <c r="S21" s="2">
        <f ca="1">IFERROR(__xludf.DUMMYFUNCTION("""COMPUTED_VALUE"""),0)</f>
        <v>0</v>
      </c>
      <c r="T21" s="2">
        <f ca="1">IFERROR(__xludf.DUMMYFUNCTION("""COMPUTED_VALUE"""),0)</f>
        <v>0</v>
      </c>
      <c r="U21" s="2">
        <f ca="1">IFERROR(__xludf.DUMMYFUNCTION("""COMPUTED_VALUE"""),0)</f>
        <v>0</v>
      </c>
      <c r="V21" s="2">
        <f ca="1">IFERROR(__xludf.DUMMYFUNCTION("""COMPUTED_VALUE"""),0)</f>
        <v>0</v>
      </c>
      <c r="W21" s="2">
        <f ca="1">IFERROR(__xludf.DUMMYFUNCTION("""COMPUTED_VALUE"""),0)</f>
        <v>0</v>
      </c>
      <c r="X21" s="2">
        <f ca="1">IFERROR(__xludf.DUMMYFUNCTION("""COMPUTED_VALUE"""),0)</f>
        <v>0</v>
      </c>
      <c r="Y21" s="2">
        <f ca="1">IFERROR(__xludf.DUMMYFUNCTION("""COMPUTED_VALUE"""),0)</f>
        <v>0</v>
      </c>
      <c r="Z21" s="2">
        <f ca="1">IFERROR(__xludf.DUMMYFUNCTION("""COMPUTED_VALUE"""),0)</f>
        <v>0</v>
      </c>
      <c r="AA21" s="2">
        <f ca="1">IFERROR(__xludf.DUMMYFUNCTION("""COMPUTED_VALUE"""),0)</f>
        <v>0</v>
      </c>
      <c r="AB21" s="2">
        <f ca="1">IFERROR(__xludf.DUMMYFUNCTION("""COMPUTED_VALUE"""),0)</f>
        <v>0</v>
      </c>
      <c r="AC21" s="2">
        <f ca="1">IFERROR(__xludf.DUMMYFUNCTION("""COMPUTED_VALUE"""),0)</f>
        <v>0</v>
      </c>
      <c r="AD21" s="2">
        <f ca="1">IFERROR(__xludf.DUMMYFUNCTION("""COMPUTED_VALUE"""),0)</f>
        <v>0</v>
      </c>
      <c r="AE21" s="2">
        <f ca="1">IFERROR(__xludf.DUMMYFUNCTION("""COMPUTED_VALUE"""),0)</f>
        <v>0</v>
      </c>
      <c r="AF21" s="2">
        <f ca="1">IFERROR(__xludf.DUMMYFUNCTION("""COMPUTED_VALUE"""),0)</f>
        <v>0</v>
      </c>
      <c r="AG21" s="2">
        <f ca="1">IFERROR(__xludf.DUMMYFUNCTION("""COMPUTED_VALUE"""),0)</f>
        <v>0</v>
      </c>
      <c r="AH21" s="2">
        <f ca="1">IFERROR(__xludf.DUMMYFUNCTION("""COMPUTED_VALUE"""),0)</f>
        <v>0</v>
      </c>
      <c r="AI21" s="2">
        <f ca="1">IFERROR(__xludf.DUMMYFUNCTION("""COMPUTED_VALUE"""),0)</f>
        <v>0</v>
      </c>
      <c r="AJ21" s="2">
        <f ca="1">IFERROR(__xludf.DUMMYFUNCTION("""COMPUTED_VALUE"""),0)</f>
        <v>0</v>
      </c>
      <c r="AK21" s="2">
        <f ca="1">IFERROR(__xludf.DUMMYFUNCTION("""COMPUTED_VALUE"""),0)</f>
        <v>0</v>
      </c>
      <c r="AL21" s="2">
        <f ca="1">IFERROR(__xludf.DUMMYFUNCTION("""COMPUTED_VALUE"""),0)</f>
        <v>0</v>
      </c>
      <c r="AM21" s="2">
        <f ca="1">IFERROR(__xludf.DUMMYFUNCTION("""COMPUTED_VALUE"""),0)</f>
        <v>0</v>
      </c>
      <c r="AN21" s="2">
        <f ca="1">IFERROR(__xludf.DUMMYFUNCTION("""COMPUTED_VALUE"""),0)</f>
        <v>0</v>
      </c>
      <c r="AO21" s="2">
        <f ca="1">IFERROR(__xludf.DUMMYFUNCTION("""COMPUTED_VALUE"""),0)</f>
        <v>0</v>
      </c>
      <c r="AP21" s="2">
        <f ca="1">IFERROR(__xludf.DUMMYFUNCTION("""COMPUTED_VALUE"""),0)</f>
        <v>0</v>
      </c>
      <c r="AQ21" s="2">
        <f ca="1">IFERROR(__xludf.DUMMYFUNCTION("""COMPUTED_VALUE"""),0)</f>
        <v>0</v>
      </c>
      <c r="AR21" s="2">
        <f ca="1">IFERROR(__xludf.DUMMYFUNCTION("""COMPUTED_VALUE"""),0)</f>
        <v>0</v>
      </c>
      <c r="AS21" s="2">
        <f ca="1">IFERROR(__xludf.DUMMYFUNCTION("""COMPUTED_VALUE"""),0)</f>
        <v>0</v>
      </c>
      <c r="AT21" s="2">
        <f ca="1">IFERROR(__xludf.DUMMYFUNCTION("""COMPUTED_VALUE"""),0)</f>
        <v>0</v>
      </c>
      <c r="AU21" s="2">
        <f ca="1">IFERROR(__xludf.DUMMYFUNCTION("""COMPUTED_VALUE"""),0)</f>
        <v>0</v>
      </c>
      <c r="AV21" s="2">
        <f ca="1">IFERROR(__xludf.DUMMYFUNCTION("""COMPUTED_VALUE"""),0)</f>
        <v>0</v>
      </c>
      <c r="AW21" s="2">
        <f ca="1">IFERROR(__xludf.DUMMYFUNCTION("""COMPUTED_VALUE"""),0)</f>
        <v>0</v>
      </c>
      <c r="AX21" s="2">
        <f ca="1">IFERROR(__xludf.DUMMYFUNCTION("""COMPUTED_VALUE"""),0)</f>
        <v>0</v>
      </c>
      <c r="AY21" s="2">
        <f ca="1">IFERROR(__xludf.DUMMYFUNCTION("""COMPUTED_VALUE"""),0)</f>
        <v>0</v>
      </c>
      <c r="AZ21" s="2">
        <f ca="1">IFERROR(__xludf.DUMMYFUNCTION("""COMPUTED_VALUE"""),0)</f>
        <v>0</v>
      </c>
    </row>
    <row r="22" spans="1:52" ht="13.2" x14ac:dyDescent="0.25">
      <c r="A22" s="2" t="str">
        <f ca="1">IFERROR(__xludf.DUMMYFUNCTION("""COMPUTED_VALUE"""),"Qinghai")</f>
        <v>Qinghai</v>
      </c>
      <c r="B22" s="2" t="str">
        <f ca="1">IFERROR(__xludf.DUMMYFUNCTION("""COMPUTED_VALUE"""),"Mainland China")</f>
        <v>Mainland China</v>
      </c>
      <c r="C22" s="2">
        <f ca="1">IFERROR(__xludf.DUMMYFUNCTION("""COMPUTED_VALUE"""),35.7452)</f>
        <v>35.745199999999997</v>
      </c>
      <c r="D22" s="2">
        <f ca="1">IFERROR(__xludf.DUMMYFUNCTION("""COMPUTED_VALUE"""),95.9956)</f>
        <v>95.995599999999996</v>
      </c>
      <c r="E22" s="2">
        <f ca="1">IFERROR(__xludf.DUMMYFUNCTION("""COMPUTED_VALUE"""),0)</f>
        <v>0</v>
      </c>
      <c r="F22" s="2">
        <f ca="1">IFERROR(__xludf.DUMMYFUNCTION("""COMPUTED_VALUE"""),0)</f>
        <v>0</v>
      </c>
      <c r="G22" s="2">
        <f ca="1">IFERROR(__xludf.DUMMYFUNCTION("""COMPUTED_VALUE"""),0)</f>
        <v>0</v>
      </c>
      <c r="H22" s="2">
        <f ca="1">IFERROR(__xludf.DUMMYFUNCTION("""COMPUTED_VALUE"""),0)</f>
        <v>0</v>
      </c>
      <c r="I22" s="2">
        <f ca="1">IFERROR(__xludf.DUMMYFUNCTION("""COMPUTED_VALUE"""),0)</f>
        <v>0</v>
      </c>
      <c r="J22" s="2">
        <f ca="1">IFERROR(__xludf.DUMMYFUNCTION("""COMPUTED_VALUE"""),0)</f>
        <v>0</v>
      </c>
      <c r="K22" s="2">
        <f ca="1">IFERROR(__xludf.DUMMYFUNCTION("""COMPUTED_VALUE"""),0)</f>
        <v>0</v>
      </c>
      <c r="L22" s="2">
        <f ca="1">IFERROR(__xludf.DUMMYFUNCTION("""COMPUTED_VALUE"""),0)</f>
        <v>0</v>
      </c>
      <c r="M22" s="2">
        <f ca="1">IFERROR(__xludf.DUMMYFUNCTION("""COMPUTED_VALUE"""),0)</f>
        <v>0</v>
      </c>
      <c r="N22" s="2">
        <f ca="1">IFERROR(__xludf.DUMMYFUNCTION("""COMPUTED_VALUE"""),0)</f>
        <v>0</v>
      </c>
      <c r="O22" s="2">
        <f ca="1">IFERROR(__xludf.DUMMYFUNCTION("""COMPUTED_VALUE"""),0)</f>
        <v>0</v>
      </c>
      <c r="P22" s="2">
        <f ca="1">IFERROR(__xludf.DUMMYFUNCTION("""COMPUTED_VALUE"""),0)</f>
        <v>0</v>
      </c>
      <c r="Q22" s="2">
        <f ca="1">IFERROR(__xludf.DUMMYFUNCTION("""COMPUTED_VALUE"""),0)</f>
        <v>0</v>
      </c>
      <c r="R22" s="2">
        <f ca="1">IFERROR(__xludf.DUMMYFUNCTION("""COMPUTED_VALUE"""),0)</f>
        <v>0</v>
      </c>
      <c r="S22" s="2">
        <f ca="1">IFERROR(__xludf.DUMMYFUNCTION("""COMPUTED_VALUE"""),0)</f>
        <v>0</v>
      </c>
      <c r="T22" s="2">
        <f ca="1">IFERROR(__xludf.DUMMYFUNCTION("""COMPUTED_VALUE"""),0)</f>
        <v>0</v>
      </c>
      <c r="U22" s="2">
        <f ca="1">IFERROR(__xludf.DUMMYFUNCTION("""COMPUTED_VALUE"""),0)</f>
        <v>0</v>
      </c>
      <c r="V22" s="2">
        <f ca="1">IFERROR(__xludf.DUMMYFUNCTION("""COMPUTED_VALUE"""),0)</f>
        <v>0</v>
      </c>
      <c r="W22" s="2">
        <f ca="1">IFERROR(__xludf.DUMMYFUNCTION("""COMPUTED_VALUE"""),0)</f>
        <v>0</v>
      </c>
      <c r="X22" s="2">
        <f ca="1">IFERROR(__xludf.DUMMYFUNCTION("""COMPUTED_VALUE"""),0)</f>
        <v>0</v>
      </c>
      <c r="Y22" s="2">
        <f ca="1">IFERROR(__xludf.DUMMYFUNCTION("""COMPUTED_VALUE"""),0)</f>
        <v>0</v>
      </c>
      <c r="Z22" s="2">
        <f ca="1">IFERROR(__xludf.DUMMYFUNCTION("""COMPUTED_VALUE"""),0)</f>
        <v>0</v>
      </c>
      <c r="AA22" s="2">
        <f ca="1">IFERROR(__xludf.DUMMYFUNCTION("""COMPUTED_VALUE"""),0)</f>
        <v>0</v>
      </c>
      <c r="AB22" s="2">
        <f ca="1">IFERROR(__xludf.DUMMYFUNCTION("""COMPUTED_VALUE"""),0)</f>
        <v>0</v>
      </c>
      <c r="AC22" s="2">
        <f ca="1">IFERROR(__xludf.DUMMYFUNCTION("""COMPUTED_VALUE"""),0)</f>
        <v>0</v>
      </c>
      <c r="AD22" s="2">
        <f ca="1">IFERROR(__xludf.DUMMYFUNCTION("""COMPUTED_VALUE"""),0)</f>
        <v>0</v>
      </c>
      <c r="AE22" s="2">
        <f ca="1">IFERROR(__xludf.DUMMYFUNCTION("""COMPUTED_VALUE"""),0)</f>
        <v>0</v>
      </c>
      <c r="AF22" s="2">
        <f ca="1">IFERROR(__xludf.DUMMYFUNCTION("""COMPUTED_VALUE"""),0)</f>
        <v>0</v>
      </c>
      <c r="AG22" s="2">
        <f ca="1">IFERROR(__xludf.DUMMYFUNCTION("""COMPUTED_VALUE"""),0)</f>
        <v>0</v>
      </c>
      <c r="AH22" s="2">
        <f ca="1">IFERROR(__xludf.DUMMYFUNCTION("""COMPUTED_VALUE"""),0)</f>
        <v>0</v>
      </c>
      <c r="AI22" s="2">
        <f ca="1">IFERROR(__xludf.DUMMYFUNCTION("""COMPUTED_VALUE"""),0)</f>
        <v>0</v>
      </c>
      <c r="AJ22" s="2">
        <f ca="1">IFERROR(__xludf.DUMMYFUNCTION("""COMPUTED_VALUE"""),0)</f>
        <v>0</v>
      </c>
      <c r="AK22" s="2">
        <f ca="1">IFERROR(__xludf.DUMMYFUNCTION("""COMPUTED_VALUE"""),0)</f>
        <v>0</v>
      </c>
      <c r="AL22" s="2">
        <f ca="1">IFERROR(__xludf.DUMMYFUNCTION("""COMPUTED_VALUE"""),0)</f>
        <v>0</v>
      </c>
      <c r="AM22" s="2">
        <f ca="1">IFERROR(__xludf.DUMMYFUNCTION("""COMPUTED_VALUE"""),0)</f>
        <v>0</v>
      </c>
      <c r="AN22" s="2">
        <f ca="1">IFERROR(__xludf.DUMMYFUNCTION("""COMPUTED_VALUE"""),0)</f>
        <v>0</v>
      </c>
      <c r="AO22" s="2">
        <f ca="1">IFERROR(__xludf.DUMMYFUNCTION("""COMPUTED_VALUE"""),0)</f>
        <v>0</v>
      </c>
      <c r="AP22" s="2">
        <f ca="1">IFERROR(__xludf.DUMMYFUNCTION("""COMPUTED_VALUE"""),0)</f>
        <v>0</v>
      </c>
      <c r="AQ22" s="2">
        <f ca="1">IFERROR(__xludf.DUMMYFUNCTION("""COMPUTED_VALUE"""),0)</f>
        <v>0</v>
      </c>
      <c r="AR22" s="2">
        <f ca="1">IFERROR(__xludf.DUMMYFUNCTION("""COMPUTED_VALUE"""),0)</f>
        <v>0</v>
      </c>
      <c r="AS22" s="2">
        <f ca="1">IFERROR(__xludf.DUMMYFUNCTION("""COMPUTED_VALUE"""),0)</f>
        <v>0</v>
      </c>
      <c r="AT22" s="2">
        <f ca="1">IFERROR(__xludf.DUMMYFUNCTION("""COMPUTED_VALUE"""),0)</f>
        <v>0</v>
      </c>
      <c r="AU22" s="2">
        <f ca="1">IFERROR(__xludf.DUMMYFUNCTION("""COMPUTED_VALUE"""),0)</f>
        <v>0</v>
      </c>
      <c r="AV22" s="2">
        <f ca="1">IFERROR(__xludf.DUMMYFUNCTION("""COMPUTED_VALUE"""),0)</f>
        <v>0</v>
      </c>
      <c r="AW22" s="2">
        <f ca="1">IFERROR(__xludf.DUMMYFUNCTION("""COMPUTED_VALUE"""),0)</f>
        <v>0</v>
      </c>
      <c r="AX22" s="2">
        <f ca="1">IFERROR(__xludf.DUMMYFUNCTION("""COMPUTED_VALUE"""),0)</f>
        <v>0</v>
      </c>
      <c r="AY22" s="2">
        <f ca="1">IFERROR(__xludf.DUMMYFUNCTION("""COMPUTED_VALUE"""),0)</f>
        <v>0</v>
      </c>
      <c r="AZ22" s="2">
        <f ca="1">IFERROR(__xludf.DUMMYFUNCTION("""COMPUTED_VALUE"""),0)</f>
        <v>0</v>
      </c>
    </row>
    <row r="23" spans="1:52" ht="13.2" x14ac:dyDescent="0.25">
      <c r="A23" s="2" t="str">
        <f ca="1">IFERROR(__xludf.DUMMYFUNCTION("""COMPUTED_VALUE"""),"Shaanxi")</f>
        <v>Shaanxi</v>
      </c>
      <c r="B23" s="2" t="str">
        <f ca="1">IFERROR(__xludf.DUMMYFUNCTION("""COMPUTED_VALUE"""),"Mainland China")</f>
        <v>Mainland China</v>
      </c>
      <c r="C23" s="2">
        <f ca="1">IFERROR(__xludf.DUMMYFUNCTION("""COMPUTED_VALUE"""),35.1917)</f>
        <v>35.191699999999997</v>
      </c>
      <c r="D23" s="2">
        <f ca="1">IFERROR(__xludf.DUMMYFUNCTION("""COMPUTED_VALUE"""),108.8701)</f>
        <v>108.87009999999999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IFERROR(__xludf.DUMMYFUNCTION("""COMPUTED_VALUE"""),0)</f>
        <v>0</v>
      </c>
      <c r="S23" s="2">
        <f ca="1">IFERROR(__xludf.DUMMYFUNCTION("""COMPUTED_VALUE"""),0)</f>
        <v>0</v>
      </c>
      <c r="T23" s="2">
        <f ca="1">IFERROR(__xludf.DUMMYFUNCTION("""COMPUTED_VALUE"""),0)</f>
        <v>0</v>
      </c>
      <c r="U23" s="2">
        <f ca="1">IFERROR(__xludf.DUMMYFUNCTION("""COMPUTED_VALUE"""),0)</f>
        <v>0</v>
      </c>
      <c r="V23" s="2">
        <f ca="1">IFERROR(__xludf.DUMMYFUNCTION("""COMPUTED_VALUE"""),0)</f>
        <v>0</v>
      </c>
      <c r="W23" s="2">
        <f ca="1">IFERROR(__xludf.DUMMYFUNCTION("""COMPUTED_VALUE"""),0)</f>
        <v>0</v>
      </c>
      <c r="X23" s="2">
        <f ca="1">IFERROR(__xludf.DUMMYFUNCTION("""COMPUTED_VALUE"""),0)</f>
        <v>0</v>
      </c>
      <c r="Y23" s="2">
        <f ca="1">IFERROR(__xludf.DUMMYFUNCTION("""COMPUTED_VALUE"""),0)</f>
        <v>0</v>
      </c>
      <c r="Z23" s="2">
        <f ca="1">IFERROR(__xludf.DUMMYFUNCTION("""COMPUTED_VALUE"""),0)</f>
        <v>0</v>
      </c>
      <c r="AA23" s="2">
        <f ca="1">IFERROR(__xludf.DUMMYFUNCTION("""COMPUTED_VALUE"""),0)</f>
        <v>0</v>
      </c>
      <c r="AB23" s="2">
        <f ca="1">IFERROR(__xludf.DUMMYFUNCTION("""COMPUTED_VALUE"""),0)</f>
        <v>0</v>
      </c>
      <c r="AC23" s="2">
        <f ca="1">IFERROR(__xludf.DUMMYFUNCTION("""COMPUTED_VALUE"""),0)</f>
        <v>0</v>
      </c>
      <c r="AD23" s="2">
        <f ca="1">IFERROR(__xludf.DUMMYFUNCTION("""COMPUTED_VALUE"""),0)</f>
        <v>0</v>
      </c>
      <c r="AE23" s="2">
        <f ca="1">IFERROR(__xludf.DUMMYFUNCTION("""COMPUTED_VALUE"""),0)</f>
        <v>0</v>
      </c>
      <c r="AF23" s="2">
        <f ca="1">IFERROR(__xludf.DUMMYFUNCTION("""COMPUTED_VALUE"""),0)</f>
        <v>0</v>
      </c>
      <c r="AG23" s="2">
        <f ca="1">IFERROR(__xludf.DUMMYFUNCTION("""COMPUTED_VALUE"""),0)</f>
        <v>0</v>
      </c>
      <c r="AH23" s="2">
        <f ca="1">IFERROR(__xludf.DUMMYFUNCTION("""COMPUTED_VALUE"""),1)</f>
        <v>1</v>
      </c>
      <c r="AI23" s="2">
        <f ca="1">IFERROR(__xludf.DUMMYFUNCTION("""COMPUTED_VALUE"""),1)</f>
        <v>1</v>
      </c>
      <c r="AJ23" s="2">
        <f ca="1">IFERROR(__xludf.DUMMYFUNCTION("""COMPUTED_VALUE"""),1)</f>
        <v>1</v>
      </c>
      <c r="AK23" s="2">
        <f ca="1">IFERROR(__xludf.DUMMYFUNCTION("""COMPUTED_VALUE"""),1)</f>
        <v>1</v>
      </c>
      <c r="AL23" s="2">
        <f ca="1">IFERROR(__xludf.DUMMYFUNCTION("""COMPUTED_VALUE"""),1)</f>
        <v>1</v>
      </c>
      <c r="AM23" s="2">
        <f ca="1">IFERROR(__xludf.DUMMYFUNCTION("""COMPUTED_VALUE"""),1)</f>
        <v>1</v>
      </c>
      <c r="AN23" s="2">
        <f ca="1">IFERROR(__xludf.DUMMYFUNCTION("""COMPUTED_VALUE"""),1)</f>
        <v>1</v>
      </c>
      <c r="AO23" s="2">
        <f ca="1">IFERROR(__xludf.DUMMYFUNCTION("""COMPUTED_VALUE"""),1)</f>
        <v>1</v>
      </c>
      <c r="AP23" s="2">
        <f ca="1">IFERROR(__xludf.DUMMYFUNCTION("""COMPUTED_VALUE"""),1)</f>
        <v>1</v>
      </c>
      <c r="AQ23" s="2">
        <f ca="1">IFERROR(__xludf.DUMMYFUNCTION("""COMPUTED_VALUE"""),1)</f>
        <v>1</v>
      </c>
      <c r="AR23" s="2">
        <f ca="1">IFERROR(__xludf.DUMMYFUNCTION("""COMPUTED_VALUE"""),1)</f>
        <v>1</v>
      </c>
      <c r="AS23" s="2">
        <f ca="1">IFERROR(__xludf.DUMMYFUNCTION("""COMPUTED_VALUE"""),1)</f>
        <v>1</v>
      </c>
      <c r="AT23" s="2">
        <f ca="1">IFERROR(__xludf.DUMMYFUNCTION("""COMPUTED_VALUE"""),1)</f>
        <v>1</v>
      </c>
      <c r="AU23" s="2">
        <f ca="1">IFERROR(__xludf.DUMMYFUNCTION("""COMPUTED_VALUE"""),1)</f>
        <v>1</v>
      </c>
      <c r="AV23" s="2">
        <f ca="1">IFERROR(__xludf.DUMMYFUNCTION("""COMPUTED_VALUE"""),1)</f>
        <v>1</v>
      </c>
      <c r="AW23" s="2">
        <f ca="1">IFERROR(__xludf.DUMMYFUNCTION("""COMPUTED_VALUE"""),1)</f>
        <v>1</v>
      </c>
      <c r="AX23" s="2">
        <f ca="1">IFERROR(__xludf.DUMMYFUNCTION("""COMPUTED_VALUE"""),1)</f>
        <v>1</v>
      </c>
      <c r="AY23" s="2">
        <f ca="1">IFERROR(__xludf.DUMMYFUNCTION("""COMPUTED_VALUE"""),1)</f>
        <v>1</v>
      </c>
      <c r="AZ23" s="2">
        <f ca="1">IFERROR(__xludf.DUMMYFUNCTION("""COMPUTED_VALUE"""),1)</f>
        <v>1</v>
      </c>
    </row>
    <row r="24" spans="1:52" ht="13.2" x14ac:dyDescent="0.25">
      <c r="A24" s="2" t="str">
        <f ca="1">IFERROR(__xludf.DUMMYFUNCTION("""COMPUTED_VALUE"""),"Shandong")</f>
        <v>Shandong</v>
      </c>
      <c r="B24" s="2" t="str">
        <f ca="1">IFERROR(__xludf.DUMMYFUNCTION("""COMPUTED_VALUE"""),"Mainland China")</f>
        <v>Mainland China</v>
      </c>
      <c r="C24" s="2">
        <f ca="1">IFERROR(__xludf.DUMMYFUNCTION("""COMPUTED_VALUE"""),36.3427)</f>
        <v>36.342700000000001</v>
      </c>
      <c r="D24" s="2">
        <f ca="1">IFERROR(__xludf.DUMMYFUNCTION("""COMPUTED_VALUE"""),118.1498)</f>
        <v>118.1498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IFERROR(__xludf.DUMMYFUNCTION("""COMPUTED_VALUE"""),0)</f>
        <v>0</v>
      </c>
      <c r="M24" s="2">
        <f ca="1">IFERROR(__xludf.DUMMYFUNCTION("""COMPUTED_VALUE"""),0)</f>
        <v>0</v>
      </c>
      <c r="N24" s="2">
        <f ca="1">IFERROR(__xludf.DUMMYFUNCTION("""COMPUTED_VALUE"""),0)</f>
        <v>0</v>
      </c>
      <c r="O24" s="2">
        <f ca="1">IFERROR(__xludf.DUMMYFUNCTION("""COMPUTED_VALUE"""),0)</f>
        <v>0</v>
      </c>
      <c r="P24" s="2">
        <f ca="1">IFERROR(__xludf.DUMMYFUNCTION("""COMPUTED_VALUE"""),0)</f>
        <v>0</v>
      </c>
      <c r="Q24" s="2">
        <f ca="1">IFERROR(__xludf.DUMMYFUNCTION("""COMPUTED_VALUE"""),0)</f>
        <v>0</v>
      </c>
      <c r="R24" s="2">
        <f ca="1">IFERROR(__xludf.DUMMYFUNCTION("""COMPUTED_VALUE"""),0)</f>
        <v>0</v>
      </c>
      <c r="S24" s="2">
        <f ca="1">IFERROR(__xludf.DUMMYFUNCTION("""COMPUTED_VALUE"""),0)</f>
        <v>0</v>
      </c>
      <c r="T24" s="2">
        <f ca="1">IFERROR(__xludf.DUMMYFUNCTION("""COMPUTED_VALUE"""),0)</f>
        <v>0</v>
      </c>
      <c r="U24" s="2">
        <f ca="1">IFERROR(__xludf.DUMMYFUNCTION("""COMPUTED_VALUE"""),0)</f>
        <v>0</v>
      </c>
      <c r="V24" s="2">
        <f ca="1">IFERROR(__xludf.DUMMYFUNCTION("""COMPUTED_VALUE"""),0)</f>
        <v>0</v>
      </c>
      <c r="W24" s="2">
        <f ca="1">IFERROR(__xludf.DUMMYFUNCTION("""COMPUTED_VALUE"""),1)</f>
        <v>1</v>
      </c>
      <c r="X24" s="2">
        <f ca="1">IFERROR(__xludf.DUMMYFUNCTION("""COMPUTED_VALUE"""),1)</f>
        <v>1</v>
      </c>
      <c r="Y24" s="2">
        <f ca="1">IFERROR(__xludf.DUMMYFUNCTION("""COMPUTED_VALUE"""),1)</f>
        <v>1</v>
      </c>
      <c r="Z24" s="2">
        <f ca="1">IFERROR(__xludf.DUMMYFUNCTION("""COMPUTED_VALUE"""),2)</f>
        <v>2</v>
      </c>
      <c r="AA24" s="2">
        <f ca="1">IFERROR(__xludf.DUMMYFUNCTION("""COMPUTED_VALUE"""),2)</f>
        <v>2</v>
      </c>
      <c r="AB24" s="2">
        <f ca="1">IFERROR(__xludf.DUMMYFUNCTION("""COMPUTED_VALUE"""),2)</f>
        <v>2</v>
      </c>
      <c r="AC24" s="2">
        <f ca="1">IFERROR(__xludf.DUMMYFUNCTION("""COMPUTED_VALUE"""),2)</f>
        <v>2</v>
      </c>
      <c r="AD24" s="2">
        <f ca="1">IFERROR(__xludf.DUMMYFUNCTION("""COMPUTED_VALUE"""),2)</f>
        <v>2</v>
      </c>
      <c r="AE24" s="2">
        <f ca="1">IFERROR(__xludf.DUMMYFUNCTION("""COMPUTED_VALUE"""),2)</f>
        <v>2</v>
      </c>
      <c r="AF24" s="2">
        <f ca="1">IFERROR(__xludf.DUMMYFUNCTION("""COMPUTED_VALUE"""),3)</f>
        <v>3</v>
      </c>
      <c r="AG24" s="2">
        <f ca="1">IFERROR(__xludf.DUMMYFUNCTION("""COMPUTED_VALUE"""),3)</f>
        <v>3</v>
      </c>
      <c r="AH24" s="2">
        <f ca="1">IFERROR(__xludf.DUMMYFUNCTION("""COMPUTED_VALUE"""),4)</f>
        <v>4</v>
      </c>
      <c r="AI24" s="2">
        <f ca="1">IFERROR(__xludf.DUMMYFUNCTION("""COMPUTED_VALUE"""),4)</f>
        <v>4</v>
      </c>
      <c r="AJ24" s="2">
        <f ca="1">IFERROR(__xludf.DUMMYFUNCTION("""COMPUTED_VALUE"""),4)</f>
        <v>4</v>
      </c>
      <c r="AK24" s="2">
        <f ca="1">IFERROR(__xludf.DUMMYFUNCTION("""COMPUTED_VALUE"""),4)</f>
        <v>4</v>
      </c>
      <c r="AL24" s="2">
        <f ca="1">IFERROR(__xludf.DUMMYFUNCTION("""COMPUTED_VALUE"""),5)</f>
        <v>5</v>
      </c>
      <c r="AM24" s="2">
        <f ca="1">IFERROR(__xludf.DUMMYFUNCTION("""COMPUTED_VALUE"""),6)</f>
        <v>6</v>
      </c>
      <c r="AN24" s="2">
        <f ca="1">IFERROR(__xludf.DUMMYFUNCTION("""COMPUTED_VALUE"""),6)</f>
        <v>6</v>
      </c>
      <c r="AO24" s="2">
        <f ca="1">IFERROR(__xludf.DUMMYFUNCTION("""COMPUTED_VALUE"""),6)</f>
        <v>6</v>
      </c>
      <c r="AP24" s="2">
        <f ca="1">IFERROR(__xludf.DUMMYFUNCTION("""COMPUTED_VALUE"""),6)</f>
        <v>6</v>
      </c>
      <c r="AQ24" s="2">
        <f ca="1">IFERROR(__xludf.DUMMYFUNCTION("""COMPUTED_VALUE"""),6)</f>
        <v>6</v>
      </c>
      <c r="AR24" s="2">
        <f ca="1">IFERROR(__xludf.DUMMYFUNCTION("""COMPUTED_VALUE"""),6)</f>
        <v>6</v>
      </c>
      <c r="AS24" s="2">
        <f ca="1">IFERROR(__xludf.DUMMYFUNCTION("""COMPUTED_VALUE"""),6)</f>
        <v>6</v>
      </c>
      <c r="AT24" s="2">
        <f ca="1">IFERROR(__xludf.DUMMYFUNCTION("""COMPUTED_VALUE"""),6)</f>
        <v>6</v>
      </c>
      <c r="AU24" s="2">
        <f ca="1">IFERROR(__xludf.DUMMYFUNCTION("""COMPUTED_VALUE"""),6)</f>
        <v>6</v>
      </c>
      <c r="AV24" s="2">
        <f ca="1">IFERROR(__xludf.DUMMYFUNCTION("""COMPUTED_VALUE"""),6)</f>
        <v>6</v>
      </c>
      <c r="AW24" s="2">
        <f ca="1">IFERROR(__xludf.DUMMYFUNCTION("""COMPUTED_VALUE"""),6)</f>
        <v>6</v>
      </c>
      <c r="AX24" s="2">
        <f ca="1">IFERROR(__xludf.DUMMYFUNCTION("""COMPUTED_VALUE"""),6)</f>
        <v>6</v>
      </c>
      <c r="AY24" s="2">
        <f ca="1">IFERROR(__xludf.DUMMYFUNCTION("""COMPUTED_VALUE"""),6)</f>
        <v>6</v>
      </c>
      <c r="AZ24" s="2">
        <f ca="1">IFERROR(__xludf.DUMMYFUNCTION("""COMPUTED_VALUE"""),6)</f>
        <v>6</v>
      </c>
    </row>
    <row r="25" spans="1:52" ht="13.2" x14ac:dyDescent="0.25">
      <c r="A25" s="2" t="str">
        <f ca="1">IFERROR(__xludf.DUMMYFUNCTION("""COMPUTED_VALUE"""),"Shanghai")</f>
        <v>Shanghai</v>
      </c>
      <c r="B25" s="2" t="str">
        <f ca="1">IFERROR(__xludf.DUMMYFUNCTION("""COMPUTED_VALUE"""),"Mainland China")</f>
        <v>Mainland China</v>
      </c>
      <c r="C25" s="2">
        <f ca="1">IFERROR(__xludf.DUMMYFUNCTION("""COMPUTED_VALUE"""),31.202)</f>
        <v>31.202000000000002</v>
      </c>
      <c r="D25" s="2">
        <f ca="1">IFERROR(__xludf.DUMMYFUNCTION("""COMPUTED_VALUE"""),121.4491)</f>
        <v>121.4491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IFERROR(__xludf.DUMMYFUNCTION("""COMPUTED_VALUE"""),0)</f>
        <v>0</v>
      </c>
      <c r="H25" s="2">
        <f ca="1">IFERROR(__xludf.DUMMYFUNCTION("""COMPUTED_VALUE"""),0)</f>
        <v>0</v>
      </c>
      <c r="I25" s="2">
        <f ca="1">IFERROR(__xludf.DUMMYFUNCTION("""COMPUTED_VALUE"""),1)</f>
        <v>1</v>
      </c>
      <c r="J25" s="2">
        <f ca="1">IFERROR(__xludf.DUMMYFUNCTION("""COMPUTED_VALUE"""),1)</f>
        <v>1</v>
      </c>
      <c r="K25" s="2">
        <f ca="1">IFERROR(__xludf.DUMMYFUNCTION("""COMPUTED_VALUE"""),1)</f>
        <v>1</v>
      </c>
      <c r="L25" s="2">
        <f ca="1">IFERROR(__xludf.DUMMYFUNCTION("""COMPUTED_VALUE"""),1)</f>
        <v>1</v>
      </c>
      <c r="M25" s="2">
        <f ca="1">IFERROR(__xludf.DUMMYFUNCTION("""COMPUTED_VALUE"""),1)</f>
        <v>1</v>
      </c>
      <c r="N25" s="2">
        <f ca="1">IFERROR(__xludf.DUMMYFUNCTION("""COMPUTED_VALUE"""),1)</f>
        <v>1</v>
      </c>
      <c r="O25" s="2">
        <f ca="1">IFERROR(__xludf.DUMMYFUNCTION("""COMPUTED_VALUE"""),1)</f>
        <v>1</v>
      </c>
      <c r="P25" s="2">
        <f ca="1">IFERROR(__xludf.DUMMYFUNCTION("""COMPUTED_VALUE"""),1)</f>
        <v>1</v>
      </c>
      <c r="Q25" s="2">
        <f ca="1">IFERROR(__xludf.DUMMYFUNCTION("""COMPUTED_VALUE"""),1)</f>
        <v>1</v>
      </c>
      <c r="R25" s="2">
        <f ca="1">IFERROR(__xludf.DUMMYFUNCTION("""COMPUTED_VALUE"""),1)</f>
        <v>1</v>
      </c>
      <c r="S25" s="2">
        <f ca="1">IFERROR(__xludf.DUMMYFUNCTION("""COMPUTED_VALUE"""),1)</f>
        <v>1</v>
      </c>
      <c r="T25" s="2">
        <f ca="1">IFERROR(__xludf.DUMMYFUNCTION("""COMPUTED_VALUE"""),1)</f>
        <v>1</v>
      </c>
      <c r="U25" s="2">
        <f ca="1">IFERROR(__xludf.DUMMYFUNCTION("""COMPUTED_VALUE"""),1)</f>
        <v>1</v>
      </c>
      <c r="V25" s="2">
        <f ca="1">IFERROR(__xludf.DUMMYFUNCTION("""COMPUTED_VALUE"""),1)</f>
        <v>1</v>
      </c>
      <c r="W25" s="2">
        <f ca="1">IFERROR(__xludf.DUMMYFUNCTION("""COMPUTED_VALUE"""),1)</f>
        <v>1</v>
      </c>
      <c r="X25" s="2">
        <f ca="1">IFERROR(__xludf.DUMMYFUNCTION("""COMPUTED_VALUE"""),1)</f>
        <v>1</v>
      </c>
      <c r="Y25" s="2">
        <f ca="1">IFERROR(__xludf.DUMMYFUNCTION("""COMPUTED_VALUE"""),1)</f>
        <v>1</v>
      </c>
      <c r="Z25" s="2">
        <f ca="1">IFERROR(__xludf.DUMMYFUNCTION("""COMPUTED_VALUE"""),1)</f>
        <v>1</v>
      </c>
      <c r="AA25" s="2">
        <f ca="1">IFERROR(__xludf.DUMMYFUNCTION("""COMPUTED_VALUE"""),1)</f>
        <v>1</v>
      </c>
      <c r="AB25" s="2">
        <f ca="1">IFERROR(__xludf.DUMMYFUNCTION("""COMPUTED_VALUE"""),1)</f>
        <v>1</v>
      </c>
      <c r="AC25" s="2">
        <f ca="1">IFERROR(__xludf.DUMMYFUNCTION("""COMPUTED_VALUE"""),1)</f>
        <v>1</v>
      </c>
      <c r="AD25" s="2">
        <f ca="1">IFERROR(__xludf.DUMMYFUNCTION("""COMPUTED_VALUE"""),1)</f>
        <v>1</v>
      </c>
      <c r="AE25" s="2">
        <f ca="1">IFERROR(__xludf.DUMMYFUNCTION("""COMPUTED_VALUE"""),1)</f>
        <v>1</v>
      </c>
      <c r="AF25" s="2">
        <f ca="1">IFERROR(__xludf.DUMMYFUNCTION("""COMPUTED_VALUE"""),1)</f>
        <v>1</v>
      </c>
      <c r="AG25" s="2">
        <f ca="1">IFERROR(__xludf.DUMMYFUNCTION("""COMPUTED_VALUE"""),2)</f>
        <v>2</v>
      </c>
      <c r="AH25" s="2">
        <f ca="1">IFERROR(__xludf.DUMMYFUNCTION("""COMPUTED_VALUE"""),2)</f>
        <v>2</v>
      </c>
      <c r="AI25" s="2">
        <f ca="1">IFERROR(__xludf.DUMMYFUNCTION("""COMPUTED_VALUE"""),2)</f>
        <v>2</v>
      </c>
      <c r="AJ25" s="2">
        <f ca="1">IFERROR(__xludf.DUMMYFUNCTION("""COMPUTED_VALUE"""),3)</f>
        <v>3</v>
      </c>
      <c r="AK25" s="2">
        <f ca="1">IFERROR(__xludf.DUMMYFUNCTION("""COMPUTED_VALUE"""),3)</f>
        <v>3</v>
      </c>
      <c r="AL25" s="2">
        <f ca="1">IFERROR(__xludf.DUMMYFUNCTION("""COMPUTED_VALUE"""),3)</f>
        <v>3</v>
      </c>
      <c r="AM25" s="2">
        <f ca="1">IFERROR(__xludf.DUMMYFUNCTION("""COMPUTED_VALUE"""),3)</f>
        <v>3</v>
      </c>
      <c r="AN25" s="2">
        <f ca="1">IFERROR(__xludf.DUMMYFUNCTION("""COMPUTED_VALUE"""),3)</f>
        <v>3</v>
      </c>
      <c r="AO25" s="2">
        <f ca="1">IFERROR(__xludf.DUMMYFUNCTION("""COMPUTED_VALUE"""),3)</f>
        <v>3</v>
      </c>
      <c r="AP25" s="2">
        <f ca="1">IFERROR(__xludf.DUMMYFUNCTION("""COMPUTED_VALUE"""),3)</f>
        <v>3</v>
      </c>
      <c r="AQ25" s="2">
        <f ca="1">IFERROR(__xludf.DUMMYFUNCTION("""COMPUTED_VALUE"""),3)</f>
        <v>3</v>
      </c>
      <c r="AR25" s="2">
        <f ca="1">IFERROR(__xludf.DUMMYFUNCTION("""COMPUTED_VALUE"""),3)</f>
        <v>3</v>
      </c>
      <c r="AS25" s="2">
        <f ca="1">IFERROR(__xludf.DUMMYFUNCTION("""COMPUTED_VALUE"""),3)</f>
        <v>3</v>
      </c>
      <c r="AT25" s="2">
        <f ca="1">IFERROR(__xludf.DUMMYFUNCTION("""COMPUTED_VALUE"""),3)</f>
        <v>3</v>
      </c>
      <c r="AU25" s="2">
        <f ca="1">IFERROR(__xludf.DUMMYFUNCTION("""COMPUTED_VALUE"""),3)</f>
        <v>3</v>
      </c>
      <c r="AV25" s="2">
        <f ca="1">IFERROR(__xludf.DUMMYFUNCTION("""COMPUTED_VALUE"""),3)</f>
        <v>3</v>
      </c>
      <c r="AW25" s="2">
        <f ca="1">IFERROR(__xludf.DUMMYFUNCTION("""COMPUTED_VALUE"""),3)</f>
        <v>3</v>
      </c>
      <c r="AX25" s="2">
        <f ca="1">IFERROR(__xludf.DUMMYFUNCTION("""COMPUTED_VALUE"""),3)</f>
        <v>3</v>
      </c>
      <c r="AY25" s="2">
        <f ca="1">IFERROR(__xludf.DUMMYFUNCTION("""COMPUTED_VALUE"""),3)</f>
        <v>3</v>
      </c>
      <c r="AZ25" s="2">
        <f ca="1">IFERROR(__xludf.DUMMYFUNCTION("""COMPUTED_VALUE"""),3)</f>
        <v>3</v>
      </c>
    </row>
    <row r="26" spans="1:52" ht="13.2" x14ac:dyDescent="0.25">
      <c r="A26" s="2" t="str">
        <f ca="1">IFERROR(__xludf.DUMMYFUNCTION("""COMPUTED_VALUE"""),"Shanxi")</f>
        <v>Shanxi</v>
      </c>
      <c r="B26" s="2" t="str">
        <f ca="1">IFERROR(__xludf.DUMMYFUNCTION("""COMPUTED_VALUE"""),"Mainland China")</f>
        <v>Mainland China</v>
      </c>
      <c r="C26" s="2">
        <f ca="1">IFERROR(__xludf.DUMMYFUNCTION("""COMPUTED_VALUE"""),37.5777)</f>
        <v>37.5777</v>
      </c>
      <c r="D26" s="2">
        <f ca="1">IFERROR(__xludf.DUMMYFUNCTION("""COMPUTED_VALUE"""),112.2922)</f>
        <v>112.29219999999999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IFERROR(__xludf.DUMMYFUNCTION("""COMPUTED_VALUE"""),0)</f>
        <v>0</v>
      </c>
      <c r="M26" s="2">
        <f ca="1">IFERROR(__xludf.DUMMYFUNCTION("""COMPUTED_VALUE"""),0)</f>
        <v>0</v>
      </c>
      <c r="N26" s="2">
        <f ca="1">IFERROR(__xludf.DUMMYFUNCTION("""COMPUTED_VALUE"""),0)</f>
        <v>0</v>
      </c>
      <c r="O26" s="2">
        <f ca="1">IFERROR(__xludf.DUMMYFUNCTION("""COMPUTED_VALUE"""),0)</f>
        <v>0</v>
      </c>
      <c r="P26" s="2">
        <f ca="1">IFERROR(__xludf.DUMMYFUNCTION("""COMPUTED_VALUE"""),0)</f>
        <v>0</v>
      </c>
      <c r="Q26" s="2">
        <f ca="1">IFERROR(__xludf.DUMMYFUNCTION("""COMPUTED_VALUE"""),0)</f>
        <v>0</v>
      </c>
      <c r="R26" s="2">
        <f ca="1">IFERROR(__xludf.DUMMYFUNCTION("""COMPUTED_VALUE"""),0)</f>
        <v>0</v>
      </c>
      <c r="S26" s="2">
        <f ca="1">IFERROR(__xludf.DUMMYFUNCTION("""COMPUTED_VALUE"""),0)</f>
        <v>0</v>
      </c>
      <c r="T26" s="2">
        <f ca="1">IFERROR(__xludf.DUMMYFUNCTION("""COMPUTED_VALUE"""),0)</f>
        <v>0</v>
      </c>
      <c r="U26" s="2">
        <f ca="1">IFERROR(__xludf.DUMMYFUNCTION("""COMPUTED_VALUE"""),0)</f>
        <v>0</v>
      </c>
      <c r="V26" s="2">
        <f ca="1">IFERROR(__xludf.DUMMYFUNCTION("""COMPUTED_VALUE"""),0)</f>
        <v>0</v>
      </c>
      <c r="W26" s="2">
        <f ca="1">IFERROR(__xludf.DUMMYFUNCTION("""COMPUTED_VALUE"""),0)</f>
        <v>0</v>
      </c>
      <c r="X26" s="2">
        <f ca="1">IFERROR(__xludf.DUMMYFUNCTION("""COMPUTED_VALUE"""),0)</f>
        <v>0</v>
      </c>
      <c r="Y26" s="2">
        <f ca="1">IFERROR(__xludf.DUMMYFUNCTION("""COMPUTED_VALUE"""),0)</f>
        <v>0</v>
      </c>
      <c r="Z26" s="2">
        <f ca="1">IFERROR(__xludf.DUMMYFUNCTION("""COMPUTED_VALUE"""),0)</f>
        <v>0</v>
      </c>
      <c r="AA26" s="2">
        <f ca="1">IFERROR(__xludf.DUMMYFUNCTION("""COMPUTED_VALUE"""),0)</f>
        <v>0</v>
      </c>
      <c r="AB26" s="2">
        <f ca="1">IFERROR(__xludf.DUMMYFUNCTION("""COMPUTED_VALUE"""),0)</f>
        <v>0</v>
      </c>
      <c r="AC26" s="2">
        <f ca="1">IFERROR(__xludf.DUMMYFUNCTION("""COMPUTED_VALUE"""),0)</f>
        <v>0</v>
      </c>
      <c r="AD26" s="2">
        <f ca="1">IFERROR(__xludf.DUMMYFUNCTION("""COMPUTED_VALUE"""),0)</f>
        <v>0</v>
      </c>
      <c r="AE26" s="2">
        <f ca="1">IFERROR(__xludf.DUMMYFUNCTION("""COMPUTED_VALUE"""),0)</f>
        <v>0</v>
      </c>
      <c r="AF26" s="2">
        <f ca="1">IFERROR(__xludf.DUMMYFUNCTION("""COMPUTED_VALUE"""),0)</f>
        <v>0</v>
      </c>
      <c r="AG26" s="2">
        <f ca="1">IFERROR(__xludf.DUMMYFUNCTION("""COMPUTED_VALUE"""),0)</f>
        <v>0</v>
      </c>
      <c r="AH26" s="2">
        <f ca="1">IFERROR(__xludf.DUMMYFUNCTION("""COMPUTED_VALUE"""),0)</f>
        <v>0</v>
      </c>
      <c r="AI26" s="2">
        <f ca="1">IFERROR(__xludf.DUMMYFUNCTION("""COMPUTED_VALUE"""),0)</f>
        <v>0</v>
      </c>
      <c r="AJ26" s="2">
        <f ca="1">IFERROR(__xludf.DUMMYFUNCTION("""COMPUTED_VALUE"""),0)</f>
        <v>0</v>
      </c>
      <c r="AK26" s="2">
        <f ca="1">IFERROR(__xludf.DUMMYFUNCTION("""COMPUTED_VALUE"""),0)</f>
        <v>0</v>
      </c>
      <c r="AL26" s="2">
        <f ca="1">IFERROR(__xludf.DUMMYFUNCTION("""COMPUTED_VALUE"""),0)</f>
        <v>0</v>
      </c>
      <c r="AM26" s="2">
        <f ca="1">IFERROR(__xludf.DUMMYFUNCTION("""COMPUTED_VALUE"""),0)</f>
        <v>0</v>
      </c>
      <c r="AN26" s="2">
        <f ca="1">IFERROR(__xludf.DUMMYFUNCTION("""COMPUTED_VALUE"""),0)</f>
        <v>0</v>
      </c>
      <c r="AO26" s="2">
        <f ca="1">IFERROR(__xludf.DUMMYFUNCTION("""COMPUTED_VALUE"""),0)</f>
        <v>0</v>
      </c>
      <c r="AP26" s="2">
        <f ca="1">IFERROR(__xludf.DUMMYFUNCTION("""COMPUTED_VALUE"""),0)</f>
        <v>0</v>
      </c>
      <c r="AQ26" s="2">
        <f ca="1">IFERROR(__xludf.DUMMYFUNCTION("""COMPUTED_VALUE"""),0)</f>
        <v>0</v>
      </c>
      <c r="AR26" s="2">
        <f ca="1">IFERROR(__xludf.DUMMYFUNCTION("""COMPUTED_VALUE"""),0)</f>
        <v>0</v>
      </c>
      <c r="AS26" s="2">
        <f ca="1">IFERROR(__xludf.DUMMYFUNCTION("""COMPUTED_VALUE"""),0)</f>
        <v>0</v>
      </c>
      <c r="AT26" s="2">
        <f ca="1">IFERROR(__xludf.DUMMYFUNCTION("""COMPUTED_VALUE"""),0)</f>
        <v>0</v>
      </c>
      <c r="AU26" s="2">
        <f ca="1">IFERROR(__xludf.DUMMYFUNCTION("""COMPUTED_VALUE"""),0)</f>
        <v>0</v>
      </c>
      <c r="AV26" s="2">
        <f ca="1">IFERROR(__xludf.DUMMYFUNCTION("""COMPUTED_VALUE"""),0)</f>
        <v>0</v>
      </c>
      <c r="AW26" s="2">
        <f ca="1">IFERROR(__xludf.DUMMYFUNCTION("""COMPUTED_VALUE"""),0)</f>
        <v>0</v>
      </c>
      <c r="AX26" s="2">
        <f ca="1">IFERROR(__xludf.DUMMYFUNCTION("""COMPUTED_VALUE"""),0)</f>
        <v>0</v>
      </c>
      <c r="AY26" s="2">
        <f ca="1">IFERROR(__xludf.DUMMYFUNCTION("""COMPUTED_VALUE"""),0)</f>
        <v>0</v>
      </c>
      <c r="AZ26" s="2">
        <f ca="1">IFERROR(__xludf.DUMMYFUNCTION("""COMPUTED_VALUE"""),0)</f>
        <v>0</v>
      </c>
    </row>
    <row r="27" spans="1:52" ht="13.2" x14ac:dyDescent="0.25">
      <c r="A27" s="2" t="str">
        <f ca="1">IFERROR(__xludf.DUMMYFUNCTION("""COMPUTED_VALUE"""),"Sichuan")</f>
        <v>Sichuan</v>
      </c>
      <c r="B27" s="2" t="str">
        <f ca="1">IFERROR(__xludf.DUMMYFUNCTION("""COMPUTED_VALUE"""),"Mainland China")</f>
        <v>Mainland China</v>
      </c>
      <c r="C27" s="2">
        <f ca="1">IFERROR(__xludf.DUMMYFUNCTION("""COMPUTED_VALUE"""),30.6171)</f>
        <v>30.617100000000001</v>
      </c>
      <c r="D27" s="2">
        <f ca="1">IFERROR(__xludf.DUMMYFUNCTION("""COMPUTED_VALUE"""),102.7103)</f>
        <v>102.7103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IFERROR(__xludf.DUMMYFUNCTION("""COMPUTED_VALUE"""),1)</f>
        <v>1</v>
      </c>
      <c r="M27" s="2">
        <f ca="1">IFERROR(__xludf.DUMMYFUNCTION("""COMPUTED_VALUE"""),1)</f>
        <v>1</v>
      </c>
      <c r="N27" s="2">
        <f ca="1">IFERROR(__xludf.DUMMYFUNCTION("""COMPUTED_VALUE"""),1)</f>
        <v>1</v>
      </c>
      <c r="O27" s="2">
        <f ca="1">IFERROR(__xludf.DUMMYFUNCTION("""COMPUTED_VALUE"""),1)</f>
        <v>1</v>
      </c>
      <c r="P27" s="2">
        <f ca="1">IFERROR(__xludf.DUMMYFUNCTION("""COMPUTED_VALUE"""),1)</f>
        <v>1</v>
      </c>
      <c r="Q27" s="2">
        <f ca="1">IFERROR(__xludf.DUMMYFUNCTION("""COMPUTED_VALUE"""),1)</f>
        <v>1</v>
      </c>
      <c r="R27" s="2">
        <f ca="1">IFERROR(__xludf.DUMMYFUNCTION("""COMPUTED_VALUE"""),1)</f>
        <v>1</v>
      </c>
      <c r="S27" s="2">
        <f ca="1">IFERROR(__xludf.DUMMYFUNCTION("""COMPUTED_VALUE"""),1)</f>
        <v>1</v>
      </c>
      <c r="T27" s="2">
        <f ca="1">IFERROR(__xludf.DUMMYFUNCTION("""COMPUTED_VALUE"""),1)</f>
        <v>1</v>
      </c>
      <c r="U27" s="2">
        <f ca="1">IFERROR(__xludf.DUMMYFUNCTION("""COMPUTED_VALUE"""),1)</f>
        <v>1</v>
      </c>
      <c r="V27" s="2">
        <f ca="1">IFERROR(__xludf.DUMMYFUNCTION("""COMPUTED_VALUE"""),1)</f>
        <v>1</v>
      </c>
      <c r="W27" s="2">
        <f ca="1">IFERROR(__xludf.DUMMYFUNCTION("""COMPUTED_VALUE"""),1)</f>
        <v>1</v>
      </c>
      <c r="X27" s="2">
        <f ca="1">IFERROR(__xludf.DUMMYFUNCTION("""COMPUTED_VALUE"""),1)</f>
        <v>1</v>
      </c>
      <c r="Y27" s="2">
        <f ca="1">IFERROR(__xludf.DUMMYFUNCTION("""COMPUTED_VALUE"""),1)</f>
        <v>1</v>
      </c>
      <c r="Z27" s="2">
        <f ca="1">IFERROR(__xludf.DUMMYFUNCTION("""COMPUTED_VALUE"""),1)</f>
        <v>1</v>
      </c>
      <c r="AA27" s="2">
        <f ca="1">IFERROR(__xludf.DUMMYFUNCTION("""COMPUTED_VALUE"""),1)</f>
        <v>1</v>
      </c>
      <c r="AB27" s="2">
        <f ca="1">IFERROR(__xludf.DUMMYFUNCTION("""COMPUTED_VALUE"""),1)</f>
        <v>1</v>
      </c>
      <c r="AC27" s="2">
        <f ca="1">IFERROR(__xludf.DUMMYFUNCTION("""COMPUTED_VALUE"""),1)</f>
        <v>1</v>
      </c>
      <c r="AD27" s="2">
        <f ca="1">IFERROR(__xludf.DUMMYFUNCTION("""COMPUTED_VALUE"""),3)</f>
        <v>3</v>
      </c>
      <c r="AE27" s="2">
        <f ca="1">IFERROR(__xludf.DUMMYFUNCTION("""COMPUTED_VALUE"""),3)</f>
        <v>3</v>
      </c>
      <c r="AF27" s="2">
        <f ca="1">IFERROR(__xludf.DUMMYFUNCTION("""COMPUTED_VALUE"""),3)</f>
        <v>3</v>
      </c>
      <c r="AG27" s="2">
        <f ca="1">IFERROR(__xludf.DUMMYFUNCTION("""COMPUTED_VALUE"""),3)</f>
        <v>3</v>
      </c>
      <c r="AH27" s="2">
        <f ca="1">IFERROR(__xludf.DUMMYFUNCTION("""COMPUTED_VALUE"""),3)</f>
        <v>3</v>
      </c>
      <c r="AI27" s="2">
        <f ca="1">IFERROR(__xludf.DUMMYFUNCTION("""COMPUTED_VALUE"""),3)</f>
        <v>3</v>
      </c>
      <c r="AJ27" s="2">
        <f ca="1">IFERROR(__xludf.DUMMYFUNCTION("""COMPUTED_VALUE"""),3)</f>
        <v>3</v>
      </c>
      <c r="AK27" s="2">
        <f ca="1">IFERROR(__xludf.DUMMYFUNCTION("""COMPUTED_VALUE"""),3)</f>
        <v>3</v>
      </c>
      <c r="AL27" s="2">
        <f ca="1">IFERROR(__xludf.DUMMYFUNCTION("""COMPUTED_VALUE"""),3)</f>
        <v>3</v>
      </c>
      <c r="AM27" s="2">
        <f ca="1">IFERROR(__xludf.DUMMYFUNCTION("""COMPUTED_VALUE"""),3)</f>
        <v>3</v>
      </c>
      <c r="AN27" s="2">
        <f ca="1">IFERROR(__xludf.DUMMYFUNCTION("""COMPUTED_VALUE"""),3)</f>
        <v>3</v>
      </c>
      <c r="AO27" s="2">
        <f ca="1">IFERROR(__xludf.DUMMYFUNCTION("""COMPUTED_VALUE"""),3)</f>
        <v>3</v>
      </c>
      <c r="AP27" s="2">
        <f ca="1">IFERROR(__xludf.DUMMYFUNCTION("""COMPUTED_VALUE"""),3)</f>
        <v>3</v>
      </c>
      <c r="AQ27" s="2">
        <f ca="1">IFERROR(__xludf.DUMMYFUNCTION("""COMPUTED_VALUE"""),3)</f>
        <v>3</v>
      </c>
      <c r="AR27" s="2">
        <f ca="1">IFERROR(__xludf.DUMMYFUNCTION("""COMPUTED_VALUE"""),3)</f>
        <v>3</v>
      </c>
      <c r="AS27" s="2">
        <f ca="1">IFERROR(__xludf.DUMMYFUNCTION("""COMPUTED_VALUE"""),3)</f>
        <v>3</v>
      </c>
      <c r="AT27" s="2">
        <f ca="1">IFERROR(__xludf.DUMMYFUNCTION("""COMPUTED_VALUE"""),3)</f>
        <v>3</v>
      </c>
      <c r="AU27" s="2">
        <f ca="1">IFERROR(__xludf.DUMMYFUNCTION("""COMPUTED_VALUE"""),3)</f>
        <v>3</v>
      </c>
      <c r="AV27" s="2">
        <f ca="1">IFERROR(__xludf.DUMMYFUNCTION("""COMPUTED_VALUE"""),3)</f>
        <v>3</v>
      </c>
      <c r="AW27" s="2">
        <f ca="1">IFERROR(__xludf.DUMMYFUNCTION("""COMPUTED_VALUE"""),3)</f>
        <v>3</v>
      </c>
      <c r="AX27" s="2">
        <f ca="1">IFERROR(__xludf.DUMMYFUNCTION("""COMPUTED_VALUE"""),3)</f>
        <v>3</v>
      </c>
      <c r="AY27" s="2">
        <f ca="1">IFERROR(__xludf.DUMMYFUNCTION("""COMPUTED_VALUE"""),3)</f>
        <v>3</v>
      </c>
      <c r="AZ27" s="2">
        <f ca="1">IFERROR(__xludf.DUMMYFUNCTION("""COMPUTED_VALUE"""),3)</f>
        <v>3</v>
      </c>
    </row>
    <row r="28" spans="1:52" ht="13.2" x14ac:dyDescent="0.25">
      <c r="A28" s="2" t="str">
        <f ca="1">IFERROR(__xludf.DUMMYFUNCTION("""COMPUTED_VALUE"""),"Tianjin")</f>
        <v>Tianjin</v>
      </c>
      <c r="B28" s="2" t="str">
        <f ca="1">IFERROR(__xludf.DUMMYFUNCTION("""COMPUTED_VALUE"""),"Mainland China")</f>
        <v>Mainland China</v>
      </c>
      <c r="C28" s="2">
        <f ca="1">IFERROR(__xludf.DUMMYFUNCTION("""COMPUTED_VALUE"""),39.3054)</f>
        <v>39.305399999999999</v>
      </c>
      <c r="D28" s="2">
        <f ca="1">IFERROR(__xludf.DUMMYFUNCTION("""COMPUTED_VALUE"""),117.323)</f>
        <v>117.32299999999999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IFERROR(__xludf.DUMMYFUNCTION("""COMPUTED_VALUE"""),0)</f>
        <v>0</v>
      </c>
      <c r="Q28" s="2">
        <f ca="1">IFERROR(__xludf.DUMMYFUNCTION("""COMPUTED_VALUE"""),0)</f>
        <v>0</v>
      </c>
      <c r="R28" s="2">
        <f ca="1">IFERROR(__xludf.DUMMYFUNCTION("""COMPUTED_VALUE"""),0)</f>
        <v>0</v>
      </c>
      <c r="S28" s="2">
        <f ca="1">IFERROR(__xludf.DUMMYFUNCTION("""COMPUTED_VALUE"""),1)</f>
        <v>1</v>
      </c>
      <c r="T28" s="2">
        <f ca="1">IFERROR(__xludf.DUMMYFUNCTION("""COMPUTED_VALUE"""),1)</f>
        <v>1</v>
      </c>
      <c r="U28" s="2">
        <f ca="1">IFERROR(__xludf.DUMMYFUNCTION("""COMPUTED_VALUE"""),1)</f>
        <v>1</v>
      </c>
      <c r="V28" s="2">
        <f ca="1">IFERROR(__xludf.DUMMYFUNCTION("""COMPUTED_VALUE"""),1)</f>
        <v>1</v>
      </c>
      <c r="W28" s="2">
        <f ca="1">IFERROR(__xludf.DUMMYFUNCTION("""COMPUTED_VALUE"""),1)</f>
        <v>1</v>
      </c>
      <c r="X28" s="2">
        <f ca="1">IFERROR(__xludf.DUMMYFUNCTION("""COMPUTED_VALUE"""),1)</f>
        <v>1</v>
      </c>
      <c r="Y28" s="2">
        <f ca="1">IFERROR(__xludf.DUMMYFUNCTION("""COMPUTED_VALUE"""),2)</f>
        <v>2</v>
      </c>
      <c r="Z28" s="2">
        <f ca="1">IFERROR(__xludf.DUMMYFUNCTION("""COMPUTED_VALUE"""),2)</f>
        <v>2</v>
      </c>
      <c r="AA28" s="2">
        <f ca="1">IFERROR(__xludf.DUMMYFUNCTION("""COMPUTED_VALUE"""),3)</f>
        <v>3</v>
      </c>
      <c r="AB28" s="2">
        <f ca="1">IFERROR(__xludf.DUMMYFUNCTION("""COMPUTED_VALUE"""),3)</f>
        <v>3</v>
      </c>
      <c r="AC28" s="2">
        <f ca="1">IFERROR(__xludf.DUMMYFUNCTION("""COMPUTED_VALUE"""),3)</f>
        <v>3</v>
      </c>
      <c r="AD28" s="2">
        <f ca="1">IFERROR(__xludf.DUMMYFUNCTION("""COMPUTED_VALUE"""),3)</f>
        <v>3</v>
      </c>
      <c r="AE28" s="2">
        <f ca="1">IFERROR(__xludf.DUMMYFUNCTION("""COMPUTED_VALUE"""),3)</f>
        <v>3</v>
      </c>
      <c r="AF28" s="2">
        <f ca="1">IFERROR(__xludf.DUMMYFUNCTION("""COMPUTED_VALUE"""),3)</f>
        <v>3</v>
      </c>
      <c r="AG28" s="2">
        <f ca="1">IFERROR(__xludf.DUMMYFUNCTION("""COMPUTED_VALUE"""),3)</f>
        <v>3</v>
      </c>
      <c r="AH28" s="2">
        <f ca="1">IFERROR(__xludf.DUMMYFUNCTION("""COMPUTED_VALUE"""),3)</f>
        <v>3</v>
      </c>
      <c r="AI28" s="2">
        <f ca="1">IFERROR(__xludf.DUMMYFUNCTION("""COMPUTED_VALUE"""),3)</f>
        <v>3</v>
      </c>
      <c r="AJ28" s="2">
        <f ca="1">IFERROR(__xludf.DUMMYFUNCTION("""COMPUTED_VALUE"""),3)</f>
        <v>3</v>
      </c>
      <c r="AK28" s="2">
        <f ca="1">IFERROR(__xludf.DUMMYFUNCTION("""COMPUTED_VALUE"""),3)</f>
        <v>3</v>
      </c>
      <c r="AL28" s="2">
        <f ca="1">IFERROR(__xludf.DUMMYFUNCTION("""COMPUTED_VALUE"""),3)</f>
        <v>3</v>
      </c>
      <c r="AM28" s="2">
        <f ca="1">IFERROR(__xludf.DUMMYFUNCTION("""COMPUTED_VALUE"""),3)</f>
        <v>3</v>
      </c>
      <c r="AN28" s="2">
        <f ca="1">IFERROR(__xludf.DUMMYFUNCTION("""COMPUTED_VALUE"""),3)</f>
        <v>3</v>
      </c>
      <c r="AO28" s="2">
        <f ca="1">IFERROR(__xludf.DUMMYFUNCTION("""COMPUTED_VALUE"""),3)</f>
        <v>3</v>
      </c>
      <c r="AP28" s="2">
        <f ca="1">IFERROR(__xludf.DUMMYFUNCTION("""COMPUTED_VALUE"""),3)</f>
        <v>3</v>
      </c>
      <c r="AQ28" s="2">
        <f ca="1">IFERROR(__xludf.DUMMYFUNCTION("""COMPUTED_VALUE"""),3)</f>
        <v>3</v>
      </c>
      <c r="AR28" s="2">
        <f ca="1">IFERROR(__xludf.DUMMYFUNCTION("""COMPUTED_VALUE"""),3)</f>
        <v>3</v>
      </c>
      <c r="AS28" s="2">
        <f ca="1">IFERROR(__xludf.DUMMYFUNCTION("""COMPUTED_VALUE"""),3)</f>
        <v>3</v>
      </c>
      <c r="AT28" s="2">
        <f ca="1">IFERROR(__xludf.DUMMYFUNCTION("""COMPUTED_VALUE"""),3)</f>
        <v>3</v>
      </c>
      <c r="AU28" s="2">
        <f ca="1">IFERROR(__xludf.DUMMYFUNCTION("""COMPUTED_VALUE"""),3)</f>
        <v>3</v>
      </c>
      <c r="AV28" s="2">
        <f ca="1">IFERROR(__xludf.DUMMYFUNCTION("""COMPUTED_VALUE"""),3)</f>
        <v>3</v>
      </c>
      <c r="AW28" s="2">
        <f ca="1">IFERROR(__xludf.DUMMYFUNCTION("""COMPUTED_VALUE"""),3)</f>
        <v>3</v>
      </c>
      <c r="AX28" s="2">
        <f ca="1">IFERROR(__xludf.DUMMYFUNCTION("""COMPUTED_VALUE"""),3)</f>
        <v>3</v>
      </c>
      <c r="AY28" s="2">
        <f ca="1">IFERROR(__xludf.DUMMYFUNCTION("""COMPUTED_VALUE"""),3)</f>
        <v>3</v>
      </c>
      <c r="AZ28" s="2">
        <f ca="1">IFERROR(__xludf.DUMMYFUNCTION("""COMPUTED_VALUE"""),3)</f>
        <v>3</v>
      </c>
    </row>
    <row r="29" spans="1:52" ht="13.2" x14ac:dyDescent="0.25">
      <c r="A29" s="2" t="str">
        <f ca="1">IFERROR(__xludf.DUMMYFUNCTION("""COMPUTED_VALUE"""),"Tibet")</f>
        <v>Tibet</v>
      </c>
      <c r="B29" s="2" t="str">
        <f ca="1">IFERROR(__xludf.DUMMYFUNCTION("""COMPUTED_VALUE"""),"Mainland China")</f>
        <v>Mainland China</v>
      </c>
      <c r="C29" s="2">
        <f ca="1">IFERROR(__xludf.DUMMYFUNCTION("""COMPUTED_VALUE"""),31.6927)</f>
        <v>31.692699999999999</v>
      </c>
      <c r="D29" s="2">
        <f ca="1">IFERROR(__xludf.DUMMYFUNCTION("""COMPUTED_VALUE"""),88.0924)</f>
        <v>88.092399999999998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IFERROR(__xludf.DUMMYFUNCTION("""COMPUTED_VALUE"""),0)</f>
        <v>0</v>
      </c>
      <c r="AA29" s="2">
        <f ca="1">IFERROR(__xludf.DUMMYFUNCTION("""COMPUTED_VALUE"""),0)</f>
        <v>0</v>
      </c>
      <c r="AB29" s="2">
        <f ca="1">IFERROR(__xludf.DUMMYFUNCTION("""COMPUTED_VALUE"""),0)</f>
        <v>0</v>
      </c>
      <c r="AC29" s="2">
        <f ca="1">IFERROR(__xludf.DUMMYFUNCTION("""COMPUTED_VALUE"""),0)</f>
        <v>0</v>
      </c>
      <c r="AD29" s="2">
        <f ca="1">IFERROR(__xludf.DUMMYFUNCTION("""COMPUTED_VALUE"""),0)</f>
        <v>0</v>
      </c>
      <c r="AE29" s="2">
        <f ca="1">IFERROR(__xludf.DUMMYFUNCTION("""COMPUTED_VALUE"""),0)</f>
        <v>0</v>
      </c>
      <c r="AF29" s="2">
        <f ca="1">IFERROR(__xludf.DUMMYFUNCTION("""COMPUTED_VALUE"""),0)</f>
        <v>0</v>
      </c>
      <c r="AG29" s="2">
        <f ca="1">IFERROR(__xludf.DUMMYFUNCTION("""COMPUTED_VALUE"""),0)</f>
        <v>0</v>
      </c>
      <c r="AH29" s="2">
        <f ca="1">IFERROR(__xludf.DUMMYFUNCTION("""COMPUTED_VALUE"""),0)</f>
        <v>0</v>
      </c>
      <c r="AI29" s="2">
        <f ca="1">IFERROR(__xludf.DUMMYFUNCTION("""COMPUTED_VALUE"""),0)</f>
        <v>0</v>
      </c>
      <c r="AJ29" s="2">
        <f ca="1">IFERROR(__xludf.DUMMYFUNCTION("""COMPUTED_VALUE"""),0)</f>
        <v>0</v>
      </c>
      <c r="AK29" s="2">
        <f ca="1">IFERROR(__xludf.DUMMYFUNCTION("""COMPUTED_VALUE"""),0)</f>
        <v>0</v>
      </c>
      <c r="AL29" s="2">
        <f ca="1">IFERROR(__xludf.DUMMYFUNCTION("""COMPUTED_VALUE"""),0)</f>
        <v>0</v>
      </c>
      <c r="AM29" s="2">
        <f ca="1">IFERROR(__xludf.DUMMYFUNCTION("""COMPUTED_VALUE"""),0)</f>
        <v>0</v>
      </c>
      <c r="AN29" s="2">
        <f ca="1">IFERROR(__xludf.DUMMYFUNCTION("""COMPUTED_VALUE"""),0)</f>
        <v>0</v>
      </c>
      <c r="AO29" s="2">
        <f ca="1">IFERROR(__xludf.DUMMYFUNCTION("""COMPUTED_VALUE"""),0)</f>
        <v>0</v>
      </c>
      <c r="AP29" s="2">
        <f ca="1">IFERROR(__xludf.DUMMYFUNCTION("""COMPUTED_VALUE"""),0)</f>
        <v>0</v>
      </c>
      <c r="AQ29" s="2">
        <f ca="1">IFERROR(__xludf.DUMMYFUNCTION("""COMPUTED_VALUE"""),0)</f>
        <v>0</v>
      </c>
      <c r="AR29" s="2">
        <f ca="1">IFERROR(__xludf.DUMMYFUNCTION("""COMPUTED_VALUE"""),0)</f>
        <v>0</v>
      </c>
      <c r="AS29" s="2">
        <f ca="1">IFERROR(__xludf.DUMMYFUNCTION("""COMPUTED_VALUE"""),0)</f>
        <v>0</v>
      </c>
      <c r="AT29" s="2">
        <f ca="1">IFERROR(__xludf.DUMMYFUNCTION("""COMPUTED_VALUE"""),0)</f>
        <v>0</v>
      </c>
      <c r="AU29" s="2">
        <f ca="1">IFERROR(__xludf.DUMMYFUNCTION("""COMPUTED_VALUE"""),0)</f>
        <v>0</v>
      </c>
      <c r="AV29" s="2">
        <f ca="1">IFERROR(__xludf.DUMMYFUNCTION("""COMPUTED_VALUE"""),0)</f>
        <v>0</v>
      </c>
      <c r="AW29" s="2">
        <f ca="1">IFERROR(__xludf.DUMMYFUNCTION("""COMPUTED_VALUE"""),0)</f>
        <v>0</v>
      </c>
      <c r="AX29" s="2">
        <f ca="1">IFERROR(__xludf.DUMMYFUNCTION("""COMPUTED_VALUE"""),0)</f>
        <v>0</v>
      </c>
      <c r="AY29" s="2">
        <f ca="1">IFERROR(__xludf.DUMMYFUNCTION("""COMPUTED_VALUE"""),0)</f>
        <v>0</v>
      </c>
      <c r="AZ29" s="2">
        <f ca="1">IFERROR(__xludf.DUMMYFUNCTION("""COMPUTED_VALUE"""),0)</f>
        <v>0</v>
      </c>
    </row>
    <row r="30" spans="1:52" ht="13.2" x14ac:dyDescent="0.25">
      <c r="A30" s="2" t="str">
        <f ca="1">IFERROR(__xludf.DUMMYFUNCTION("""COMPUTED_VALUE"""),"Xinjiang")</f>
        <v>Xinjiang</v>
      </c>
      <c r="B30" s="2" t="str">
        <f ca="1">IFERROR(__xludf.DUMMYFUNCTION("""COMPUTED_VALUE"""),"Mainland China")</f>
        <v>Mainland China</v>
      </c>
      <c r="C30" s="2">
        <f ca="1">IFERROR(__xludf.DUMMYFUNCTION("""COMPUTED_VALUE"""),41.1129)</f>
        <v>41.112900000000003</v>
      </c>
      <c r="D30" s="2">
        <f ca="1">IFERROR(__xludf.DUMMYFUNCTION("""COMPUTED_VALUE"""),85.2401)</f>
        <v>85.240099999999998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IFERROR(__xludf.DUMMYFUNCTION("""COMPUTED_VALUE"""),0)</f>
        <v>0</v>
      </c>
      <c r="Z30" s="2">
        <f ca="1">IFERROR(__xludf.DUMMYFUNCTION("""COMPUTED_VALUE"""),0)</f>
        <v>0</v>
      </c>
      <c r="AA30" s="2">
        <f ca="1">IFERROR(__xludf.DUMMYFUNCTION("""COMPUTED_VALUE"""),1)</f>
        <v>1</v>
      </c>
      <c r="AB30" s="2">
        <f ca="1">IFERROR(__xludf.DUMMYFUNCTION("""COMPUTED_VALUE"""),1)</f>
        <v>1</v>
      </c>
      <c r="AC30" s="2">
        <f ca="1">IFERROR(__xludf.DUMMYFUNCTION("""COMPUTED_VALUE"""),1)</f>
        <v>1</v>
      </c>
      <c r="AD30" s="2">
        <f ca="1">IFERROR(__xludf.DUMMYFUNCTION("""COMPUTED_VALUE"""),1)</f>
        <v>1</v>
      </c>
      <c r="AE30" s="2">
        <f ca="1">IFERROR(__xludf.DUMMYFUNCTION("""COMPUTED_VALUE"""),1)</f>
        <v>1</v>
      </c>
      <c r="AF30" s="2">
        <f ca="1">IFERROR(__xludf.DUMMYFUNCTION("""COMPUTED_VALUE"""),1)</f>
        <v>1</v>
      </c>
      <c r="AG30" s="2">
        <f ca="1">IFERROR(__xludf.DUMMYFUNCTION("""COMPUTED_VALUE"""),1)</f>
        <v>1</v>
      </c>
      <c r="AH30" s="2">
        <f ca="1">IFERROR(__xludf.DUMMYFUNCTION("""COMPUTED_VALUE"""),1)</f>
        <v>1</v>
      </c>
      <c r="AI30" s="2">
        <f ca="1">IFERROR(__xludf.DUMMYFUNCTION("""COMPUTED_VALUE"""),1)</f>
        <v>1</v>
      </c>
      <c r="AJ30" s="2">
        <f ca="1">IFERROR(__xludf.DUMMYFUNCTION("""COMPUTED_VALUE"""),2)</f>
        <v>2</v>
      </c>
      <c r="AK30" s="2">
        <f ca="1">IFERROR(__xludf.DUMMYFUNCTION("""COMPUTED_VALUE"""),2)</f>
        <v>2</v>
      </c>
      <c r="AL30" s="2">
        <f ca="1">IFERROR(__xludf.DUMMYFUNCTION("""COMPUTED_VALUE"""),2)</f>
        <v>2</v>
      </c>
      <c r="AM30" s="2">
        <f ca="1">IFERROR(__xludf.DUMMYFUNCTION("""COMPUTED_VALUE"""),2)</f>
        <v>2</v>
      </c>
      <c r="AN30" s="2">
        <f ca="1">IFERROR(__xludf.DUMMYFUNCTION("""COMPUTED_VALUE"""),2)</f>
        <v>2</v>
      </c>
      <c r="AO30" s="2">
        <f ca="1">IFERROR(__xludf.DUMMYFUNCTION("""COMPUTED_VALUE"""),2)</f>
        <v>2</v>
      </c>
      <c r="AP30" s="2">
        <f ca="1">IFERROR(__xludf.DUMMYFUNCTION("""COMPUTED_VALUE"""),3)</f>
        <v>3</v>
      </c>
      <c r="AQ30" s="2">
        <f ca="1">IFERROR(__xludf.DUMMYFUNCTION("""COMPUTED_VALUE"""),3)</f>
        <v>3</v>
      </c>
      <c r="AR30" s="2">
        <f ca="1">IFERROR(__xludf.DUMMYFUNCTION("""COMPUTED_VALUE"""),3)</f>
        <v>3</v>
      </c>
      <c r="AS30" s="2">
        <f ca="1">IFERROR(__xludf.DUMMYFUNCTION("""COMPUTED_VALUE"""),3)</f>
        <v>3</v>
      </c>
      <c r="AT30" s="2">
        <f ca="1">IFERROR(__xludf.DUMMYFUNCTION("""COMPUTED_VALUE"""),3)</f>
        <v>3</v>
      </c>
      <c r="AU30" s="2">
        <f ca="1">IFERROR(__xludf.DUMMYFUNCTION("""COMPUTED_VALUE"""),3)</f>
        <v>3</v>
      </c>
      <c r="AV30" s="2">
        <f ca="1">IFERROR(__xludf.DUMMYFUNCTION("""COMPUTED_VALUE"""),3)</f>
        <v>3</v>
      </c>
      <c r="AW30" s="2">
        <f ca="1">IFERROR(__xludf.DUMMYFUNCTION("""COMPUTED_VALUE"""),3)</f>
        <v>3</v>
      </c>
      <c r="AX30" s="2">
        <f ca="1">IFERROR(__xludf.DUMMYFUNCTION("""COMPUTED_VALUE"""),3)</f>
        <v>3</v>
      </c>
      <c r="AY30" s="2">
        <f ca="1">IFERROR(__xludf.DUMMYFUNCTION("""COMPUTED_VALUE"""),3)</f>
        <v>3</v>
      </c>
      <c r="AZ30" s="2">
        <f ca="1">IFERROR(__xludf.DUMMYFUNCTION("""COMPUTED_VALUE"""),3)</f>
        <v>3</v>
      </c>
    </row>
    <row r="31" spans="1:52" ht="13.2" x14ac:dyDescent="0.25">
      <c r="A31" s="2" t="str">
        <f ca="1">IFERROR(__xludf.DUMMYFUNCTION("""COMPUTED_VALUE"""),"Yunnan")</f>
        <v>Yunnan</v>
      </c>
      <c r="B31" s="2" t="str">
        <f ca="1">IFERROR(__xludf.DUMMYFUNCTION("""COMPUTED_VALUE"""),"Mainland China")</f>
        <v>Mainland China</v>
      </c>
      <c r="C31" s="2">
        <f ca="1">IFERROR(__xludf.DUMMYFUNCTION("""COMPUTED_VALUE"""),24.974)</f>
        <v>24.974</v>
      </c>
      <c r="D31" s="2">
        <f ca="1">IFERROR(__xludf.DUMMYFUNCTION("""COMPUTED_VALUE"""),101.487)</f>
        <v>101.48699999999999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IFERROR(__xludf.DUMMYFUNCTION("""COMPUTED_VALUE"""),0)</f>
        <v>0</v>
      </c>
      <c r="O31" s="2">
        <f ca="1">IFERROR(__xludf.DUMMYFUNCTION("""COMPUTED_VALUE"""),0)</f>
        <v>0</v>
      </c>
      <c r="P31" s="2">
        <f ca="1">IFERROR(__xludf.DUMMYFUNCTION("""COMPUTED_VALUE"""),0)</f>
        <v>0</v>
      </c>
      <c r="Q31" s="2">
        <f ca="1">IFERROR(__xludf.DUMMYFUNCTION("""COMPUTED_VALUE"""),0)</f>
        <v>0</v>
      </c>
      <c r="R31" s="2">
        <f ca="1">IFERROR(__xludf.DUMMYFUNCTION("""COMPUTED_VALUE"""),0)</f>
        <v>0</v>
      </c>
      <c r="S31" s="2">
        <f ca="1">IFERROR(__xludf.DUMMYFUNCTION("""COMPUTED_VALUE"""),0)</f>
        <v>0</v>
      </c>
      <c r="T31" s="2">
        <f ca="1">IFERROR(__xludf.DUMMYFUNCTION("""COMPUTED_VALUE"""),0)</f>
        <v>0</v>
      </c>
      <c r="U31" s="2">
        <f ca="1">IFERROR(__xludf.DUMMYFUNCTION("""COMPUTED_VALUE"""),0)</f>
        <v>0</v>
      </c>
      <c r="V31" s="2">
        <f ca="1">IFERROR(__xludf.DUMMYFUNCTION("""COMPUTED_VALUE"""),0)</f>
        <v>0</v>
      </c>
      <c r="W31" s="2">
        <f ca="1">IFERROR(__xludf.DUMMYFUNCTION("""COMPUTED_VALUE"""),0)</f>
        <v>0</v>
      </c>
      <c r="X31" s="2">
        <f ca="1">IFERROR(__xludf.DUMMYFUNCTION("""COMPUTED_VALUE"""),0)</f>
        <v>0</v>
      </c>
      <c r="Y31" s="2">
        <f ca="1">IFERROR(__xludf.DUMMYFUNCTION("""COMPUTED_VALUE"""),0)</f>
        <v>0</v>
      </c>
      <c r="Z31" s="2">
        <f ca="1">IFERROR(__xludf.DUMMYFUNCTION("""COMPUTED_VALUE"""),0)</f>
        <v>0</v>
      </c>
      <c r="AA31" s="2">
        <f ca="1">IFERROR(__xludf.DUMMYFUNCTION("""COMPUTED_VALUE"""),0)</f>
        <v>0</v>
      </c>
      <c r="AB31" s="2">
        <f ca="1">IFERROR(__xludf.DUMMYFUNCTION("""COMPUTED_VALUE"""),0)</f>
        <v>0</v>
      </c>
      <c r="AC31" s="2">
        <f ca="1">IFERROR(__xludf.DUMMYFUNCTION("""COMPUTED_VALUE"""),0)</f>
        <v>0</v>
      </c>
      <c r="AD31" s="2">
        <f ca="1">IFERROR(__xludf.DUMMYFUNCTION("""COMPUTED_VALUE"""),0)</f>
        <v>0</v>
      </c>
      <c r="AE31" s="2">
        <f ca="1">IFERROR(__xludf.DUMMYFUNCTION("""COMPUTED_VALUE"""),0)</f>
        <v>0</v>
      </c>
      <c r="AF31" s="2">
        <f ca="1">IFERROR(__xludf.DUMMYFUNCTION("""COMPUTED_VALUE"""),0)</f>
        <v>0</v>
      </c>
      <c r="AG31" s="2">
        <f ca="1">IFERROR(__xludf.DUMMYFUNCTION("""COMPUTED_VALUE"""),1)</f>
        <v>1</v>
      </c>
      <c r="AH31" s="2">
        <f ca="1">IFERROR(__xludf.DUMMYFUNCTION("""COMPUTED_VALUE"""),2)</f>
        <v>2</v>
      </c>
      <c r="AI31" s="2">
        <f ca="1">IFERROR(__xludf.DUMMYFUNCTION("""COMPUTED_VALUE"""),2)</f>
        <v>2</v>
      </c>
      <c r="AJ31" s="2">
        <f ca="1">IFERROR(__xludf.DUMMYFUNCTION("""COMPUTED_VALUE"""),2)</f>
        <v>2</v>
      </c>
      <c r="AK31" s="2">
        <f ca="1">IFERROR(__xludf.DUMMYFUNCTION("""COMPUTED_VALUE"""),2)</f>
        <v>2</v>
      </c>
      <c r="AL31" s="2">
        <f ca="1">IFERROR(__xludf.DUMMYFUNCTION("""COMPUTED_VALUE"""),2)</f>
        <v>2</v>
      </c>
      <c r="AM31" s="2">
        <f ca="1">IFERROR(__xludf.DUMMYFUNCTION("""COMPUTED_VALUE"""),2)</f>
        <v>2</v>
      </c>
      <c r="AN31" s="2">
        <f ca="1">IFERROR(__xludf.DUMMYFUNCTION("""COMPUTED_VALUE"""),2)</f>
        <v>2</v>
      </c>
      <c r="AO31" s="2">
        <f ca="1">IFERROR(__xludf.DUMMYFUNCTION("""COMPUTED_VALUE"""),2)</f>
        <v>2</v>
      </c>
      <c r="AP31" s="2">
        <f ca="1">IFERROR(__xludf.DUMMYFUNCTION("""COMPUTED_VALUE"""),2)</f>
        <v>2</v>
      </c>
      <c r="AQ31" s="2">
        <f ca="1">IFERROR(__xludf.DUMMYFUNCTION("""COMPUTED_VALUE"""),2)</f>
        <v>2</v>
      </c>
      <c r="AR31" s="2">
        <f ca="1">IFERROR(__xludf.DUMMYFUNCTION("""COMPUTED_VALUE"""),2)</f>
        <v>2</v>
      </c>
      <c r="AS31" s="2">
        <f ca="1">IFERROR(__xludf.DUMMYFUNCTION("""COMPUTED_VALUE"""),2)</f>
        <v>2</v>
      </c>
      <c r="AT31" s="2">
        <f ca="1">IFERROR(__xludf.DUMMYFUNCTION("""COMPUTED_VALUE"""),2)</f>
        <v>2</v>
      </c>
      <c r="AU31" s="2">
        <f ca="1">IFERROR(__xludf.DUMMYFUNCTION("""COMPUTED_VALUE"""),2)</f>
        <v>2</v>
      </c>
      <c r="AV31" s="2">
        <f ca="1">IFERROR(__xludf.DUMMYFUNCTION("""COMPUTED_VALUE"""),2)</f>
        <v>2</v>
      </c>
      <c r="AW31" s="2">
        <f ca="1">IFERROR(__xludf.DUMMYFUNCTION("""COMPUTED_VALUE"""),2)</f>
        <v>2</v>
      </c>
      <c r="AX31" s="2">
        <f ca="1">IFERROR(__xludf.DUMMYFUNCTION("""COMPUTED_VALUE"""),2)</f>
        <v>2</v>
      </c>
      <c r="AY31" s="2">
        <f ca="1">IFERROR(__xludf.DUMMYFUNCTION("""COMPUTED_VALUE"""),2)</f>
        <v>2</v>
      </c>
      <c r="AZ31" s="2">
        <f ca="1">IFERROR(__xludf.DUMMYFUNCTION("""COMPUTED_VALUE"""),2)</f>
        <v>2</v>
      </c>
    </row>
    <row r="32" spans="1:52" ht="13.2" x14ac:dyDescent="0.25">
      <c r="A32" s="2" t="str">
        <f ca="1">IFERROR(__xludf.DUMMYFUNCTION("""COMPUTED_VALUE"""),"Zhejiang")</f>
        <v>Zhejiang</v>
      </c>
      <c r="B32" s="2" t="str">
        <f ca="1">IFERROR(__xludf.DUMMYFUNCTION("""COMPUTED_VALUE"""),"Mainland China")</f>
        <v>Mainland China</v>
      </c>
      <c r="C32" s="2">
        <f ca="1">IFERROR(__xludf.DUMMYFUNCTION("""COMPUTED_VALUE"""),29.1832)</f>
        <v>29.183199999999999</v>
      </c>
      <c r="D32" s="2">
        <f ca="1">IFERROR(__xludf.DUMMYFUNCTION("""COMPUTED_VALUE"""),120.0934)</f>
        <v>120.0934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IFERROR(__xludf.DUMMYFUNCTION("""COMPUTED_VALUE"""),0)</f>
        <v>0</v>
      </c>
      <c r="H32" s="2">
        <f ca="1">IFERROR(__xludf.DUMMYFUNCTION("""COMPUTED_VALUE"""),0)</f>
        <v>0</v>
      </c>
      <c r="I32" s="2">
        <f ca="1">IFERROR(__xludf.DUMMYFUNCTION("""COMPUTED_VALUE"""),0)</f>
        <v>0</v>
      </c>
      <c r="J32" s="2">
        <f ca="1">IFERROR(__xludf.DUMMYFUNCTION("""COMPUTED_VALUE"""),0)</f>
        <v>0</v>
      </c>
      <c r="K32" s="2">
        <f ca="1">IFERROR(__xludf.DUMMYFUNCTION("""COMPUTED_VALUE"""),0)</f>
        <v>0</v>
      </c>
      <c r="L32" s="2">
        <f ca="1">IFERROR(__xludf.DUMMYFUNCTION("""COMPUTED_VALUE"""),0)</f>
        <v>0</v>
      </c>
      <c r="M32" s="2">
        <f ca="1">IFERROR(__xludf.DUMMYFUNCTION("""COMPUTED_VALUE"""),0)</f>
        <v>0</v>
      </c>
      <c r="N32" s="2">
        <f ca="1">IFERROR(__xludf.DUMMYFUNCTION("""COMPUTED_VALUE"""),0)</f>
        <v>0</v>
      </c>
      <c r="O32" s="2">
        <f ca="1">IFERROR(__xludf.DUMMYFUNCTION("""COMPUTED_VALUE"""),0)</f>
        <v>0</v>
      </c>
      <c r="P32" s="2">
        <f ca="1">IFERROR(__xludf.DUMMYFUNCTION("""COMPUTED_VALUE"""),0)</f>
        <v>0</v>
      </c>
      <c r="Q32" s="2">
        <f ca="1">IFERROR(__xludf.DUMMYFUNCTION("""COMPUTED_VALUE"""),0)</f>
        <v>0</v>
      </c>
      <c r="R32" s="2">
        <f ca="1">IFERROR(__xludf.DUMMYFUNCTION("""COMPUTED_VALUE"""),0)</f>
        <v>0</v>
      </c>
      <c r="S32" s="2">
        <f ca="1">IFERROR(__xludf.DUMMYFUNCTION("""COMPUTED_VALUE"""),0)</f>
        <v>0</v>
      </c>
      <c r="T32" s="2">
        <f ca="1">IFERROR(__xludf.DUMMYFUNCTION("""COMPUTED_VALUE"""),0)</f>
        <v>0</v>
      </c>
      <c r="U32" s="2">
        <f ca="1">IFERROR(__xludf.DUMMYFUNCTION("""COMPUTED_VALUE"""),0)</f>
        <v>0</v>
      </c>
      <c r="V32" s="2">
        <f ca="1">IFERROR(__xludf.DUMMYFUNCTION("""COMPUTED_VALUE"""),0)</f>
        <v>0</v>
      </c>
      <c r="W32" s="2">
        <f ca="1">IFERROR(__xludf.DUMMYFUNCTION("""COMPUTED_VALUE"""),0)</f>
        <v>0</v>
      </c>
      <c r="X32" s="2">
        <f ca="1">IFERROR(__xludf.DUMMYFUNCTION("""COMPUTED_VALUE"""),0)</f>
        <v>0</v>
      </c>
      <c r="Y32" s="2">
        <f ca="1">IFERROR(__xludf.DUMMYFUNCTION("""COMPUTED_VALUE"""),0)</f>
        <v>0</v>
      </c>
      <c r="Z32" s="2">
        <f ca="1">IFERROR(__xludf.DUMMYFUNCTION("""COMPUTED_VALUE"""),0)</f>
        <v>0</v>
      </c>
      <c r="AA32" s="2">
        <f ca="1">IFERROR(__xludf.DUMMYFUNCTION("""COMPUTED_VALUE"""),0)</f>
        <v>0</v>
      </c>
      <c r="AB32" s="2">
        <f ca="1">IFERROR(__xludf.DUMMYFUNCTION("""COMPUTED_VALUE"""),0)</f>
        <v>0</v>
      </c>
      <c r="AC32" s="2">
        <f ca="1">IFERROR(__xludf.DUMMYFUNCTION("""COMPUTED_VALUE"""),0)</f>
        <v>0</v>
      </c>
      <c r="AD32" s="2">
        <f ca="1">IFERROR(__xludf.DUMMYFUNCTION("""COMPUTED_VALUE"""),0)</f>
        <v>0</v>
      </c>
      <c r="AE32" s="2">
        <f ca="1">IFERROR(__xludf.DUMMYFUNCTION("""COMPUTED_VALUE"""),0)</f>
        <v>0</v>
      </c>
      <c r="AF32" s="2">
        <f ca="1">IFERROR(__xludf.DUMMYFUNCTION("""COMPUTED_VALUE"""),0)</f>
        <v>0</v>
      </c>
      <c r="AG32" s="2">
        <f ca="1">IFERROR(__xludf.DUMMYFUNCTION("""COMPUTED_VALUE"""),0)</f>
        <v>0</v>
      </c>
      <c r="AH32" s="2">
        <f ca="1">IFERROR(__xludf.DUMMYFUNCTION("""COMPUTED_VALUE"""),1)</f>
        <v>1</v>
      </c>
      <c r="AI32" s="2">
        <f ca="1">IFERROR(__xludf.DUMMYFUNCTION("""COMPUTED_VALUE"""),1)</f>
        <v>1</v>
      </c>
      <c r="AJ32" s="2">
        <f ca="1">IFERROR(__xludf.DUMMYFUNCTION("""COMPUTED_VALUE"""),1)</f>
        <v>1</v>
      </c>
      <c r="AK32" s="2">
        <f ca="1">IFERROR(__xludf.DUMMYFUNCTION("""COMPUTED_VALUE"""),1)</f>
        <v>1</v>
      </c>
      <c r="AL32" s="2">
        <f ca="1">IFERROR(__xludf.DUMMYFUNCTION("""COMPUTED_VALUE"""),1)</f>
        <v>1</v>
      </c>
      <c r="AM32" s="2">
        <f ca="1">IFERROR(__xludf.DUMMYFUNCTION("""COMPUTED_VALUE"""),1)</f>
        <v>1</v>
      </c>
      <c r="AN32" s="2">
        <f ca="1">IFERROR(__xludf.DUMMYFUNCTION("""COMPUTED_VALUE"""),1)</f>
        <v>1</v>
      </c>
      <c r="AO32" s="2">
        <f ca="1">IFERROR(__xludf.DUMMYFUNCTION("""COMPUTED_VALUE"""),1)</f>
        <v>1</v>
      </c>
      <c r="AP32" s="2">
        <f ca="1">IFERROR(__xludf.DUMMYFUNCTION("""COMPUTED_VALUE"""),1)</f>
        <v>1</v>
      </c>
      <c r="AQ32" s="2">
        <f ca="1">IFERROR(__xludf.DUMMYFUNCTION("""COMPUTED_VALUE"""),1)</f>
        <v>1</v>
      </c>
      <c r="AR32" s="2">
        <f ca="1">IFERROR(__xludf.DUMMYFUNCTION("""COMPUTED_VALUE"""),1)</f>
        <v>1</v>
      </c>
      <c r="AS32" s="2">
        <f ca="1">IFERROR(__xludf.DUMMYFUNCTION("""COMPUTED_VALUE"""),1)</f>
        <v>1</v>
      </c>
      <c r="AT32" s="2">
        <f ca="1">IFERROR(__xludf.DUMMYFUNCTION("""COMPUTED_VALUE"""),1)</f>
        <v>1</v>
      </c>
      <c r="AU32" s="2">
        <f ca="1">IFERROR(__xludf.DUMMYFUNCTION("""COMPUTED_VALUE"""),1)</f>
        <v>1</v>
      </c>
      <c r="AV32" s="2">
        <f ca="1">IFERROR(__xludf.DUMMYFUNCTION("""COMPUTED_VALUE"""),1)</f>
        <v>1</v>
      </c>
      <c r="AW32" s="2">
        <f ca="1">IFERROR(__xludf.DUMMYFUNCTION("""COMPUTED_VALUE"""),1)</f>
        <v>1</v>
      </c>
      <c r="AX32" s="2">
        <f ca="1">IFERROR(__xludf.DUMMYFUNCTION("""COMPUTED_VALUE"""),1)</f>
        <v>1</v>
      </c>
      <c r="AY32" s="2">
        <f ca="1">IFERROR(__xludf.DUMMYFUNCTION("""COMPUTED_VALUE"""),1)</f>
        <v>1</v>
      </c>
      <c r="AZ32" s="2">
        <f ca="1">IFERROR(__xludf.DUMMYFUNCTION("""COMPUTED_VALUE"""),1)</f>
        <v>1</v>
      </c>
    </row>
    <row r="33" spans="1:52" ht="13.2" x14ac:dyDescent="0.25">
      <c r="A33" s="2" t="str">
        <f ca="1">IFERROR(__xludf.DUMMYFUNCTION("""COMPUTED_VALUE"""),"")</f>
        <v/>
      </c>
      <c r="B33" s="2" t="str">
        <f ca="1">IFERROR(__xludf.DUMMYFUNCTION("""COMPUTED_VALUE"""),"Thailand")</f>
        <v>Thailand</v>
      </c>
      <c r="C33" s="2">
        <f ca="1">IFERROR(__xludf.DUMMYFUNCTION("""COMPUTED_VALUE"""),15)</f>
        <v>15</v>
      </c>
      <c r="D33" s="2">
        <f ca="1">IFERROR(__xludf.DUMMYFUNCTION("""COMPUTED_VALUE"""),101)</f>
        <v>101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IFERROR(__xludf.DUMMYFUNCTION("""COMPUTED_VALUE"""),0)</f>
        <v>0</v>
      </c>
      <c r="J33" s="2">
        <f ca="1">IFERROR(__xludf.DUMMYFUNCTION("""COMPUTED_VALUE"""),0)</f>
        <v>0</v>
      </c>
      <c r="K33" s="2">
        <f ca="1">IFERROR(__xludf.DUMMYFUNCTION("""COMPUTED_VALUE"""),0)</f>
        <v>0</v>
      </c>
      <c r="L33" s="2">
        <f ca="1">IFERROR(__xludf.DUMMYFUNCTION("""COMPUTED_VALUE"""),0)</f>
        <v>0</v>
      </c>
      <c r="M33" s="2">
        <f ca="1">IFERROR(__xludf.DUMMYFUNCTION("""COMPUTED_VALUE"""),0)</f>
        <v>0</v>
      </c>
      <c r="N33" s="2">
        <f ca="1">IFERROR(__xludf.DUMMYFUNCTION("""COMPUTED_VALUE"""),0)</f>
        <v>0</v>
      </c>
      <c r="O33" s="2">
        <f ca="1">IFERROR(__xludf.DUMMYFUNCTION("""COMPUTED_VALUE"""),0)</f>
        <v>0</v>
      </c>
      <c r="P33" s="2">
        <f ca="1">IFERROR(__xludf.DUMMYFUNCTION("""COMPUTED_VALUE"""),0)</f>
        <v>0</v>
      </c>
      <c r="Q33" s="2">
        <f ca="1">IFERROR(__xludf.DUMMYFUNCTION("""COMPUTED_VALUE"""),0)</f>
        <v>0</v>
      </c>
      <c r="R33" s="2">
        <f ca="1">IFERROR(__xludf.DUMMYFUNCTION("""COMPUTED_VALUE"""),0)</f>
        <v>0</v>
      </c>
      <c r="S33" s="2">
        <f ca="1">IFERROR(__xludf.DUMMYFUNCTION("""COMPUTED_VALUE"""),0)</f>
        <v>0</v>
      </c>
      <c r="T33" s="2">
        <f ca="1">IFERROR(__xludf.DUMMYFUNCTION("""COMPUTED_VALUE"""),0)</f>
        <v>0</v>
      </c>
      <c r="U33" s="2">
        <f ca="1">IFERROR(__xludf.DUMMYFUNCTION("""COMPUTED_VALUE"""),0)</f>
        <v>0</v>
      </c>
      <c r="V33" s="2">
        <f ca="1">IFERROR(__xludf.DUMMYFUNCTION("""COMPUTED_VALUE"""),0)</f>
        <v>0</v>
      </c>
      <c r="W33" s="2">
        <f ca="1">IFERROR(__xludf.DUMMYFUNCTION("""COMPUTED_VALUE"""),0)</f>
        <v>0</v>
      </c>
      <c r="X33" s="2">
        <f ca="1">IFERROR(__xludf.DUMMYFUNCTION("""COMPUTED_VALUE"""),0)</f>
        <v>0</v>
      </c>
      <c r="Y33" s="2">
        <f ca="1">IFERROR(__xludf.DUMMYFUNCTION("""COMPUTED_VALUE"""),0)</f>
        <v>0</v>
      </c>
      <c r="Z33" s="2">
        <f ca="1">IFERROR(__xludf.DUMMYFUNCTION("""COMPUTED_VALUE"""),0)</f>
        <v>0</v>
      </c>
      <c r="AA33" s="2">
        <f ca="1">IFERROR(__xludf.DUMMYFUNCTION("""COMPUTED_VALUE"""),0)</f>
        <v>0</v>
      </c>
      <c r="AB33" s="2">
        <f ca="1">IFERROR(__xludf.DUMMYFUNCTION("""COMPUTED_VALUE"""),0)</f>
        <v>0</v>
      </c>
      <c r="AC33" s="2">
        <f ca="1">IFERROR(__xludf.DUMMYFUNCTION("""COMPUTED_VALUE"""),0)</f>
        <v>0</v>
      </c>
      <c r="AD33" s="2">
        <f ca="1">IFERROR(__xludf.DUMMYFUNCTION("""COMPUTED_VALUE"""),0)</f>
        <v>0</v>
      </c>
      <c r="AE33" s="2">
        <f ca="1">IFERROR(__xludf.DUMMYFUNCTION("""COMPUTED_VALUE"""),0)</f>
        <v>0</v>
      </c>
      <c r="AF33" s="2">
        <f ca="1">IFERROR(__xludf.DUMMYFUNCTION("""COMPUTED_VALUE"""),0)</f>
        <v>0</v>
      </c>
      <c r="AG33" s="2">
        <f ca="1">IFERROR(__xludf.DUMMYFUNCTION("""COMPUTED_VALUE"""),0)</f>
        <v>0</v>
      </c>
      <c r="AH33" s="2">
        <f ca="1">IFERROR(__xludf.DUMMYFUNCTION("""COMPUTED_VALUE"""),0)</f>
        <v>0</v>
      </c>
      <c r="AI33" s="2">
        <f ca="1">IFERROR(__xludf.DUMMYFUNCTION("""COMPUTED_VALUE"""),0)</f>
        <v>0</v>
      </c>
      <c r="AJ33" s="2">
        <f ca="1">IFERROR(__xludf.DUMMYFUNCTION("""COMPUTED_VALUE"""),0)</f>
        <v>0</v>
      </c>
      <c r="AK33" s="2">
        <f ca="1">IFERROR(__xludf.DUMMYFUNCTION("""COMPUTED_VALUE"""),0)</f>
        <v>0</v>
      </c>
      <c r="AL33" s="2">
        <f ca="1">IFERROR(__xludf.DUMMYFUNCTION("""COMPUTED_VALUE"""),0)</f>
        <v>0</v>
      </c>
      <c r="AM33" s="2">
        <f ca="1">IFERROR(__xludf.DUMMYFUNCTION("""COMPUTED_VALUE"""),0)</f>
        <v>0</v>
      </c>
      <c r="AN33" s="2">
        <f ca="1">IFERROR(__xludf.DUMMYFUNCTION("""COMPUTED_VALUE"""),0)</f>
        <v>0</v>
      </c>
      <c r="AO33" s="2">
        <f ca="1">IFERROR(__xludf.DUMMYFUNCTION("""COMPUTED_VALUE"""),0)</f>
        <v>0</v>
      </c>
      <c r="AP33" s="2">
        <f ca="1">IFERROR(__xludf.DUMMYFUNCTION("""COMPUTED_VALUE"""),0)</f>
        <v>0</v>
      </c>
      <c r="AQ33" s="2">
        <f ca="1">IFERROR(__xludf.DUMMYFUNCTION("""COMPUTED_VALUE"""),0)</f>
        <v>0</v>
      </c>
      <c r="AR33" s="2">
        <f ca="1">IFERROR(__xludf.DUMMYFUNCTION("""COMPUTED_VALUE"""),1)</f>
        <v>1</v>
      </c>
      <c r="AS33" s="2">
        <f ca="1">IFERROR(__xludf.DUMMYFUNCTION("""COMPUTED_VALUE"""),1)</f>
        <v>1</v>
      </c>
      <c r="AT33" s="2">
        <f ca="1">IFERROR(__xludf.DUMMYFUNCTION("""COMPUTED_VALUE"""),1)</f>
        <v>1</v>
      </c>
      <c r="AU33" s="2">
        <f ca="1">IFERROR(__xludf.DUMMYFUNCTION("""COMPUTED_VALUE"""),1)</f>
        <v>1</v>
      </c>
      <c r="AV33" s="2">
        <f ca="1">IFERROR(__xludf.DUMMYFUNCTION("""COMPUTED_VALUE"""),1)</f>
        <v>1</v>
      </c>
      <c r="AW33" s="2">
        <f ca="1">IFERROR(__xludf.DUMMYFUNCTION("""COMPUTED_VALUE"""),1)</f>
        <v>1</v>
      </c>
      <c r="AX33" s="2">
        <f ca="1">IFERROR(__xludf.DUMMYFUNCTION("""COMPUTED_VALUE"""),1)</f>
        <v>1</v>
      </c>
      <c r="AY33" s="2">
        <f ca="1">IFERROR(__xludf.DUMMYFUNCTION("""COMPUTED_VALUE"""),1)</f>
        <v>1</v>
      </c>
      <c r="AZ33" s="2">
        <f ca="1">IFERROR(__xludf.DUMMYFUNCTION("""COMPUTED_VALUE"""),1)</f>
        <v>1</v>
      </c>
    </row>
    <row r="34" spans="1:52" ht="13.2" x14ac:dyDescent="0.25">
      <c r="A34" s="2" t="str">
        <f ca="1">IFERROR(__xludf.DUMMYFUNCTION("""COMPUTED_VALUE"""),"")</f>
        <v/>
      </c>
      <c r="B34" s="2" t="str">
        <f ca="1">IFERROR(__xludf.DUMMYFUNCTION("""COMPUTED_VALUE"""),"Japan")</f>
        <v>Japan</v>
      </c>
      <c r="C34" s="2">
        <f ca="1">IFERROR(__xludf.DUMMYFUNCTION("""COMPUTED_VALUE"""),36)</f>
        <v>36</v>
      </c>
      <c r="D34" s="2">
        <f ca="1">IFERROR(__xludf.DUMMYFUNCTION("""COMPUTED_VALUE"""),138)</f>
        <v>138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IFERROR(__xludf.DUMMYFUNCTION("""COMPUTED_VALUE"""),0)</f>
        <v>0</v>
      </c>
      <c r="J34" s="2">
        <f ca="1">IFERROR(__xludf.DUMMYFUNCTION("""COMPUTED_VALUE"""),0)</f>
        <v>0</v>
      </c>
      <c r="K34" s="2">
        <f ca="1">IFERROR(__xludf.DUMMYFUNCTION("""COMPUTED_VALUE"""),0)</f>
        <v>0</v>
      </c>
      <c r="L34" s="2">
        <f ca="1">IFERROR(__xludf.DUMMYFUNCTION("""COMPUTED_VALUE"""),0)</f>
        <v>0</v>
      </c>
      <c r="M34" s="2">
        <f ca="1">IFERROR(__xludf.DUMMYFUNCTION("""COMPUTED_VALUE"""),0)</f>
        <v>0</v>
      </c>
      <c r="N34" s="2">
        <f ca="1">IFERROR(__xludf.DUMMYFUNCTION("""COMPUTED_VALUE"""),0)</f>
        <v>0</v>
      </c>
      <c r="O34" s="2">
        <f ca="1">IFERROR(__xludf.DUMMYFUNCTION("""COMPUTED_VALUE"""),0)</f>
        <v>0</v>
      </c>
      <c r="P34" s="2">
        <f ca="1">IFERROR(__xludf.DUMMYFUNCTION("""COMPUTED_VALUE"""),0)</f>
        <v>0</v>
      </c>
      <c r="Q34" s="2">
        <f ca="1">IFERROR(__xludf.DUMMYFUNCTION("""COMPUTED_VALUE"""),0)</f>
        <v>0</v>
      </c>
      <c r="R34" s="2">
        <f ca="1">IFERROR(__xludf.DUMMYFUNCTION("""COMPUTED_VALUE"""),0)</f>
        <v>0</v>
      </c>
      <c r="S34" s="2">
        <f ca="1">IFERROR(__xludf.DUMMYFUNCTION("""COMPUTED_VALUE"""),0)</f>
        <v>0</v>
      </c>
      <c r="T34" s="2">
        <f ca="1">IFERROR(__xludf.DUMMYFUNCTION("""COMPUTED_VALUE"""),0)</f>
        <v>0</v>
      </c>
      <c r="U34" s="2">
        <f ca="1">IFERROR(__xludf.DUMMYFUNCTION("""COMPUTED_VALUE"""),0)</f>
        <v>0</v>
      </c>
      <c r="V34" s="2">
        <f ca="1">IFERROR(__xludf.DUMMYFUNCTION("""COMPUTED_VALUE"""),0)</f>
        <v>0</v>
      </c>
      <c r="W34" s="2">
        <f ca="1">IFERROR(__xludf.DUMMYFUNCTION("""COMPUTED_VALUE"""),0)</f>
        <v>0</v>
      </c>
      <c r="X34" s="2">
        <f ca="1">IFERROR(__xludf.DUMMYFUNCTION("""COMPUTED_VALUE"""),0)</f>
        <v>0</v>
      </c>
      <c r="Y34" s="2">
        <f ca="1">IFERROR(__xludf.DUMMYFUNCTION("""COMPUTED_VALUE"""),0)</f>
        <v>0</v>
      </c>
      <c r="Z34" s="2">
        <f ca="1">IFERROR(__xludf.DUMMYFUNCTION("""COMPUTED_VALUE"""),0)</f>
        <v>0</v>
      </c>
      <c r="AA34" s="2">
        <f ca="1">IFERROR(__xludf.DUMMYFUNCTION("""COMPUTED_VALUE"""),1)</f>
        <v>1</v>
      </c>
      <c r="AB34" s="2">
        <f ca="1">IFERROR(__xludf.DUMMYFUNCTION("""COMPUTED_VALUE"""),1)</f>
        <v>1</v>
      </c>
      <c r="AC34" s="2">
        <f ca="1">IFERROR(__xludf.DUMMYFUNCTION("""COMPUTED_VALUE"""),1)</f>
        <v>1</v>
      </c>
      <c r="AD34" s="2">
        <f ca="1">IFERROR(__xludf.DUMMYFUNCTION("""COMPUTED_VALUE"""),1)</f>
        <v>1</v>
      </c>
      <c r="AE34" s="2">
        <f ca="1">IFERROR(__xludf.DUMMYFUNCTION("""COMPUTED_VALUE"""),1)</f>
        <v>1</v>
      </c>
      <c r="AF34" s="2">
        <f ca="1">IFERROR(__xludf.DUMMYFUNCTION("""COMPUTED_VALUE"""),1)</f>
        <v>1</v>
      </c>
      <c r="AG34" s="2">
        <f ca="1">IFERROR(__xludf.DUMMYFUNCTION("""COMPUTED_VALUE"""),1)</f>
        <v>1</v>
      </c>
      <c r="AH34" s="2">
        <f ca="1">IFERROR(__xludf.DUMMYFUNCTION("""COMPUTED_VALUE"""),1)</f>
        <v>1</v>
      </c>
      <c r="AI34" s="2">
        <f ca="1">IFERROR(__xludf.DUMMYFUNCTION("""COMPUTED_VALUE"""),1)</f>
        <v>1</v>
      </c>
      <c r="AJ34" s="2">
        <f ca="1">IFERROR(__xludf.DUMMYFUNCTION("""COMPUTED_VALUE"""),1)</f>
        <v>1</v>
      </c>
      <c r="AK34" s="2">
        <f ca="1">IFERROR(__xludf.DUMMYFUNCTION("""COMPUTED_VALUE"""),1)</f>
        <v>1</v>
      </c>
      <c r="AL34" s="2">
        <f ca="1">IFERROR(__xludf.DUMMYFUNCTION("""COMPUTED_VALUE"""),1)</f>
        <v>1</v>
      </c>
      <c r="AM34" s="2">
        <f ca="1">IFERROR(__xludf.DUMMYFUNCTION("""COMPUTED_VALUE"""),1)</f>
        <v>1</v>
      </c>
      <c r="AN34" s="2">
        <f ca="1">IFERROR(__xludf.DUMMYFUNCTION("""COMPUTED_VALUE"""),2)</f>
        <v>2</v>
      </c>
      <c r="AO34" s="2">
        <f ca="1">IFERROR(__xludf.DUMMYFUNCTION("""COMPUTED_VALUE"""),4)</f>
        <v>4</v>
      </c>
      <c r="AP34" s="2">
        <f ca="1">IFERROR(__xludf.DUMMYFUNCTION("""COMPUTED_VALUE"""),4)</f>
        <v>4</v>
      </c>
      <c r="AQ34" s="2">
        <f ca="1">IFERROR(__xludf.DUMMYFUNCTION("""COMPUTED_VALUE"""),5)</f>
        <v>5</v>
      </c>
      <c r="AR34" s="2">
        <f ca="1">IFERROR(__xludf.DUMMYFUNCTION("""COMPUTED_VALUE"""),6)</f>
        <v>6</v>
      </c>
      <c r="AS34" s="2">
        <f ca="1">IFERROR(__xludf.DUMMYFUNCTION("""COMPUTED_VALUE"""),6)</f>
        <v>6</v>
      </c>
      <c r="AT34" s="2">
        <f ca="1">IFERROR(__xludf.DUMMYFUNCTION("""COMPUTED_VALUE"""),6)</f>
        <v>6</v>
      </c>
      <c r="AU34" s="2">
        <f ca="1">IFERROR(__xludf.DUMMYFUNCTION("""COMPUTED_VALUE"""),6)</f>
        <v>6</v>
      </c>
      <c r="AV34" s="2">
        <f ca="1">IFERROR(__xludf.DUMMYFUNCTION("""COMPUTED_VALUE"""),6)</f>
        <v>6</v>
      </c>
      <c r="AW34" s="2">
        <f ca="1">IFERROR(__xludf.DUMMYFUNCTION("""COMPUTED_VALUE"""),6)</f>
        <v>6</v>
      </c>
      <c r="AX34" s="2">
        <f ca="1">IFERROR(__xludf.DUMMYFUNCTION("""COMPUTED_VALUE"""),6)</f>
        <v>6</v>
      </c>
      <c r="AY34" s="2">
        <f ca="1">IFERROR(__xludf.DUMMYFUNCTION("""COMPUTED_VALUE"""),6)</f>
        <v>6</v>
      </c>
      <c r="AZ34" s="2">
        <f ca="1">IFERROR(__xludf.DUMMYFUNCTION("""COMPUTED_VALUE"""),17)</f>
        <v>17</v>
      </c>
    </row>
    <row r="35" spans="1:52" ht="13.2" x14ac:dyDescent="0.25">
      <c r="A35" s="2" t="str">
        <f ca="1">IFERROR(__xludf.DUMMYFUNCTION("""COMPUTED_VALUE"""),"")</f>
        <v/>
      </c>
      <c r="B35" s="2" t="str">
        <f ca="1">IFERROR(__xludf.DUMMYFUNCTION("""COMPUTED_VALUE"""),"South Korea")</f>
        <v>South Korea</v>
      </c>
      <c r="C35" s="2">
        <f ca="1">IFERROR(__xludf.DUMMYFUNCTION("""COMPUTED_VALUE"""),36)</f>
        <v>36</v>
      </c>
      <c r="D35" s="2">
        <f ca="1">IFERROR(__xludf.DUMMYFUNCTION("""COMPUTED_VALUE"""),128)</f>
        <v>128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IFERROR(__xludf.DUMMYFUNCTION("""COMPUTED_VALUE"""),0)</f>
        <v>0</v>
      </c>
      <c r="K35" s="2">
        <f ca="1">IFERROR(__xludf.DUMMYFUNCTION("""COMPUTED_VALUE"""),0)</f>
        <v>0</v>
      </c>
      <c r="L35" s="2">
        <f ca="1">IFERROR(__xludf.DUMMYFUNCTION("""COMPUTED_VALUE"""),0)</f>
        <v>0</v>
      </c>
      <c r="M35" s="2">
        <f ca="1">IFERROR(__xludf.DUMMYFUNCTION("""COMPUTED_VALUE"""),0)</f>
        <v>0</v>
      </c>
      <c r="N35" s="2">
        <f ca="1">IFERROR(__xludf.DUMMYFUNCTION("""COMPUTED_VALUE"""),0)</f>
        <v>0</v>
      </c>
      <c r="O35" s="2">
        <f ca="1">IFERROR(__xludf.DUMMYFUNCTION("""COMPUTED_VALUE"""),0)</f>
        <v>0</v>
      </c>
      <c r="P35" s="2">
        <f ca="1">IFERROR(__xludf.DUMMYFUNCTION("""COMPUTED_VALUE"""),0)</f>
        <v>0</v>
      </c>
      <c r="Q35" s="2">
        <f ca="1">IFERROR(__xludf.DUMMYFUNCTION("""COMPUTED_VALUE"""),0)</f>
        <v>0</v>
      </c>
      <c r="R35" s="2">
        <f ca="1">IFERROR(__xludf.DUMMYFUNCTION("""COMPUTED_VALUE"""),0)</f>
        <v>0</v>
      </c>
      <c r="S35" s="2">
        <f ca="1">IFERROR(__xludf.DUMMYFUNCTION("""COMPUTED_VALUE"""),0)</f>
        <v>0</v>
      </c>
      <c r="T35" s="2">
        <f ca="1">IFERROR(__xludf.DUMMYFUNCTION("""COMPUTED_VALUE"""),0)</f>
        <v>0</v>
      </c>
      <c r="U35" s="2">
        <f ca="1">IFERROR(__xludf.DUMMYFUNCTION("""COMPUTED_VALUE"""),0)</f>
        <v>0</v>
      </c>
      <c r="V35" s="2">
        <f ca="1">IFERROR(__xludf.DUMMYFUNCTION("""COMPUTED_VALUE"""),0)</f>
        <v>0</v>
      </c>
      <c r="W35" s="2">
        <f ca="1">IFERROR(__xludf.DUMMYFUNCTION("""COMPUTED_VALUE"""),0)</f>
        <v>0</v>
      </c>
      <c r="X35" s="2">
        <f ca="1">IFERROR(__xludf.DUMMYFUNCTION("""COMPUTED_VALUE"""),0)</f>
        <v>0</v>
      </c>
      <c r="Y35" s="2">
        <f ca="1">IFERROR(__xludf.DUMMYFUNCTION("""COMPUTED_VALUE"""),0)</f>
        <v>0</v>
      </c>
      <c r="Z35" s="2">
        <f ca="1">IFERROR(__xludf.DUMMYFUNCTION("""COMPUTED_VALUE"""),0)</f>
        <v>0</v>
      </c>
      <c r="AA35" s="2">
        <f ca="1">IFERROR(__xludf.DUMMYFUNCTION("""COMPUTED_VALUE"""),0)</f>
        <v>0</v>
      </c>
      <c r="AB35" s="2">
        <f ca="1">IFERROR(__xludf.DUMMYFUNCTION("""COMPUTED_VALUE"""),0)</f>
        <v>0</v>
      </c>
      <c r="AC35" s="2">
        <f ca="1">IFERROR(__xludf.DUMMYFUNCTION("""COMPUTED_VALUE"""),0)</f>
        <v>0</v>
      </c>
      <c r="AD35" s="2">
        <f ca="1">IFERROR(__xludf.DUMMYFUNCTION("""COMPUTED_VALUE"""),0)</f>
        <v>0</v>
      </c>
      <c r="AE35" s="2">
        <f ca="1">IFERROR(__xludf.DUMMYFUNCTION("""COMPUTED_VALUE"""),0)</f>
        <v>0</v>
      </c>
      <c r="AF35" s="2">
        <f ca="1">IFERROR(__xludf.DUMMYFUNCTION("""COMPUTED_VALUE"""),0)</f>
        <v>0</v>
      </c>
      <c r="AG35" s="2">
        <f ca="1">IFERROR(__xludf.DUMMYFUNCTION("""COMPUTED_VALUE"""),0)</f>
        <v>0</v>
      </c>
      <c r="AH35" s="2">
        <f ca="1">IFERROR(__xludf.DUMMYFUNCTION("""COMPUTED_VALUE"""),1)</f>
        <v>1</v>
      </c>
      <c r="AI35" s="2">
        <f ca="1">IFERROR(__xludf.DUMMYFUNCTION("""COMPUTED_VALUE"""),2)</f>
        <v>2</v>
      </c>
      <c r="AJ35" s="2">
        <f ca="1">IFERROR(__xludf.DUMMYFUNCTION("""COMPUTED_VALUE"""),2)</f>
        <v>2</v>
      </c>
      <c r="AK35" s="2">
        <f ca="1">IFERROR(__xludf.DUMMYFUNCTION("""COMPUTED_VALUE"""),6)</f>
        <v>6</v>
      </c>
      <c r="AL35" s="2">
        <f ca="1">IFERROR(__xludf.DUMMYFUNCTION("""COMPUTED_VALUE"""),8)</f>
        <v>8</v>
      </c>
      <c r="AM35" s="2">
        <f ca="1">IFERROR(__xludf.DUMMYFUNCTION("""COMPUTED_VALUE"""),10)</f>
        <v>10</v>
      </c>
      <c r="AN35" s="2">
        <f ca="1">IFERROR(__xludf.DUMMYFUNCTION("""COMPUTED_VALUE"""),12)</f>
        <v>12</v>
      </c>
      <c r="AO35" s="2">
        <f ca="1">IFERROR(__xludf.DUMMYFUNCTION("""COMPUTED_VALUE"""),13)</f>
        <v>13</v>
      </c>
      <c r="AP35" s="2">
        <f ca="1">IFERROR(__xludf.DUMMYFUNCTION("""COMPUTED_VALUE"""),13)</f>
        <v>13</v>
      </c>
      <c r="AQ35" s="2">
        <f ca="1">IFERROR(__xludf.DUMMYFUNCTION("""COMPUTED_VALUE"""),16)</f>
        <v>16</v>
      </c>
      <c r="AR35" s="2">
        <f ca="1">IFERROR(__xludf.DUMMYFUNCTION("""COMPUTED_VALUE"""),17)</f>
        <v>17</v>
      </c>
      <c r="AS35" s="2">
        <f ca="1">IFERROR(__xludf.DUMMYFUNCTION("""COMPUTED_VALUE"""),28)</f>
        <v>28</v>
      </c>
      <c r="AT35" s="2">
        <f ca="1">IFERROR(__xludf.DUMMYFUNCTION("""COMPUTED_VALUE"""),28)</f>
        <v>28</v>
      </c>
      <c r="AU35" s="2">
        <f ca="1">IFERROR(__xludf.DUMMYFUNCTION("""COMPUTED_VALUE"""),35)</f>
        <v>35</v>
      </c>
      <c r="AV35" s="2">
        <f ca="1">IFERROR(__xludf.DUMMYFUNCTION("""COMPUTED_VALUE"""),35)</f>
        <v>35</v>
      </c>
      <c r="AW35" s="2">
        <f ca="1">IFERROR(__xludf.DUMMYFUNCTION("""COMPUTED_VALUE"""),42)</f>
        <v>42</v>
      </c>
      <c r="AX35" s="2">
        <f ca="1">IFERROR(__xludf.DUMMYFUNCTION("""COMPUTED_VALUE"""),44)</f>
        <v>44</v>
      </c>
      <c r="AY35" s="2">
        <f ca="1">IFERROR(__xludf.DUMMYFUNCTION("""COMPUTED_VALUE"""),50)</f>
        <v>50</v>
      </c>
      <c r="AZ35" s="2">
        <f ca="1">IFERROR(__xludf.DUMMYFUNCTION("""COMPUTED_VALUE"""),53)</f>
        <v>53</v>
      </c>
    </row>
    <row r="36" spans="1:52" ht="13.2" x14ac:dyDescent="0.25">
      <c r="A36" s="2" t="str">
        <f ca="1">IFERROR(__xludf.DUMMYFUNCTION("""COMPUTED_VALUE"""),"Taiwan")</f>
        <v>Taiwan</v>
      </c>
      <c r="B36" s="2" t="str">
        <f ca="1">IFERROR(__xludf.DUMMYFUNCTION("""COMPUTED_VALUE"""),"Taiwan")</f>
        <v>Taiwan</v>
      </c>
      <c r="C36" s="2">
        <f ca="1">IFERROR(__xludf.DUMMYFUNCTION("""COMPUTED_VALUE"""),23.7)</f>
        <v>23.7</v>
      </c>
      <c r="D36" s="2">
        <f ca="1">IFERROR(__xludf.DUMMYFUNCTION("""COMPUTED_VALUE"""),121)</f>
        <v>121</v>
      </c>
      <c r="E36" s="2">
        <f ca="1">IFERROR(__xludf.DUMMYFUNCTION("""COMPUTED_VALUE"""),0)</f>
        <v>0</v>
      </c>
      <c r="F36" s="2">
        <f ca="1">IFERROR(__xludf.DUMMYFUNCTION("""COMPUTED_VALUE"""),0)</f>
        <v>0</v>
      </c>
      <c r="G36" s="2">
        <f ca="1">IFERROR(__xludf.DUMMYFUNCTION("""COMPUTED_VALUE"""),0)</f>
        <v>0</v>
      </c>
      <c r="H36" s="2">
        <f ca="1">IFERROR(__xludf.DUMMYFUNCTION("""COMPUTED_VALUE"""),0)</f>
        <v>0</v>
      </c>
      <c r="I36" s="2">
        <f ca="1">IFERROR(__xludf.DUMMYFUNCTION("""COMPUTED_VALUE"""),0)</f>
        <v>0</v>
      </c>
      <c r="J36" s="2">
        <f ca="1">IFERROR(__xludf.DUMMYFUNCTION("""COMPUTED_VALUE"""),0)</f>
        <v>0</v>
      </c>
      <c r="K36" s="2">
        <f ca="1">IFERROR(__xludf.DUMMYFUNCTION("""COMPUTED_VALUE"""),0)</f>
        <v>0</v>
      </c>
      <c r="L36" s="2">
        <f ca="1">IFERROR(__xludf.DUMMYFUNCTION("""COMPUTED_VALUE"""),0)</f>
        <v>0</v>
      </c>
      <c r="M36" s="2">
        <f ca="1">IFERROR(__xludf.DUMMYFUNCTION("""COMPUTED_VALUE"""),0)</f>
        <v>0</v>
      </c>
      <c r="N36" s="2">
        <f ca="1">IFERROR(__xludf.DUMMYFUNCTION("""COMPUTED_VALUE"""),0)</f>
        <v>0</v>
      </c>
      <c r="O36" s="2">
        <f ca="1">IFERROR(__xludf.DUMMYFUNCTION("""COMPUTED_VALUE"""),0)</f>
        <v>0</v>
      </c>
      <c r="P36" s="2">
        <f ca="1">IFERROR(__xludf.DUMMYFUNCTION("""COMPUTED_VALUE"""),0)</f>
        <v>0</v>
      </c>
      <c r="Q36" s="2">
        <f ca="1">IFERROR(__xludf.DUMMYFUNCTION("""COMPUTED_VALUE"""),0)</f>
        <v>0</v>
      </c>
      <c r="R36" s="2">
        <f ca="1">IFERROR(__xludf.DUMMYFUNCTION("""COMPUTED_VALUE"""),0)</f>
        <v>0</v>
      </c>
      <c r="S36" s="2">
        <f ca="1">IFERROR(__xludf.DUMMYFUNCTION("""COMPUTED_VALUE"""),0)</f>
        <v>0</v>
      </c>
      <c r="T36" s="2">
        <f ca="1">IFERROR(__xludf.DUMMYFUNCTION("""COMPUTED_VALUE"""),0)</f>
        <v>0</v>
      </c>
      <c r="U36" s="2">
        <f ca="1">IFERROR(__xludf.DUMMYFUNCTION("""COMPUTED_VALUE"""),0)</f>
        <v>0</v>
      </c>
      <c r="V36" s="2">
        <f ca="1">IFERROR(__xludf.DUMMYFUNCTION("""COMPUTED_VALUE"""),0)</f>
        <v>0</v>
      </c>
      <c r="W36" s="2">
        <f ca="1">IFERROR(__xludf.DUMMYFUNCTION("""COMPUTED_VALUE"""),0)</f>
        <v>0</v>
      </c>
      <c r="X36" s="2">
        <f ca="1">IFERROR(__xludf.DUMMYFUNCTION("""COMPUTED_VALUE"""),0)</f>
        <v>0</v>
      </c>
      <c r="Y36" s="2">
        <f ca="1">IFERROR(__xludf.DUMMYFUNCTION("""COMPUTED_VALUE"""),0)</f>
        <v>0</v>
      </c>
      <c r="Z36" s="2">
        <f ca="1">IFERROR(__xludf.DUMMYFUNCTION("""COMPUTED_VALUE"""),0)</f>
        <v>0</v>
      </c>
      <c r="AA36" s="2">
        <f ca="1">IFERROR(__xludf.DUMMYFUNCTION("""COMPUTED_VALUE"""),0)</f>
        <v>0</v>
      </c>
      <c r="AB36" s="2">
        <f ca="1">IFERROR(__xludf.DUMMYFUNCTION("""COMPUTED_VALUE"""),0)</f>
        <v>0</v>
      </c>
      <c r="AC36" s="2">
        <f ca="1">IFERROR(__xludf.DUMMYFUNCTION("""COMPUTED_VALUE"""),0)</f>
        <v>0</v>
      </c>
      <c r="AD36" s="2">
        <f ca="1">IFERROR(__xludf.DUMMYFUNCTION("""COMPUTED_VALUE"""),1)</f>
        <v>1</v>
      </c>
      <c r="AE36" s="2">
        <f ca="1">IFERROR(__xludf.DUMMYFUNCTION("""COMPUTED_VALUE"""),1)</f>
        <v>1</v>
      </c>
      <c r="AF36" s="2">
        <f ca="1">IFERROR(__xludf.DUMMYFUNCTION("""COMPUTED_VALUE"""),1)</f>
        <v>1</v>
      </c>
      <c r="AG36" s="2">
        <f ca="1">IFERROR(__xludf.DUMMYFUNCTION("""COMPUTED_VALUE"""),1)</f>
        <v>1</v>
      </c>
      <c r="AH36" s="2">
        <f ca="1">IFERROR(__xludf.DUMMYFUNCTION("""COMPUTED_VALUE"""),1)</f>
        <v>1</v>
      </c>
      <c r="AI36" s="2">
        <f ca="1">IFERROR(__xludf.DUMMYFUNCTION("""COMPUTED_VALUE"""),1)</f>
        <v>1</v>
      </c>
      <c r="AJ36" s="2">
        <f ca="1">IFERROR(__xludf.DUMMYFUNCTION("""COMPUTED_VALUE"""),1)</f>
        <v>1</v>
      </c>
      <c r="AK36" s="2">
        <f ca="1">IFERROR(__xludf.DUMMYFUNCTION("""COMPUTED_VALUE"""),1)</f>
        <v>1</v>
      </c>
      <c r="AL36" s="2">
        <f ca="1">IFERROR(__xludf.DUMMYFUNCTION("""COMPUTED_VALUE"""),1)</f>
        <v>1</v>
      </c>
      <c r="AM36" s="2">
        <f ca="1">IFERROR(__xludf.DUMMYFUNCTION("""COMPUTED_VALUE"""),1)</f>
        <v>1</v>
      </c>
      <c r="AN36" s="2">
        <f ca="1">IFERROR(__xludf.DUMMYFUNCTION("""COMPUTED_VALUE"""),1)</f>
        <v>1</v>
      </c>
      <c r="AO36" s="2">
        <f ca="1">IFERROR(__xludf.DUMMYFUNCTION("""COMPUTED_VALUE"""),1)</f>
        <v>1</v>
      </c>
      <c r="AP36" s="2">
        <f ca="1">IFERROR(__xludf.DUMMYFUNCTION("""COMPUTED_VALUE"""),1)</f>
        <v>1</v>
      </c>
      <c r="AQ36" s="2">
        <f ca="1">IFERROR(__xludf.DUMMYFUNCTION("""COMPUTED_VALUE"""),1)</f>
        <v>1</v>
      </c>
      <c r="AR36" s="2">
        <f ca="1">IFERROR(__xludf.DUMMYFUNCTION("""COMPUTED_VALUE"""),1)</f>
        <v>1</v>
      </c>
      <c r="AS36" s="2">
        <f ca="1">IFERROR(__xludf.DUMMYFUNCTION("""COMPUTED_VALUE"""),1)</f>
        <v>1</v>
      </c>
      <c r="AT36" s="2">
        <f ca="1">IFERROR(__xludf.DUMMYFUNCTION("""COMPUTED_VALUE"""),1)</f>
        <v>1</v>
      </c>
      <c r="AU36" s="2">
        <f ca="1">IFERROR(__xludf.DUMMYFUNCTION("""COMPUTED_VALUE"""),1)</f>
        <v>1</v>
      </c>
      <c r="AV36" s="2">
        <f ca="1">IFERROR(__xludf.DUMMYFUNCTION("""COMPUTED_VALUE"""),1)</f>
        <v>1</v>
      </c>
      <c r="AW36" s="2">
        <f ca="1">IFERROR(__xludf.DUMMYFUNCTION("""COMPUTED_VALUE"""),1)</f>
        <v>1</v>
      </c>
      <c r="AX36" s="2">
        <f ca="1">IFERROR(__xludf.DUMMYFUNCTION("""COMPUTED_VALUE"""),1)</f>
        <v>1</v>
      </c>
      <c r="AY36" s="2">
        <f ca="1">IFERROR(__xludf.DUMMYFUNCTION("""COMPUTED_VALUE"""),1)</f>
        <v>1</v>
      </c>
      <c r="AZ36" s="2">
        <f ca="1">IFERROR(__xludf.DUMMYFUNCTION("""COMPUTED_VALUE"""),1)</f>
        <v>1</v>
      </c>
    </row>
    <row r="37" spans="1:52" ht="13.2" x14ac:dyDescent="0.25">
      <c r="A37" s="2" t="str">
        <f ca="1">IFERROR(__xludf.DUMMYFUNCTION("""COMPUTED_VALUE"""),"King County, WA")</f>
        <v>King County, WA</v>
      </c>
      <c r="B37" s="2" t="str">
        <f ca="1">IFERROR(__xludf.DUMMYFUNCTION("""COMPUTED_VALUE"""),"US")</f>
        <v>US</v>
      </c>
      <c r="C37" s="2">
        <f ca="1">IFERROR(__xludf.DUMMYFUNCTION("""COMPUTED_VALUE"""),47.6062)</f>
        <v>47.606200000000001</v>
      </c>
      <c r="D37" s="2">
        <f ca="1">IFERROR(__xludf.DUMMYFUNCTION("""COMPUTED_VALUE"""),-122.3321)</f>
        <v>-122.3321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IFERROR(__xludf.DUMMYFUNCTION("""COMPUTED_VALUE"""),0)</f>
        <v>0</v>
      </c>
      <c r="X37" s="2">
        <f ca="1">IFERROR(__xludf.DUMMYFUNCTION("""COMPUTED_VALUE"""),0)</f>
        <v>0</v>
      </c>
      <c r="Y37" s="2">
        <f ca="1">IFERROR(__xludf.DUMMYFUNCTION("""COMPUTED_VALUE"""),0)</f>
        <v>0</v>
      </c>
      <c r="Z37" s="2">
        <f ca="1">IFERROR(__xludf.DUMMYFUNCTION("""COMPUTED_VALUE"""),0)</f>
        <v>0</v>
      </c>
      <c r="AA37" s="2">
        <f ca="1">IFERROR(__xludf.DUMMYFUNCTION("""COMPUTED_VALUE"""),0)</f>
        <v>0</v>
      </c>
      <c r="AB37" s="2">
        <f ca="1">IFERROR(__xludf.DUMMYFUNCTION("""COMPUTED_VALUE"""),0)</f>
        <v>0</v>
      </c>
      <c r="AC37" s="2">
        <f ca="1">IFERROR(__xludf.DUMMYFUNCTION("""COMPUTED_VALUE"""),0)</f>
        <v>0</v>
      </c>
      <c r="AD37" s="2">
        <f ca="1">IFERROR(__xludf.DUMMYFUNCTION("""COMPUTED_VALUE"""),0)</f>
        <v>0</v>
      </c>
      <c r="AE37" s="2">
        <f ca="1">IFERROR(__xludf.DUMMYFUNCTION("""COMPUTED_VALUE"""),0)</f>
        <v>0</v>
      </c>
      <c r="AF37" s="2">
        <f ca="1">IFERROR(__xludf.DUMMYFUNCTION("""COMPUTED_VALUE"""),0)</f>
        <v>0</v>
      </c>
      <c r="AG37" s="2">
        <f ca="1">IFERROR(__xludf.DUMMYFUNCTION("""COMPUTED_VALUE"""),0)</f>
        <v>0</v>
      </c>
      <c r="AH37" s="2">
        <f ca="1">IFERROR(__xludf.DUMMYFUNCTION("""COMPUTED_VALUE"""),0)</f>
        <v>0</v>
      </c>
      <c r="AI37" s="2">
        <f ca="1">IFERROR(__xludf.DUMMYFUNCTION("""COMPUTED_VALUE"""),0)</f>
        <v>0</v>
      </c>
      <c r="AJ37" s="2">
        <f ca="1">IFERROR(__xludf.DUMMYFUNCTION("""COMPUTED_VALUE"""),0)</f>
        <v>0</v>
      </c>
      <c r="AK37" s="2">
        <f ca="1">IFERROR(__xludf.DUMMYFUNCTION("""COMPUTED_VALUE"""),0)</f>
        <v>0</v>
      </c>
      <c r="AL37" s="2">
        <f ca="1">IFERROR(__xludf.DUMMYFUNCTION("""COMPUTED_VALUE"""),0)</f>
        <v>0</v>
      </c>
      <c r="AM37" s="2">
        <f ca="1">IFERROR(__xludf.DUMMYFUNCTION("""COMPUTED_VALUE"""),0)</f>
        <v>0</v>
      </c>
      <c r="AN37" s="2">
        <f ca="1">IFERROR(__xludf.DUMMYFUNCTION("""COMPUTED_VALUE"""),0)</f>
        <v>0</v>
      </c>
      <c r="AO37" s="2">
        <f ca="1">IFERROR(__xludf.DUMMYFUNCTION("""COMPUTED_VALUE"""),0)</f>
        <v>0</v>
      </c>
      <c r="AP37" s="2">
        <f ca="1">IFERROR(__xludf.DUMMYFUNCTION("""COMPUTED_VALUE"""),0)</f>
        <v>0</v>
      </c>
      <c r="AQ37" s="2">
        <f ca="1">IFERROR(__xludf.DUMMYFUNCTION("""COMPUTED_VALUE"""),1)</f>
        <v>1</v>
      </c>
      <c r="AR37" s="2">
        <f ca="1">IFERROR(__xludf.DUMMYFUNCTION("""COMPUTED_VALUE"""),1)</f>
        <v>1</v>
      </c>
      <c r="AS37" s="2">
        <f ca="1">IFERROR(__xludf.DUMMYFUNCTION("""COMPUTED_VALUE"""),5)</f>
        <v>5</v>
      </c>
      <c r="AT37" s="2">
        <f ca="1">IFERROR(__xludf.DUMMYFUNCTION("""COMPUTED_VALUE"""),6)</f>
        <v>6</v>
      </c>
      <c r="AU37" s="2">
        <f ca="1">IFERROR(__xludf.DUMMYFUNCTION("""COMPUTED_VALUE"""),9)</f>
        <v>9</v>
      </c>
      <c r="AV37" s="2">
        <f ca="1">IFERROR(__xludf.DUMMYFUNCTION("""COMPUTED_VALUE"""),10)</f>
        <v>10</v>
      </c>
      <c r="AW37" s="2">
        <f ca="1">IFERROR(__xludf.DUMMYFUNCTION("""COMPUTED_VALUE"""),12)</f>
        <v>12</v>
      </c>
      <c r="AX37" s="2">
        <f ca="1">IFERROR(__xludf.DUMMYFUNCTION("""COMPUTED_VALUE"""),15)</f>
        <v>15</v>
      </c>
      <c r="AY37" s="2">
        <f ca="1">IFERROR(__xludf.DUMMYFUNCTION("""COMPUTED_VALUE"""),17)</f>
        <v>17</v>
      </c>
      <c r="AZ37" s="2">
        <f ca="1">IFERROR(__xludf.DUMMYFUNCTION("""COMPUTED_VALUE"""),17)</f>
        <v>17</v>
      </c>
    </row>
    <row r="38" spans="1:52" ht="13.2" x14ac:dyDescent="0.25">
      <c r="A38" s="2" t="str">
        <f ca="1">IFERROR(__xludf.DUMMYFUNCTION("""COMPUTED_VALUE"""),"Cook County, IL")</f>
        <v>Cook County, IL</v>
      </c>
      <c r="B38" s="2" t="str">
        <f ca="1">IFERROR(__xludf.DUMMYFUNCTION("""COMPUTED_VALUE"""),"US")</f>
        <v>US</v>
      </c>
      <c r="C38" s="2">
        <f ca="1">IFERROR(__xludf.DUMMYFUNCTION("""COMPUTED_VALUE"""),41.7377)</f>
        <v>41.737699999999997</v>
      </c>
      <c r="D38" s="2">
        <f ca="1">IFERROR(__xludf.DUMMYFUNCTION("""COMPUTED_VALUE"""),-87.6976)</f>
        <v>-87.697599999999994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IFERROR(__xludf.DUMMYFUNCTION("""COMPUTED_VALUE"""),0)</f>
        <v>0</v>
      </c>
      <c r="X38" s="2">
        <f ca="1">IFERROR(__xludf.DUMMYFUNCTION("""COMPUTED_VALUE"""),0)</f>
        <v>0</v>
      </c>
      <c r="Y38" s="2">
        <f ca="1">IFERROR(__xludf.DUMMYFUNCTION("""COMPUTED_VALUE"""),0)</f>
        <v>0</v>
      </c>
      <c r="Z38" s="2">
        <f ca="1">IFERROR(__xludf.DUMMYFUNCTION("""COMPUTED_VALUE"""),0)</f>
        <v>0</v>
      </c>
      <c r="AA38" s="2">
        <f ca="1">IFERROR(__xludf.DUMMYFUNCTION("""COMPUTED_VALUE"""),0)</f>
        <v>0</v>
      </c>
      <c r="AB38" s="2">
        <f ca="1">IFERROR(__xludf.DUMMYFUNCTION("""COMPUTED_VALUE"""),0)</f>
        <v>0</v>
      </c>
      <c r="AC38" s="2">
        <f ca="1">IFERROR(__xludf.DUMMYFUNCTION("""COMPUTED_VALUE"""),0)</f>
        <v>0</v>
      </c>
      <c r="AD38" s="2">
        <f ca="1">IFERROR(__xludf.DUMMYFUNCTION("""COMPUTED_VALUE"""),0)</f>
        <v>0</v>
      </c>
      <c r="AE38" s="2">
        <f ca="1">IFERROR(__xludf.DUMMYFUNCTION("""COMPUTED_VALUE"""),0)</f>
        <v>0</v>
      </c>
      <c r="AF38" s="2">
        <f ca="1">IFERROR(__xludf.DUMMYFUNCTION("""COMPUTED_VALUE"""),0)</f>
        <v>0</v>
      </c>
      <c r="AG38" s="2">
        <f ca="1">IFERROR(__xludf.DUMMYFUNCTION("""COMPUTED_VALUE"""),0)</f>
        <v>0</v>
      </c>
      <c r="AH38" s="2">
        <f ca="1">IFERROR(__xludf.DUMMYFUNCTION("""COMPUTED_VALUE"""),0)</f>
        <v>0</v>
      </c>
      <c r="AI38" s="2">
        <f ca="1">IFERROR(__xludf.DUMMYFUNCTION("""COMPUTED_VALUE"""),0)</f>
        <v>0</v>
      </c>
      <c r="AJ38" s="2">
        <f ca="1">IFERROR(__xludf.DUMMYFUNCTION("""COMPUTED_VALUE"""),0)</f>
        <v>0</v>
      </c>
      <c r="AK38" s="2">
        <f ca="1">IFERROR(__xludf.DUMMYFUNCTION("""COMPUTED_VALUE"""),0)</f>
        <v>0</v>
      </c>
      <c r="AL38" s="2">
        <f ca="1">IFERROR(__xludf.DUMMYFUNCTION("""COMPUTED_VALUE"""),0)</f>
        <v>0</v>
      </c>
      <c r="AM38" s="2">
        <f ca="1">IFERROR(__xludf.DUMMYFUNCTION("""COMPUTED_VALUE"""),0)</f>
        <v>0</v>
      </c>
      <c r="AN38" s="2">
        <f ca="1">IFERROR(__xludf.DUMMYFUNCTION("""COMPUTED_VALUE"""),0)</f>
        <v>0</v>
      </c>
      <c r="AO38" s="2">
        <f ca="1">IFERROR(__xludf.DUMMYFUNCTION("""COMPUTED_VALUE"""),0)</f>
        <v>0</v>
      </c>
      <c r="AP38" s="2">
        <f ca="1">IFERROR(__xludf.DUMMYFUNCTION("""COMPUTED_VALUE"""),0)</f>
        <v>0</v>
      </c>
      <c r="AQ38" s="2">
        <f ca="1">IFERROR(__xludf.DUMMYFUNCTION("""COMPUTED_VALUE"""),0)</f>
        <v>0</v>
      </c>
      <c r="AR38" s="2">
        <f ca="1">IFERROR(__xludf.DUMMYFUNCTION("""COMPUTED_VALUE"""),0)</f>
        <v>0</v>
      </c>
      <c r="AS38" s="2">
        <f ca="1">IFERROR(__xludf.DUMMYFUNCTION("""COMPUTED_VALUE"""),0)</f>
        <v>0</v>
      </c>
      <c r="AT38" s="2">
        <f ca="1">IFERROR(__xludf.DUMMYFUNCTION("""COMPUTED_VALUE"""),0)</f>
        <v>0</v>
      </c>
      <c r="AU38" s="2">
        <f ca="1">IFERROR(__xludf.DUMMYFUNCTION("""COMPUTED_VALUE"""),0)</f>
        <v>0</v>
      </c>
      <c r="AV38" s="2">
        <f ca="1">IFERROR(__xludf.DUMMYFUNCTION("""COMPUTED_VALUE"""),0)</f>
        <v>0</v>
      </c>
      <c r="AW38" s="2">
        <f ca="1">IFERROR(__xludf.DUMMYFUNCTION("""COMPUTED_VALUE"""),0)</f>
        <v>0</v>
      </c>
      <c r="AX38" s="2">
        <f ca="1">IFERROR(__xludf.DUMMYFUNCTION("""COMPUTED_VALUE"""),0)</f>
        <v>0</v>
      </c>
      <c r="AY38" s="2">
        <f ca="1">IFERROR(__xludf.DUMMYFUNCTION("""COMPUTED_VALUE"""),0)</f>
        <v>0</v>
      </c>
      <c r="AZ38" s="2">
        <f ca="1">IFERROR(__xludf.DUMMYFUNCTION("""COMPUTED_VALUE"""),0)</f>
        <v>0</v>
      </c>
    </row>
    <row r="39" spans="1:52" ht="13.2" x14ac:dyDescent="0.25">
      <c r="A39" s="2" t="str">
        <f ca="1">IFERROR(__xludf.DUMMYFUNCTION("""COMPUTED_VALUE"""),"Macau")</f>
        <v>Macau</v>
      </c>
      <c r="B39" s="2" t="str">
        <f ca="1">IFERROR(__xludf.DUMMYFUNCTION("""COMPUTED_VALUE"""),"Macau")</f>
        <v>Macau</v>
      </c>
      <c r="C39" s="2">
        <f ca="1">IFERROR(__xludf.DUMMYFUNCTION("""COMPUTED_VALUE"""),22.1667)</f>
        <v>22.166699999999999</v>
      </c>
      <c r="D39" s="2">
        <f ca="1">IFERROR(__xludf.DUMMYFUNCTION("""COMPUTED_VALUE"""),113.55)</f>
        <v>113.55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IFERROR(__xludf.DUMMYFUNCTION("""COMPUTED_VALUE"""),0)</f>
        <v>0</v>
      </c>
      <c r="I39" s="2">
        <f ca="1">IFERROR(__xludf.DUMMYFUNCTION("""COMPUTED_VALUE"""),0)</f>
        <v>0</v>
      </c>
      <c r="J39" s="2">
        <f ca="1">IFERROR(__xludf.DUMMYFUNCTION("""COMPUTED_VALUE"""),0)</f>
        <v>0</v>
      </c>
      <c r="K39" s="2">
        <f ca="1">IFERROR(__xludf.DUMMYFUNCTION("""COMPUTED_VALUE"""),0)</f>
        <v>0</v>
      </c>
      <c r="L39" s="2">
        <f ca="1">IFERROR(__xludf.DUMMYFUNCTION("""COMPUTED_VALUE"""),0)</f>
        <v>0</v>
      </c>
      <c r="M39" s="2">
        <f ca="1">IFERROR(__xludf.DUMMYFUNCTION("""COMPUTED_VALUE"""),0)</f>
        <v>0</v>
      </c>
      <c r="N39" s="2">
        <f ca="1">IFERROR(__xludf.DUMMYFUNCTION("""COMPUTED_VALUE"""),0)</f>
        <v>0</v>
      </c>
      <c r="O39" s="2">
        <f ca="1">IFERROR(__xludf.DUMMYFUNCTION("""COMPUTED_VALUE"""),0)</f>
        <v>0</v>
      </c>
      <c r="P39" s="2">
        <f ca="1">IFERROR(__xludf.DUMMYFUNCTION("""COMPUTED_VALUE"""),0)</f>
        <v>0</v>
      </c>
      <c r="Q39" s="2">
        <f ca="1">IFERROR(__xludf.DUMMYFUNCTION("""COMPUTED_VALUE"""),0)</f>
        <v>0</v>
      </c>
      <c r="R39" s="2">
        <f ca="1">IFERROR(__xludf.DUMMYFUNCTION("""COMPUTED_VALUE"""),0)</f>
        <v>0</v>
      </c>
      <c r="S39" s="2">
        <f ca="1">IFERROR(__xludf.DUMMYFUNCTION("""COMPUTED_VALUE"""),0)</f>
        <v>0</v>
      </c>
      <c r="T39" s="2">
        <f ca="1">IFERROR(__xludf.DUMMYFUNCTION("""COMPUTED_VALUE"""),0)</f>
        <v>0</v>
      </c>
      <c r="U39" s="2">
        <f ca="1">IFERROR(__xludf.DUMMYFUNCTION("""COMPUTED_VALUE"""),0)</f>
        <v>0</v>
      </c>
      <c r="V39" s="2">
        <f ca="1">IFERROR(__xludf.DUMMYFUNCTION("""COMPUTED_VALUE"""),0)</f>
        <v>0</v>
      </c>
      <c r="W39" s="2">
        <f ca="1">IFERROR(__xludf.DUMMYFUNCTION("""COMPUTED_VALUE"""),0)</f>
        <v>0</v>
      </c>
      <c r="X39" s="2">
        <f ca="1">IFERROR(__xludf.DUMMYFUNCTION("""COMPUTED_VALUE"""),0)</f>
        <v>0</v>
      </c>
      <c r="Y39" s="2">
        <f ca="1">IFERROR(__xludf.DUMMYFUNCTION("""COMPUTED_VALUE"""),0)</f>
        <v>0</v>
      </c>
      <c r="Z39" s="2">
        <f ca="1">IFERROR(__xludf.DUMMYFUNCTION("""COMPUTED_VALUE"""),0)</f>
        <v>0</v>
      </c>
      <c r="AA39" s="2">
        <f ca="1">IFERROR(__xludf.DUMMYFUNCTION("""COMPUTED_VALUE"""),0)</f>
        <v>0</v>
      </c>
      <c r="AB39" s="2">
        <f ca="1">IFERROR(__xludf.DUMMYFUNCTION("""COMPUTED_VALUE"""),0)</f>
        <v>0</v>
      </c>
      <c r="AC39" s="2">
        <f ca="1">IFERROR(__xludf.DUMMYFUNCTION("""COMPUTED_VALUE"""),0)</f>
        <v>0</v>
      </c>
      <c r="AD39" s="2">
        <f ca="1">IFERROR(__xludf.DUMMYFUNCTION("""COMPUTED_VALUE"""),0)</f>
        <v>0</v>
      </c>
      <c r="AE39" s="2">
        <f ca="1">IFERROR(__xludf.DUMMYFUNCTION("""COMPUTED_VALUE"""),0)</f>
        <v>0</v>
      </c>
      <c r="AF39" s="2">
        <f ca="1">IFERROR(__xludf.DUMMYFUNCTION("""COMPUTED_VALUE"""),0)</f>
        <v>0</v>
      </c>
      <c r="AG39" s="2">
        <f ca="1">IFERROR(__xludf.DUMMYFUNCTION("""COMPUTED_VALUE"""),0)</f>
        <v>0</v>
      </c>
      <c r="AH39" s="2">
        <f ca="1">IFERROR(__xludf.DUMMYFUNCTION("""COMPUTED_VALUE"""),0)</f>
        <v>0</v>
      </c>
      <c r="AI39" s="2">
        <f ca="1">IFERROR(__xludf.DUMMYFUNCTION("""COMPUTED_VALUE"""),0)</f>
        <v>0</v>
      </c>
      <c r="AJ39" s="2">
        <f ca="1">IFERROR(__xludf.DUMMYFUNCTION("""COMPUTED_VALUE"""),0)</f>
        <v>0</v>
      </c>
      <c r="AK39" s="2">
        <f ca="1">IFERROR(__xludf.DUMMYFUNCTION("""COMPUTED_VALUE"""),0)</f>
        <v>0</v>
      </c>
      <c r="AL39" s="2">
        <f ca="1">IFERROR(__xludf.DUMMYFUNCTION("""COMPUTED_VALUE"""),0)</f>
        <v>0</v>
      </c>
      <c r="AM39" s="2">
        <f ca="1">IFERROR(__xludf.DUMMYFUNCTION("""COMPUTED_VALUE"""),0)</f>
        <v>0</v>
      </c>
      <c r="AN39" s="2">
        <f ca="1">IFERROR(__xludf.DUMMYFUNCTION("""COMPUTED_VALUE"""),0)</f>
        <v>0</v>
      </c>
      <c r="AO39" s="2">
        <f ca="1">IFERROR(__xludf.DUMMYFUNCTION("""COMPUTED_VALUE"""),0)</f>
        <v>0</v>
      </c>
      <c r="AP39" s="2">
        <f ca="1">IFERROR(__xludf.DUMMYFUNCTION("""COMPUTED_VALUE"""),0)</f>
        <v>0</v>
      </c>
      <c r="AQ39" s="2">
        <f ca="1">IFERROR(__xludf.DUMMYFUNCTION("""COMPUTED_VALUE"""),0)</f>
        <v>0</v>
      </c>
      <c r="AR39" s="2">
        <f ca="1">IFERROR(__xludf.DUMMYFUNCTION("""COMPUTED_VALUE"""),0)</f>
        <v>0</v>
      </c>
      <c r="AS39" s="2">
        <f ca="1">IFERROR(__xludf.DUMMYFUNCTION("""COMPUTED_VALUE"""),0)</f>
        <v>0</v>
      </c>
      <c r="AT39" s="2">
        <f ca="1">IFERROR(__xludf.DUMMYFUNCTION("""COMPUTED_VALUE"""),0)</f>
        <v>0</v>
      </c>
      <c r="AU39" s="2">
        <f ca="1">IFERROR(__xludf.DUMMYFUNCTION("""COMPUTED_VALUE"""),0)</f>
        <v>0</v>
      </c>
      <c r="AV39" s="2">
        <f ca="1">IFERROR(__xludf.DUMMYFUNCTION("""COMPUTED_VALUE"""),0)</f>
        <v>0</v>
      </c>
      <c r="AW39" s="2">
        <f ca="1">IFERROR(__xludf.DUMMYFUNCTION("""COMPUTED_VALUE"""),0)</f>
        <v>0</v>
      </c>
      <c r="AX39" s="2">
        <f ca="1">IFERROR(__xludf.DUMMYFUNCTION("""COMPUTED_VALUE"""),0)</f>
        <v>0</v>
      </c>
      <c r="AY39" s="2">
        <f ca="1">IFERROR(__xludf.DUMMYFUNCTION("""COMPUTED_VALUE"""),0)</f>
        <v>0</v>
      </c>
      <c r="AZ39" s="2">
        <f ca="1">IFERROR(__xludf.DUMMYFUNCTION("""COMPUTED_VALUE"""),0)</f>
        <v>0</v>
      </c>
    </row>
    <row r="40" spans="1:52" ht="13.2" x14ac:dyDescent="0.25">
      <c r="A40" s="2" t="str">
        <f ca="1">IFERROR(__xludf.DUMMYFUNCTION("""COMPUTED_VALUE"""),"Hong Kong")</f>
        <v>Hong Kong</v>
      </c>
      <c r="B40" s="2" t="str">
        <f ca="1">IFERROR(__xludf.DUMMYFUNCTION("""COMPUTED_VALUE"""),"Hong Kong")</f>
        <v>Hong Kong</v>
      </c>
      <c r="C40" s="2">
        <f ca="1">IFERROR(__xludf.DUMMYFUNCTION("""COMPUTED_VALUE"""),22.3)</f>
        <v>22.3</v>
      </c>
      <c r="D40" s="2">
        <f ca="1">IFERROR(__xludf.DUMMYFUNCTION("""COMPUTED_VALUE"""),114.2)</f>
        <v>114.2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IFERROR(__xludf.DUMMYFUNCTION("""COMPUTED_VALUE"""),1)</f>
        <v>1</v>
      </c>
      <c r="S40" s="2">
        <f ca="1">IFERROR(__xludf.DUMMYFUNCTION("""COMPUTED_VALUE"""),1)</f>
        <v>1</v>
      </c>
      <c r="T40" s="2">
        <f ca="1">IFERROR(__xludf.DUMMYFUNCTION("""COMPUTED_VALUE"""),1)</f>
        <v>1</v>
      </c>
      <c r="U40" s="2">
        <f ca="1">IFERROR(__xludf.DUMMYFUNCTION("""COMPUTED_VALUE"""),1)</f>
        <v>1</v>
      </c>
      <c r="V40" s="2">
        <f ca="1">IFERROR(__xludf.DUMMYFUNCTION("""COMPUTED_VALUE"""),1)</f>
        <v>1</v>
      </c>
      <c r="W40" s="2">
        <f ca="1">IFERROR(__xludf.DUMMYFUNCTION("""COMPUTED_VALUE"""),1)</f>
        <v>1</v>
      </c>
      <c r="X40" s="2">
        <f ca="1">IFERROR(__xludf.DUMMYFUNCTION("""COMPUTED_VALUE"""),1)</f>
        <v>1</v>
      </c>
      <c r="Y40" s="2">
        <f ca="1">IFERROR(__xludf.DUMMYFUNCTION("""COMPUTED_VALUE"""),1)</f>
        <v>1</v>
      </c>
      <c r="Z40" s="2">
        <f ca="1">IFERROR(__xludf.DUMMYFUNCTION("""COMPUTED_VALUE"""),1)</f>
        <v>1</v>
      </c>
      <c r="AA40" s="2">
        <f ca="1">IFERROR(__xludf.DUMMYFUNCTION("""COMPUTED_VALUE"""),1)</f>
        <v>1</v>
      </c>
      <c r="AB40" s="2">
        <f ca="1">IFERROR(__xludf.DUMMYFUNCTION("""COMPUTED_VALUE"""),1)</f>
        <v>1</v>
      </c>
      <c r="AC40" s="2">
        <f ca="1">IFERROR(__xludf.DUMMYFUNCTION("""COMPUTED_VALUE"""),1)</f>
        <v>1</v>
      </c>
      <c r="AD40" s="2">
        <f ca="1">IFERROR(__xludf.DUMMYFUNCTION("""COMPUTED_VALUE"""),1)</f>
        <v>1</v>
      </c>
      <c r="AE40" s="2">
        <f ca="1">IFERROR(__xludf.DUMMYFUNCTION("""COMPUTED_VALUE"""),1)</f>
        <v>1</v>
      </c>
      <c r="AF40" s="2">
        <f ca="1">IFERROR(__xludf.DUMMYFUNCTION("""COMPUTED_VALUE"""),1)</f>
        <v>1</v>
      </c>
      <c r="AG40" s="2">
        <f ca="1">IFERROR(__xludf.DUMMYFUNCTION("""COMPUTED_VALUE"""),2)</f>
        <v>2</v>
      </c>
      <c r="AH40" s="2">
        <f ca="1">IFERROR(__xludf.DUMMYFUNCTION("""COMPUTED_VALUE"""),2)</f>
        <v>2</v>
      </c>
      <c r="AI40" s="2">
        <f ca="1">IFERROR(__xludf.DUMMYFUNCTION("""COMPUTED_VALUE"""),2)</f>
        <v>2</v>
      </c>
      <c r="AJ40" s="2">
        <f ca="1">IFERROR(__xludf.DUMMYFUNCTION("""COMPUTED_VALUE"""),2)</f>
        <v>2</v>
      </c>
      <c r="AK40" s="2">
        <f ca="1">IFERROR(__xludf.DUMMYFUNCTION("""COMPUTED_VALUE"""),2)</f>
        <v>2</v>
      </c>
      <c r="AL40" s="2">
        <f ca="1">IFERROR(__xludf.DUMMYFUNCTION("""COMPUTED_VALUE"""),2)</f>
        <v>2</v>
      </c>
      <c r="AM40" s="2">
        <f ca="1">IFERROR(__xludf.DUMMYFUNCTION("""COMPUTED_VALUE"""),2)</f>
        <v>2</v>
      </c>
      <c r="AN40" s="2">
        <f ca="1">IFERROR(__xludf.DUMMYFUNCTION("""COMPUTED_VALUE"""),2)</f>
        <v>2</v>
      </c>
      <c r="AO40" s="2">
        <f ca="1">IFERROR(__xludf.DUMMYFUNCTION("""COMPUTED_VALUE"""),2)</f>
        <v>2</v>
      </c>
      <c r="AP40" s="2">
        <f ca="1">IFERROR(__xludf.DUMMYFUNCTION("""COMPUTED_VALUE"""),2)</f>
        <v>2</v>
      </c>
      <c r="AQ40" s="2">
        <f ca="1">IFERROR(__xludf.DUMMYFUNCTION("""COMPUTED_VALUE"""),2)</f>
        <v>2</v>
      </c>
      <c r="AR40" s="2">
        <f ca="1">IFERROR(__xludf.DUMMYFUNCTION("""COMPUTED_VALUE"""),2)</f>
        <v>2</v>
      </c>
      <c r="AS40" s="2">
        <f ca="1">IFERROR(__xludf.DUMMYFUNCTION("""COMPUTED_VALUE"""),2)</f>
        <v>2</v>
      </c>
      <c r="AT40" s="2">
        <f ca="1">IFERROR(__xludf.DUMMYFUNCTION("""COMPUTED_VALUE"""),2)</f>
        <v>2</v>
      </c>
      <c r="AU40" s="2">
        <f ca="1">IFERROR(__xludf.DUMMYFUNCTION("""COMPUTED_VALUE"""),2)</f>
        <v>2</v>
      </c>
      <c r="AV40" s="2">
        <f ca="1">IFERROR(__xludf.DUMMYFUNCTION("""COMPUTED_VALUE"""),2)</f>
        <v>2</v>
      </c>
      <c r="AW40" s="2">
        <f ca="1">IFERROR(__xludf.DUMMYFUNCTION("""COMPUTED_VALUE"""),2)</f>
        <v>2</v>
      </c>
      <c r="AX40" s="2">
        <f ca="1">IFERROR(__xludf.DUMMYFUNCTION("""COMPUTED_VALUE"""),2)</f>
        <v>2</v>
      </c>
      <c r="AY40" s="2">
        <f ca="1">IFERROR(__xludf.DUMMYFUNCTION("""COMPUTED_VALUE"""),3)</f>
        <v>3</v>
      </c>
      <c r="AZ40" s="2">
        <f ca="1">IFERROR(__xludf.DUMMYFUNCTION("""COMPUTED_VALUE"""),3)</f>
        <v>3</v>
      </c>
    </row>
    <row r="41" spans="1:52" ht="13.2" x14ac:dyDescent="0.25">
      <c r="A41" s="2" t="str">
        <f ca="1">IFERROR(__xludf.DUMMYFUNCTION("""COMPUTED_VALUE"""),"")</f>
        <v/>
      </c>
      <c r="B41" s="2" t="str">
        <f ca="1">IFERROR(__xludf.DUMMYFUNCTION("""COMPUTED_VALUE"""),"Singapore")</f>
        <v>Singapore</v>
      </c>
      <c r="C41" s="2">
        <f ca="1">IFERROR(__xludf.DUMMYFUNCTION("""COMPUTED_VALUE"""),1.2833)</f>
        <v>1.2833000000000001</v>
      </c>
      <c r="D41" s="2">
        <f ca="1">IFERROR(__xludf.DUMMYFUNCTION("""COMPUTED_VALUE"""),103.8333)</f>
        <v>103.83329999999999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IFERROR(__xludf.DUMMYFUNCTION("""COMPUTED_VALUE"""),0)</f>
        <v>0</v>
      </c>
      <c r="W41" s="2">
        <f ca="1">IFERROR(__xludf.DUMMYFUNCTION("""COMPUTED_VALUE"""),0)</f>
        <v>0</v>
      </c>
      <c r="X41" s="2">
        <f ca="1">IFERROR(__xludf.DUMMYFUNCTION("""COMPUTED_VALUE"""),0)</f>
        <v>0</v>
      </c>
      <c r="Y41" s="2">
        <f ca="1">IFERROR(__xludf.DUMMYFUNCTION("""COMPUTED_VALUE"""),0)</f>
        <v>0</v>
      </c>
      <c r="Z41" s="2">
        <f ca="1">IFERROR(__xludf.DUMMYFUNCTION("""COMPUTED_VALUE"""),0)</f>
        <v>0</v>
      </c>
      <c r="AA41" s="2">
        <f ca="1">IFERROR(__xludf.DUMMYFUNCTION("""COMPUTED_VALUE"""),0)</f>
        <v>0</v>
      </c>
      <c r="AB41" s="2">
        <f ca="1">IFERROR(__xludf.DUMMYFUNCTION("""COMPUTED_VALUE"""),0)</f>
        <v>0</v>
      </c>
      <c r="AC41" s="2">
        <f ca="1">IFERROR(__xludf.DUMMYFUNCTION("""COMPUTED_VALUE"""),0)</f>
        <v>0</v>
      </c>
      <c r="AD41" s="2">
        <f ca="1">IFERROR(__xludf.DUMMYFUNCTION("""COMPUTED_VALUE"""),0)</f>
        <v>0</v>
      </c>
      <c r="AE41" s="2">
        <f ca="1">IFERROR(__xludf.DUMMYFUNCTION("""COMPUTED_VALUE"""),0)</f>
        <v>0</v>
      </c>
      <c r="AF41" s="2">
        <f ca="1">IFERROR(__xludf.DUMMYFUNCTION("""COMPUTED_VALUE"""),0)</f>
        <v>0</v>
      </c>
      <c r="AG41" s="2">
        <f ca="1">IFERROR(__xludf.DUMMYFUNCTION("""COMPUTED_VALUE"""),0)</f>
        <v>0</v>
      </c>
      <c r="AH41" s="2">
        <f ca="1">IFERROR(__xludf.DUMMYFUNCTION("""COMPUTED_VALUE"""),0)</f>
        <v>0</v>
      </c>
      <c r="AI41" s="2">
        <f ca="1">IFERROR(__xludf.DUMMYFUNCTION("""COMPUTED_VALUE"""),0)</f>
        <v>0</v>
      </c>
      <c r="AJ41" s="2">
        <f ca="1">IFERROR(__xludf.DUMMYFUNCTION("""COMPUTED_VALUE"""),0)</f>
        <v>0</v>
      </c>
      <c r="AK41" s="2">
        <f ca="1">IFERROR(__xludf.DUMMYFUNCTION("""COMPUTED_VALUE"""),0)</f>
        <v>0</v>
      </c>
      <c r="AL41" s="2">
        <f ca="1">IFERROR(__xludf.DUMMYFUNCTION("""COMPUTED_VALUE"""),0)</f>
        <v>0</v>
      </c>
      <c r="AM41" s="2">
        <f ca="1">IFERROR(__xludf.DUMMYFUNCTION("""COMPUTED_VALUE"""),0)</f>
        <v>0</v>
      </c>
      <c r="AN41" s="2">
        <f ca="1">IFERROR(__xludf.DUMMYFUNCTION("""COMPUTED_VALUE"""),0)</f>
        <v>0</v>
      </c>
      <c r="AO41" s="2">
        <f ca="1">IFERROR(__xludf.DUMMYFUNCTION("""COMPUTED_VALUE"""),0)</f>
        <v>0</v>
      </c>
      <c r="AP41" s="2">
        <f ca="1">IFERROR(__xludf.DUMMYFUNCTION("""COMPUTED_VALUE"""),0)</f>
        <v>0</v>
      </c>
      <c r="AQ41" s="2">
        <f ca="1">IFERROR(__xludf.DUMMYFUNCTION("""COMPUTED_VALUE"""),0)</f>
        <v>0</v>
      </c>
      <c r="AR41" s="2">
        <f ca="1">IFERROR(__xludf.DUMMYFUNCTION("""COMPUTED_VALUE"""),0)</f>
        <v>0</v>
      </c>
      <c r="AS41" s="2">
        <f ca="1">IFERROR(__xludf.DUMMYFUNCTION("""COMPUTED_VALUE"""),0)</f>
        <v>0</v>
      </c>
      <c r="AT41" s="2">
        <f ca="1">IFERROR(__xludf.DUMMYFUNCTION("""COMPUTED_VALUE"""),0)</f>
        <v>0</v>
      </c>
      <c r="AU41" s="2">
        <f ca="1">IFERROR(__xludf.DUMMYFUNCTION("""COMPUTED_VALUE"""),0)</f>
        <v>0</v>
      </c>
      <c r="AV41" s="2">
        <f ca="1">IFERROR(__xludf.DUMMYFUNCTION("""COMPUTED_VALUE"""),0)</f>
        <v>0</v>
      </c>
      <c r="AW41" s="2">
        <f ca="1">IFERROR(__xludf.DUMMYFUNCTION("""COMPUTED_VALUE"""),0)</f>
        <v>0</v>
      </c>
      <c r="AX41" s="2">
        <f ca="1">IFERROR(__xludf.DUMMYFUNCTION("""COMPUTED_VALUE"""),0)</f>
        <v>0</v>
      </c>
      <c r="AY41" s="2">
        <f ca="1">IFERROR(__xludf.DUMMYFUNCTION("""COMPUTED_VALUE"""),0)</f>
        <v>0</v>
      </c>
      <c r="AZ41" s="2">
        <f ca="1">IFERROR(__xludf.DUMMYFUNCTION("""COMPUTED_VALUE"""),0)</f>
        <v>0</v>
      </c>
    </row>
    <row r="42" spans="1:52" ht="13.2" x14ac:dyDescent="0.25">
      <c r="A42" s="2" t="str">
        <f ca="1">IFERROR(__xludf.DUMMYFUNCTION("""COMPUTED_VALUE"""),"")</f>
        <v/>
      </c>
      <c r="B42" s="2" t="str">
        <f ca="1">IFERROR(__xludf.DUMMYFUNCTION("""COMPUTED_VALUE"""),"Vietnam")</f>
        <v>Vietnam</v>
      </c>
      <c r="C42" s="2">
        <f ca="1">IFERROR(__xludf.DUMMYFUNCTION("""COMPUTED_VALUE"""),16)</f>
        <v>16</v>
      </c>
      <c r="D42" s="2">
        <f ca="1">IFERROR(__xludf.DUMMYFUNCTION("""COMPUTED_VALUE"""),108)</f>
        <v>108</v>
      </c>
      <c r="E42" s="2">
        <f ca="1">IFERROR(__xludf.DUMMYFUNCTION("""COMPUTED_VALUE"""),0)</f>
        <v>0</v>
      </c>
      <c r="F42" s="2">
        <f ca="1">IFERROR(__xludf.DUMMYFUNCTION("""COMPUTED_VALUE"""),0)</f>
        <v>0</v>
      </c>
      <c r="G42" s="2">
        <f ca="1">IFERROR(__xludf.DUMMYFUNCTION("""COMPUTED_VALUE"""),0)</f>
        <v>0</v>
      </c>
      <c r="H42" s="2">
        <f ca="1">IFERROR(__xludf.DUMMYFUNCTION("""COMPUTED_VALUE"""),0)</f>
        <v>0</v>
      </c>
      <c r="I42" s="2">
        <f ca="1">IFERROR(__xludf.DUMMYFUNCTION("""COMPUTED_VALUE"""),0)</f>
        <v>0</v>
      </c>
      <c r="J42" s="2">
        <f ca="1">IFERROR(__xludf.DUMMYFUNCTION("""COMPUTED_VALUE"""),0)</f>
        <v>0</v>
      </c>
      <c r="K42" s="2">
        <f ca="1">IFERROR(__xludf.DUMMYFUNCTION("""COMPUTED_VALUE"""),0)</f>
        <v>0</v>
      </c>
      <c r="L42" s="2">
        <f ca="1">IFERROR(__xludf.DUMMYFUNCTION("""COMPUTED_VALUE"""),0)</f>
        <v>0</v>
      </c>
      <c r="M42" s="2">
        <f ca="1">IFERROR(__xludf.DUMMYFUNCTION("""COMPUTED_VALUE"""),0)</f>
        <v>0</v>
      </c>
      <c r="N42" s="2">
        <f ca="1">IFERROR(__xludf.DUMMYFUNCTION("""COMPUTED_VALUE"""),0)</f>
        <v>0</v>
      </c>
      <c r="O42" s="2">
        <f ca="1">IFERROR(__xludf.DUMMYFUNCTION("""COMPUTED_VALUE"""),0)</f>
        <v>0</v>
      </c>
      <c r="P42" s="2">
        <f ca="1">IFERROR(__xludf.DUMMYFUNCTION("""COMPUTED_VALUE"""),0)</f>
        <v>0</v>
      </c>
      <c r="Q42" s="2">
        <f ca="1">IFERROR(__xludf.DUMMYFUNCTION("""COMPUTED_VALUE"""),0)</f>
        <v>0</v>
      </c>
      <c r="R42" s="2">
        <f ca="1">IFERROR(__xludf.DUMMYFUNCTION("""COMPUTED_VALUE"""),0)</f>
        <v>0</v>
      </c>
      <c r="S42" s="2">
        <f ca="1">IFERROR(__xludf.DUMMYFUNCTION("""COMPUTED_VALUE"""),0)</f>
        <v>0</v>
      </c>
      <c r="T42" s="2">
        <f ca="1">IFERROR(__xludf.DUMMYFUNCTION("""COMPUTED_VALUE"""),0)</f>
        <v>0</v>
      </c>
      <c r="U42" s="2">
        <f ca="1">IFERROR(__xludf.DUMMYFUNCTION("""COMPUTED_VALUE"""),0)</f>
        <v>0</v>
      </c>
      <c r="V42" s="2">
        <f ca="1">IFERROR(__xludf.DUMMYFUNCTION("""COMPUTED_VALUE"""),0)</f>
        <v>0</v>
      </c>
      <c r="W42" s="2">
        <f ca="1">IFERROR(__xludf.DUMMYFUNCTION("""COMPUTED_VALUE"""),0)</f>
        <v>0</v>
      </c>
      <c r="X42" s="2">
        <f ca="1">IFERROR(__xludf.DUMMYFUNCTION("""COMPUTED_VALUE"""),0)</f>
        <v>0</v>
      </c>
      <c r="Y42" s="2">
        <f ca="1">IFERROR(__xludf.DUMMYFUNCTION("""COMPUTED_VALUE"""),0)</f>
        <v>0</v>
      </c>
      <c r="Z42" s="2">
        <f ca="1">IFERROR(__xludf.DUMMYFUNCTION("""COMPUTED_VALUE"""),0)</f>
        <v>0</v>
      </c>
      <c r="AA42" s="2">
        <f ca="1">IFERROR(__xludf.DUMMYFUNCTION("""COMPUTED_VALUE"""),0)</f>
        <v>0</v>
      </c>
      <c r="AB42" s="2">
        <f ca="1">IFERROR(__xludf.DUMMYFUNCTION("""COMPUTED_VALUE"""),0)</f>
        <v>0</v>
      </c>
      <c r="AC42" s="2">
        <f ca="1">IFERROR(__xludf.DUMMYFUNCTION("""COMPUTED_VALUE"""),0)</f>
        <v>0</v>
      </c>
      <c r="AD42" s="2">
        <f ca="1">IFERROR(__xludf.DUMMYFUNCTION("""COMPUTED_VALUE"""),0)</f>
        <v>0</v>
      </c>
      <c r="AE42" s="2">
        <f ca="1">IFERROR(__xludf.DUMMYFUNCTION("""COMPUTED_VALUE"""),0)</f>
        <v>0</v>
      </c>
      <c r="AF42" s="2">
        <f ca="1">IFERROR(__xludf.DUMMYFUNCTION("""COMPUTED_VALUE"""),0)</f>
        <v>0</v>
      </c>
      <c r="AG42" s="2">
        <f ca="1">IFERROR(__xludf.DUMMYFUNCTION("""COMPUTED_VALUE"""),0)</f>
        <v>0</v>
      </c>
      <c r="AH42" s="2">
        <f ca="1">IFERROR(__xludf.DUMMYFUNCTION("""COMPUTED_VALUE"""),0)</f>
        <v>0</v>
      </c>
      <c r="AI42" s="2">
        <f ca="1">IFERROR(__xludf.DUMMYFUNCTION("""COMPUTED_VALUE"""),0)</f>
        <v>0</v>
      </c>
      <c r="AJ42" s="2">
        <f ca="1">IFERROR(__xludf.DUMMYFUNCTION("""COMPUTED_VALUE"""),0)</f>
        <v>0</v>
      </c>
      <c r="AK42" s="2">
        <f ca="1">IFERROR(__xludf.DUMMYFUNCTION("""COMPUTED_VALUE"""),0)</f>
        <v>0</v>
      </c>
      <c r="AL42" s="2">
        <f ca="1">IFERROR(__xludf.DUMMYFUNCTION("""COMPUTED_VALUE"""),0)</f>
        <v>0</v>
      </c>
      <c r="AM42" s="2">
        <f ca="1">IFERROR(__xludf.DUMMYFUNCTION("""COMPUTED_VALUE"""),0)</f>
        <v>0</v>
      </c>
      <c r="AN42" s="2">
        <f ca="1">IFERROR(__xludf.DUMMYFUNCTION("""COMPUTED_VALUE"""),0)</f>
        <v>0</v>
      </c>
      <c r="AO42" s="2">
        <f ca="1">IFERROR(__xludf.DUMMYFUNCTION("""COMPUTED_VALUE"""),0)</f>
        <v>0</v>
      </c>
      <c r="AP42" s="2">
        <f ca="1">IFERROR(__xludf.DUMMYFUNCTION("""COMPUTED_VALUE"""),0)</f>
        <v>0</v>
      </c>
      <c r="AQ42" s="2">
        <f ca="1">IFERROR(__xludf.DUMMYFUNCTION("""COMPUTED_VALUE"""),0)</f>
        <v>0</v>
      </c>
      <c r="AR42" s="2">
        <f ca="1">IFERROR(__xludf.DUMMYFUNCTION("""COMPUTED_VALUE"""),0)</f>
        <v>0</v>
      </c>
      <c r="AS42" s="2">
        <f ca="1">IFERROR(__xludf.DUMMYFUNCTION("""COMPUTED_VALUE"""),0)</f>
        <v>0</v>
      </c>
      <c r="AT42" s="2">
        <f ca="1">IFERROR(__xludf.DUMMYFUNCTION("""COMPUTED_VALUE"""),0)</f>
        <v>0</v>
      </c>
      <c r="AU42" s="2">
        <f ca="1">IFERROR(__xludf.DUMMYFUNCTION("""COMPUTED_VALUE"""),0)</f>
        <v>0</v>
      </c>
      <c r="AV42" s="2">
        <f ca="1">IFERROR(__xludf.DUMMYFUNCTION("""COMPUTED_VALUE"""),0)</f>
        <v>0</v>
      </c>
      <c r="AW42" s="2">
        <f ca="1">IFERROR(__xludf.DUMMYFUNCTION("""COMPUTED_VALUE"""),0)</f>
        <v>0</v>
      </c>
      <c r="AX42" s="2">
        <f ca="1">IFERROR(__xludf.DUMMYFUNCTION("""COMPUTED_VALUE"""),0)</f>
        <v>0</v>
      </c>
      <c r="AY42" s="2">
        <f ca="1">IFERROR(__xludf.DUMMYFUNCTION("""COMPUTED_VALUE"""),0)</f>
        <v>0</v>
      </c>
      <c r="AZ42" s="2">
        <f ca="1">IFERROR(__xludf.DUMMYFUNCTION("""COMPUTED_VALUE"""),0)</f>
        <v>0</v>
      </c>
    </row>
    <row r="43" spans="1:52" ht="13.2" x14ac:dyDescent="0.25">
      <c r="A43" s="2" t="str">
        <f ca="1">IFERROR(__xludf.DUMMYFUNCTION("""COMPUTED_VALUE"""),"")</f>
        <v/>
      </c>
      <c r="B43" s="2" t="str">
        <f ca="1">IFERROR(__xludf.DUMMYFUNCTION("""COMPUTED_VALUE"""),"France")</f>
        <v>France</v>
      </c>
      <c r="C43" s="2">
        <f ca="1">IFERROR(__xludf.DUMMYFUNCTION("""COMPUTED_VALUE"""),47)</f>
        <v>47</v>
      </c>
      <c r="D43" s="2">
        <f ca="1">IFERROR(__xludf.DUMMYFUNCTION("""COMPUTED_VALUE"""),2)</f>
        <v>2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IFERROR(__xludf.DUMMYFUNCTION("""COMPUTED_VALUE"""),0)</f>
        <v>0</v>
      </c>
      <c r="AA43" s="2">
        <f ca="1">IFERROR(__xludf.DUMMYFUNCTION("""COMPUTED_VALUE"""),0)</f>
        <v>0</v>
      </c>
      <c r="AB43" s="2">
        <f ca="1">IFERROR(__xludf.DUMMYFUNCTION("""COMPUTED_VALUE"""),0)</f>
        <v>0</v>
      </c>
      <c r="AC43" s="2">
        <f ca="1">IFERROR(__xludf.DUMMYFUNCTION("""COMPUTED_VALUE"""),1)</f>
        <v>1</v>
      </c>
      <c r="AD43" s="2">
        <f ca="1">IFERROR(__xludf.DUMMYFUNCTION("""COMPUTED_VALUE"""),1)</f>
        <v>1</v>
      </c>
      <c r="AE43" s="2">
        <f ca="1">IFERROR(__xludf.DUMMYFUNCTION("""COMPUTED_VALUE"""),1)</f>
        <v>1</v>
      </c>
      <c r="AF43" s="2">
        <f ca="1">IFERROR(__xludf.DUMMYFUNCTION("""COMPUTED_VALUE"""),1)</f>
        <v>1</v>
      </c>
      <c r="AG43" s="2">
        <f ca="1">IFERROR(__xludf.DUMMYFUNCTION("""COMPUTED_VALUE"""),1)</f>
        <v>1</v>
      </c>
      <c r="AH43" s="2">
        <f ca="1">IFERROR(__xludf.DUMMYFUNCTION("""COMPUTED_VALUE"""),1)</f>
        <v>1</v>
      </c>
      <c r="AI43" s="2">
        <f ca="1">IFERROR(__xludf.DUMMYFUNCTION("""COMPUTED_VALUE"""),1)</f>
        <v>1</v>
      </c>
      <c r="AJ43" s="2">
        <f ca="1">IFERROR(__xludf.DUMMYFUNCTION("""COMPUTED_VALUE"""),1)</f>
        <v>1</v>
      </c>
      <c r="AK43" s="2">
        <f ca="1">IFERROR(__xludf.DUMMYFUNCTION("""COMPUTED_VALUE"""),1)</f>
        <v>1</v>
      </c>
      <c r="AL43" s="2">
        <f ca="1">IFERROR(__xludf.DUMMYFUNCTION("""COMPUTED_VALUE"""),1)</f>
        <v>1</v>
      </c>
      <c r="AM43" s="2">
        <f ca="1">IFERROR(__xludf.DUMMYFUNCTION("""COMPUTED_VALUE"""),1)</f>
        <v>1</v>
      </c>
      <c r="AN43" s="2">
        <f ca="1">IFERROR(__xludf.DUMMYFUNCTION("""COMPUTED_VALUE"""),2)</f>
        <v>2</v>
      </c>
      <c r="AO43" s="2">
        <f ca="1">IFERROR(__xludf.DUMMYFUNCTION("""COMPUTED_VALUE"""),2)</f>
        <v>2</v>
      </c>
      <c r="AP43" s="2">
        <f ca="1">IFERROR(__xludf.DUMMYFUNCTION("""COMPUTED_VALUE"""),2)</f>
        <v>2</v>
      </c>
      <c r="AQ43" s="2">
        <f ca="1">IFERROR(__xludf.DUMMYFUNCTION("""COMPUTED_VALUE"""),2)</f>
        <v>2</v>
      </c>
      <c r="AR43" s="2">
        <f ca="1">IFERROR(__xludf.DUMMYFUNCTION("""COMPUTED_VALUE"""),2)</f>
        <v>2</v>
      </c>
      <c r="AS43" s="2">
        <f ca="1">IFERROR(__xludf.DUMMYFUNCTION("""COMPUTED_VALUE"""),3)</f>
        <v>3</v>
      </c>
      <c r="AT43" s="2">
        <f ca="1">IFERROR(__xludf.DUMMYFUNCTION("""COMPUTED_VALUE"""),4)</f>
        <v>4</v>
      </c>
      <c r="AU43" s="2">
        <f ca="1">IFERROR(__xludf.DUMMYFUNCTION("""COMPUTED_VALUE"""),4)</f>
        <v>4</v>
      </c>
      <c r="AV43" s="2">
        <f ca="1">IFERROR(__xludf.DUMMYFUNCTION("""COMPUTED_VALUE"""),6)</f>
        <v>6</v>
      </c>
      <c r="AW43" s="2">
        <f ca="1">IFERROR(__xludf.DUMMYFUNCTION("""COMPUTED_VALUE"""),9)</f>
        <v>9</v>
      </c>
      <c r="AX43" s="2">
        <f ca="1">IFERROR(__xludf.DUMMYFUNCTION("""COMPUTED_VALUE"""),11)</f>
        <v>11</v>
      </c>
      <c r="AY43" s="2">
        <f ca="1">IFERROR(__xludf.DUMMYFUNCTION("""COMPUTED_VALUE"""),19)</f>
        <v>19</v>
      </c>
      <c r="AZ43" s="2">
        <f ca="1">IFERROR(__xludf.DUMMYFUNCTION("""COMPUTED_VALUE"""),19)</f>
        <v>19</v>
      </c>
    </row>
    <row r="44" spans="1:52" ht="13.2" x14ac:dyDescent="0.25">
      <c r="A44" s="2" t="str">
        <f ca="1">IFERROR(__xludf.DUMMYFUNCTION("""COMPUTED_VALUE"""),"")</f>
        <v/>
      </c>
      <c r="B44" s="2" t="str">
        <f ca="1">IFERROR(__xludf.DUMMYFUNCTION("""COMPUTED_VALUE"""),"Nepal")</f>
        <v>Nepal</v>
      </c>
      <c r="C44" s="2">
        <f ca="1">IFERROR(__xludf.DUMMYFUNCTION("""COMPUTED_VALUE"""),28.1667)</f>
        <v>28.166699999999999</v>
      </c>
      <c r="D44" s="2">
        <f ca="1">IFERROR(__xludf.DUMMYFUNCTION("""COMPUTED_VALUE"""),84.25)</f>
        <v>84.25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IFERROR(__xludf.DUMMYFUNCTION("""COMPUTED_VALUE"""),0)</f>
        <v>0</v>
      </c>
      <c r="AA44" s="2">
        <f ca="1">IFERROR(__xludf.DUMMYFUNCTION("""COMPUTED_VALUE"""),0)</f>
        <v>0</v>
      </c>
      <c r="AB44" s="2">
        <f ca="1">IFERROR(__xludf.DUMMYFUNCTION("""COMPUTED_VALUE"""),0)</f>
        <v>0</v>
      </c>
      <c r="AC44" s="2">
        <f ca="1">IFERROR(__xludf.DUMMYFUNCTION("""COMPUTED_VALUE"""),0)</f>
        <v>0</v>
      </c>
      <c r="AD44" s="2">
        <f ca="1">IFERROR(__xludf.DUMMYFUNCTION("""COMPUTED_VALUE"""),0)</f>
        <v>0</v>
      </c>
      <c r="AE44" s="2">
        <f ca="1">IFERROR(__xludf.DUMMYFUNCTION("""COMPUTED_VALUE"""),0)</f>
        <v>0</v>
      </c>
      <c r="AF44" s="2">
        <f ca="1">IFERROR(__xludf.DUMMYFUNCTION("""COMPUTED_VALUE"""),0)</f>
        <v>0</v>
      </c>
      <c r="AG44" s="2">
        <f ca="1">IFERROR(__xludf.DUMMYFUNCTION("""COMPUTED_VALUE"""),0)</f>
        <v>0</v>
      </c>
      <c r="AH44" s="2">
        <f ca="1">IFERROR(__xludf.DUMMYFUNCTION("""COMPUTED_VALUE"""),0)</f>
        <v>0</v>
      </c>
      <c r="AI44" s="2">
        <f ca="1">IFERROR(__xludf.DUMMYFUNCTION("""COMPUTED_VALUE"""),0)</f>
        <v>0</v>
      </c>
      <c r="AJ44" s="2">
        <f ca="1">IFERROR(__xludf.DUMMYFUNCTION("""COMPUTED_VALUE"""),0)</f>
        <v>0</v>
      </c>
      <c r="AK44" s="2">
        <f ca="1">IFERROR(__xludf.DUMMYFUNCTION("""COMPUTED_VALUE"""),0)</f>
        <v>0</v>
      </c>
      <c r="AL44" s="2">
        <f ca="1">IFERROR(__xludf.DUMMYFUNCTION("""COMPUTED_VALUE"""),0)</f>
        <v>0</v>
      </c>
      <c r="AM44" s="2">
        <f ca="1">IFERROR(__xludf.DUMMYFUNCTION("""COMPUTED_VALUE"""),0)</f>
        <v>0</v>
      </c>
      <c r="AN44" s="2">
        <f ca="1">IFERROR(__xludf.DUMMYFUNCTION("""COMPUTED_VALUE"""),0)</f>
        <v>0</v>
      </c>
      <c r="AO44" s="2">
        <f ca="1">IFERROR(__xludf.DUMMYFUNCTION("""COMPUTED_VALUE"""),0)</f>
        <v>0</v>
      </c>
      <c r="AP44" s="2">
        <f ca="1">IFERROR(__xludf.DUMMYFUNCTION("""COMPUTED_VALUE"""),0)</f>
        <v>0</v>
      </c>
      <c r="AQ44" s="2">
        <f ca="1">IFERROR(__xludf.DUMMYFUNCTION("""COMPUTED_VALUE"""),0)</f>
        <v>0</v>
      </c>
      <c r="AR44" s="2">
        <f ca="1">IFERROR(__xludf.DUMMYFUNCTION("""COMPUTED_VALUE"""),0)</f>
        <v>0</v>
      </c>
      <c r="AS44" s="2">
        <f ca="1">IFERROR(__xludf.DUMMYFUNCTION("""COMPUTED_VALUE"""),0)</f>
        <v>0</v>
      </c>
      <c r="AT44" s="2">
        <f ca="1">IFERROR(__xludf.DUMMYFUNCTION("""COMPUTED_VALUE"""),0)</f>
        <v>0</v>
      </c>
      <c r="AU44" s="2">
        <f ca="1">IFERROR(__xludf.DUMMYFUNCTION("""COMPUTED_VALUE"""),0)</f>
        <v>0</v>
      </c>
      <c r="AV44" s="2">
        <f ca="1">IFERROR(__xludf.DUMMYFUNCTION("""COMPUTED_VALUE"""),0)</f>
        <v>0</v>
      </c>
      <c r="AW44" s="2">
        <f ca="1">IFERROR(__xludf.DUMMYFUNCTION("""COMPUTED_VALUE"""),0)</f>
        <v>0</v>
      </c>
      <c r="AX44" s="2">
        <f ca="1">IFERROR(__xludf.DUMMYFUNCTION("""COMPUTED_VALUE"""),0)</f>
        <v>0</v>
      </c>
      <c r="AY44" s="2">
        <f ca="1">IFERROR(__xludf.DUMMYFUNCTION("""COMPUTED_VALUE"""),0)</f>
        <v>0</v>
      </c>
      <c r="AZ44" s="2">
        <f ca="1">IFERROR(__xludf.DUMMYFUNCTION("""COMPUTED_VALUE"""),0)</f>
        <v>0</v>
      </c>
    </row>
    <row r="45" spans="1:52" ht="13.2" x14ac:dyDescent="0.25">
      <c r="A45" s="2" t="str">
        <f ca="1">IFERROR(__xludf.DUMMYFUNCTION("""COMPUTED_VALUE"""),"")</f>
        <v/>
      </c>
      <c r="B45" s="2" t="str">
        <f ca="1">IFERROR(__xludf.DUMMYFUNCTION("""COMPUTED_VALUE"""),"Malaysia")</f>
        <v>Malaysia</v>
      </c>
      <c r="C45" s="2">
        <f ca="1">IFERROR(__xludf.DUMMYFUNCTION("""COMPUTED_VALUE"""),2.5)</f>
        <v>2.5</v>
      </c>
      <c r="D45" s="2">
        <f ca="1">IFERROR(__xludf.DUMMYFUNCTION("""COMPUTED_VALUE"""),112.5)</f>
        <v>112.5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IFERROR(__xludf.DUMMYFUNCTION("""COMPUTED_VALUE"""),0)</f>
        <v>0</v>
      </c>
      <c r="L45" s="2">
        <f ca="1">IFERROR(__xludf.DUMMYFUNCTION("""COMPUTED_VALUE"""),0)</f>
        <v>0</v>
      </c>
      <c r="M45" s="2">
        <f ca="1">IFERROR(__xludf.DUMMYFUNCTION("""COMPUTED_VALUE"""),0)</f>
        <v>0</v>
      </c>
      <c r="N45" s="2">
        <f ca="1">IFERROR(__xludf.DUMMYFUNCTION("""COMPUTED_VALUE"""),0)</f>
        <v>0</v>
      </c>
      <c r="O45" s="2">
        <f ca="1">IFERROR(__xludf.DUMMYFUNCTION("""COMPUTED_VALUE"""),0)</f>
        <v>0</v>
      </c>
      <c r="P45" s="2">
        <f ca="1">IFERROR(__xludf.DUMMYFUNCTION("""COMPUTED_VALUE"""),0)</f>
        <v>0</v>
      </c>
      <c r="Q45" s="2">
        <f ca="1">IFERROR(__xludf.DUMMYFUNCTION("""COMPUTED_VALUE"""),0)</f>
        <v>0</v>
      </c>
      <c r="R45" s="2">
        <f ca="1">IFERROR(__xludf.DUMMYFUNCTION("""COMPUTED_VALUE"""),0)</f>
        <v>0</v>
      </c>
      <c r="S45" s="2">
        <f ca="1">IFERROR(__xludf.DUMMYFUNCTION("""COMPUTED_VALUE"""),0)</f>
        <v>0</v>
      </c>
      <c r="T45" s="2">
        <f ca="1">IFERROR(__xludf.DUMMYFUNCTION("""COMPUTED_VALUE"""),0)</f>
        <v>0</v>
      </c>
      <c r="U45" s="2">
        <f ca="1">IFERROR(__xludf.DUMMYFUNCTION("""COMPUTED_VALUE"""),0)</f>
        <v>0</v>
      </c>
      <c r="V45" s="2">
        <f ca="1">IFERROR(__xludf.DUMMYFUNCTION("""COMPUTED_VALUE"""),0)</f>
        <v>0</v>
      </c>
      <c r="W45" s="2">
        <f ca="1">IFERROR(__xludf.DUMMYFUNCTION("""COMPUTED_VALUE"""),0)</f>
        <v>0</v>
      </c>
      <c r="X45" s="2">
        <f ca="1">IFERROR(__xludf.DUMMYFUNCTION("""COMPUTED_VALUE"""),0)</f>
        <v>0</v>
      </c>
      <c r="Y45" s="2">
        <f ca="1">IFERROR(__xludf.DUMMYFUNCTION("""COMPUTED_VALUE"""),0)</f>
        <v>0</v>
      </c>
      <c r="Z45" s="2">
        <f ca="1">IFERROR(__xludf.DUMMYFUNCTION("""COMPUTED_VALUE"""),0)</f>
        <v>0</v>
      </c>
      <c r="AA45" s="2">
        <f ca="1">IFERROR(__xludf.DUMMYFUNCTION("""COMPUTED_VALUE"""),0)</f>
        <v>0</v>
      </c>
      <c r="AB45" s="2">
        <f ca="1">IFERROR(__xludf.DUMMYFUNCTION("""COMPUTED_VALUE"""),0)</f>
        <v>0</v>
      </c>
      <c r="AC45" s="2">
        <f ca="1">IFERROR(__xludf.DUMMYFUNCTION("""COMPUTED_VALUE"""),0)</f>
        <v>0</v>
      </c>
      <c r="AD45" s="2">
        <f ca="1">IFERROR(__xludf.DUMMYFUNCTION("""COMPUTED_VALUE"""),0)</f>
        <v>0</v>
      </c>
      <c r="AE45" s="2">
        <f ca="1">IFERROR(__xludf.DUMMYFUNCTION("""COMPUTED_VALUE"""),0)</f>
        <v>0</v>
      </c>
      <c r="AF45" s="2">
        <f ca="1">IFERROR(__xludf.DUMMYFUNCTION("""COMPUTED_VALUE"""),0)</f>
        <v>0</v>
      </c>
      <c r="AG45" s="2">
        <f ca="1">IFERROR(__xludf.DUMMYFUNCTION("""COMPUTED_VALUE"""),0)</f>
        <v>0</v>
      </c>
      <c r="AH45" s="2">
        <f ca="1">IFERROR(__xludf.DUMMYFUNCTION("""COMPUTED_VALUE"""),0)</f>
        <v>0</v>
      </c>
      <c r="AI45" s="2">
        <f ca="1">IFERROR(__xludf.DUMMYFUNCTION("""COMPUTED_VALUE"""),0)</f>
        <v>0</v>
      </c>
      <c r="AJ45" s="2">
        <f ca="1">IFERROR(__xludf.DUMMYFUNCTION("""COMPUTED_VALUE"""),0)</f>
        <v>0</v>
      </c>
      <c r="AK45" s="2">
        <f ca="1">IFERROR(__xludf.DUMMYFUNCTION("""COMPUTED_VALUE"""),0)</f>
        <v>0</v>
      </c>
      <c r="AL45" s="2">
        <f ca="1">IFERROR(__xludf.DUMMYFUNCTION("""COMPUTED_VALUE"""),0)</f>
        <v>0</v>
      </c>
      <c r="AM45" s="2">
        <f ca="1">IFERROR(__xludf.DUMMYFUNCTION("""COMPUTED_VALUE"""),0)</f>
        <v>0</v>
      </c>
      <c r="AN45" s="2">
        <f ca="1">IFERROR(__xludf.DUMMYFUNCTION("""COMPUTED_VALUE"""),0)</f>
        <v>0</v>
      </c>
      <c r="AO45" s="2">
        <f ca="1">IFERROR(__xludf.DUMMYFUNCTION("""COMPUTED_VALUE"""),0)</f>
        <v>0</v>
      </c>
      <c r="AP45" s="2">
        <f ca="1">IFERROR(__xludf.DUMMYFUNCTION("""COMPUTED_VALUE"""),0)</f>
        <v>0</v>
      </c>
      <c r="AQ45" s="2">
        <f ca="1">IFERROR(__xludf.DUMMYFUNCTION("""COMPUTED_VALUE"""),0)</f>
        <v>0</v>
      </c>
      <c r="AR45" s="2">
        <f ca="1">IFERROR(__xludf.DUMMYFUNCTION("""COMPUTED_VALUE"""),0)</f>
        <v>0</v>
      </c>
      <c r="AS45" s="2">
        <f ca="1">IFERROR(__xludf.DUMMYFUNCTION("""COMPUTED_VALUE"""),0)</f>
        <v>0</v>
      </c>
      <c r="AT45" s="2">
        <f ca="1">IFERROR(__xludf.DUMMYFUNCTION("""COMPUTED_VALUE"""),0)</f>
        <v>0</v>
      </c>
      <c r="AU45" s="2">
        <f ca="1">IFERROR(__xludf.DUMMYFUNCTION("""COMPUTED_VALUE"""),0)</f>
        <v>0</v>
      </c>
      <c r="AV45" s="2">
        <f ca="1">IFERROR(__xludf.DUMMYFUNCTION("""COMPUTED_VALUE"""),0)</f>
        <v>0</v>
      </c>
      <c r="AW45" s="2">
        <f ca="1">IFERROR(__xludf.DUMMYFUNCTION("""COMPUTED_VALUE"""),0)</f>
        <v>0</v>
      </c>
      <c r="AX45" s="2">
        <f ca="1">IFERROR(__xludf.DUMMYFUNCTION("""COMPUTED_VALUE"""),0)</f>
        <v>0</v>
      </c>
      <c r="AY45" s="2">
        <f ca="1">IFERROR(__xludf.DUMMYFUNCTION("""COMPUTED_VALUE"""),0)</f>
        <v>0</v>
      </c>
      <c r="AZ45" s="2">
        <f ca="1">IFERROR(__xludf.DUMMYFUNCTION("""COMPUTED_VALUE"""),0)</f>
        <v>0</v>
      </c>
    </row>
    <row r="46" spans="1:52" ht="13.2" x14ac:dyDescent="0.25">
      <c r="A46" s="2" t="str">
        <f ca="1">IFERROR(__xludf.DUMMYFUNCTION("""COMPUTED_VALUE"""),"British Columbia")</f>
        <v>British Columbia</v>
      </c>
      <c r="B46" s="2" t="str">
        <f ca="1">IFERROR(__xludf.DUMMYFUNCTION("""COMPUTED_VALUE"""),"Canada")</f>
        <v>Canada</v>
      </c>
      <c r="C46" s="2">
        <f ca="1">IFERROR(__xludf.DUMMYFUNCTION("""COMPUTED_VALUE"""),49.2827)</f>
        <v>49.282699999999998</v>
      </c>
      <c r="D46" s="2">
        <f ca="1">IFERROR(__xludf.DUMMYFUNCTION("""COMPUTED_VALUE"""),-123.1207)</f>
        <v>-123.1207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IFERROR(__xludf.DUMMYFUNCTION("""COMPUTED_VALUE"""),0)</f>
        <v>0</v>
      </c>
      <c r="AP46" s="2">
        <f ca="1">IFERROR(__xludf.DUMMYFUNCTION("""COMPUTED_VALUE"""),0)</f>
        <v>0</v>
      </c>
      <c r="AQ46" s="2">
        <f ca="1">IFERROR(__xludf.DUMMYFUNCTION("""COMPUTED_VALUE"""),0)</f>
        <v>0</v>
      </c>
      <c r="AR46" s="2">
        <f ca="1">IFERROR(__xludf.DUMMYFUNCTION("""COMPUTED_VALUE"""),0)</f>
        <v>0</v>
      </c>
      <c r="AS46" s="2">
        <f ca="1">IFERROR(__xludf.DUMMYFUNCTION("""COMPUTED_VALUE"""),0)</f>
        <v>0</v>
      </c>
      <c r="AT46" s="2">
        <f ca="1">IFERROR(__xludf.DUMMYFUNCTION("""COMPUTED_VALUE"""),0)</f>
        <v>0</v>
      </c>
      <c r="AU46" s="2">
        <f ca="1">IFERROR(__xludf.DUMMYFUNCTION("""COMPUTED_VALUE"""),0)</f>
        <v>0</v>
      </c>
      <c r="AV46" s="2">
        <f ca="1">IFERROR(__xludf.DUMMYFUNCTION("""COMPUTED_VALUE"""),0)</f>
        <v>0</v>
      </c>
      <c r="AW46" s="2">
        <f ca="1">IFERROR(__xludf.DUMMYFUNCTION("""COMPUTED_VALUE"""),0)</f>
        <v>0</v>
      </c>
      <c r="AX46" s="2">
        <f ca="1">IFERROR(__xludf.DUMMYFUNCTION("""COMPUTED_VALUE"""),0)</f>
        <v>0</v>
      </c>
      <c r="AY46" s="2">
        <f ca="1">IFERROR(__xludf.DUMMYFUNCTION("""COMPUTED_VALUE"""),0)</f>
        <v>0</v>
      </c>
      <c r="AZ46" s="2">
        <f ca="1">IFERROR(__xludf.DUMMYFUNCTION("""COMPUTED_VALUE"""),1)</f>
        <v>1</v>
      </c>
    </row>
    <row r="47" spans="1:52" ht="13.2" x14ac:dyDescent="0.25">
      <c r="A47" s="2" t="str">
        <f ca="1">IFERROR(__xludf.DUMMYFUNCTION("""COMPUTED_VALUE"""),"Los Angeles, CA")</f>
        <v>Los Angeles, CA</v>
      </c>
      <c r="B47" s="2" t="str">
        <f ca="1">IFERROR(__xludf.DUMMYFUNCTION("""COMPUTED_VALUE"""),"US")</f>
        <v>US</v>
      </c>
      <c r="C47" s="2">
        <f ca="1">IFERROR(__xludf.DUMMYFUNCTION("""COMPUTED_VALUE"""),34.0522)</f>
        <v>34.052199999999999</v>
      </c>
      <c r="D47" s="2">
        <f ca="1">IFERROR(__xludf.DUMMYFUNCTION("""COMPUTED_VALUE"""),-118.2437)</f>
        <v>-118.2437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IFERROR(__xludf.DUMMYFUNCTION("""COMPUTED_VALUE"""),0)</f>
        <v>0</v>
      </c>
      <c r="AF47" s="2">
        <f ca="1">IFERROR(__xludf.DUMMYFUNCTION("""COMPUTED_VALUE"""),0)</f>
        <v>0</v>
      </c>
      <c r="AG47" s="2">
        <f ca="1">IFERROR(__xludf.DUMMYFUNCTION("""COMPUTED_VALUE"""),0)</f>
        <v>0</v>
      </c>
      <c r="AH47" s="2">
        <f ca="1">IFERROR(__xludf.DUMMYFUNCTION("""COMPUTED_VALUE"""),0)</f>
        <v>0</v>
      </c>
      <c r="AI47" s="2">
        <f ca="1">IFERROR(__xludf.DUMMYFUNCTION("""COMPUTED_VALUE"""),0)</f>
        <v>0</v>
      </c>
      <c r="AJ47" s="2">
        <f ca="1">IFERROR(__xludf.DUMMYFUNCTION("""COMPUTED_VALUE"""),0)</f>
        <v>0</v>
      </c>
      <c r="AK47" s="2">
        <f ca="1">IFERROR(__xludf.DUMMYFUNCTION("""COMPUTED_VALUE"""),0)</f>
        <v>0</v>
      </c>
      <c r="AL47" s="2">
        <f ca="1">IFERROR(__xludf.DUMMYFUNCTION("""COMPUTED_VALUE"""),0)</f>
        <v>0</v>
      </c>
      <c r="AM47" s="2">
        <f ca="1">IFERROR(__xludf.DUMMYFUNCTION("""COMPUTED_VALUE"""),0)</f>
        <v>0</v>
      </c>
      <c r="AN47" s="2">
        <f ca="1">IFERROR(__xludf.DUMMYFUNCTION("""COMPUTED_VALUE"""),0)</f>
        <v>0</v>
      </c>
      <c r="AO47" s="2">
        <f ca="1">IFERROR(__xludf.DUMMYFUNCTION("""COMPUTED_VALUE"""),0)</f>
        <v>0</v>
      </c>
      <c r="AP47" s="2">
        <f ca="1">IFERROR(__xludf.DUMMYFUNCTION("""COMPUTED_VALUE"""),0)</f>
        <v>0</v>
      </c>
      <c r="AQ47" s="2">
        <f ca="1">IFERROR(__xludf.DUMMYFUNCTION("""COMPUTED_VALUE"""),0)</f>
        <v>0</v>
      </c>
      <c r="AR47" s="2">
        <f ca="1">IFERROR(__xludf.DUMMYFUNCTION("""COMPUTED_VALUE"""),0)</f>
        <v>0</v>
      </c>
      <c r="AS47" s="2">
        <f ca="1">IFERROR(__xludf.DUMMYFUNCTION("""COMPUTED_VALUE"""),0)</f>
        <v>0</v>
      </c>
      <c r="AT47" s="2">
        <f ca="1">IFERROR(__xludf.DUMMYFUNCTION("""COMPUTED_VALUE"""),0)</f>
        <v>0</v>
      </c>
      <c r="AU47" s="2">
        <f ca="1">IFERROR(__xludf.DUMMYFUNCTION("""COMPUTED_VALUE"""),0)</f>
        <v>0</v>
      </c>
      <c r="AV47" s="2">
        <f ca="1">IFERROR(__xludf.DUMMYFUNCTION("""COMPUTED_VALUE"""),0)</f>
        <v>0</v>
      </c>
      <c r="AW47" s="2">
        <f ca="1">IFERROR(__xludf.DUMMYFUNCTION("""COMPUTED_VALUE"""),0)</f>
        <v>0</v>
      </c>
      <c r="AX47" s="2">
        <f ca="1">IFERROR(__xludf.DUMMYFUNCTION("""COMPUTED_VALUE"""),0)</f>
        <v>0</v>
      </c>
      <c r="AY47" s="2">
        <f ca="1">IFERROR(__xludf.DUMMYFUNCTION("""COMPUTED_VALUE"""),0)</f>
        <v>0</v>
      </c>
      <c r="AZ47" s="2">
        <f ca="1">IFERROR(__xludf.DUMMYFUNCTION("""COMPUTED_VALUE"""),0)</f>
        <v>0</v>
      </c>
    </row>
    <row r="48" spans="1:52" ht="13.2" x14ac:dyDescent="0.25">
      <c r="A48" s="2" t="str">
        <f ca="1">IFERROR(__xludf.DUMMYFUNCTION("""COMPUTED_VALUE"""),"New South Wales")</f>
        <v>New South Wales</v>
      </c>
      <c r="B48" s="2" t="str">
        <f ca="1">IFERROR(__xludf.DUMMYFUNCTION("""COMPUTED_VALUE"""),"Australia")</f>
        <v>Australia</v>
      </c>
      <c r="C48" s="2">
        <f ca="1">IFERROR(__xludf.DUMMYFUNCTION("""COMPUTED_VALUE"""),-33.8688)</f>
        <v>-33.8688</v>
      </c>
      <c r="D48" s="2">
        <f ca="1">IFERROR(__xludf.DUMMYFUNCTION("""COMPUTED_VALUE"""),151.2093)</f>
        <v>151.20930000000001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IFERROR(__xludf.DUMMYFUNCTION("""COMPUTED_VALUE"""),0)</f>
        <v>0</v>
      </c>
      <c r="N48" s="2">
        <f ca="1">IFERROR(__xludf.DUMMYFUNCTION("""COMPUTED_VALUE"""),0)</f>
        <v>0</v>
      </c>
      <c r="O48" s="2">
        <f ca="1">IFERROR(__xludf.DUMMYFUNCTION("""COMPUTED_VALUE"""),0)</f>
        <v>0</v>
      </c>
      <c r="P48" s="2">
        <f ca="1">IFERROR(__xludf.DUMMYFUNCTION("""COMPUTED_VALUE"""),0)</f>
        <v>0</v>
      </c>
      <c r="Q48" s="2">
        <f ca="1">IFERROR(__xludf.DUMMYFUNCTION("""COMPUTED_VALUE"""),0)</f>
        <v>0</v>
      </c>
      <c r="R48" s="2">
        <f ca="1">IFERROR(__xludf.DUMMYFUNCTION("""COMPUTED_VALUE"""),0)</f>
        <v>0</v>
      </c>
      <c r="S48" s="2">
        <f ca="1">IFERROR(__xludf.DUMMYFUNCTION("""COMPUTED_VALUE"""),0)</f>
        <v>0</v>
      </c>
      <c r="T48" s="2">
        <f ca="1">IFERROR(__xludf.DUMMYFUNCTION("""COMPUTED_VALUE"""),0)</f>
        <v>0</v>
      </c>
      <c r="U48" s="2">
        <f ca="1">IFERROR(__xludf.DUMMYFUNCTION("""COMPUTED_VALUE"""),0)</f>
        <v>0</v>
      </c>
      <c r="V48" s="2">
        <f ca="1">IFERROR(__xludf.DUMMYFUNCTION("""COMPUTED_VALUE"""),0)</f>
        <v>0</v>
      </c>
      <c r="W48" s="2">
        <f ca="1">IFERROR(__xludf.DUMMYFUNCTION("""COMPUTED_VALUE"""),0)</f>
        <v>0</v>
      </c>
      <c r="X48" s="2">
        <f ca="1">IFERROR(__xludf.DUMMYFUNCTION("""COMPUTED_VALUE"""),0)</f>
        <v>0</v>
      </c>
      <c r="Y48" s="2">
        <f ca="1">IFERROR(__xludf.DUMMYFUNCTION("""COMPUTED_VALUE"""),0)</f>
        <v>0</v>
      </c>
      <c r="Z48" s="2">
        <f ca="1">IFERROR(__xludf.DUMMYFUNCTION("""COMPUTED_VALUE"""),0)</f>
        <v>0</v>
      </c>
      <c r="AA48" s="2">
        <f ca="1">IFERROR(__xludf.DUMMYFUNCTION("""COMPUTED_VALUE"""),0)</f>
        <v>0</v>
      </c>
      <c r="AB48" s="2">
        <f ca="1">IFERROR(__xludf.DUMMYFUNCTION("""COMPUTED_VALUE"""),0)</f>
        <v>0</v>
      </c>
      <c r="AC48" s="2">
        <f ca="1">IFERROR(__xludf.DUMMYFUNCTION("""COMPUTED_VALUE"""),0)</f>
        <v>0</v>
      </c>
      <c r="AD48" s="2">
        <f ca="1">IFERROR(__xludf.DUMMYFUNCTION("""COMPUTED_VALUE"""),0)</f>
        <v>0</v>
      </c>
      <c r="AE48" s="2">
        <f ca="1">IFERROR(__xludf.DUMMYFUNCTION("""COMPUTED_VALUE"""),0)</f>
        <v>0</v>
      </c>
      <c r="AF48" s="2">
        <f ca="1">IFERROR(__xludf.DUMMYFUNCTION("""COMPUTED_VALUE"""),0)</f>
        <v>0</v>
      </c>
      <c r="AG48" s="2">
        <f ca="1">IFERROR(__xludf.DUMMYFUNCTION("""COMPUTED_VALUE"""),0)</f>
        <v>0</v>
      </c>
      <c r="AH48" s="2">
        <f ca="1">IFERROR(__xludf.DUMMYFUNCTION("""COMPUTED_VALUE"""),0)</f>
        <v>0</v>
      </c>
      <c r="AI48" s="2">
        <f ca="1">IFERROR(__xludf.DUMMYFUNCTION("""COMPUTED_VALUE"""),0)</f>
        <v>0</v>
      </c>
      <c r="AJ48" s="2">
        <f ca="1">IFERROR(__xludf.DUMMYFUNCTION("""COMPUTED_VALUE"""),0)</f>
        <v>0</v>
      </c>
      <c r="AK48" s="2">
        <f ca="1">IFERROR(__xludf.DUMMYFUNCTION("""COMPUTED_VALUE"""),0)</f>
        <v>0</v>
      </c>
      <c r="AL48" s="2">
        <f ca="1">IFERROR(__xludf.DUMMYFUNCTION("""COMPUTED_VALUE"""),0)</f>
        <v>0</v>
      </c>
      <c r="AM48" s="2">
        <f ca="1">IFERROR(__xludf.DUMMYFUNCTION("""COMPUTED_VALUE"""),0)</f>
        <v>0</v>
      </c>
      <c r="AN48" s="2">
        <f ca="1">IFERROR(__xludf.DUMMYFUNCTION("""COMPUTED_VALUE"""),0)</f>
        <v>0</v>
      </c>
      <c r="AO48" s="2">
        <f ca="1">IFERROR(__xludf.DUMMYFUNCTION("""COMPUTED_VALUE"""),0)</f>
        <v>0</v>
      </c>
      <c r="AP48" s="2">
        <f ca="1">IFERROR(__xludf.DUMMYFUNCTION("""COMPUTED_VALUE"""),0)</f>
        <v>0</v>
      </c>
      <c r="AQ48" s="2">
        <f ca="1">IFERROR(__xludf.DUMMYFUNCTION("""COMPUTED_VALUE"""),0)</f>
        <v>0</v>
      </c>
      <c r="AR48" s="2">
        <f ca="1">IFERROR(__xludf.DUMMYFUNCTION("""COMPUTED_VALUE"""),0)</f>
        <v>0</v>
      </c>
      <c r="AS48" s="2">
        <f ca="1">IFERROR(__xludf.DUMMYFUNCTION("""COMPUTED_VALUE"""),0)</f>
        <v>0</v>
      </c>
      <c r="AT48" s="2">
        <f ca="1">IFERROR(__xludf.DUMMYFUNCTION("""COMPUTED_VALUE"""),0)</f>
        <v>0</v>
      </c>
      <c r="AU48" s="2">
        <f ca="1">IFERROR(__xludf.DUMMYFUNCTION("""COMPUTED_VALUE"""),1)</f>
        <v>1</v>
      </c>
      <c r="AV48" s="2">
        <f ca="1">IFERROR(__xludf.DUMMYFUNCTION("""COMPUTED_VALUE"""),1)</f>
        <v>1</v>
      </c>
      <c r="AW48" s="2">
        <f ca="1">IFERROR(__xludf.DUMMYFUNCTION("""COMPUTED_VALUE"""),1)</f>
        <v>1</v>
      </c>
      <c r="AX48" s="2">
        <f ca="1">IFERROR(__xludf.DUMMYFUNCTION("""COMPUTED_VALUE"""),1)</f>
        <v>1</v>
      </c>
      <c r="AY48" s="2">
        <f ca="1">IFERROR(__xludf.DUMMYFUNCTION("""COMPUTED_VALUE"""),3)</f>
        <v>3</v>
      </c>
      <c r="AZ48" s="2">
        <f ca="1">IFERROR(__xludf.DUMMYFUNCTION("""COMPUTED_VALUE"""),3)</f>
        <v>3</v>
      </c>
    </row>
    <row r="49" spans="1:52" ht="13.2" x14ac:dyDescent="0.25">
      <c r="A49" s="2" t="str">
        <f ca="1">IFERROR(__xludf.DUMMYFUNCTION("""COMPUTED_VALUE"""),"Victoria")</f>
        <v>Victoria</v>
      </c>
      <c r="B49" s="2" t="str">
        <f ca="1">IFERROR(__xludf.DUMMYFUNCTION("""COMPUTED_VALUE"""),"Australia")</f>
        <v>Australia</v>
      </c>
      <c r="C49" s="2">
        <f ca="1">IFERROR(__xludf.DUMMYFUNCTION("""COMPUTED_VALUE"""),-37.8136)</f>
        <v>-37.813600000000001</v>
      </c>
      <c r="D49" s="2">
        <f ca="1">IFERROR(__xludf.DUMMYFUNCTION("""COMPUTED_VALUE"""),144.9631)</f>
        <v>144.9631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IFERROR(__xludf.DUMMYFUNCTION("""COMPUTED_VALUE"""),0)</f>
        <v>0</v>
      </c>
      <c r="AB49" s="2">
        <f ca="1">IFERROR(__xludf.DUMMYFUNCTION("""COMPUTED_VALUE"""),0)</f>
        <v>0</v>
      </c>
      <c r="AC49" s="2">
        <f ca="1">IFERROR(__xludf.DUMMYFUNCTION("""COMPUTED_VALUE"""),0)</f>
        <v>0</v>
      </c>
      <c r="AD49" s="2">
        <f ca="1">IFERROR(__xludf.DUMMYFUNCTION("""COMPUTED_VALUE"""),0)</f>
        <v>0</v>
      </c>
      <c r="AE49" s="2">
        <f ca="1">IFERROR(__xludf.DUMMYFUNCTION("""COMPUTED_VALUE"""),0)</f>
        <v>0</v>
      </c>
      <c r="AF49" s="2">
        <f ca="1">IFERROR(__xludf.DUMMYFUNCTION("""COMPUTED_VALUE"""),0)</f>
        <v>0</v>
      </c>
      <c r="AG49" s="2">
        <f ca="1">IFERROR(__xludf.DUMMYFUNCTION("""COMPUTED_VALUE"""),0)</f>
        <v>0</v>
      </c>
      <c r="AH49" s="2">
        <f ca="1">IFERROR(__xludf.DUMMYFUNCTION("""COMPUTED_VALUE"""),0)</f>
        <v>0</v>
      </c>
      <c r="AI49" s="2">
        <f ca="1">IFERROR(__xludf.DUMMYFUNCTION("""COMPUTED_VALUE"""),0)</f>
        <v>0</v>
      </c>
      <c r="AJ49" s="2">
        <f ca="1">IFERROR(__xludf.DUMMYFUNCTION("""COMPUTED_VALUE"""),0)</f>
        <v>0</v>
      </c>
      <c r="AK49" s="2">
        <f ca="1">IFERROR(__xludf.DUMMYFUNCTION("""COMPUTED_VALUE"""),0)</f>
        <v>0</v>
      </c>
      <c r="AL49" s="2">
        <f ca="1">IFERROR(__xludf.DUMMYFUNCTION("""COMPUTED_VALUE"""),0)</f>
        <v>0</v>
      </c>
      <c r="AM49" s="2">
        <f ca="1">IFERROR(__xludf.DUMMYFUNCTION("""COMPUTED_VALUE"""),0)</f>
        <v>0</v>
      </c>
      <c r="AN49" s="2">
        <f ca="1">IFERROR(__xludf.DUMMYFUNCTION("""COMPUTED_VALUE"""),0)</f>
        <v>0</v>
      </c>
      <c r="AO49" s="2">
        <f ca="1">IFERROR(__xludf.DUMMYFUNCTION("""COMPUTED_VALUE"""),0)</f>
        <v>0</v>
      </c>
      <c r="AP49" s="2">
        <f ca="1">IFERROR(__xludf.DUMMYFUNCTION("""COMPUTED_VALUE"""),0)</f>
        <v>0</v>
      </c>
      <c r="AQ49" s="2">
        <f ca="1">IFERROR(__xludf.DUMMYFUNCTION("""COMPUTED_VALUE"""),0)</f>
        <v>0</v>
      </c>
      <c r="AR49" s="2">
        <f ca="1">IFERROR(__xludf.DUMMYFUNCTION("""COMPUTED_VALUE"""),0)</f>
        <v>0</v>
      </c>
      <c r="AS49" s="2">
        <f ca="1">IFERROR(__xludf.DUMMYFUNCTION("""COMPUTED_VALUE"""),0)</f>
        <v>0</v>
      </c>
      <c r="AT49" s="2">
        <f ca="1">IFERROR(__xludf.DUMMYFUNCTION("""COMPUTED_VALUE"""),0)</f>
        <v>0</v>
      </c>
      <c r="AU49" s="2">
        <f ca="1">IFERROR(__xludf.DUMMYFUNCTION("""COMPUTED_VALUE"""),0)</f>
        <v>0</v>
      </c>
      <c r="AV49" s="2">
        <f ca="1">IFERROR(__xludf.DUMMYFUNCTION("""COMPUTED_VALUE"""),0)</f>
        <v>0</v>
      </c>
      <c r="AW49" s="2">
        <f ca="1">IFERROR(__xludf.DUMMYFUNCTION("""COMPUTED_VALUE"""),0)</f>
        <v>0</v>
      </c>
      <c r="AX49" s="2">
        <f ca="1">IFERROR(__xludf.DUMMYFUNCTION("""COMPUTED_VALUE"""),0)</f>
        <v>0</v>
      </c>
      <c r="AY49" s="2">
        <f ca="1">IFERROR(__xludf.DUMMYFUNCTION("""COMPUTED_VALUE"""),0)</f>
        <v>0</v>
      </c>
      <c r="AZ49" s="2">
        <f ca="1">IFERROR(__xludf.DUMMYFUNCTION("""COMPUTED_VALUE"""),0)</f>
        <v>0</v>
      </c>
    </row>
    <row r="50" spans="1:52" ht="13.2" x14ac:dyDescent="0.25">
      <c r="A50" s="2" t="str">
        <f ca="1">IFERROR(__xludf.DUMMYFUNCTION("""COMPUTED_VALUE"""),"Queensland")</f>
        <v>Queensland</v>
      </c>
      <c r="B50" s="2" t="str">
        <f ca="1">IFERROR(__xludf.DUMMYFUNCTION("""COMPUTED_VALUE"""),"Australia")</f>
        <v>Australia</v>
      </c>
      <c r="C50" s="2">
        <f ca="1">IFERROR(__xludf.DUMMYFUNCTION("""COMPUTED_VALUE"""),-28.0167)</f>
        <v>-28.0167</v>
      </c>
      <c r="D50" s="2">
        <f ca="1">IFERROR(__xludf.DUMMYFUNCTION("""COMPUTED_VALUE"""),153.4)</f>
        <v>153.4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IFERROR(__xludf.DUMMYFUNCTION("""COMPUTED_VALUE"""),0)</f>
        <v>0</v>
      </c>
      <c r="AH50" s="2">
        <f ca="1">IFERROR(__xludf.DUMMYFUNCTION("""COMPUTED_VALUE"""),0)</f>
        <v>0</v>
      </c>
      <c r="AI50" s="2">
        <f ca="1">IFERROR(__xludf.DUMMYFUNCTION("""COMPUTED_VALUE"""),0)</f>
        <v>0</v>
      </c>
      <c r="AJ50" s="2">
        <f ca="1">IFERROR(__xludf.DUMMYFUNCTION("""COMPUTED_VALUE"""),0)</f>
        <v>0</v>
      </c>
      <c r="AK50" s="2">
        <f ca="1">IFERROR(__xludf.DUMMYFUNCTION("""COMPUTED_VALUE"""),0)</f>
        <v>0</v>
      </c>
      <c r="AL50" s="2">
        <f ca="1">IFERROR(__xludf.DUMMYFUNCTION("""COMPUTED_VALUE"""),0)</f>
        <v>0</v>
      </c>
      <c r="AM50" s="2">
        <f ca="1">IFERROR(__xludf.DUMMYFUNCTION("""COMPUTED_VALUE"""),0)</f>
        <v>0</v>
      </c>
      <c r="AN50" s="2">
        <f ca="1">IFERROR(__xludf.DUMMYFUNCTION("""COMPUTED_VALUE"""),0)</f>
        <v>0</v>
      </c>
      <c r="AO50" s="2">
        <f ca="1">IFERROR(__xludf.DUMMYFUNCTION("""COMPUTED_VALUE"""),0)</f>
        <v>0</v>
      </c>
      <c r="AP50" s="2">
        <f ca="1">IFERROR(__xludf.DUMMYFUNCTION("""COMPUTED_VALUE"""),0)</f>
        <v>0</v>
      </c>
      <c r="AQ50" s="2">
        <f ca="1">IFERROR(__xludf.DUMMYFUNCTION("""COMPUTED_VALUE"""),0)</f>
        <v>0</v>
      </c>
      <c r="AR50" s="2">
        <f ca="1">IFERROR(__xludf.DUMMYFUNCTION("""COMPUTED_VALUE"""),0)</f>
        <v>0</v>
      </c>
      <c r="AS50" s="2">
        <f ca="1">IFERROR(__xludf.DUMMYFUNCTION("""COMPUTED_VALUE"""),0)</f>
        <v>0</v>
      </c>
      <c r="AT50" s="2">
        <f ca="1">IFERROR(__xludf.DUMMYFUNCTION("""COMPUTED_VALUE"""),0)</f>
        <v>0</v>
      </c>
      <c r="AU50" s="2">
        <f ca="1">IFERROR(__xludf.DUMMYFUNCTION("""COMPUTED_VALUE"""),0)</f>
        <v>0</v>
      </c>
      <c r="AV50" s="2">
        <f ca="1">IFERROR(__xludf.DUMMYFUNCTION("""COMPUTED_VALUE"""),0)</f>
        <v>0</v>
      </c>
      <c r="AW50" s="2">
        <f ca="1">IFERROR(__xludf.DUMMYFUNCTION("""COMPUTED_VALUE"""),0)</f>
        <v>0</v>
      </c>
      <c r="AX50" s="2">
        <f ca="1">IFERROR(__xludf.DUMMYFUNCTION("""COMPUTED_VALUE"""),0)</f>
        <v>0</v>
      </c>
      <c r="AY50" s="2">
        <f ca="1">IFERROR(__xludf.DUMMYFUNCTION("""COMPUTED_VALUE"""),0)</f>
        <v>0</v>
      </c>
      <c r="AZ50" s="2">
        <f ca="1">IFERROR(__xludf.DUMMYFUNCTION("""COMPUTED_VALUE"""),0)</f>
        <v>0</v>
      </c>
    </row>
    <row r="51" spans="1:52" ht="13.2" x14ac:dyDescent="0.25">
      <c r="A51" s="2" t="str">
        <f ca="1">IFERROR(__xludf.DUMMYFUNCTION("""COMPUTED_VALUE"""),"")</f>
        <v/>
      </c>
      <c r="B51" s="2" t="str">
        <f ca="1">IFERROR(__xludf.DUMMYFUNCTION("""COMPUTED_VALUE"""),"Cambodia")</f>
        <v>Cambodia</v>
      </c>
      <c r="C51" s="2">
        <f ca="1">IFERROR(__xludf.DUMMYFUNCTION("""COMPUTED_VALUE"""),11.55)</f>
        <v>11.55</v>
      </c>
      <c r="D51" s="2">
        <f ca="1">IFERROR(__xludf.DUMMYFUNCTION("""COMPUTED_VALUE"""),104.9167)</f>
        <v>104.91670000000001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IFERROR(__xludf.DUMMYFUNCTION("""COMPUTED_VALUE"""),0)</f>
        <v>0</v>
      </c>
      <c r="M51" s="2">
        <f ca="1">IFERROR(__xludf.DUMMYFUNCTION("""COMPUTED_VALUE"""),0)</f>
        <v>0</v>
      </c>
      <c r="N51" s="2">
        <f ca="1">IFERROR(__xludf.DUMMYFUNCTION("""COMPUTED_VALUE"""),0)</f>
        <v>0</v>
      </c>
      <c r="O51" s="2">
        <f ca="1">IFERROR(__xludf.DUMMYFUNCTION("""COMPUTED_VALUE"""),0)</f>
        <v>0</v>
      </c>
      <c r="P51" s="2">
        <f ca="1">IFERROR(__xludf.DUMMYFUNCTION("""COMPUTED_VALUE"""),0)</f>
        <v>0</v>
      </c>
      <c r="Q51" s="2">
        <f ca="1">IFERROR(__xludf.DUMMYFUNCTION("""COMPUTED_VALUE"""),0)</f>
        <v>0</v>
      </c>
      <c r="R51" s="2">
        <f ca="1">IFERROR(__xludf.DUMMYFUNCTION("""COMPUTED_VALUE"""),0)</f>
        <v>0</v>
      </c>
      <c r="S51" s="2">
        <f ca="1">IFERROR(__xludf.DUMMYFUNCTION("""COMPUTED_VALUE"""),0)</f>
        <v>0</v>
      </c>
      <c r="T51" s="2">
        <f ca="1">IFERROR(__xludf.DUMMYFUNCTION("""COMPUTED_VALUE"""),0)</f>
        <v>0</v>
      </c>
      <c r="U51" s="2">
        <f ca="1">IFERROR(__xludf.DUMMYFUNCTION("""COMPUTED_VALUE"""),0)</f>
        <v>0</v>
      </c>
      <c r="V51" s="2">
        <f ca="1">IFERROR(__xludf.DUMMYFUNCTION("""COMPUTED_VALUE"""),0)</f>
        <v>0</v>
      </c>
      <c r="W51" s="2">
        <f ca="1">IFERROR(__xludf.DUMMYFUNCTION("""COMPUTED_VALUE"""),0)</f>
        <v>0</v>
      </c>
      <c r="X51" s="2">
        <f ca="1">IFERROR(__xludf.DUMMYFUNCTION("""COMPUTED_VALUE"""),0)</f>
        <v>0</v>
      </c>
      <c r="Y51" s="2">
        <f ca="1">IFERROR(__xludf.DUMMYFUNCTION("""COMPUTED_VALUE"""),0)</f>
        <v>0</v>
      </c>
      <c r="Z51" s="2">
        <f ca="1">IFERROR(__xludf.DUMMYFUNCTION("""COMPUTED_VALUE"""),0)</f>
        <v>0</v>
      </c>
      <c r="AA51" s="2">
        <f ca="1">IFERROR(__xludf.DUMMYFUNCTION("""COMPUTED_VALUE"""),0)</f>
        <v>0</v>
      </c>
      <c r="AB51" s="2">
        <f ca="1">IFERROR(__xludf.DUMMYFUNCTION("""COMPUTED_VALUE"""),0)</f>
        <v>0</v>
      </c>
      <c r="AC51" s="2">
        <f ca="1">IFERROR(__xludf.DUMMYFUNCTION("""COMPUTED_VALUE"""),0)</f>
        <v>0</v>
      </c>
      <c r="AD51" s="2">
        <f ca="1">IFERROR(__xludf.DUMMYFUNCTION("""COMPUTED_VALUE"""),0)</f>
        <v>0</v>
      </c>
      <c r="AE51" s="2">
        <f ca="1">IFERROR(__xludf.DUMMYFUNCTION("""COMPUTED_VALUE"""),0)</f>
        <v>0</v>
      </c>
      <c r="AF51" s="2">
        <f ca="1">IFERROR(__xludf.DUMMYFUNCTION("""COMPUTED_VALUE"""),0)</f>
        <v>0</v>
      </c>
      <c r="AG51" s="2">
        <f ca="1">IFERROR(__xludf.DUMMYFUNCTION("""COMPUTED_VALUE"""),0)</f>
        <v>0</v>
      </c>
      <c r="AH51" s="2">
        <f ca="1">IFERROR(__xludf.DUMMYFUNCTION("""COMPUTED_VALUE"""),0)</f>
        <v>0</v>
      </c>
      <c r="AI51" s="2">
        <f ca="1">IFERROR(__xludf.DUMMYFUNCTION("""COMPUTED_VALUE"""),0)</f>
        <v>0</v>
      </c>
      <c r="AJ51" s="2">
        <f ca="1">IFERROR(__xludf.DUMMYFUNCTION("""COMPUTED_VALUE"""),0)</f>
        <v>0</v>
      </c>
      <c r="AK51" s="2">
        <f ca="1">IFERROR(__xludf.DUMMYFUNCTION("""COMPUTED_VALUE"""),0)</f>
        <v>0</v>
      </c>
      <c r="AL51" s="2">
        <f ca="1">IFERROR(__xludf.DUMMYFUNCTION("""COMPUTED_VALUE"""),0)</f>
        <v>0</v>
      </c>
      <c r="AM51" s="2">
        <f ca="1">IFERROR(__xludf.DUMMYFUNCTION("""COMPUTED_VALUE"""),0)</f>
        <v>0</v>
      </c>
      <c r="AN51" s="2">
        <f ca="1">IFERROR(__xludf.DUMMYFUNCTION("""COMPUTED_VALUE"""),0)</f>
        <v>0</v>
      </c>
      <c r="AO51" s="2">
        <f ca="1">IFERROR(__xludf.DUMMYFUNCTION("""COMPUTED_VALUE"""),0)</f>
        <v>0</v>
      </c>
      <c r="AP51" s="2">
        <f ca="1">IFERROR(__xludf.DUMMYFUNCTION("""COMPUTED_VALUE"""),0)</f>
        <v>0</v>
      </c>
      <c r="AQ51" s="2">
        <f ca="1">IFERROR(__xludf.DUMMYFUNCTION("""COMPUTED_VALUE"""),0)</f>
        <v>0</v>
      </c>
      <c r="AR51" s="2">
        <f ca="1">IFERROR(__xludf.DUMMYFUNCTION("""COMPUTED_VALUE"""),0)</f>
        <v>0</v>
      </c>
      <c r="AS51" s="2">
        <f ca="1">IFERROR(__xludf.DUMMYFUNCTION("""COMPUTED_VALUE"""),0)</f>
        <v>0</v>
      </c>
      <c r="AT51" s="2">
        <f ca="1">IFERROR(__xludf.DUMMYFUNCTION("""COMPUTED_VALUE"""),0)</f>
        <v>0</v>
      </c>
      <c r="AU51" s="2">
        <f ca="1">IFERROR(__xludf.DUMMYFUNCTION("""COMPUTED_VALUE"""),0)</f>
        <v>0</v>
      </c>
      <c r="AV51" s="2">
        <f ca="1">IFERROR(__xludf.DUMMYFUNCTION("""COMPUTED_VALUE"""),0)</f>
        <v>0</v>
      </c>
      <c r="AW51" s="2">
        <f ca="1">IFERROR(__xludf.DUMMYFUNCTION("""COMPUTED_VALUE"""),0)</f>
        <v>0</v>
      </c>
      <c r="AX51" s="2">
        <f ca="1">IFERROR(__xludf.DUMMYFUNCTION("""COMPUTED_VALUE"""),0)</f>
        <v>0</v>
      </c>
      <c r="AY51" s="2">
        <f ca="1">IFERROR(__xludf.DUMMYFUNCTION("""COMPUTED_VALUE"""),0)</f>
        <v>0</v>
      </c>
      <c r="AZ51" s="2">
        <f ca="1">IFERROR(__xludf.DUMMYFUNCTION("""COMPUTED_VALUE"""),0)</f>
        <v>0</v>
      </c>
    </row>
    <row r="52" spans="1:52" ht="13.2" x14ac:dyDescent="0.25">
      <c r="A52" s="2" t="str">
        <f ca="1">IFERROR(__xludf.DUMMYFUNCTION("""COMPUTED_VALUE"""),"")</f>
        <v/>
      </c>
      <c r="B52" s="2" t="str">
        <f ca="1">IFERROR(__xludf.DUMMYFUNCTION("""COMPUTED_VALUE"""),"Sri Lanka")</f>
        <v>Sri Lanka</v>
      </c>
      <c r="C52" s="2">
        <f ca="1">IFERROR(__xludf.DUMMYFUNCTION("""COMPUTED_VALUE"""),7)</f>
        <v>7</v>
      </c>
      <c r="D52" s="2">
        <f ca="1">IFERROR(__xludf.DUMMYFUNCTION("""COMPUTED_VALUE"""),81)</f>
        <v>81</v>
      </c>
      <c r="E52" s="2">
        <f ca="1">IFERROR(__xludf.DUMMYFUNCTION("""COMPUTED_VALUE"""),0)</f>
        <v>0</v>
      </c>
      <c r="F52" s="2">
        <f ca="1">IFERROR(__xludf.DUMMYFUNCTION("""COMPUTED_VALUE"""),0)</f>
        <v>0</v>
      </c>
      <c r="G52" s="2">
        <f ca="1">IFERROR(__xludf.DUMMYFUNCTION("""COMPUTED_VALUE"""),0)</f>
        <v>0</v>
      </c>
      <c r="H52" s="2">
        <f ca="1">IFERROR(__xludf.DUMMYFUNCTION("""COMPUTED_VALUE"""),0)</f>
        <v>0</v>
      </c>
      <c r="I52" s="2">
        <f ca="1">IFERROR(__xludf.DUMMYFUNCTION("""COMPUTED_VALUE"""),0)</f>
        <v>0</v>
      </c>
      <c r="J52" s="2">
        <f ca="1">IFERROR(__xludf.DUMMYFUNCTION("""COMPUTED_VALUE"""),0)</f>
        <v>0</v>
      </c>
      <c r="K52" s="2">
        <f ca="1">IFERROR(__xludf.DUMMYFUNCTION("""COMPUTED_VALUE"""),0)</f>
        <v>0</v>
      </c>
      <c r="L52" s="2">
        <f ca="1">IFERROR(__xludf.DUMMYFUNCTION("""COMPUTED_VALUE"""),0)</f>
        <v>0</v>
      </c>
      <c r="M52" s="2">
        <f ca="1">IFERROR(__xludf.DUMMYFUNCTION("""COMPUTED_VALUE"""),0)</f>
        <v>0</v>
      </c>
      <c r="N52" s="2">
        <f ca="1">IFERROR(__xludf.DUMMYFUNCTION("""COMPUTED_VALUE"""),0)</f>
        <v>0</v>
      </c>
      <c r="O52" s="2">
        <f ca="1">IFERROR(__xludf.DUMMYFUNCTION("""COMPUTED_VALUE"""),0)</f>
        <v>0</v>
      </c>
      <c r="P52" s="2">
        <f ca="1">IFERROR(__xludf.DUMMYFUNCTION("""COMPUTED_VALUE"""),0)</f>
        <v>0</v>
      </c>
      <c r="Q52" s="2">
        <f ca="1">IFERROR(__xludf.DUMMYFUNCTION("""COMPUTED_VALUE"""),0)</f>
        <v>0</v>
      </c>
      <c r="R52" s="2">
        <f ca="1">IFERROR(__xludf.DUMMYFUNCTION("""COMPUTED_VALUE"""),0)</f>
        <v>0</v>
      </c>
      <c r="S52" s="2">
        <f ca="1">IFERROR(__xludf.DUMMYFUNCTION("""COMPUTED_VALUE"""),0)</f>
        <v>0</v>
      </c>
      <c r="T52" s="2">
        <f ca="1">IFERROR(__xludf.DUMMYFUNCTION("""COMPUTED_VALUE"""),0)</f>
        <v>0</v>
      </c>
      <c r="U52" s="2">
        <f ca="1">IFERROR(__xludf.DUMMYFUNCTION("""COMPUTED_VALUE"""),0)</f>
        <v>0</v>
      </c>
      <c r="V52" s="2">
        <f ca="1">IFERROR(__xludf.DUMMYFUNCTION("""COMPUTED_VALUE"""),0)</f>
        <v>0</v>
      </c>
      <c r="W52" s="2">
        <f ca="1">IFERROR(__xludf.DUMMYFUNCTION("""COMPUTED_VALUE"""),0)</f>
        <v>0</v>
      </c>
      <c r="X52" s="2">
        <f ca="1">IFERROR(__xludf.DUMMYFUNCTION("""COMPUTED_VALUE"""),0)</f>
        <v>0</v>
      </c>
      <c r="Y52" s="2">
        <f ca="1">IFERROR(__xludf.DUMMYFUNCTION("""COMPUTED_VALUE"""),0)</f>
        <v>0</v>
      </c>
      <c r="Z52" s="2">
        <f ca="1">IFERROR(__xludf.DUMMYFUNCTION("""COMPUTED_VALUE"""),0)</f>
        <v>0</v>
      </c>
      <c r="AA52" s="2">
        <f ca="1">IFERROR(__xludf.DUMMYFUNCTION("""COMPUTED_VALUE"""),0)</f>
        <v>0</v>
      </c>
      <c r="AB52" s="2">
        <f ca="1">IFERROR(__xludf.DUMMYFUNCTION("""COMPUTED_VALUE"""),0)</f>
        <v>0</v>
      </c>
      <c r="AC52" s="2">
        <f ca="1">IFERROR(__xludf.DUMMYFUNCTION("""COMPUTED_VALUE"""),0)</f>
        <v>0</v>
      </c>
      <c r="AD52" s="2">
        <f ca="1">IFERROR(__xludf.DUMMYFUNCTION("""COMPUTED_VALUE"""),0)</f>
        <v>0</v>
      </c>
      <c r="AE52" s="2">
        <f ca="1">IFERROR(__xludf.DUMMYFUNCTION("""COMPUTED_VALUE"""),0)</f>
        <v>0</v>
      </c>
      <c r="AF52" s="2">
        <f ca="1">IFERROR(__xludf.DUMMYFUNCTION("""COMPUTED_VALUE"""),0)</f>
        <v>0</v>
      </c>
      <c r="AG52" s="2">
        <f ca="1">IFERROR(__xludf.DUMMYFUNCTION("""COMPUTED_VALUE"""),0)</f>
        <v>0</v>
      </c>
      <c r="AH52" s="2">
        <f ca="1">IFERROR(__xludf.DUMMYFUNCTION("""COMPUTED_VALUE"""),0)</f>
        <v>0</v>
      </c>
      <c r="AI52" s="2">
        <f ca="1">IFERROR(__xludf.DUMMYFUNCTION("""COMPUTED_VALUE"""),0)</f>
        <v>0</v>
      </c>
      <c r="AJ52" s="2">
        <f ca="1">IFERROR(__xludf.DUMMYFUNCTION("""COMPUTED_VALUE"""),0)</f>
        <v>0</v>
      </c>
      <c r="AK52" s="2">
        <f ca="1">IFERROR(__xludf.DUMMYFUNCTION("""COMPUTED_VALUE"""),0)</f>
        <v>0</v>
      </c>
      <c r="AL52" s="2">
        <f ca="1">IFERROR(__xludf.DUMMYFUNCTION("""COMPUTED_VALUE"""),0)</f>
        <v>0</v>
      </c>
      <c r="AM52" s="2">
        <f ca="1">IFERROR(__xludf.DUMMYFUNCTION("""COMPUTED_VALUE"""),0)</f>
        <v>0</v>
      </c>
      <c r="AN52" s="2">
        <f ca="1">IFERROR(__xludf.DUMMYFUNCTION("""COMPUTED_VALUE"""),0)</f>
        <v>0</v>
      </c>
      <c r="AO52" s="2">
        <f ca="1">IFERROR(__xludf.DUMMYFUNCTION("""COMPUTED_VALUE"""),0)</f>
        <v>0</v>
      </c>
      <c r="AP52" s="2">
        <f ca="1">IFERROR(__xludf.DUMMYFUNCTION("""COMPUTED_VALUE"""),0)</f>
        <v>0</v>
      </c>
      <c r="AQ52" s="2">
        <f ca="1">IFERROR(__xludf.DUMMYFUNCTION("""COMPUTED_VALUE"""),0)</f>
        <v>0</v>
      </c>
      <c r="AR52" s="2">
        <f ca="1">IFERROR(__xludf.DUMMYFUNCTION("""COMPUTED_VALUE"""),0)</f>
        <v>0</v>
      </c>
      <c r="AS52" s="2">
        <f ca="1">IFERROR(__xludf.DUMMYFUNCTION("""COMPUTED_VALUE"""),0)</f>
        <v>0</v>
      </c>
      <c r="AT52" s="2">
        <f ca="1">IFERROR(__xludf.DUMMYFUNCTION("""COMPUTED_VALUE"""),0)</f>
        <v>0</v>
      </c>
      <c r="AU52" s="2">
        <f ca="1">IFERROR(__xludf.DUMMYFUNCTION("""COMPUTED_VALUE"""),0)</f>
        <v>0</v>
      </c>
      <c r="AV52" s="2">
        <f ca="1">IFERROR(__xludf.DUMMYFUNCTION("""COMPUTED_VALUE"""),0)</f>
        <v>0</v>
      </c>
      <c r="AW52" s="2">
        <f ca="1">IFERROR(__xludf.DUMMYFUNCTION("""COMPUTED_VALUE"""),0)</f>
        <v>0</v>
      </c>
      <c r="AX52" s="2">
        <f ca="1">IFERROR(__xludf.DUMMYFUNCTION("""COMPUTED_VALUE"""),0)</f>
        <v>0</v>
      </c>
      <c r="AY52" s="2">
        <f ca="1">IFERROR(__xludf.DUMMYFUNCTION("""COMPUTED_VALUE"""),0)</f>
        <v>0</v>
      </c>
      <c r="AZ52" s="2">
        <f ca="1">IFERROR(__xludf.DUMMYFUNCTION("""COMPUTED_VALUE"""),0)</f>
        <v>0</v>
      </c>
    </row>
    <row r="53" spans="1:52" ht="13.2" x14ac:dyDescent="0.25">
      <c r="A53" s="2" t="str">
        <f ca="1">IFERROR(__xludf.DUMMYFUNCTION("""COMPUTED_VALUE"""),"")</f>
        <v/>
      </c>
      <c r="B53" s="2" t="str">
        <f ca="1">IFERROR(__xludf.DUMMYFUNCTION("""COMPUTED_VALUE"""),"Germany")</f>
        <v>Germany</v>
      </c>
      <c r="C53" s="2">
        <f ca="1">IFERROR(__xludf.DUMMYFUNCTION("""COMPUTED_VALUE"""),51)</f>
        <v>51</v>
      </c>
      <c r="D53" s="2">
        <f ca="1">IFERROR(__xludf.DUMMYFUNCTION("""COMPUTED_VALUE"""),9)</f>
        <v>9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IFERROR(__xludf.DUMMYFUNCTION("""COMPUTED_VALUE"""),0)</f>
        <v>0</v>
      </c>
      <c r="AB53" s="2">
        <f ca="1">IFERROR(__xludf.DUMMYFUNCTION("""COMPUTED_VALUE"""),0)</f>
        <v>0</v>
      </c>
      <c r="AC53" s="2">
        <f ca="1">IFERROR(__xludf.DUMMYFUNCTION("""COMPUTED_VALUE"""),0)</f>
        <v>0</v>
      </c>
      <c r="AD53" s="2">
        <f ca="1">IFERROR(__xludf.DUMMYFUNCTION("""COMPUTED_VALUE"""),0)</f>
        <v>0</v>
      </c>
      <c r="AE53" s="2">
        <f ca="1">IFERROR(__xludf.DUMMYFUNCTION("""COMPUTED_VALUE"""),0)</f>
        <v>0</v>
      </c>
      <c r="AF53" s="2">
        <f ca="1">IFERROR(__xludf.DUMMYFUNCTION("""COMPUTED_VALUE"""),0)</f>
        <v>0</v>
      </c>
      <c r="AG53" s="2">
        <f ca="1">IFERROR(__xludf.DUMMYFUNCTION("""COMPUTED_VALUE"""),0)</f>
        <v>0</v>
      </c>
      <c r="AH53" s="2">
        <f ca="1">IFERROR(__xludf.DUMMYFUNCTION("""COMPUTED_VALUE"""),0)</f>
        <v>0</v>
      </c>
      <c r="AI53" s="2">
        <f ca="1">IFERROR(__xludf.DUMMYFUNCTION("""COMPUTED_VALUE"""),0)</f>
        <v>0</v>
      </c>
      <c r="AJ53" s="2">
        <f ca="1">IFERROR(__xludf.DUMMYFUNCTION("""COMPUTED_VALUE"""),0)</f>
        <v>0</v>
      </c>
      <c r="AK53" s="2">
        <f ca="1">IFERROR(__xludf.DUMMYFUNCTION("""COMPUTED_VALUE"""),0)</f>
        <v>0</v>
      </c>
      <c r="AL53" s="2">
        <f ca="1">IFERROR(__xludf.DUMMYFUNCTION("""COMPUTED_VALUE"""),0)</f>
        <v>0</v>
      </c>
      <c r="AM53" s="2">
        <f ca="1">IFERROR(__xludf.DUMMYFUNCTION("""COMPUTED_VALUE"""),0)</f>
        <v>0</v>
      </c>
      <c r="AN53" s="2">
        <f ca="1">IFERROR(__xludf.DUMMYFUNCTION("""COMPUTED_VALUE"""),0)</f>
        <v>0</v>
      </c>
      <c r="AO53" s="2">
        <f ca="1">IFERROR(__xludf.DUMMYFUNCTION("""COMPUTED_VALUE"""),0)</f>
        <v>0</v>
      </c>
      <c r="AP53" s="2">
        <f ca="1">IFERROR(__xludf.DUMMYFUNCTION("""COMPUTED_VALUE"""),0)</f>
        <v>0</v>
      </c>
      <c r="AQ53" s="2">
        <f ca="1">IFERROR(__xludf.DUMMYFUNCTION("""COMPUTED_VALUE"""),0)</f>
        <v>0</v>
      </c>
      <c r="AR53" s="2">
        <f ca="1">IFERROR(__xludf.DUMMYFUNCTION("""COMPUTED_VALUE"""),0)</f>
        <v>0</v>
      </c>
      <c r="AS53" s="2">
        <f ca="1">IFERROR(__xludf.DUMMYFUNCTION("""COMPUTED_VALUE"""),0)</f>
        <v>0</v>
      </c>
      <c r="AT53" s="2">
        <f ca="1">IFERROR(__xludf.DUMMYFUNCTION("""COMPUTED_VALUE"""),0)</f>
        <v>0</v>
      </c>
      <c r="AU53" s="2">
        <f ca="1">IFERROR(__xludf.DUMMYFUNCTION("""COMPUTED_VALUE"""),0)</f>
        <v>0</v>
      </c>
      <c r="AV53" s="2">
        <f ca="1">IFERROR(__xludf.DUMMYFUNCTION("""COMPUTED_VALUE"""),0)</f>
        <v>0</v>
      </c>
      <c r="AW53" s="2">
        <f ca="1">IFERROR(__xludf.DUMMYFUNCTION("""COMPUTED_VALUE"""),0)</f>
        <v>0</v>
      </c>
      <c r="AX53" s="2">
        <f ca="1">IFERROR(__xludf.DUMMYFUNCTION("""COMPUTED_VALUE"""),0)</f>
        <v>0</v>
      </c>
      <c r="AY53" s="2">
        <f ca="1">IFERROR(__xludf.DUMMYFUNCTION("""COMPUTED_VALUE"""),0)</f>
        <v>0</v>
      </c>
      <c r="AZ53" s="2">
        <f ca="1">IFERROR(__xludf.DUMMYFUNCTION("""COMPUTED_VALUE"""),2)</f>
        <v>2</v>
      </c>
    </row>
    <row r="54" spans="1:52" ht="13.2" x14ac:dyDescent="0.25">
      <c r="A54" s="2" t="str">
        <f ca="1">IFERROR(__xludf.DUMMYFUNCTION("""COMPUTED_VALUE"""),"")</f>
        <v/>
      </c>
      <c r="B54" s="2" t="str">
        <f ca="1">IFERROR(__xludf.DUMMYFUNCTION("""COMPUTED_VALUE"""),"Finland")</f>
        <v>Finland</v>
      </c>
      <c r="C54" s="2">
        <f ca="1">IFERROR(__xludf.DUMMYFUNCTION("""COMPUTED_VALUE"""),64)</f>
        <v>64</v>
      </c>
      <c r="D54" s="2">
        <f ca="1">IFERROR(__xludf.DUMMYFUNCTION("""COMPUTED_VALUE"""),26)</f>
        <v>26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IFERROR(__xludf.DUMMYFUNCTION("""COMPUTED_VALUE"""),0)</f>
        <v>0</v>
      </c>
      <c r="AA54" s="2">
        <f ca="1">IFERROR(__xludf.DUMMYFUNCTION("""COMPUTED_VALUE"""),0)</f>
        <v>0</v>
      </c>
      <c r="AB54" s="2">
        <f ca="1">IFERROR(__xludf.DUMMYFUNCTION("""COMPUTED_VALUE"""),0)</f>
        <v>0</v>
      </c>
      <c r="AC54" s="2">
        <f ca="1">IFERROR(__xludf.DUMMYFUNCTION("""COMPUTED_VALUE"""),0)</f>
        <v>0</v>
      </c>
      <c r="AD54" s="2">
        <f ca="1">IFERROR(__xludf.DUMMYFUNCTION("""COMPUTED_VALUE"""),0)</f>
        <v>0</v>
      </c>
      <c r="AE54" s="2">
        <f ca="1">IFERROR(__xludf.DUMMYFUNCTION("""COMPUTED_VALUE"""),0)</f>
        <v>0</v>
      </c>
      <c r="AF54" s="2">
        <f ca="1">IFERROR(__xludf.DUMMYFUNCTION("""COMPUTED_VALUE"""),0)</f>
        <v>0</v>
      </c>
      <c r="AG54" s="2">
        <f ca="1">IFERROR(__xludf.DUMMYFUNCTION("""COMPUTED_VALUE"""),0)</f>
        <v>0</v>
      </c>
      <c r="AH54" s="2">
        <f ca="1">IFERROR(__xludf.DUMMYFUNCTION("""COMPUTED_VALUE"""),0)</f>
        <v>0</v>
      </c>
      <c r="AI54" s="2">
        <f ca="1">IFERROR(__xludf.DUMMYFUNCTION("""COMPUTED_VALUE"""),0)</f>
        <v>0</v>
      </c>
      <c r="AJ54" s="2">
        <f ca="1">IFERROR(__xludf.DUMMYFUNCTION("""COMPUTED_VALUE"""),0)</f>
        <v>0</v>
      </c>
      <c r="AK54" s="2">
        <f ca="1">IFERROR(__xludf.DUMMYFUNCTION("""COMPUTED_VALUE"""),0)</f>
        <v>0</v>
      </c>
      <c r="AL54" s="2">
        <f ca="1">IFERROR(__xludf.DUMMYFUNCTION("""COMPUTED_VALUE"""),0)</f>
        <v>0</v>
      </c>
      <c r="AM54" s="2">
        <f ca="1">IFERROR(__xludf.DUMMYFUNCTION("""COMPUTED_VALUE"""),0)</f>
        <v>0</v>
      </c>
      <c r="AN54" s="2">
        <f ca="1">IFERROR(__xludf.DUMMYFUNCTION("""COMPUTED_VALUE"""),0)</f>
        <v>0</v>
      </c>
      <c r="AO54" s="2">
        <f ca="1">IFERROR(__xludf.DUMMYFUNCTION("""COMPUTED_VALUE"""),0)</f>
        <v>0</v>
      </c>
      <c r="AP54" s="2">
        <f ca="1">IFERROR(__xludf.DUMMYFUNCTION("""COMPUTED_VALUE"""),0)</f>
        <v>0</v>
      </c>
      <c r="AQ54" s="2">
        <f ca="1">IFERROR(__xludf.DUMMYFUNCTION("""COMPUTED_VALUE"""),0)</f>
        <v>0</v>
      </c>
      <c r="AR54" s="2">
        <f ca="1">IFERROR(__xludf.DUMMYFUNCTION("""COMPUTED_VALUE"""),0)</f>
        <v>0</v>
      </c>
      <c r="AS54" s="2">
        <f ca="1">IFERROR(__xludf.DUMMYFUNCTION("""COMPUTED_VALUE"""),0)</f>
        <v>0</v>
      </c>
      <c r="AT54" s="2">
        <f ca="1">IFERROR(__xludf.DUMMYFUNCTION("""COMPUTED_VALUE"""),0)</f>
        <v>0</v>
      </c>
      <c r="AU54" s="2">
        <f ca="1">IFERROR(__xludf.DUMMYFUNCTION("""COMPUTED_VALUE"""),0)</f>
        <v>0</v>
      </c>
      <c r="AV54" s="2">
        <f ca="1">IFERROR(__xludf.DUMMYFUNCTION("""COMPUTED_VALUE"""),0)</f>
        <v>0</v>
      </c>
      <c r="AW54" s="2">
        <f ca="1">IFERROR(__xludf.DUMMYFUNCTION("""COMPUTED_VALUE"""),0)</f>
        <v>0</v>
      </c>
      <c r="AX54" s="2">
        <f ca="1">IFERROR(__xludf.DUMMYFUNCTION("""COMPUTED_VALUE"""),0)</f>
        <v>0</v>
      </c>
      <c r="AY54" s="2">
        <f ca="1">IFERROR(__xludf.DUMMYFUNCTION("""COMPUTED_VALUE"""),0)</f>
        <v>0</v>
      </c>
      <c r="AZ54" s="2">
        <f ca="1">IFERROR(__xludf.DUMMYFUNCTION("""COMPUTED_VALUE"""),0)</f>
        <v>0</v>
      </c>
    </row>
    <row r="55" spans="1:52" ht="13.2" x14ac:dyDescent="0.25">
      <c r="A55" s="2" t="str">
        <f ca="1">IFERROR(__xludf.DUMMYFUNCTION("""COMPUTED_VALUE"""),"")</f>
        <v/>
      </c>
      <c r="B55" s="2" t="str">
        <f ca="1">IFERROR(__xludf.DUMMYFUNCTION("""COMPUTED_VALUE"""),"United Arab Emirates")</f>
        <v>United Arab Emirates</v>
      </c>
      <c r="C55" s="2">
        <f ca="1">IFERROR(__xludf.DUMMYFUNCTION("""COMPUTED_VALUE"""),24)</f>
        <v>24</v>
      </c>
      <c r="D55" s="2">
        <f ca="1">IFERROR(__xludf.DUMMYFUNCTION("""COMPUTED_VALUE"""),54)</f>
        <v>54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IFERROR(__xludf.DUMMYFUNCTION("""COMPUTED_VALUE"""),0)</f>
        <v>0</v>
      </c>
      <c r="AA55" s="2">
        <f ca="1">IFERROR(__xludf.DUMMYFUNCTION("""COMPUTED_VALUE"""),0)</f>
        <v>0</v>
      </c>
      <c r="AB55" s="2">
        <f ca="1">IFERROR(__xludf.DUMMYFUNCTION("""COMPUTED_VALUE"""),0)</f>
        <v>0</v>
      </c>
      <c r="AC55" s="2">
        <f ca="1">IFERROR(__xludf.DUMMYFUNCTION("""COMPUTED_VALUE"""),0)</f>
        <v>0</v>
      </c>
      <c r="AD55" s="2">
        <f ca="1">IFERROR(__xludf.DUMMYFUNCTION("""COMPUTED_VALUE"""),0)</f>
        <v>0</v>
      </c>
      <c r="AE55" s="2">
        <f ca="1">IFERROR(__xludf.DUMMYFUNCTION("""COMPUTED_VALUE"""),0)</f>
        <v>0</v>
      </c>
      <c r="AF55" s="2">
        <f ca="1">IFERROR(__xludf.DUMMYFUNCTION("""COMPUTED_VALUE"""),0)</f>
        <v>0</v>
      </c>
      <c r="AG55" s="2">
        <f ca="1">IFERROR(__xludf.DUMMYFUNCTION("""COMPUTED_VALUE"""),0)</f>
        <v>0</v>
      </c>
      <c r="AH55" s="2">
        <f ca="1">IFERROR(__xludf.DUMMYFUNCTION("""COMPUTED_VALUE"""),0)</f>
        <v>0</v>
      </c>
      <c r="AI55" s="2">
        <f ca="1">IFERROR(__xludf.DUMMYFUNCTION("""COMPUTED_VALUE"""),0)</f>
        <v>0</v>
      </c>
      <c r="AJ55" s="2">
        <f ca="1">IFERROR(__xludf.DUMMYFUNCTION("""COMPUTED_VALUE"""),0)</f>
        <v>0</v>
      </c>
      <c r="AK55" s="2">
        <f ca="1">IFERROR(__xludf.DUMMYFUNCTION("""COMPUTED_VALUE"""),0)</f>
        <v>0</v>
      </c>
      <c r="AL55" s="2">
        <f ca="1">IFERROR(__xludf.DUMMYFUNCTION("""COMPUTED_VALUE"""),0)</f>
        <v>0</v>
      </c>
      <c r="AM55" s="2">
        <f ca="1">IFERROR(__xludf.DUMMYFUNCTION("""COMPUTED_VALUE"""),0)</f>
        <v>0</v>
      </c>
      <c r="AN55" s="2">
        <f ca="1">IFERROR(__xludf.DUMMYFUNCTION("""COMPUTED_VALUE"""),0)</f>
        <v>0</v>
      </c>
      <c r="AO55" s="2">
        <f ca="1">IFERROR(__xludf.DUMMYFUNCTION("""COMPUTED_VALUE"""),0)</f>
        <v>0</v>
      </c>
      <c r="AP55" s="2">
        <f ca="1">IFERROR(__xludf.DUMMYFUNCTION("""COMPUTED_VALUE"""),0)</f>
        <v>0</v>
      </c>
      <c r="AQ55" s="2">
        <f ca="1">IFERROR(__xludf.DUMMYFUNCTION("""COMPUTED_VALUE"""),0)</f>
        <v>0</v>
      </c>
      <c r="AR55" s="2">
        <f ca="1">IFERROR(__xludf.DUMMYFUNCTION("""COMPUTED_VALUE"""),0)</f>
        <v>0</v>
      </c>
      <c r="AS55" s="2">
        <f ca="1">IFERROR(__xludf.DUMMYFUNCTION("""COMPUTED_VALUE"""),0)</f>
        <v>0</v>
      </c>
      <c r="AT55" s="2">
        <f ca="1">IFERROR(__xludf.DUMMYFUNCTION("""COMPUTED_VALUE"""),0)</f>
        <v>0</v>
      </c>
      <c r="AU55" s="2">
        <f ca="1">IFERROR(__xludf.DUMMYFUNCTION("""COMPUTED_VALUE"""),0)</f>
        <v>0</v>
      </c>
      <c r="AV55" s="2">
        <f ca="1">IFERROR(__xludf.DUMMYFUNCTION("""COMPUTED_VALUE"""),0)</f>
        <v>0</v>
      </c>
      <c r="AW55" s="2">
        <f ca="1">IFERROR(__xludf.DUMMYFUNCTION("""COMPUTED_VALUE"""),0)</f>
        <v>0</v>
      </c>
      <c r="AX55" s="2">
        <f ca="1">IFERROR(__xludf.DUMMYFUNCTION("""COMPUTED_VALUE"""),0)</f>
        <v>0</v>
      </c>
      <c r="AY55" s="2">
        <f ca="1">IFERROR(__xludf.DUMMYFUNCTION("""COMPUTED_VALUE"""),0)</f>
        <v>0</v>
      </c>
      <c r="AZ55" s="2">
        <f ca="1">IFERROR(__xludf.DUMMYFUNCTION("""COMPUTED_VALUE"""),0)</f>
        <v>0</v>
      </c>
    </row>
    <row r="56" spans="1:52" ht="13.2" x14ac:dyDescent="0.25">
      <c r="A56" s="2" t="str">
        <f ca="1">IFERROR(__xludf.DUMMYFUNCTION("""COMPUTED_VALUE"""),"")</f>
        <v/>
      </c>
      <c r="B56" s="2" t="str">
        <f ca="1">IFERROR(__xludf.DUMMYFUNCTION("""COMPUTED_VALUE"""),"Philippines")</f>
        <v>Philippines</v>
      </c>
      <c r="C56" s="2">
        <f ca="1">IFERROR(__xludf.DUMMYFUNCTION("""COMPUTED_VALUE"""),13)</f>
        <v>13</v>
      </c>
      <c r="D56" s="2">
        <f ca="1">IFERROR(__xludf.DUMMYFUNCTION("""COMPUTED_VALUE"""),122)</f>
        <v>122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IFERROR(__xludf.DUMMYFUNCTION("""COMPUTED_VALUE"""),1)</f>
        <v>1</v>
      </c>
      <c r="Q56" s="2">
        <f ca="1">IFERROR(__xludf.DUMMYFUNCTION("""COMPUTED_VALUE"""),1)</f>
        <v>1</v>
      </c>
      <c r="R56" s="2">
        <f ca="1">IFERROR(__xludf.DUMMYFUNCTION("""COMPUTED_VALUE"""),1)</f>
        <v>1</v>
      </c>
      <c r="S56" s="2">
        <f ca="1">IFERROR(__xludf.DUMMYFUNCTION("""COMPUTED_VALUE"""),1)</f>
        <v>1</v>
      </c>
      <c r="T56" s="2">
        <f ca="1">IFERROR(__xludf.DUMMYFUNCTION("""COMPUTED_VALUE"""),1)</f>
        <v>1</v>
      </c>
      <c r="U56" s="2">
        <f ca="1">IFERROR(__xludf.DUMMYFUNCTION("""COMPUTED_VALUE"""),1)</f>
        <v>1</v>
      </c>
      <c r="V56" s="2">
        <f ca="1">IFERROR(__xludf.DUMMYFUNCTION("""COMPUTED_VALUE"""),1)</f>
        <v>1</v>
      </c>
      <c r="W56" s="2">
        <f ca="1">IFERROR(__xludf.DUMMYFUNCTION("""COMPUTED_VALUE"""),1)</f>
        <v>1</v>
      </c>
      <c r="X56" s="2">
        <f ca="1">IFERROR(__xludf.DUMMYFUNCTION("""COMPUTED_VALUE"""),1)</f>
        <v>1</v>
      </c>
      <c r="Y56" s="2">
        <f ca="1">IFERROR(__xludf.DUMMYFUNCTION("""COMPUTED_VALUE"""),1)</f>
        <v>1</v>
      </c>
      <c r="Z56" s="2">
        <f ca="1">IFERROR(__xludf.DUMMYFUNCTION("""COMPUTED_VALUE"""),1)</f>
        <v>1</v>
      </c>
      <c r="AA56" s="2">
        <f ca="1">IFERROR(__xludf.DUMMYFUNCTION("""COMPUTED_VALUE"""),1)</f>
        <v>1</v>
      </c>
      <c r="AB56" s="2">
        <f ca="1">IFERROR(__xludf.DUMMYFUNCTION("""COMPUTED_VALUE"""),1)</f>
        <v>1</v>
      </c>
      <c r="AC56" s="2">
        <f ca="1">IFERROR(__xludf.DUMMYFUNCTION("""COMPUTED_VALUE"""),1)</f>
        <v>1</v>
      </c>
      <c r="AD56" s="2">
        <f ca="1">IFERROR(__xludf.DUMMYFUNCTION("""COMPUTED_VALUE"""),1)</f>
        <v>1</v>
      </c>
      <c r="AE56" s="2">
        <f ca="1">IFERROR(__xludf.DUMMYFUNCTION("""COMPUTED_VALUE"""),1)</f>
        <v>1</v>
      </c>
      <c r="AF56" s="2">
        <f ca="1">IFERROR(__xludf.DUMMYFUNCTION("""COMPUTED_VALUE"""),1)</f>
        <v>1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IFERROR(__xludf.DUMMYFUNCTION("""COMPUTED_VALUE"""),1)</f>
        <v>1</v>
      </c>
      <c r="AM56" s="2">
        <f ca="1">IFERROR(__xludf.DUMMYFUNCTION("""COMPUTED_VALUE"""),1)</f>
        <v>1</v>
      </c>
      <c r="AN56" s="2">
        <f ca="1">IFERROR(__xludf.DUMMYFUNCTION("""COMPUTED_VALUE"""),1)</f>
        <v>1</v>
      </c>
      <c r="AO56" s="2">
        <f ca="1">IFERROR(__xludf.DUMMYFUNCTION("""COMPUTED_VALUE"""),1)</f>
        <v>1</v>
      </c>
      <c r="AP56" s="2">
        <f ca="1">IFERROR(__xludf.DUMMYFUNCTION("""COMPUTED_VALUE"""),1)</f>
        <v>1</v>
      </c>
      <c r="AQ56" s="2">
        <f ca="1">IFERROR(__xludf.DUMMYFUNCTION("""COMPUTED_VALUE"""),1)</f>
        <v>1</v>
      </c>
      <c r="AR56" s="2">
        <f ca="1">IFERROR(__xludf.DUMMYFUNCTION("""COMPUTED_VALUE"""),1)</f>
        <v>1</v>
      </c>
      <c r="AS56" s="2">
        <f ca="1">IFERROR(__xludf.DUMMYFUNCTION("""COMPUTED_VALUE"""),1)</f>
        <v>1</v>
      </c>
      <c r="AT56" s="2">
        <f ca="1">IFERROR(__xludf.DUMMYFUNCTION("""COMPUTED_VALUE"""),1)</f>
        <v>1</v>
      </c>
      <c r="AU56" s="2">
        <f ca="1">IFERROR(__xludf.DUMMYFUNCTION("""COMPUTED_VALUE"""),1)</f>
        <v>1</v>
      </c>
      <c r="AV56" s="2">
        <f ca="1">IFERROR(__xludf.DUMMYFUNCTION("""COMPUTED_VALUE"""),1)</f>
        <v>1</v>
      </c>
      <c r="AW56" s="2">
        <f ca="1">IFERROR(__xludf.DUMMYFUNCTION("""COMPUTED_VALUE"""),1)</f>
        <v>1</v>
      </c>
      <c r="AX56" s="2">
        <f ca="1">IFERROR(__xludf.DUMMYFUNCTION("""COMPUTED_VALUE"""),1)</f>
        <v>1</v>
      </c>
      <c r="AY56" s="2">
        <f ca="1">IFERROR(__xludf.DUMMYFUNCTION("""COMPUTED_VALUE"""),1)</f>
        <v>1</v>
      </c>
      <c r="AZ56" s="2">
        <f ca="1">IFERROR(__xludf.DUMMYFUNCTION("""COMPUTED_VALUE"""),1)</f>
        <v>1</v>
      </c>
    </row>
    <row r="57" spans="1:52" ht="13.2" x14ac:dyDescent="0.25">
      <c r="A57" s="2" t="str">
        <f ca="1">IFERROR(__xludf.DUMMYFUNCTION("""COMPUTED_VALUE"""),"")</f>
        <v/>
      </c>
      <c r="B57" s="2" t="str">
        <f ca="1">IFERROR(__xludf.DUMMYFUNCTION("""COMPUTED_VALUE"""),"India")</f>
        <v>India</v>
      </c>
      <c r="C57" s="2">
        <f ca="1">IFERROR(__xludf.DUMMYFUNCTION("""COMPUTED_VALUE"""),21)</f>
        <v>21</v>
      </c>
      <c r="D57" s="2">
        <f ca="1">IFERROR(__xludf.DUMMYFUNCTION("""COMPUTED_VALUE"""),78)</f>
        <v>78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IFERROR(__xludf.DUMMYFUNCTION("""COMPUTED_VALUE"""),0)</f>
        <v>0</v>
      </c>
      <c r="AE57" s="2">
        <f ca="1">IFERROR(__xludf.DUMMYFUNCTION("""COMPUTED_VALUE"""),0)</f>
        <v>0</v>
      </c>
      <c r="AF57" s="2">
        <f ca="1">IFERROR(__xludf.DUMMYFUNCTION("""COMPUTED_VALUE"""),0)</f>
        <v>0</v>
      </c>
      <c r="AG57" s="2">
        <f ca="1">IFERROR(__xludf.DUMMYFUNCTION("""COMPUTED_VALUE"""),0)</f>
        <v>0</v>
      </c>
      <c r="AH57" s="2">
        <f ca="1">IFERROR(__xludf.DUMMYFUNCTION("""COMPUTED_VALUE"""),0)</f>
        <v>0</v>
      </c>
      <c r="AI57" s="2">
        <f ca="1">IFERROR(__xludf.DUMMYFUNCTION("""COMPUTED_VALUE"""),0)</f>
        <v>0</v>
      </c>
      <c r="AJ57" s="2">
        <f ca="1">IFERROR(__xludf.DUMMYFUNCTION("""COMPUTED_VALUE"""),0)</f>
        <v>0</v>
      </c>
      <c r="AK57" s="2">
        <f ca="1">IFERROR(__xludf.DUMMYFUNCTION("""COMPUTED_VALUE"""),0)</f>
        <v>0</v>
      </c>
      <c r="AL57" s="2">
        <f ca="1">IFERROR(__xludf.DUMMYFUNCTION("""COMPUTED_VALUE"""),0)</f>
        <v>0</v>
      </c>
      <c r="AM57" s="2">
        <f ca="1">IFERROR(__xludf.DUMMYFUNCTION("""COMPUTED_VALUE"""),0)</f>
        <v>0</v>
      </c>
      <c r="AN57" s="2">
        <f ca="1">IFERROR(__xludf.DUMMYFUNCTION("""COMPUTED_VALUE"""),0)</f>
        <v>0</v>
      </c>
      <c r="AO57" s="2">
        <f ca="1">IFERROR(__xludf.DUMMYFUNCTION("""COMPUTED_VALUE"""),0)</f>
        <v>0</v>
      </c>
      <c r="AP57" s="2">
        <f ca="1">IFERROR(__xludf.DUMMYFUNCTION("""COMPUTED_VALUE"""),0)</f>
        <v>0</v>
      </c>
      <c r="AQ57" s="2">
        <f ca="1">IFERROR(__xludf.DUMMYFUNCTION("""COMPUTED_VALUE"""),0)</f>
        <v>0</v>
      </c>
      <c r="AR57" s="2">
        <f ca="1">IFERROR(__xludf.DUMMYFUNCTION("""COMPUTED_VALUE"""),0)</f>
        <v>0</v>
      </c>
      <c r="AS57" s="2">
        <f ca="1">IFERROR(__xludf.DUMMYFUNCTION("""COMPUTED_VALUE"""),0)</f>
        <v>0</v>
      </c>
      <c r="AT57" s="2">
        <f ca="1">IFERROR(__xludf.DUMMYFUNCTION("""COMPUTED_VALUE"""),0)</f>
        <v>0</v>
      </c>
      <c r="AU57" s="2">
        <f ca="1">IFERROR(__xludf.DUMMYFUNCTION("""COMPUTED_VALUE"""),0)</f>
        <v>0</v>
      </c>
      <c r="AV57" s="2">
        <f ca="1">IFERROR(__xludf.DUMMYFUNCTION("""COMPUTED_VALUE"""),0)</f>
        <v>0</v>
      </c>
      <c r="AW57" s="2">
        <f ca="1">IFERROR(__xludf.DUMMYFUNCTION("""COMPUTED_VALUE"""),0)</f>
        <v>0</v>
      </c>
      <c r="AX57" s="2">
        <f ca="1">IFERROR(__xludf.DUMMYFUNCTION("""COMPUTED_VALUE"""),0)</f>
        <v>0</v>
      </c>
      <c r="AY57" s="2">
        <f ca="1">IFERROR(__xludf.DUMMYFUNCTION("""COMPUTED_VALUE"""),0)</f>
        <v>0</v>
      </c>
      <c r="AZ57" s="2">
        <f ca="1">IFERROR(__xludf.DUMMYFUNCTION("""COMPUTED_VALUE"""),0)</f>
        <v>0</v>
      </c>
    </row>
    <row r="58" spans="1:52" ht="13.2" x14ac:dyDescent="0.25">
      <c r="A58" s="2" t="str">
        <f ca="1">IFERROR(__xludf.DUMMYFUNCTION("""COMPUTED_VALUE"""),"")</f>
        <v/>
      </c>
      <c r="B58" s="2" t="str">
        <f ca="1">IFERROR(__xludf.DUMMYFUNCTION("""COMPUTED_VALUE"""),"Italy")</f>
        <v>Italy</v>
      </c>
      <c r="C58" s="2">
        <f ca="1">IFERROR(__xludf.DUMMYFUNCTION("""COMPUTED_VALUE"""),43)</f>
        <v>43</v>
      </c>
      <c r="D58" s="2">
        <f ca="1">IFERROR(__xludf.DUMMYFUNCTION("""COMPUTED_VALUE"""),12)</f>
        <v>12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IFERROR(__xludf.DUMMYFUNCTION("""COMPUTED_VALUE"""),1)</f>
        <v>1</v>
      </c>
      <c r="AJ58" s="2">
        <f ca="1">IFERROR(__xludf.DUMMYFUNCTION("""COMPUTED_VALUE"""),2)</f>
        <v>2</v>
      </c>
      <c r="AK58" s="2">
        <f ca="1">IFERROR(__xludf.DUMMYFUNCTION("""COMPUTED_VALUE"""),3)</f>
        <v>3</v>
      </c>
      <c r="AL58" s="2">
        <f ca="1">IFERROR(__xludf.DUMMYFUNCTION("""COMPUTED_VALUE"""),7)</f>
        <v>7</v>
      </c>
      <c r="AM58" s="2">
        <f ca="1">IFERROR(__xludf.DUMMYFUNCTION("""COMPUTED_VALUE"""),10)</f>
        <v>10</v>
      </c>
      <c r="AN58" s="2">
        <f ca="1">IFERROR(__xludf.DUMMYFUNCTION("""COMPUTED_VALUE"""),12)</f>
        <v>12</v>
      </c>
      <c r="AO58" s="2">
        <f ca="1">IFERROR(__xludf.DUMMYFUNCTION("""COMPUTED_VALUE"""),17)</f>
        <v>17</v>
      </c>
      <c r="AP58" s="2">
        <f ca="1">IFERROR(__xludf.DUMMYFUNCTION("""COMPUTED_VALUE"""),21)</f>
        <v>21</v>
      </c>
      <c r="AQ58" s="2">
        <f ca="1">IFERROR(__xludf.DUMMYFUNCTION("""COMPUTED_VALUE"""),29)</f>
        <v>29</v>
      </c>
      <c r="AR58" s="2">
        <f ca="1">IFERROR(__xludf.DUMMYFUNCTION("""COMPUTED_VALUE"""),34)</f>
        <v>34</v>
      </c>
      <c r="AS58" s="2">
        <f ca="1">IFERROR(__xludf.DUMMYFUNCTION("""COMPUTED_VALUE"""),52)</f>
        <v>52</v>
      </c>
      <c r="AT58" s="2">
        <f ca="1">IFERROR(__xludf.DUMMYFUNCTION("""COMPUTED_VALUE"""),79)</f>
        <v>79</v>
      </c>
      <c r="AU58" s="2">
        <f ca="1">IFERROR(__xludf.DUMMYFUNCTION("""COMPUTED_VALUE"""),107)</f>
        <v>107</v>
      </c>
      <c r="AV58" s="2">
        <f ca="1">IFERROR(__xludf.DUMMYFUNCTION("""COMPUTED_VALUE"""),148)</f>
        <v>148</v>
      </c>
      <c r="AW58" s="2">
        <f ca="1">IFERROR(__xludf.DUMMYFUNCTION("""COMPUTED_VALUE"""),197)</f>
        <v>197</v>
      </c>
      <c r="AX58" s="2">
        <f ca="1">IFERROR(__xludf.DUMMYFUNCTION("""COMPUTED_VALUE"""),233)</f>
        <v>233</v>
      </c>
      <c r="AY58" s="2">
        <f ca="1">IFERROR(__xludf.DUMMYFUNCTION("""COMPUTED_VALUE"""),366)</f>
        <v>366</v>
      </c>
      <c r="AZ58" s="2">
        <f ca="1">IFERROR(__xludf.DUMMYFUNCTION("""COMPUTED_VALUE"""),463)</f>
        <v>463</v>
      </c>
    </row>
    <row r="59" spans="1:52" ht="13.2" x14ac:dyDescent="0.25">
      <c r="A59" s="2" t="str">
        <f ca="1">IFERROR(__xludf.DUMMYFUNCTION("""COMPUTED_VALUE"""),"")</f>
        <v/>
      </c>
      <c r="B59" s="2" t="str">
        <f ca="1">IFERROR(__xludf.DUMMYFUNCTION("""COMPUTED_VALUE"""),"UK")</f>
        <v>UK</v>
      </c>
      <c r="C59" s="2">
        <f ca="1">IFERROR(__xludf.DUMMYFUNCTION("""COMPUTED_VALUE"""),55)</f>
        <v>55</v>
      </c>
      <c r="D59" s="2">
        <f ca="1">IFERROR(__xludf.DUMMYFUNCTION("""COMPUTED_VALUE"""),-3)</f>
        <v>-3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IFERROR(__xludf.DUMMYFUNCTION("""COMPUTED_VALUE"""),0)</f>
        <v>0</v>
      </c>
      <c r="AA59" s="2">
        <f ca="1">IFERROR(__xludf.DUMMYFUNCTION("""COMPUTED_VALUE"""),0)</f>
        <v>0</v>
      </c>
      <c r="AB59" s="2">
        <f ca="1">IFERROR(__xludf.DUMMYFUNCTION("""COMPUTED_VALUE"""),0)</f>
        <v>0</v>
      </c>
      <c r="AC59" s="2">
        <f ca="1">IFERROR(__xludf.DUMMYFUNCTION("""COMPUTED_VALUE"""),0)</f>
        <v>0</v>
      </c>
      <c r="AD59" s="2">
        <f ca="1">IFERROR(__xludf.DUMMYFUNCTION("""COMPUTED_VALUE"""),0)</f>
        <v>0</v>
      </c>
      <c r="AE59" s="2">
        <f ca="1">IFERROR(__xludf.DUMMYFUNCTION("""COMPUTED_VALUE"""),0)</f>
        <v>0</v>
      </c>
      <c r="AF59" s="2">
        <f ca="1">IFERROR(__xludf.DUMMYFUNCTION("""COMPUTED_VALUE"""),0)</f>
        <v>0</v>
      </c>
      <c r="AG59" s="2">
        <f ca="1">IFERROR(__xludf.DUMMYFUNCTION("""COMPUTED_VALUE"""),0)</f>
        <v>0</v>
      </c>
      <c r="AH59" s="2">
        <f ca="1">IFERROR(__xludf.DUMMYFUNCTION("""COMPUTED_VALUE"""),0)</f>
        <v>0</v>
      </c>
      <c r="AI59" s="2">
        <f ca="1">IFERROR(__xludf.DUMMYFUNCTION("""COMPUTED_VALUE"""),0)</f>
        <v>0</v>
      </c>
      <c r="AJ59" s="2">
        <f ca="1">IFERROR(__xludf.DUMMYFUNCTION("""COMPUTED_VALUE"""),0)</f>
        <v>0</v>
      </c>
      <c r="AK59" s="2">
        <f ca="1">IFERROR(__xludf.DUMMYFUNCTION("""COMPUTED_VALUE"""),0)</f>
        <v>0</v>
      </c>
      <c r="AL59" s="2">
        <f ca="1">IFERROR(__xludf.DUMMYFUNCTION("""COMPUTED_VALUE"""),0)</f>
        <v>0</v>
      </c>
      <c r="AM59" s="2">
        <f ca="1">IFERROR(__xludf.DUMMYFUNCTION("""COMPUTED_VALUE"""),0)</f>
        <v>0</v>
      </c>
      <c r="AN59" s="2">
        <f ca="1">IFERROR(__xludf.DUMMYFUNCTION("""COMPUTED_VALUE"""),0)</f>
        <v>0</v>
      </c>
      <c r="AO59" s="2">
        <f ca="1">IFERROR(__xludf.DUMMYFUNCTION("""COMPUTED_VALUE"""),0)</f>
        <v>0</v>
      </c>
      <c r="AP59" s="2">
        <f ca="1">IFERROR(__xludf.DUMMYFUNCTION("""COMPUTED_VALUE"""),0)</f>
        <v>0</v>
      </c>
      <c r="AQ59" s="2">
        <f ca="1">IFERROR(__xludf.DUMMYFUNCTION("""COMPUTED_VALUE"""),0)</f>
        <v>0</v>
      </c>
      <c r="AR59" s="2">
        <f ca="1">IFERROR(__xludf.DUMMYFUNCTION("""COMPUTED_VALUE"""),0)</f>
        <v>0</v>
      </c>
      <c r="AS59" s="2">
        <f ca="1">IFERROR(__xludf.DUMMYFUNCTION("""COMPUTED_VALUE"""),0)</f>
        <v>0</v>
      </c>
      <c r="AT59" s="2">
        <f ca="1">IFERROR(__xludf.DUMMYFUNCTION("""COMPUTED_VALUE"""),0)</f>
        <v>0</v>
      </c>
      <c r="AU59" s="2">
        <f ca="1">IFERROR(__xludf.DUMMYFUNCTION("""COMPUTED_VALUE"""),0)</f>
        <v>0</v>
      </c>
      <c r="AV59" s="2">
        <f ca="1">IFERROR(__xludf.DUMMYFUNCTION("""COMPUTED_VALUE"""),1)</f>
        <v>1</v>
      </c>
      <c r="AW59" s="2">
        <f ca="1">IFERROR(__xludf.DUMMYFUNCTION("""COMPUTED_VALUE"""),2)</f>
        <v>2</v>
      </c>
      <c r="AX59" s="2">
        <f ca="1">IFERROR(__xludf.DUMMYFUNCTION("""COMPUTED_VALUE"""),2)</f>
        <v>2</v>
      </c>
      <c r="AY59" s="2">
        <f ca="1">IFERROR(__xludf.DUMMYFUNCTION("""COMPUTED_VALUE"""),3)</f>
        <v>3</v>
      </c>
      <c r="AZ59" s="2">
        <f ca="1">IFERROR(__xludf.DUMMYFUNCTION("""COMPUTED_VALUE"""),4)</f>
        <v>4</v>
      </c>
    </row>
    <row r="60" spans="1:52" ht="13.2" x14ac:dyDescent="0.25">
      <c r="A60" s="2" t="str">
        <f ca="1">IFERROR(__xludf.DUMMYFUNCTION("""COMPUTED_VALUE"""),"")</f>
        <v/>
      </c>
      <c r="B60" s="2" t="str">
        <f ca="1">IFERROR(__xludf.DUMMYFUNCTION("""COMPUTED_VALUE"""),"Russia")</f>
        <v>Russia</v>
      </c>
      <c r="C60" s="2">
        <f ca="1">IFERROR(__xludf.DUMMYFUNCTION("""COMPUTED_VALUE"""),60)</f>
        <v>60</v>
      </c>
      <c r="D60" s="2">
        <f ca="1">IFERROR(__xludf.DUMMYFUNCTION("""COMPUTED_VALUE"""),90)</f>
        <v>90</v>
      </c>
      <c r="E60" s="2">
        <f ca="1">IFERROR(__xludf.DUMMYFUNCTION("""COMPUTED_VALUE"""),0)</f>
        <v>0</v>
      </c>
      <c r="F60" s="2">
        <f ca="1">IFERROR(__xludf.DUMMYFUNCTION("""COMPUTED_VALUE"""),0)</f>
        <v>0</v>
      </c>
      <c r="G60" s="2">
        <f ca="1">IFERROR(__xludf.DUMMYFUNCTION("""COMPUTED_VALUE"""),0)</f>
        <v>0</v>
      </c>
      <c r="H60" s="2">
        <f ca="1">IFERROR(__xludf.DUMMYFUNCTION("""COMPUTED_VALUE"""),0)</f>
        <v>0</v>
      </c>
      <c r="I60" s="2">
        <f ca="1">IFERROR(__xludf.DUMMYFUNCTION("""COMPUTED_VALUE"""),0)</f>
        <v>0</v>
      </c>
      <c r="J60" s="2">
        <f ca="1">IFERROR(__xludf.DUMMYFUNCTION("""COMPUTED_VALUE"""),0)</f>
        <v>0</v>
      </c>
      <c r="K60" s="2">
        <f ca="1">IFERROR(__xludf.DUMMYFUNCTION("""COMPUTED_VALUE"""),0)</f>
        <v>0</v>
      </c>
      <c r="L60" s="2">
        <f ca="1">IFERROR(__xludf.DUMMYFUNCTION("""COMPUTED_VALUE"""),0)</f>
        <v>0</v>
      </c>
      <c r="M60" s="2">
        <f ca="1">IFERROR(__xludf.DUMMYFUNCTION("""COMPUTED_VALUE"""),0)</f>
        <v>0</v>
      </c>
      <c r="N60" s="2">
        <f ca="1">IFERROR(__xludf.DUMMYFUNCTION("""COMPUTED_VALUE"""),0)</f>
        <v>0</v>
      </c>
      <c r="O60" s="2">
        <f ca="1">IFERROR(__xludf.DUMMYFUNCTION("""COMPUTED_VALUE"""),0)</f>
        <v>0</v>
      </c>
      <c r="P60" s="2">
        <f ca="1">IFERROR(__xludf.DUMMYFUNCTION("""COMPUTED_VALUE"""),0)</f>
        <v>0</v>
      </c>
      <c r="Q60" s="2">
        <f ca="1">IFERROR(__xludf.DUMMYFUNCTION("""COMPUTED_VALUE"""),0)</f>
        <v>0</v>
      </c>
      <c r="R60" s="2">
        <f ca="1">IFERROR(__xludf.DUMMYFUNCTION("""COMPUTED_VALUE"""),0)</f>
        <v>0</v>
      </c>
      <c r="S60" s="2">
        <f ca="1">IFERROR(__xludf.DUMMYFUNCTION("""COMPUTED_VALUE"""),0)</f>
        <v>0</v>
      </c>
      <c r="T60" s="2">
        <f ca="1">IFERROR(__xludf.DUMMYFUNCTION("""COMPUTED_VALUE"""),0)</f>
        <v>0</v>
      </c>
      <c r="U60" s="2">
        <f ca="1">IFERROR(__xludf.DUMMYFUNCTION("""COMPUTED_VALUE"""),0)</f>
        <v>0</v>
      </c>
      <c r="V60" s="2">
        <f ca="1">IFERROR(__xludf.DUMMYFUNCTION("""COMPUTED_VALUE"""),0)</f>
        <v>0</v>
      </c>
      <c r="W60" s="2">
        <f ca="1">IFERROR(__xludf.DUMMYFUNCTION("""COMPUTED_VALUE"""),0)</f>
        <v>0</v>
      </c>
      <c r="X60" s="2">
        <f ca="1">IFERROR(__xludf.DUMMYFUNCTION("""COMPUTED_VALUE"""),0)</f>
        <v>0</v>
      </c>
      <c r="Y60" s="2">
        <f ca="1">IFERROR(__xludf.DUMMYFUNCTION("""COMPUTED_VALUE"""),0)</f>
        <v>0</v>
      </c>
      <c r="Z60" s="2">
        <f ca="1">IFERROR(__xludf.DUMMYFUNCTION("""COMPUTED_VALUE"""),0)</f>
        <v>0</v>
      </c>
      <c r="AA60" s="2">
        <f ca="1">IFERROR(__xludf.DUMMYFUNCTION("""COMPUTED_VALUE"""),0)</f>
        <v>0</v>
      </c>
      <c r="AB60" s="2">
        <f ca="1">IFERROR(__xludf.DUMMYFUNCTION("""COMPUTED_VALUE"""),0)</f>
        <v>0</v>
      </c>
      <c r="AC60" s="2">
        <f ca="1">IFERROR(__xludf.DUMMYFUNCTION("""COMPUTED_VALUE"""),0)</f>
        <v>0</v>
      </c>
      <c r="AD60" s="2">
        <f ca="1">IFERROR(__xludf.DUMMYFUNCTION("""COMPUTED_VALUE"""),0)</f>
        <v>0</v>
      </c>
      <c r="AE60" s="2">
        <f ca="1">IFERROR(__xludf.DUMMYFUNCTION("""COMPUTED_VALUE"""),0)</f>
        <v>0</v>
      </c>
      <c r="AF60" s="2">
        <f ca="1">IFERROR(__xludf.DUMMYFUNCTION("""COMPUTED_VALUE"""),0)</f>
        <v>0</v>
      </c>
      <c r="AG60" s="2">
        <f ca="1">IFERROR(__xludf.DUMMYFUNCTION("""COMPUTED_VALUE"""),0)</f>
        <v>0</v>
      </c>
      <c r="AH60" s="2">
        <f ca="1">IFERROR(__xludf.DUMMYFUNCTION("""COMPUTED_VALUE"""),0)</f>
        <v>0</v>
      </c>
      <c r="AI60" s="2">
        <f ca="1">IFERROR(__xludf.DUMMYFUNCTION("""COMPUTED_VALUE"""),0)</f>
        <v>0</v>
      </c>
      <c r="AJ60" s="2">
        <f ca="1">IFERROR(__xludf.DUMMYFUNCTION("""COMPUTED_VALUE"""),0)</f>
        <v>0</v>
      </c>
      <c r="AK60" s="2">
        <f ca="1">IFERROR(__xludf.DUMMYFUNCTION("""COMPUTED_VALUE"""),0)</f>
        <v>0</v>
      </c>
      <c r="AL60" s="2">
        <f ca="1">IFERROR(__xludf.DUMMYFUNCTION("""COMPUTED_VALUE"""),0)</f>
        <v>0</v>
      </c>
      <c r="AM60" s="2">
        <f ca="1">IFERROR(__xludf.DUMMYFUNCTION("""COMPUTED_VALUE"""),0)</f>
        <v>0</v>
      </c>
      <c r="AN60" s="2">
        <f ca="1">IFERROR(__xludf.DUMMYFUNCTION("""COMPUTED_VALUE"""),0)</f>
        <v>0</v>
      </c>
      <c r="AO60" s="2">
        <f ca="1">IFERROR(__xludf.DUMMYFUNCTION("""COMPUTED_VALUE"""),0)</f>
        <v>0</v>
      </c>
      <c r="AP60" s="2">
        <f ca="1">IFERROR(__xludf.DUMMYFUNCTION("""COMPUTED_VALUE"""),0)</f>
        <v>0</v>
      </c>
      <c r="AQ60" s="2">
        <f ca="1">IFERROR(__xludf.DUMMYFUNCTION("""COMPUTED_VALUE"""),0)</f>
        <v>0</v>
      </c>
      <c r="AR60" s="2">
        <f ca="1">IFERROR(__xludf.DUMMYFUNCTION("""COMPUTED_VALUE"""),0)</f>
        <v>0</v>
      </c>
      <c r="AS60" s="2">
        <f ca="1">IFERROR(__xludf.DUMMYFUNCTION("""COMPUTED_VALUE"""),0)</f>
        <v>0</v>
      </c>
      <c r="AT60" s="2">
        <f ca="1">IFERROR(__xludf.DUMMYFUNCTION("""COMPUTED_VALUE"""),0)</f>
        <v>0</v>
      </c>
      <c r="AU60" s="2">
        <f ca="1">IFERROR(__xludf.DUMMYFUNCTION("""COMPUTED_VALUE"""),0)</f>
        <v>0</v>
      </c>
      <c r="AV60" s="2">
        <f ca="1">IFERROR(__xludf.DUMMYFUNCTION("""COMPUTED_VALUE"""),0)</f>
        <v>0</v>
      </c>
      <c r="AW60" s="2">
        <f ca="1">IFERROR(__xludf.DUMMYFUNCTION("""COMPUTED_VALUE"""),0)</f>
        <v>0</v>
      </c>
      <c r="AX60" s="2">
        <f ca="1">IFERROR(__xludf.DUMMYFUNCTION("""COMPUTED_VALUE"""),0)</f>
        <v>0</v>
      </c>
      <c r="AY60" s="2">
        <f ca="1">IFERROR(__xludf.DUMMYFUNCTION("""COMPUTED_VALUE"""),0)</f>
        <v>0</v>
      </c>
      <c r="AZ60" s="2">
        <f ca="1">IFERROR(__xludf.DUMMYFUNCTION("""COMPUTED_VALUE"""),0)</f>
        <v>0</v>
      </c>
    </row>
    <row r="61" spans="1:52" ht="13.2" x14ac:dyDescent="0.25">
      <c r="A61" s="2" t="str">
        <f ca="1">IFERROR(__xludf.DUMMYFUNCTION("""COMPUTED_VALUE"""),"")</f>
        <v/>
      </c>
      <c r="B61" s="2" t="str">
        <f ca="1">IFERROR(__xludf.DUMMYFUNCTION("""COMPUTED_VALUE"""),"Sweden")</f>
        <v>Sweden</v>
      </c>
      <c r="C61" s="2">
        <f ca="1">IFERROR(__xludf.DUMMYFUNCTION("""COMPUTED_VALUE"""),63)</f>
        <v>63</v>
      </c>
      <c r="D61" s="2">
        <f ca="1">IFERROR(__xludf.DUMMYFUNCTION("""COMPUTED_VALUE"""),16)</f>
        <v>16</v>
      </c>
      <c r="E61" s="2">
        <f ca="1">IFERROR(__xludf.DUMMYFUNCTION("""COMPUTED_VALUE"""),0)</f>
        <v>0</v>
      </c>
      <c r="F61" s="2">
        <f ca="1">IFERROR(__xludf.DUMMYFUNCTION("""COMPUTED_VALUE"""),0)</f>
        <v>0</v>
      </c>
      <c r="G61" s="2">
        <f ca="1">IFERROR(__xludf.DUMMYFUNCTION("""COMPUTED_VALUE"""),0)</f>
        <v>0</v>
      </c>
      <c r="H61" s="2">
        <f ca="1">IFERROR(__xludf.DUMMYFUNCTION("""COMPUTED_VALUE"""),0)</f>
        <v>0</v>
      </c>
      <c r="I61" s="2">
        <f ca="1">IFERROR(__xludf.DUMMYFUNCTION("""COMPUTED_VALUE"""),0)</f>
        <v>0</v>
      </c>
      <c r="J61" s="2">
        <f ca="1">IFERROR(__xludf.DUMMYFUNCTION("""COMPUTED_VALUE"""),0)</f>
        <v>0</v>
      </c>
      <c r="K61" s="2">
        <f ca="1">IFERROR(__xludf.DUMMYFUNCTION("""COMPUTED_VALUE"""),0)</f>
        <v>0</v>
      </c>
      <c r="L61" s="2">
        <f ca="1">IFERROR(__xludf.DUMMYFUNCTION("""COMPUTED_VALUE"""),0)</f>
        <v>0</v>
      </c>
      <c r="M61" s="2">
        <f ca="1">IFERROR(__xludf.DUMMYFUNCTION("""COMPUTED_VALUE"""),0)</f>
        <v>0</v>
      </c>
      <c r="N61" s="2">
        <f ca="1">IFERROR(__xludf.DUMMYFUNCTION("""COMPUTED_VALUE"""),0)</f>
        <v>0</v>
      </c>
      <c r="O61" s="2">
        <f ca="1">IFERROR(__xludf.DUMMYFUNCTION("""COMPUTED_VALUE"""),0)</f>
        <v>0</v>
      </c>
      <c r="P61" s="2">
        <f ca="1">IFERROR(__xludf.DUMMYFUNCTION("""COMPUTED_VALUE"""),0)</f>
        <v>0</v>
      </c>
      <c r="Q61" s="2">
        <f ca="1">IFERROR(__xludf.DUMMYFUNCTION("""COMPUTED_VALUE"""),0)</f>
        <v>0</v>
      </c>
      <c r="R61" s="2">
        <f ca="1">IFERROR(__xludf.DUMMYFUNCTION("""COMPUTED_VALUE"""),0)</f>
        <v>0</v>
      </c>
      <c r="S61" s="2">
        <f ca="1">IFERROR(__xludf.DUMMYFUNCTION("""COMPUTED_VALUE"""),0)</f>
        <v>0</v>
      </c>
      <c r="T61" s="2">
        <f ca="1">IFERROR(__xludf.DUMMYFUNCTION("""COMPUTED_VALUE"""),0)</f>
        <v>0</v>
      </c>
      <c r="U61" s="2">
        <f ca="1">IFERROR(__xludf.DUMMYFUNCTION("""COMPUTED_VALUE"""),0)</f>
        <v>0</v>
      </c>
      <c r="V61" s="2">
        <f ca="1">IFERROR(__xludf.DUMMYFUNCTION("""COMPUTED_VALUE"""),0)</f>
        <v>0</v>
      </c>
      <c r="W61" s="2">
        <f ca="1">IFERROR(__xludf.DUMMYFUNCTION("""COMPUTED_VALUE"""),0)</f>
        <v>0</v>
      </c>
      <c r="X61" s="2">
        <f ca="1">IFERROR(__xludf.DUMMYFUNCTION("""COMPUTED_VALUE"""),0)</f>
        <v>0</v>
      </c>
      <c r="Y61" s="2">
        <f ca="1">IFERROR(__xludf.DUMMYFUNCTION("""COMPUTED_VALUE"""),0)</f>
        <v>0</v>
      </c>
      <c r="Z61" s="2">
        <f ca="1">IFERROR(__xludf.DUMMYFUNCTION("""COMPUTED_VALUE"""),0)</f>
        <v>0</v>
      </c>
      <c r="AA61" s="2">
        <f ca="1">IFERROR(__xludf.DUMMYFUNCTION("""COMPUTED_VALUE"""),0)</f>
        <v>0</v>
      </c>
      <c r="AB61" s="2">
        <f ca="1">IFERROR(__xludf.DUMMYFUNCTION("""COMPUTED_VALUE"""),0)</f>
        <v>0</v>
      </c>
      <c r="AC61" s="2">
        <f ca="1">IFERROR(__xludf.DUMMYFUNCTION("""COMPUTED_VALUE"""),0)</f>
        <v>0</v>
      </c>
      <c r="AD61" s="2">
        <f ca="1">IFERROR(__xludf.DUMMYFUNCTION("""COMPUTED_VALUE"""),0)</f>
        <v>0</v>
      </c>
      <c r="AE61" s="2">
        <f ca="1">IFERROR(__xludf.DUMMYFUNCTION("""COMPUTED_VALUE"""),0)</f>
        <v>0</v>
      </c>
      <c r="AF61" s="2">
        <f ca="1">IFERROR(__xludf.DUMMYFUNCTION("""COMPUTED_VALUE"""),0)</f>
        <v>0</v>
      </c>
      <c r="AG61" s="2">
        <f ca="1">IFERROR(__xludf.DUMMYFUNCTION("""COMPUTED_VALUE"""),0)</f>
        <v>0</v>
      </c>
      <c r="AH61" s="2">
        <f ca="1">IFERROR(__xludf.DUMMYFUNCTION("""COMPUTED_VALUE"""),0)</f>
        <v>0</v>
      </c>
      <c r="AI61" s="2">
        <f ca="1">IFERROR(__xludf.DUMMYFUNCTION("""COMPUTED_VALUE"""),0)</f>
        <v>0</v>
      </c>
      <c r="AJ61" s="2">
        <f ca="1">IFERROR(__xludf.DUMMYFUNCTION("""COMPUTED_VALUE"""),0)</f>
        <v>0</v>
      </c>
      <c r="AK61" s="2">
        <f ca="1">IFERROR(__xludf.DUMMYFUNCTION("""COMPUTED_VALUE"""),0)</f>
        <v>0</v>
      </c>
      <c r="AL61" s="2">
        <f ca="1">IFERROR(__xludf.DUMMYFUNCTION("""COMPUTED_VALUE"""),0)</f>
        <v>0</v>
      </c>
      <c r="AM61" s="2">
        <f ca="1">IFERROR(__xludf.DUMMYFUNCTION("""COMPUTED_VALUE"""),0)</f>
        <v>0</v>
      </c>
      <c r="AN61" s="2">
        <f ca="1">IFERROR(__xludf.DUMMYFUNCTION("""COMPUTED_VALUE"""),0)</f>
        <v>0</v>
      </c>
      <c r="AO61" s="2">
        <f ca="1">IFERROR(__xludf.DUMMYFUNCTION("""COMPUTED_VALUE"""),0)</f>
        <v>0</v>
      </c>
      <c r="AP61" s="2">
        <f ca="1">IFERROR(__xludf.DUMMYFUNCTION("""COMPUTED_VALUE"""),0)</f>
        <v>0</v>
      </c>
      <c r="AQ61" s="2">
        <f ca="1">IFERROR(__xludf.DUMMYFUNCTION("""COMPUTED_VALUE"""),0)</f>
        <v>0</v>
      </c>
      <c r="AR61" s="2">
        <f ca="1">IFERROR(__xludf.DUMMYFUNCTION("""COMPUTED_VALUE"""),0)</f>
        <v>0</v>
      </c>
      <c r="AS61" s="2">
        <f ca="1">IFERROR(__xludf.DUMMYFUNCTION("""COMPUTED_VALUE"""),0)</f>
        <v>0</v>
      </c>
      <c r="AT61" s="2">
        <f ca="1">IFERROR(__xludf.DUMMYFUNCTION("""COMPUTED_VALUE"""),0)</f>
        <v>0</v>
      </c>
      <c r="AU61" s="2">
        <f ca="1">IFERROR(__xludf.DUMMYFUNCTION("""COMPUTED_VALUE"""),0)</f>
        <v>0</v>
      </c>
      <c r="AV61" s="2">
        <f ca="1">IFERROR(__xludf.DUMMYFUNCTION("""COMPUTED_VALUE"""),0)</f>
        <v>0</v>
      </c>
      <c r="AW61" s="2">
        <f ca="1">IFERROR(__xludf.DUMMYFUNCTION("""COMPUTED_VALUE"""),0)</f>
        <v>0</v>
      </c>
      <c r="AX61" s="2">
        <f ca="1">IFERROR(__xludf.DUMMYFUNCTION("""COMPUTED_VALUE"""),0)</f>
        <v>0</v>
      </c>
      <c r="AY61" s="2">
        <f ca="1">IFERROR(__xludf.DUMMYFUNCTION("""COMPUTED_VALUE"""),0)</f>
        <v>0</v>
      </c>
      <c r="AZ61" s="2">
        <f ca="1">IFERROR(__xludf.DUMMYFUNCTION("""COMPUTED_VALUE"""),0)</f>
        <v>0</v>
      </c>
    </row>
    <row r="62" spans="1:52" ht="13.2" x14ac:dyDescent="0.25">
      <c r="A62" s="2" t="str">
        <f ca="1">IFERROR(__xludf.DUMMYFUNCTION("""COMPUTED_VALUE"""),"")</f>
        <v/>
      </c>
      <c r="B62" s="2" t="str">
        <f ca="1">IFERROR(__xludf.DUMMYFUNCTION("""COMPUTED_VALUE"""),"Spain")</f>
        <v>Spain</v>
      </c>
      <c r="C62" s="2">
        <f ca="1">IFERROR(__xludf.DUMMYFUNCTION("""COMPUTED_VALUE"""),40)</f>
        <v>40</v>
      </c>
      <c r="D62" s="2">
        <f ca="1">IFERROR(__xludf.DUMMYFUNCTION("""COMPUTED_VALUE"""),-4)</f>
        <v>-4</v>
      </c>
      <c r="E62" s="2">
        <f ca="1">IFERROR(__xludf.DUMMYFUNCTION("""COMPUTED_VALUE"""),0)</f>
        <v>0</v>
      </c>
      <c r="F62" s="2">
        <f ca="1">IFERROR(__xludf.DUMMYFUNCTION("""COMPUTED_VALUE"""),0)</f>
        <v>0</v>
      </c>
      <c r="G62" s="2">
        <f ca="1">IFERROR(__xludf.DUMMYFUNCTION("""COMPUTED_VALUE"""),0)</f>
        <v>0</v>
      </c>
      <c r="H62" s="2">
        <f ca="1">IFERROR(__xludf.DUMMYFUNCTION("""COMPUTED_VALUE"""),0)</f>
        <v>0</v>
      </c>
      <c r="I62" s="2">
        <f ca="1">IFERROR(__xludf.DUMMYFUNCTION("""COMPUTED_VALUE"""),0)</f>
        <v>0</v>
      </c>
      <c r="J62" s="2">
        <f ca="1">IFERROR(__xludf.DUMMYFUNCTION("""COMPUTED_VALUE"""),0)</f>
        <v>0</v>
      </c>
      <c r="K62" s="2">
        <f ca="1">IFERROR(__xludf.DUMMYFUNCTION("""COMPUTED_VALUE"""),0)</f>
        <v>0</v>
      </c>
      <c r="L62" s="2">
        <f ca="1">IFERROR(__xludf.DUMMYFUNCTION("""COMPUTED_VALUE"""),0)</f>
        <v>0</v>
      </c>
      <c r="M62" s="2">
        <f ca="1">IFERROR(__xludf.DUMMYFUNCTION("""COMPUTED_VALUE"""),0)</f>
        <v>0</v>
      </c>
      <c r="N62" s="2">
        <f ca="1">IFERROR(__xludf.DUMMYFUNCTION("""COMPUTED_VALUE"""),0)</f>
        <v>0</v>
      </c>
      <c r="O62" s="2">
        <f ca="1">IFERROR(__xludf.DUMMYFUNCTION("""COMPUTED_VALUE"""),0)</f>
        <v>0</v>
      </c>
      <c r="P62" s="2">
        <f ca="1">IFERROR(__xludf.DUMMYFUNCTION("""COMPUTED_VALUE"""),0)</f>
        <v>0</v>
      </c>
      <c r="Q62" s="2">
        <f ca="1">IFERROR(__xludf.DUMMYFUNCTION("""COMPUTED_VALUE"""),0)</f>
        <v>0</v>
      </c>
      <c r="R62" s="2">
        <f ca="1">IFERROR(__xludf.DUMMYFUNCTION("""COMPUTED_VALUE"""),0)</f>
        <v>0</v>
      </c>
      <c r="S62" s="2">
        <f ca="1">IFERROR(__xludf.DUMMYFUNCTION("""COMPUTED_VALUE"""),0)</f>
        <v>0</v>
      </c>
      <c r="T62" s="2">
        <f ca="1">IFERROR(__xludf.DUMMYFUNCTION("""COMPUTED_VALUE"""),0)</f>
        <v>0</v>
      </c>
      <c r="U62" s="2">
        <f ca="1">IFERROR(__xludf.DUMMYFUNCTION("""COMPUTED_VALUE"""),0)</f>
        <v>0</v>
      </c>
      <c r="V62" s="2">
        <f ca="1">IFERROR(__xludf.DUMMYFUNCTION("""COMPUTED_VALUE"""),0)</f>
        <v>0</v>
      </c>
      <c r="W62" s="2">
        <f ca="1">IFERROR(__xludf.DUMMYFUNCTION("""COMPUTED_VALUE"""),0)</f>
        <v>0</v>
      </c>
      <c r="X62" s="2">
        <f ca="1">IFERROR(__xludf.DUMMYFUNCTION("""COMPUTED_VALUE"""),0)</f>
        <v>0</v>
      </c>
      <c r="Y62" s="2">
        <f ca="1">IFERROR(__xludf.DUMMYFUNCTION("""COMPUTED_VALUE"""),0)</f>
        <v>0</v>
      </c>
      <c r="Z62" s="2">
        <f ca="1">IFERROR(__xludf.DUMMYFUNCTION("""COMPUTED_VALUE"""),0)</f>
        <v>0</v>
      </c>
      <c r="AA62" s="2">
        <f ca="1">IFERROR(__xludf.DUMMYFUNCTION("""COMPUTED_VALUE"""),0)</f>
        <v>0</v>
      </c>
      <c r="AB62" s="2">
        <f ca="1">IFERROR(__xludf.DUMMYFUNCTION("""COMPUTED_VALUE"""),0)</f>
        <v>0</v>
      </c>
      <c r="AC62" s="2">
        <f ca="1">IFERROR(__xludf.DUMMYFUNCTION("""COMPUTED_VALUE"""),0)</f>
        <v>0</v>
      </c>
      <c r="AD62" s="2">
        <f ca="1">IFERROR(__xludf.DUMMYFUNCTION("""COMPUTED_VALUE"""),0)</f>
        <v>0</v>
      </c>
      <c r="AE62" s="2">
        <f ca="1">IFERROR(__xludf.DUMMYFUNCTION("""COMPUTED_VALUE"""),0)</f>
        <v>0</v>
      </c>
      <c r="AF62" s="2">
        <f ca="1">IFERROR(__xludf.DUMMYFUNCTION("""COMPUTED_VALUE"""),0)</f>
        <v>0</v>
      </c>
      <c r="AG62" s="2">
        <f ca="1">IFERROR(__xludf.DUMMYFUNCTION("""COMPUTED_VALUE"""),0)</f>
        <v>0</v>
      </c>
      <c r="AH62" s="2">
        <f ca="1">IFERROR(__xludf.DUMMYFUNCTION("""COMPUTED_VALUE"""),0)</f>
        <v>0</v>
      </c>
      <c r="AI62" s="2">
        <f ca="1">IFERROR(__xludf.DUMMYFUNCTION("""COMPUTED_VALUE"""),0)</f>
        <v>0</v>
      </c>
      <c r="AJ62" s="2">
        <f ca="1">IFERROR(__xludf.DUMMYFUNCTION("""COMPUTED_VALUE"""),0)</f>
        <v>0</v>
      </c>
      <c r="AK62" s="2">
        <f ca="1">IFERROR(__xludf.DUMMYFUNCTION("""COMPUTED_VALUE"""),0)</f>
        <v>0</v>
      </c>
      <c r="AL62" s="2">
        <f ca="1">IFERROR(__xludf.DUMMYFUNCTION("""COMPUTED_VALUE"""),0)</f>
        <v>0</v>
      </c>
      <c r="AM62" s="2">
        <f ca="1">IFERROR(__xludf.DUMMYFUNCTION("""COMPUTED_VALUE"""),0)</f>
        <v>0</v>
      </c>
      <c r="AN62" s="2">
        <f ca="1">IFERROR(__xludf.DUMMYFUNCTION("""COMPUTED_VALUE"""),0)</f>
        <v>0</v>
      </c>
      <c r="AO62" s="2">
        <f ca="1">IFERROR(__xludf.DUMMYFUNCTION("""COMPUTED_VALUE"""),0)</f>
        <v>0</v>
      </c>
      <c r="AP62" s="2">
        <f ca="1">IFERROR(__xludf.DUMMYFUNCTION("""COMPUTED_VALUE"""),0)</f>
        <v>0</v>
      </c>
      <c r="AQ62" s="2">
        <f ca="1">IFERROR(__xludf.DUMMYFUNCTION("""COMPUTED_VALUE"""),0)</f>
        <v>0</v>
      </c>
      <c r="AR62" s="2">
        <f ca="1">IFERROR(__xludf.DUMMYFUNCTION("""COMPUTED_VALUE"""),0)</f>
        <v>0</v>
      </c>
      <c r="AS62" s="2">
        <f ca="1">IFERROR(__xludf.DUMMYFUNCTION("""COMPUTED_VALUE"""),0)</f>
        <v>0</v>
      </c>
      <c r="AT62" s="2">
        <f ca="1">IFERROR(__xludf.DUMMYFUNCTION("""COMPUTED_VALUE"""),1)</f>
        <v>1</v>
      </c>
      <c r="AU62" s="2">
        <f ca="1">IFERROR(__xludf.DUMMYFUNCTION("""COMPUTED_VALUE"""),2)</f>
        <v>2</v>
      </c>
      <c r="AV62" s="2">
        <f ca="1">IFERROR(__xludf.DUMMYFUNCTION("""COMPUTED_VALUE"""),3)</f>
        <v>3</v>
      </c>
      <c r="AW62" s="2">
        <f ca="1">IFERROR(__xludf.DUMMYFUNCTION("""COMPUTED_VALUE"""),5)</f>
        <v>5</v>
      </c>
      <c r="AX62" s="2">
        <f ca="1">IFERROR(__xludf.DUMMYFUNCTION("""COMPUTED_VALUE"""),10)</f>
        <v>10</v>
      </c>
      <c r="AY62" s="2">
        <f ca="1">IFERROR(__xludf.DUMMYFUNCTION("""COMPUTED_VALUE"""),17)</f>
        <v>17</v>
      </c>
      <c r="AZ62" s="2">
        <f ca="1">IFERROR(__xludf.DUMMYFUNCTION("""COMPUTED_VALUE"""),28)</f>
        <v>28</v>
      </c>
    </row>
    <row r="63" spans="1:52" ht="13.2" x14ac:dyDescent="0.25">
      <c r="A63" s="2" t="str">
        <f ca="1">IFERROR(__xludf.DUMMYFUNCTION("""COMPUTED_VALUE"""),"South Australia")</f>
        <v>South Australia</v>
      </c>
      <c r="B63" s="2" t="str">
        <f ca="1">IFERROR(__xludf.DUMMYFUNCTION("""COMPUTED_VALUE"""),"Australia")</f>
        <v>Australia</v>
      </c>
      <c r="C63" s="2">
        <f ca="1">IFERROR(__xludf.DUMMYFUNCTION("""COMPUTED_VALUE"""),-34.9285)</f>
        <v>-34.9285</v>
      </c>
      <c r="D63" s="2">
        <f ca="1">IFERROR(__xludf.DUMMYFUNCTION("""COMPUTED_VALUE"""),138.6007)</f>
        <v>138.60069999999999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IFERROR(__xludf.DUMMYFUNCTION("""COMPUTED_VALUE"""),0)</f>
        <v>0</v>
      </c>
      <c r="AF63" s="2">
        <f ca="1">IFERROR(__xludf.DUMMYFUNCTION("""COMPUTED_VALUE"""),0)</f>
        <v>0</v>
      </c>
      <c r="AG63" s="2">
        <f ca="1">IFERROR(__xludf.DUMMYFUNCTION("""COMPUTED_VALUE"""),0)</f>
        <v>0</v>
      </c>
      <c r="AH63" s="2">
        <f ca="1">IFERROR(__xludf.DUMMYFUNCTION("""COMPUTED_VALUE"""),0)</f>
        <v>0</v>
      </c>
      <c r="AI63" s="2">
        <f ca="1">IFERROR(__xludf.DUMMYFUNCTION("""COMPUTED_VALUE"""),0)</f>
        <v>0</v>
      </c>
      <c r="AJ63" s="2">
        <f ca="1">IFERROR(__xludf.DUMMYFUNCTION("""COMPUTED_VALUE"""),0)</f>
        <v>0</v>
      </c>
      <c r="AK63" s="2">
        <f ca="1">IFERROR(__xludf.DUMMYFUNCTION("""COMPUTED_VALUE"""),0)</f>
        <v>0</v>
      </c>
      <c r="AL63" s="2">
        <f ca="1">IFERROR(__xludf.DUMMYFUNCTION("""COMPUTED_VALUE"""),0)</f>
        <v>0</v>
      </c>
      <c r="AM63" s="2">
        <f ca="1">IFERROR(__xludf.DUMMYFUNCTION("""COMPUTED_VALUE"""),0)</f>
        <v>0</v>
      </c>
      <c r="AN63" s="2">
        <f ca="1">IFERROR(__xludf.DUMMYFUNCTION("""COMPUTED_VALUE"""),0)</f>
        <v>0</v>
      </c>
      <c r="AO63" s="2">
        <f ca="1">IFERROR(__xludf.DUMMYFUNCTION("""COMPUTED_VALUE"""),0)</f>
        <v>0</v>
      </c>
      <c r="AP63" s="2">
        <f ca="1">IFERROR(__xludf.DUMMYFUNCTION("""COMPUTED_VALUE"""),0)</f>
        <v>0</v>
      </c>
      <c r="AQ63" s="2">
        <f ca="1">IFERROR(__xludf.DUMMYFUNCTION("""COMPUTED_VALUE"""),0)</f>
        <v>0</v>
      </c>
      <c r="AR63" s="2">
        <f ca="1">IFERROR(__xludf.DUMMYFUNCTION("""COMPUTED_VALUE"""),0)</f>
        <v>0</v>
      </c>
      <c r="AS63" s="2">
        <f ca="1">IFERROR(__xludf.DUMMYFUNCTION("""COMPUTED_VALUE"""),0)</f>
        <v>0</v>
      </c>
      <c r="AT63" s="2">
        <f ca="1">IFERROR(__xludf.DUMMYFUNCTION("""COMPUTED_VALUE"""),0)</f>
        <v>0</v>
      </c>
      <c r="AU63" s="2">
        <f ca="1">IFERROR(__xludf.DUMMYFUNCTION("""COMPUTED_VALUE"""),0)</f>
        <v>0</v>
      </c>
      <c r="AV63" s="2">
        <f ca="1">IFERROR(__xludf.DUMMYFUNCTION("""COMPUTED_VALUE"""),0)</f>
        <v>0</v>
      </c>
      <c r="AW63" s="2">
        <f ca="1">IFERROR(__xludf.DUMMYFUNCTION("""COMPUTED_VALUE"""),0)</f>
        <v>0</v>
      </c>
      <c r="AX63" s="2">
        <f ca="1">IFERROR(__xludf.DUMMYFUNCTION("""COMPUTED_VALUE"""),0)</f>
        <v>0</v>
      </c>
      <c r="AY63" s="2">
        <f ca="1">IFERROR(__xludf.DUMMYFUNCTION("""COMPUTED_VALUE"""),0)</f>
        <v>0</v>
      </c>
      <c r="AZ63" s="2">
        <f ca="1">IFERROR(__xludf.DUMMYFUNCTION("""COMPUTED_VALUE"""),0)</f>
        <v>0</v>
      </c>
    </row>
    <row r="64" spans="1:52" ht="13.2" x14ac:dyDescent="0.25">
      <c r="A64" s="2" t="str">
        <f ca="1">IFERROR(__xludf.DUMMYFUNCTION("""COMPUTED_VALUE"""),"San Benito, CA")</f>
        <v>San Benito, CA</v>
      </c>
      <c r="B64" s="2" t="str">
        <f ca="1">IFERROR(__xludf.DUMMYFUNCTION("""COMPUTED_VALUE"""),"US")</f>
        <v>US</v>
      </c>
      <c r="C64" s="2">
        <f ca="1">IFERROR(__xludf.DUMMYFUNCTION("""COMPUTED_VALUE"""),36.5761)</f>
        <v>36.576099999999997</v>
      </c>
      <c r="D64" s="2">
        <f ca="1">IFERROR(__xludf.DUMMYFUNCTION("""COMPUTED_VALUE"""),-120.9876)</f>
        <v>-120.9876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IFERROR(__xludf.DUMMYFUNCTION("""COMPUTED_VALUE"""),0)</f>
        <v>0</v>
      </c>
      <c r="AW64" s="2">
        <f ca="1">IFERROR(__xludf.DUMMYFUNCTION("""COMPUTED_VALUE"""),0)</f>
        <v>0</v>
      </c>
      <c r="AX64" s="2">
        <f ca="1">IFERROR(__xludf.DUMMYFUNCTION("""COMPUTED_VALUE"""),0)</f>
        <v>0</v>
      </c>
      <c r="AY64" s="2">
        <f ca="1">IFERROR(__xludf.DUMMYFUNCTION("""COMPUTED_VALUE"""),0)</f>
        <v>0</v>
      </c>
      <c r="AZ64" s="2">
        <f ca="1">IFERROR(__xludf.DUMMYFUNCTION("""COMPUTED_VALUE"""),0)</f>
        <v>0</v>
      </c>
    </row>
    <row r="65" spans="1:52" ht="13.2" x14ac:dyDescent="0.25">
      <c r="A65" s="2" t="str">
        <f ca="1">IFERROR(__xludf.DUMMYFUNCTION("""COMPUTED_VALUE"""),"")</f>
        <v/>
      </c>
      <c r="B65" s="2" t="str">
        <f ca="1">IFERROR(__xludf.DUMMYFUNCTION("""COMPUTED_VALUE"""),"Belgium")</f>
        <v>Belgium</v>
      </c>
      <c r="C65" s="2">
        <f ca="1">IFERROR(__xludf.DUMMYFUNCTION("""COMPUTED_VALUE"""),50.8333)</f>
        <v>50.833300000000001</v>
      </c>
      <c r="D65" s="2">
        <f ca="1">IFERROR(__xludf.DUMMYFUNCTION("""COMPUTED_VALUE"""),4)</f>
        <v>4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IFERROR(__xludf.DUMMYFUNCTION("""COMPUTED_VALUE"""),0)</f>
        <v>0</v>
      </c>
      <c r="AF65" s="2">
        <f ca="1">IFERROR(__xludf.DUMMYFUNCTION("""COMPUTED_VALUE"""),0)</f>
        <v>0</v>
      </c>
      <c r="AG65" s="2">
        <f ca="1">IFERROR(__xludf.DUMMYFUNCTION("""COMPUTED_VALUE"""),0)</f>
        <v>0</v>
      </c>
      <c r="AH65" s="2">
        <f ca="1">IFERROR(__xludf.DUMMYFUNCTION("""COMPUTED_VALUE"""),0)</f>
        <v>0</v>
      </c>
      <c r="AI65" s="2">
        <f ca="1">IFERROR(__xludf.DUMMYFUNCTION("""COMPUTED_VALUE"""),0)</f>
        <v>0</v>
      </c>
      <c r="AJ65" s="2">
        <f ca="1">IFERROR(__xludf.DUMMYFUNCTION("""COMPUTED_VALUE"""),0)</f>
        <v>0</v>
      </c>
      <c r="AK65" s="2">
        <f ca="1">IFERROR(__xludf.DUMMYFUNCTION("""COMPUTED_VALUE"""),0)</f>
        <v>0</v>
      </c>
      <c r="AL65" s="2">
        <f ca="1">IFERROR(__xludf.DUMMYFUNCTION("""COMPUTED_VALUE"""),0)</f>
        <v>0</v>
      </c>
      <c r="AM65" s="2">
        <f ca="1">IFERROR(__xludf.DUMMYFUNCTION("""COMPUTED_VALUE"""),0)</f>
        <v>0</v>
      </c>
      <c r="AN65" s="2">
        <f ca="1">IFERROR(__xludf.DUMMYFUNCTION("""COMPUTED_VALUE"""),0)</f>
        <v>0</v>
      </c>
      <c r="AO65" s="2">
        <f ca="1">IFERROR(__xludf.DUMMYFUNCTION("""COMPUTED_VALUE"""),0)</f>
        <v>0</v>
      </c>
      <c r="AP65" s="2">
        <f ca="1">IFERROR(__xludf.DUMMYFUNCTION("""COMPUTED_VALUE"""),0)</f>
        <v>0</v>
      </c>
      <c r="AQ65" s="2">
        <f ca="1">IFERROR(__xludf.DUMMYFUNCTION("""COMPUTED_VALUE"""),0)</f>
        <v>0</v>
      </c>
      <c r="AR65" s="2">
        <f ca="1">IFERROR(__xludf.DUMMYFUNCTION("""COMPUTED_VALUE"""),0)</f>
        <v>0</v>
      </c>
      <c r="AS65" s="2">
        <f ca="1">IFERROR(__xludf.DUMMYFUNCTION("""COMPUTED_VALUE"""),0)</f>
        <v>0</v>
      </c>
      <c r="AT65" s="2">
        <f ca="1">IFERROR(__xludf.DUMMYFUNCTION("""COMPUTED_VALUE"""),0)</f>
        <v>0</v>
      </c>
      <c r="AU65" s="2">
        <f ca="1">IFERROR(__xludf.DUMMYFUNCTION("""COMPUTED_VALUE"""),0)</f>
        <v>0</v>
      </c>
      <c r="AV65" s="2">
        <f ca="1">IFERROR(__xludf.DUMMYFUNCTION("""COMPUTED_VALUE"""),0)</f>
        <v>0</v>
      </c>
      <c r="AW65" s="2">
        <f ca="1">IFERROR(__xludf.DUMMYFUNCTION("""COMPUTED_VALUE"""),0)</f>
        <v>0</v>
      </c>
      <c r="AX65" s="2">
        <f ca="1">IFERROR(__xludf.DUMMYFUNCTION("""COMPUTED_VALUE"""),0)</f>
        <v>0</v>
      </c>
      <c r="AY65" s="2">
        <f ca="1">IFERROR(__xludf.DUMMYFUNCTION("""COMPUTED_VALUE"""),0)</f>
        <v>0</v>
      </c>
      <c r="AZ65" s="2">
        <f ca="1">IFERROR(__xludf.DUMMYFUNCTION("""COMPUTED_VALUE"""),0)</f>
        <v>0</v>
      </c>
    </row>
    <row r="66" spans="1:52" ht="13.2" x14ac:dyDescent="0.25">
      <c r="A66" s="2" t="str">
        <f ca="1">IFERROR(__xludf.DUMMYFUNCTION("""COMPUTED_VALUE"""),"Madison, WI")</f>
        <v>Madison, WI</v>
      </c>
      <c r="B66" s="2" t="str">
        <f ca="1">IFERROR(__xludf.DUMMYFUNCTION("""COMPUTED_VALUE"""),"US")</f>
        <v>US</v>
      </c>
      <c r="C66" s="2">
        <f ca="1">IFERROR(__xludf.DUMMYFUNCTION("""COMPUTED_VALUE"""),43.0731)</f>
        <v>43.073099999999997</v>
      </c>
      <c r="D66" s="2">
        <f ca="1">IFERROR(__xludf.DUMMYFUNCTION("""COMPUTED_VALUE"""),-89.4012)</f>
        <v>-89.401200000000003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IFERROR(__xludf.DUMMYFUNCTION("""COMPUTED_VALUE"""),0)</f>
        <v>0</v>
      </c>
      <c r="AO66" s="2">
        <f ca="1">IFERROR(__xludf.DUMMYFUNCTION("""COMPUTED_VALUE"""),0)</f>
        <v>0</v>
      </c>
      <c r="AP66" s="2">
        <f ca="1">IFERROR(__xludf.DUMMYFUNCTION("""COMPUTED_VALUE"""),0)</f>
        <v>0</v>
      </c>
      <c r="AQ66" s="2">
        <f ca="1">IFERROR(__xludf.DUMMYFUNCTION("""COMPUTED_VALUE"""),0)</f>
        <v>0</v>
      </c>
      <c r="AR66" s="2">
        <f ca="1">IFERROR(__xludf.DUMMYFUNCTION("""COMPUTED_VALUE"""),0)</f>
        <v>0</v>
      </c>
      <c r="AS66" s="2">
        <f ca="1">IFERROR(__xludf.DUMMYFUNCTION("""COMPUTED_VALUE"""),0)</f>
        <v>0</v>
      </c>
      <c r="AT66" s="2">
        <f ca="1">IFERROR(__xludf.DUMMYFUNCTION("""COMPUTED_VALUE"""),0)</f>
        <v>0</v>
      </c>
      <c r="AU66" s="2">
        <f ca="1">IFERROR(__xludf.DUMMYFUNCTION("""COMPUTED_VALUE"""),0)</f>
        <v>0</v>
      </c>
      <c r="AV66" s="2">
        <f ca="1">IFERROR(__xludf.DUMMYFUNCTION("""COMPUTED_VALUE"""),0)</f>
        <v>0</v>
      </c>
      <c r="AW66" s="2">
        <f ca="1">IFERROR(__xludf.DUMMYFUNCTION("""COMPUTED_VALUE"""),0)</f>
        <v>0</v>
      </c>
      <c r="AX66" s="2">
        <f ca="1">IFERROR(__xludf.DUMMYFUNCTION("""COMPUTED_VALUE"""),0)</f>
        <v>0</v>
      </c>
      <c r="AY66" s="2">
        <f ca="1">IFERROR(__xludf.DUMMYFUNCTION("""COMPUTED_VALUE"""),0)</f>
        <v>0</v>
      </c>
      <c r="AZ66" s="2">
        <f ca="1">IFERROR(__xludf.DUMMYFUNCTION("""COMPUTED_VALUE"""),0)</f>
        <v>0</v>
      </c>
    </row>
    <row r="67" spans="1:52" ht="13.2" x14ac:dyDescent="0.25">
      <c r="A67" s="2" t="str">
        <f ca="1">IFERROR(__xludf.DUMMYFUNCTION("""COMPUTED_VALUE"""),"Diamond Princess cruise ship")</f>
        <v>Diamond Princess cruise ship</v>
      </c>
      <c r="B67" s="2" t="str">
        <f ca="1">IFERROR(__xludf.DUMMYFUNCTION("""COMPUTED_VALUE"""),"Others")</f>
        <v>Others</v>
      </c>
      <c r="C67" s="2">
        <f ca="1">IFERROR(__xludf.DUMMYFUNCTION("""COMPUTED_VALUE"""),35.4437)</f>
        <v>35.4437</v>
      </c>
      <c r="D67" s="2">
        <f ca="1">IFERROR(__xludf.DUMMYFUNCTION("""COMPUTED_VALUE"""),139.638)</f>
        <v>139.63800000000001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IFERROR(__xludf.DUMMYFUNCTION("""COMPUTED_VALUE"""),0)</f>
        <v>0</v>
      </c>
      <c r="AH67" s="2">
        <f ca="1">IFERROR(__xludf.DUMMYFUNCTION("""COMPUTED_VALUE"""),2)</f>
        <v>2</v>
      </c>
      <c r="AI67" s="2">
        <f ca="1">IFERROR(__xludf.DUMMYFUNCTION("""COMPUTED_VALUE"""),2)</f>
        <v>2</v>
      </c>
      <c r="AJ67" s="2">
        <f ca="1">IFERROR(__xludf.DUMMYFUNCTION("""COMPUTED_VALUE"""),2)</f>
        <v>2</v>
      </c>
      <c r="AK67" s="2">
        <f ca="1">IFERROR(__xludf.DUMMYFUNCTION("""COMPUTED_VALUE"""),3)</f>
        <v>3</v>
      </c>
      <c r="AL67" s="2">
        <f ca="1">IFERROR(__xludf.DUMMYFUNCTION("""COMPUTED_VALUE"""),3)</f>
        <v>3</v>
      </c>
      <c r="AM67" s="2">
        <f ca="1">IFERROR(__xludf.DUMMYFUNCTION("""COMPUTED_VALUE"""),3)</f>
        <v>3</v>
      </c>
      <c r="AN67" s="2">
        <f ca="1">IFERROR(__xludf.DUMMYFUNCTION("""COMPUTED_VALUE"""),4)</f>
        <v>4</v>
      </c>
      <c r="AO67" s="2">
        <f ca="1">IFERROR(__xludf.DUMMYFUNCTION("""COMPUTED_VALUE"""),4)</f>
        <v>4</v>
      </c>
      <c r="AP67" s="2">
        <f ca="1">IFERROR(__xludf.DUMMYFUNCTION("""COMPUTED_VALUE"""),6)</f>
        <v>6</v>
      </c>
      <c r="AQ67" s="2">
        <f ca="1">IFERROR(__xludf.DUMMYFUNCTION("""COMPUTED_VALUE"""),6)</f>
        <v>6</v>
      </c>
      <c r="AR67" s="2">
        <f ca="1">IFERROR(__xludf.DUMMYFUNCTION("""COMPUTED_VALUE"""),6)</f>
        <v>6</v>
      </c>
      <c r="AS67" s="2">
        <f ca="1">IFERROR(__xludf.DUMMYFUNCTION("""COMPUTED_VALUE"""),6)</f>
        <v>6</v>
      </c>
      <c r="AT67" s="2">
        <f ca="1">IFERROR(__xludf.DUMMYFUNCTION("""COMPUTED_VALUE"""),6)</f>
        <v>6</v>
      </c>
      <c r="AU67" s="2">
        <f ca="1">IFERROR(__xludf.DUMMYFUNCTION("""COMPUTED_VALUE"""),6)</f>
        <v>6</v>
      </c>
      <c r="AV67" s="2">
        <f ca="1">IFERROR(__xludf.DUMMYFUNCTION("""COMPUTED_VALUE"""),6)</f>
        <v>6</v>
      </c>
      <c r="AW67" s="2">
        <f ca="1">IFERROR(__xludf.DUMMYFUNCTION("""COMPUTED_VALUE"""),6)</f>
        <v>6</v>
      </c>
      <c r="AX67" s="2">
        <f ca="1">IFERROR(__xludf.DUMMYFUNCTION("""COMPUTED_VALUE"""),6)</f>
        <v>6</v>
      </c>
      <c r="AY67" s="2">
        <f ca="1">IFERROR(__xludf.DUMMYFUNCTION("""COMPUTED_VALUE"""),6)</f>
        <v>6</v>
      </c>
      <c r="AZ67" s="2">
        <f ca="1">IFERROR(__xludf.DUMMYFUNCTION("""COMPUTED_VALUE"""),6)</f>
        <v>6</v>
      </c>
    </row>
    <row r="68" spans="1:52" ht="13.2" x14ac:dyDescent="0.25">
      <c r="A68" s="2" t="str">
        <f ca="1">IFERROR(__xludf.DUMMYFUNCTION("""COMPUTED_VALUE"""),"San Diego County, CA")</f>
        <v>San Diego County, CA</v>
      </c>
      <c r="B68" s="2" t="str">
        <f ca="1">IFERROR(__xludf.DUMMYFUNCTION("""COMPUTED_VALUE"""),"US")</f>
        <v>US</v>
      </c>
      <c r="C68" s="2">
        <f ca="1">IFERROR(__xludf.DUMMYFUNCTION("""COMPUTED_VALUE"""),32.7157)</f>
        <v>32.715699999999998</v>
      </c>
      <c r="D68" s="2">
        <f ca="1">IFERROR(__xludf.DUMMYFUNCTION("""COMPUTED_VALUE"""),-117.1611)</f>
        <v>-117.1611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IFERROR(__xludf.DUMMYFUNCTION("""COMPUTED_VALUE"""),0)</f>
        <v>0</v>
      </c>
      <c r="AJ68" s="2">
        <f ca="1">IFERROR(__xludf.DUMMYFUNCTION("""COMPUTED_VALUE"""),0)</f>
        <v>0</v>
      </c>
      <c r="AK68" s="2">
        <f ca="1">IFERROR(__xludf.DUMMYFUNCTION("""COMPUTED_VALUE"""),0)</f>
        <v>0</v>
      </c>
      <c r="AL68" s="2">
        <f ca="1">IFERROR(__xludf.DUMMYFUNCTION("""COMPUTED_VALUE"""),0)</f>
        <v>0</v>
      </c>
      <c r="AM68" s="2">
        <f ca="1">IFERROR(__xludf.DUMMYFUNCTION("""COMPUTED_VALUE"""),0)</f>
        <v>0</v>
      </c>
      <c r="AN68" s="2">
        <f ca="1">IFERROR(__xludf.DUMMYFUNCTION("""COMPUTED_VALUE"""),0)</f>
        <v>0</v>
      </c>
      <c r="AO68" s="2">
        <f ca="1">IFERROR(__xludf.DUMMYFUNCTION("""COMPUTED_VALUE"""),0)</f>
        <v>0</v>
      </c>
      <c r="AP68" s="2">
        <f ca="1">IFERROR(__xludf.DUMMYFUNCTION("""COMPUTED_VALUE"""),0)</f>
        <v>0</v>
      </c>
      <c r="AQ68" s="2">
        <f ca="1">IFERROR(__xludf.DUMMYFUNCTION("""COMPUTED_VALUE"""),0)</f>
        <v>0</v>
      </c>
      <c r="AR68" s="2">
        <f ca="1">IFERROR(__xludf.DUMMYFUNCTION("""COMPUTED_VALUE"""),0)</f>
        <v>0</v>
      </c>
      <c r="AS68" s="2">
        <f ca="1">IFERROR(__xludf.DUMMYFUNCTION("""COMPUTED_VALUE"""),0)</f>
        <v>0</v>
      </c>
      <c r="AT68" s="2">
        <f ca="1">IFERROR(__xludf.DUMMYFUNCTION("""COMPUTED_VALUE"""),0)</f>
        <v>0</v>
      </c>
      <c r="AU68" s="2">
        <f ca="1">IFERROR(__xludf.DUMMYFUNCTION("""COMPUTED_VALUE"""),0)</f>
        <v>0</v>
      </c>
      <c r="AV68" s="2">
        <f ca="1">IFERROR(__xludf.DUMMYFUNCTION("""COMPUTED_VALUE"""),0)</f>
        <v>0</v>
      </c>
      <c r="AW68" s="2">
        <f ca="1">IFERROR(__xludf.DUMMYFUNCTION("""COMPUTED_VALUE"""),0)</f>
        <v>0</v>
      </c>
      <c r="AX68" s="2">
        <f ca="1">IFERROR(__xludf.DUMMYFUNCTION("""COMPUTED_VALUE"""),0)</f>
        <v>0</v>
      </c>
      <c r="AY68" s="2">
        <f ca="1">IFERROR(__xludf.DUMMYFUNCTION("""COMPUTED_VALUE"""),0)</f>
        <v>0</v>
      </c>
      <c r="AZ68" s="2">
        <f ca="1">IFERROR(__xludf.DUMMYFUNCTION("""COMPUTED_VALUE"""),0)</f>
        <v>0</v>
      </c>
    </row>
    <row r="69" spans="1:52" ht="13.2" x14ac:dyDescent="0.25">
      <c r="A69" s="2" t="str">
        <f ca="1">IFERROR(__xludf.DUMMYFUNCTION("""COMPUTED_VALUE"""),"San Antonio, TX")</f>
        <v>San Antonio, TX</v>
      </c>
      <c r="B69" s="2" t="str">
        <f ca="1">IFERROR(__xludf.DUMMYFUNCTION("""COMPUTED_VALUE"""),"US")</f>
        <v>US</v>
      </c>
      <c r="C69" s="2">
        <f ca="1">IFERROR(__xludf.DUMMYFUNCTION("""COMPUTED_VALUE"""),29.4241)</f>
        <v>29.424099999999999</v>
      </c>
      <c r="D69" s="2">
        <f ca="1">IFERROR(__xludf.DUMMYFUNCTION("""COMPUTED_VALUE"""),-98.4936)</f>
        <v>-98.493600000000001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IFERROR(__xludf.DUMMYFUNCTION("""COMPUTED_VALUE"""),0)</f>
        <v>0</v>
      </c>
      <c r="AR69" s="2">
        <f ca="1">IFERROR(__xludf.DUMMYFUNCTION("""COMPUTED_VALUE"""),0)</f>
        <v>0</v>
      </c>
      <c r="AS69" s="2">
        <f ca="1">IFERROR(__xludf.DUMMYFUNCTION("""COMPUTED_VALUE"""),0)</f>
        <v>0</v>
      </c>
      <c r="AT69" s="2">
        <f ca="1">IFERROR(__xludf.DUMMYFUNCTION("""COMPUTED_VALUE"""),0)</f>
        <v>0</v>
      </c>
      <c r="AU69" s="2">
        <f ca="1">IFERROR(__xludf.DUMMYFUNCTION("""COMPUTED_VALUE"""),0)</f>
        <v>0</v>
      </c>
      <c r="AV69" s="2">
        <f ca="1">IFERROR(__xludf.DUMMYFUNCTION("""COMPUTED_VALUE"""),0)</f>
        <v>0</v>
      </c>
      <c r="AW69" s="2">
        <f ca="1">IFERROR(__xludf.DUMMYFUNCTION("""COMPUTED_VALUE"""),0)</f>
        <v>0</v>
      </c>
      <c r="AX69" s="2">
        <f ca="1">IFERROR(__xludf.DUMMYFUNCTION("""COMPUTED_VALUE"""),0)</f>
        <v>0</v>
      </c>
      <c r="AY69" s="2">
        <f ca="1">IFERROR(__xludf.DUMMYFUNCTION("""COMPUTED_VALUE"""),0)</f>
        <v>0</v>
      </c>
      <c r="AZ69" s="2">
        <f ca="1">IFERROR(__xludf.DUMMYFUNCTION("""COMPUTED_VALUE"""),0)</f>
        <v>0</v>
      </c>
    </row>
    <row r="70" spans="1:52" ht="13.2" x14ac:dyDescent="0.25">
      <c r="A70" s="2" t="str">
        <f ca="1">IFERROR(__xludf.DUMMYFUNCTION("""COMPUTED_VALUE"""),"")</f>
        <v/>
      </c>
      <c r="B70" s="2" t="str">
        <f ca="1">IFERROR(__xludf.DUMMYFUNCTION("""COMPUTED_VALUE"""),"Egypt")</f>
        <v>Egypt</v>
      </c>
      <c r="C70" s="2">
        <f ca="1">IFERROR(__xludf.DUMMYFUNCTION("""COMPUTED_VALUE"""),26)</f>
        <v>26</v>
      </c>
      <c r="D70" s="2">
        <f ca="1">IFERROR(__xludf.DUMMYFUNCTION("""COMPUTED_VALUE"""),30)</f>
        <v>30</v>
      </c>
      <c r="E70" s="2">
        <f ca="1">IFERROR(__xludf.DUMMYFUNCTION("""COMPUTED_VALUE"""),0)</f>
        <v>0</v>
      </c>
      <c r="F70" s="2">
        <f ca="1">IFERROR(__xludf.DUMMYFUNCTION("""COMPUTED_VALUE"""),0)</f>
        <v>0</v>
      </c>
      <c r="G70" s="2">
        <f ca="1">IFERROR(__xludf.DUMMYFUNCTION("""COMPUTED_VALUE"""),0)</f>
        <v>0</v>
      </c>
      <c r="H70" s="2">
        <f ca="1">IFERROR(__xludf.DUMMYFUNCTION("""COMPUTED_VALUE"""),0)</f>
        <v>0</v>
      </c>
      <c r="I70" s="2">
        <f ca="1">IFERROR(__xludf.DUMMYFUNCTION("""COMPUTED_VALUE"""),0)</f>
        <v>0</v>
      </c>
      <c r="J70" s="2">
        <f ca="1">IFERROR(__xludf.DUMMYFUNCTION("""COMPUTED_VALUE"""),0)</f>
        <v>0</v>
      </c>
      <c r="K70" s="2">
        <f ca="1">IFERROR(__xludf.DUMMYFUNCTION("""COMPUTED_VALUE"""),0)</f>
        <v>0</v>
      </c>
      <c r="L70" s="2">
        <f ca="1">IFERROR(__xludf.DUMMYFUNCTION("""COMPUTED_VALUE"""),0)</f>
        <v>0</v>
      </c>
      <c r="M70" s="2">
        <f ca="1">IFERROR(__xludf.DUMMYFUNCTION("""COMPUTED_VALUE"""),0)</f>
        <v>0</v>
      </c>
      <c r="N70" s="2">
        <f ca="1">IFERROR(__xludf.DUMMYFUNCTION("""COMPUTED_VALUE"""),0)</f>
        <v>0</v>
      </c>
      <c r="O70" s="2">
        <f ca="1">IFERROR(__xludf.DUMMYFUNCTION("""COMPUTED_VALUE"""),0)</f>
        <v>0</v>
      </c>
      <c r="P70" s="2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IFERROR(__xludf.DUMMYFUNCTION("""COMPUTED_VALUE"""),0)</f>
        <v>0</v>
      </c>
      <c r="S70" s="2">
        <f ca="1">IFERROR(__xludf.DUMMYFUNCTION("""COMPUTED_VALUE"""),0)</f>
        <v>0</v>
      </c>
      <c r="T70" s="2">
        <f ca="1">IFERROR(__xludf.DUMMYFUNCTION("""COMPUTED_VALUE"""),0)</f>
        <v>0</v>
      </c>
      <c r="U70" s="2">
        <f ca="1">IFERROR(__xludf.DUMMYFUNCTION("""COMPUTED_VALUE"""),0)</f>
        <v>0</v>
      </c>
      <c r="V70" s="2">
        <f ca="1">IFERROR(__xludf.DUMMYFUNCTION("""COMPUTED_VALUE"""),0)</f>
        <v>0</v>
      </c>
      <c r="W70" s="2">
        <f ca="1">IFERROR(__xludf.DUMMYFUNCTION("""COMPUTED_VALUE"""),0)</f>
        <v>0</v>
      </c>
      <c r="X70" s="2">
        <f ca="1">IFERROR(__xludf.DUMMYFUNCTION("""COMPUTED_VALUE"""),0)</f>
        <v>0</v>
      </c>
      <c r="Y70" s="2">
        <f ca="1">IFERROR(__xludf.DUMMYFUNCTION("""COMPUTED_VALUE"""),0)</f>
        <v>0</v>
      </c>
      <c r="Z70" s="2">
        <f ca="1">IFERROR(__xludf.DUMMYFUNCTION("""COMPUTED_VALUE"""),0)</f>
        <v>0</v>
      </c>
      <c r="AA70" s="2">
        <f ca="1">IFERROR(__xludf.DUMMYFUNCTION("""COMPUTED_VALUE"""),0)</f>
        <v>0</v>
      </c>
      <c r="AB70" s="2">
        <f ca="1">IFERROR(__xludf.DUMMYFUNCTION("""COMPUTED_VALUE"""),0)</f>
        <v>0</v>
      </c>
      <c r="AC70" s="2">
        <f ca="1">IFERROR(__xludf.DUMMYFUNCTION("""COMPUTED_VALUE"""),0)</f>
        <v>0</v>
      </c>
      <c r="AD70" s="2">
        <f ca="1">IFERROR(__xludf.DUMMYFUNCTION("""COMPUTED_VALUE"""),0)</f>
        <v>0</v>
      </c>
      <c r="AE70" s="2">
        <f ca="1">IFERROR(__xludf.DUMMYFUNCTION("""COMPUTED_VALUE"""),0)</f>
        <v>0</v>
      </c>
      <c r="AF70" s="2">
        <f ca="1">IFERROR(__xludf.DUMMYFUNCTION("""COMPUTED_VALUE"""),0)</f>
        <v>0</v>
      </c>
      <c r="AG70" s="2">
        <f ca="1">IFERROR(__xludf.DUMMYFUNCTION("""COMPUTED_VALUE"""),0)</f>
        <v>0</v>
      </c>
      <c r="AH70" s="2">
        <f ca="1">IFERROR(__xludf.DUMMYFUNCTION("""COMPUTED_VALUE"""),0)</f>
        <v>0</v>
      </c>
      <c r="AI70" s="2">
        <f ca="1">IFERROR(__xludf.DUMMYFUNCTION("""COMPUTED_VALUE"""),0)</f>
        <v>0</v>
      </c>
      <c r="AJ70" s="2">
        <f ca="1">IFERROR(__xludf.DUMMYFUNCTION("""COMPUTED_VALUE"""),0)</f>
        <v>0</v>
      </c>
      <c r="AK70" s="2">
        <f ca="1">IFERROR(__xludf.DUMMYFUNCTION("""COMPUTED_VALUE"""),0)</f>
        <v>0</v>
      </c>
      <c r="AL70" s="2">
        <f ca="1">IFERROR(__xludf.DUMMYFUNCTION("""COMPUTED_VALUE"""),0)</f>
        <v>0</v>
      </c>
      <c r="AM70" s="2">
        <f ca="1">IFERROR(__xludf.DUMMYFUNCTION("""COMPUTED_VALUE"""),0)</f>
        <v>0</v>
      </c>
      <c r="AN70" s="2">
        <f ca="1">IFERROR(__xludf.DUMMYFUNCTION("""COMPUTED_VALUE"""),0)</f>
        <v>0</v>
      </c>
      <c r="AO70" s="2">
        <f ca="1">IFERROR(__xludf.DUMMYFUNCTION("""COMPUTED_VALUE"""),0)</f>
        <v>0</v>
      </c>
      <c r="AP70" s="2">
        <f ca="1">IFERROR(__xludf.DUMMYFUNCTION("""COMPUTED_VALUE"""),0)</f>
        <v>0</v>
      </c>
      <c r="AQ70" s="2">
        <f ca="1">IFERROR(__xludf.DUMMYFUNCTION("""COMPUTED_VALUE"""),0)</f>
        <v>0</v>
      </c>
      <c r="AR70" s="2">
        <f ca="1">IFERROR(__xludf.DUMMYFUNCTION("""COMPUTED_VALUE"""),0)</f>
        <v>0</v>
      </c>
      <c r="AS70" s="2">
        <f ca="1">IFERROR(__xludf.DUMMYFUNCTION("""COMPUTED_VALUE"""),0)</f>
        <v>0</v>
      </c>
      <c r="AT70" s="2">
        <f ca="1">IFERROR(__xludf.DUMMYFUNCTION("""COMPUTED_VALUE"""),0)</f>
        <v>0</v>
      </c>
      <c r="AU70" s="2">
        <f ca="1">IFERROR(__xludf.DUMMYFUNCTION("""COMPUTED_VALUE"""),0)</f>
        <v>0</v>
      </c>
      <c r="AV70" s="2">
        <f ca="1">IFERROR(__xludf.DUMMYFUNCTION("""COMPUTED_VALUE"""),0)</f>
        <v>0</v>
      </c>
      <c r="AW70" s="2">
        <f ca="1">IFERROR(__xludf.DUMMYFUNCTION("""COMPUTED_VALUE"""),0)</f>
        <v>0</v>
      </c>
      <c r="AX70" s="2">
        <f ca="1">IFERROR(__xludf.DUMMYFUNCTION("""COMPUTED_VALUE"""),0)</f>
        <v>0</v>
      </c>
      <c r="AY70" s="2">
        <f ca="1">IFERROR(__xludf.DUMMYFUNCTION("""COMPUTED_VALUE"""),1)</f>
        <v>1</v>
      </c>
      <c r="AZ70" s="2">
        <f ca="1">IFERROR(__xludf.DUMMYFUNCTION("""COMPUTED_VALUE"""),1)</f>
        <v>1</v>
      </c>
    </row>
    <row r="71" spans="1:52" ht="13.2" x14ac:dyDescent="0.25">
      <c r="A71" s="2" t="str">
        <f ca="1">IFERROR(__xludf.DUMMYFUNCTION("""COMPUTED_VALUE"""),"")</f>
        <v/>
      </c>
      <c r="B71" s="2" t="str">
        <f ca="1">IFERROR(__xludf.DUMMYFUNCTION("""COMPUTED_VALUE"""),"Iran")</f>
        <v>Iran</v>
      </c>
      <c r="C71" s="2">
        <f ca="1">IFERROR(__xludf.DUMMYFUNCTION("""COMPUTED_VALUE"""),32)</f>
        <v>32</v>
      </c>
      <c r="D71" s="2">
        <f ca="1">IFERROR(__xludf.DUMMYFUNCTION("""COMPUTED_VALUE"""),53)</f>
        <v>53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IFERROR(__xludf.DUMMYFUNCTION("""COMPUTED_VALUE"""),2)</f>
        <v>2</v>
      </c>
      <c r="AH71" s="2">
        <f ca="1">IFERROR(__xludf.DUMMYFUNCTION("""COMPUTED_VALUE"""),2)</f>
        <v>2</v>
      </c>
      <c r="AI71" s="2">
        <f ca="1">IFERROR(__xludf.DUMMYFUNCTION("""COMPUTED_VALUE"""),4)</f>
        <v>4</v>
      </c>
      <c r="AJ71" s="2">
        <f ca="1">IFERROR(__xludf.DUMMYFUNCTION("""COMPUTED_VALUE"""),5)</f>
        <v>5</v>
      </c>
      <c r="AK71" s="2">
        <f ca="1">IFERROR(__xludf.DUMMYFUNCTION("""COMPUTED_VALUE"""),8)</f>
        <v>8</v>
      </c>
      <c r="AL71" s="2">
        <f ca="1">IFERROR(__xludf.DUMMYFUNCTION("""COMPUTED_VALUE"""),12)</f>
        <v>12</v>
      </c>
      <c r="AM71" s="2">
        <f ca="1">IFERROR(__xludf.DUMMYFUNCTION("""COMPUTED_VALUE"""),16)</f>
        <v>16</v>
      </c>
      <c r="AN71" s="2">
        <f ca="1">IFERROR(__xludf.DUMMYFUNCTION("""COMPUTED_VALUE"""),19)</f>
        <v>19</v>
      </c>
      <c r="AO71" s="2">
        <f ca="1">IFERROR(__xludf.DUMMYFUNCTION("""COMPUTED_VALUE"""),26)</f>
        <v>26</v>
      </c>
      <c r="AP71" s="2">
        <f ca="1">IFERROR(__xludf.DUMMYFUNCTION("""COMPUTED_VALUE"""),34)</f>
        <v>34</v>
      </c>
      <c r="AQ71" s="2">
        <f ca="1">IFERROR(__xludf.DUMMYFUNCTION("""COMPUTED_VALUE"""),43)</f>
        <v>43</v>
      </c>
      <c r="AR71" s="2">
        <f ca="1">IFERROR(__xludf.DUMMYFUNCTION("""COMPUTED_VALUE"""),54)</f>
        <v>54</v>
      </c>
      <c r="AS71" s="2">
        <f ca="1">IFERROR(__xludf.DUMMYFUNCTION("""COMPUTED_VALUE"""),66)</f>
        <v>66</v>
      </c>
      <c r="AT71" s="2">
        <f ca="1">IFERROR(__xludf.DUMMYFUNCTION("""COMPUTED_VALUE"""),77)</f>
        <v>77</v>
      </c>
      <c r="AU71" s="2">
        <f ca="1">IFERROR(__xludf.DUMMYFUNCTION("""COMPUTED_VALUE"""),92)</f>
        <v>92</v>
      </c>
      <c r="AV71" s="2">
        <f ca="1">IFERROR(__xludf.DUMMYFUNCTION("""COMPUTED_VALUE"""),107)</f>
        <v>107</v>
      </c>
      <c r="AW71" s="2">
        <f ca="1">IFERROR(__xludf.DUMMYFUNCTION("""COMPUTED_VALUE"""),124)</f>
        <v>124</v>
      </c>
      <c r="AX71" s="2">
        <f ca="1">IFERROR(__xludf.DUMMYFUNCTION("""COMPUTED_VALUE"""),145)</f>
        <v>145</v>
      </c>
      <c r="AY71" s="2">
        <f ca="1">IFERROR(__xludf.DUMMYFUNCTION("""COMPUTED_VALUE"""),194)</f>
        <v>194</v>
      </c>
      <c r="AZ71" s="2">
        <f ca="1">IFERROR(__xludf.DUMMYFUNCTION("""COMPUTED_VALUE"""),237)</f>
        <v>237</v>
      </c>
    </row>
    <row r="72" spans="1:52" ht="13.2" x14ac:dyDescent="0.25">
      <c r="A72" s="2" t="str">
        <f ca="1">IFERROR(__xludf.DUMMYFUNCTION("""COMPUTED_VALUE"""),"Omaha, NE (From Diamond Princess)")</f>
        <v>Omaha, NE (From Diamond Princess)</v>
      </c>
      <c r="B72" s="2" t="str">
        <f ca="1">IFERROR(__xludf.DUMMYFUNCTION("""COMPUTED_VALUE"""),"US")</f>
        <v>US</v>
      </c>
      <c r="C72" s="2">
        <f ca="1">IFERROR(__xludf.DUMMYFUNCTION("""COMPUTED_VALUE"""),41.2545)</f>
        <v>41.2545</v>
      </c>
      <c r="D72" s="2">
        <f ca="1">IFERROR(__xludf.DUMMYFUNCTION("""COMPUTED_VALUE"""),-95.9758)</f>
        <v>-95.975800000000007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IFERROR(__xludf.DUMMYFUNCTION("""COMPUTED_VALUE"""),0)</f>
        <v>0</v>
      </c>
      <c r="AO72" s="2">
        <f ca="1">IFERROR(__xludf.DUMMYFUNCTION("""COMPUTED_VALUE"""),0)</f>
        <v>0</v>
      </c>
      <c r="AP72" s="2">
        <f ca="1">IFERROR(__xludf.DUMMYFUNCTION("""COMPUTED_VALUE"""),0)</f>
        <v>0</v>
      </c>
      <c r="AQ72" s="2">
        <f ca="1">IFERROR(__xludf.DUMMYFUNCTION("""COMPUTED_VALUE"""),0)</f>
        <v>0</v>
      </c>
      <c r="AR72" s="2">
        <f ca="1">IFERROR(__xludf.DUMMYFUNCTION("""COMPUTED_VALUE"""),0)</f>
        <v>0</v>
      </c>
      <c r="AS72" s="2">
        <f ca="1">IFERROR(__xludf.DUMMYFUNCTION("""COMPUTED_VALUE"""),0)</f>
        <v>0</v>
      </c>
      <c r="AT72" s="2">
        <f ca="1">IFERROR(__xludf.DUMMYFUNCTION("""COMPUTED_VALUE"""),0)</f>
        <v>0</v>
      </c>
      <c r="AU72" s="2">
        <f ca="1">IFERROR(__xludf.DUMMYFUNCTION("""COMPUTED_VALUE"""),0)</f>
        <v>0</v>
      </c>
      <c r="AV72" s="2">
        <f ca="1">IFERROR(__xludf.DUMMYFUNCTION("""COMPUTED_VALUE"""),0)</f>
        <v>0</v>
      </c>
      <c r="AW72" s="2">
        <f ca="1">IFERROR(__xludf.DUMMYFUNCTION("""COMPUTED_VALUE"""),0)</f>
        <v>0</v>
      </c>
      <c r="AX72" s="2">
        <f ca="1">IFERROR(__xludf.DUMMYFUNCTION("""COMPUTED_VALUE"""),0)</f>
        <v>0</v>
      </c>
      <c r="AY72" s="2">
        <f ca="1">IFERROR(__xludf.DUMMYFUNCTION("""COMPUTED_VALUE"""),0)</f>
        <v>0</v>
      </c>
      <c r="AZ72" s="2">
        <f ca="1">IFERROR(__xludf.DUMMYFUNCTION("""COMPUTED_VALUE"""),0)</f>
        <v>0</v>
      </c>
    </row>
    <row r="73" spans="1:52" ht="13.2" x14ac:dyDescent="0.25">
      <c r="A73" s="2" t="str">
        <f ca="1">IFERROR(__xludf.DUMMYFUNCTION("""COMPUTED_VALUE"""),"Travis, CA (From Diamond Princess)")</f>
        <v>Travis, CA (From Diamond Princess)</v>
      </c>
      <c r="B73" s="2" t="str">
        <f ca="1">IFERROR(__xludf.DUMMYFUNCTION("""COMPUTED_VALUE"""),"US")</f>
        <v>US</v>
      </c>
      <c r="C73" s="2">
        <f ca="1">IFERROR(__xludf.DUMMYFUNCTION("""COMPUTED_VALUE"""),38.2721)</f>
        <v>38.272100000000002</v>
      </c>
      <c r="D73" s="2">
        <f ca="1">IFERROR(__xludf.DUMMYFUNCTION("""COMPUTED_VALUE"""),-121.9399)</f>
        <v>-121.93989999999999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IFERROR(__xludf.DUMMYFUNCTION("""COMPUTED_VALUE"""),0)</f>
        <v>0</v>
      </c>
      <c r="AO73" s="2">
        <f ca="1">IFERROR(__xludf.DUMMYFUNCTION("""COMPUTED_VALUE"""),0)</f>
        <v>0</v>
      </c>
      <c r="AP73" s="2">
        <f ca="1">IFERROR(__xludf.DUMMYFUNCTION("""COMPUTED_VALUE"""),0)</f>
        <v>0</v>
      </c>
      <c r="AQ73" s="2">
        <f ca="1">IFERROR(__xludf.DUMMYFUNCTION("""COMPUTED_VALUE"""),0)</f>
        <v>0</v>
      </c>
      <c r="AR73" s="2">
        <f ca="1">IFERROR(__xludf.DUMMYFUNCTION("""COMPUTED_VALUE"""),0)</f>
        <v>0</v>
      </c>
      <c r="AS73" s="2">
        <f ca="1">IFERROR(__xludf.DUMMYFUNCTION("""COMPUTED_VALUE"""),0)</f>
        <v>0</v>
      </c>
      <c r="AT73" s="2">
        <f ca="1">IFERROR(__xludf.DUMMYFUNCTION("""COMPUTED_VALUE"""),0)</f>
        <v>0</v>
      </c>
      <c r="AU73" s="2">
        <f ca="1">IFERROR(__xludf.DUMMYFUNCTION("""COMPUTED_VALUE"""),0)</f>
        <v>0</v>
      </c>
      <c r="AV73" s="2">
        <f ca="1">IFERROR(__xludf.DUMMYFUNCTION("""COMPUTED_VALUE"""),0)</f>
        <v>0</v>
      </c>
      <c r="AW73" s="2">
        <f ca="1">IFERROR(__xludf.DUMMYFUNCTION("""COMPUTED_VALUE"""),0)</f>
        <v>0</v>
      </c>
      <c r="AX73" s="2">
        <f ca="1">IFERROR(__xludf.DUMMYFUNCTION("""COMPUTED_VALUE"""),0)</f>
        <v>0</v>
      </c>
      <c r="AY73" s="2">
        <f ca="1">IFERROR(__xludf.DUMMYFUNCTION("""COMPUTED_VALUE"""),0)</f>
        <v>0</v>
      </c>
      <c r="AZ73" s="2">
        <f ca="1">IFERROR(__xludf.DUMMYFUNCTION("""COMPUTED_VALUE"""),0)</f>
        <v>0</v>
      </c>
    </row>
    <row r="74" spans="1:52" ht="13.2" x14ac:dyDescent="0.25">
      <c r="A74" s="2" t="str">
        <f ca="1">IFERROR(__xludf.DUMMYFUNCTION("""COMPUTED_VALUE"""),"From Diamond Princess")</f>
        <v>From Diamond Princess</v>
      </c>
      <c r="B74" s="2" t="str">
        <f ca="1">IFERROR(__xludf.DUMMYFUNCTION("""COMPUTED_VALUE"""),"Australia")</f>
        <v>Australia</v>
      </c>
      <c r="C74" s="2">
        <f ca="1">IFERROR(__xludf.DUMMYFUNCTION("""COMPUTED_VALUE"""),35.4437)</f>
        <v>35.4437</v>
      </c>
      <c r="D74" s="2">
        <f ca="1">IFERROR(__xludf.DUMMYFUNCTION("""COMPUTED_VALUE"""),139.638)</f>
        <v>139.63800000000001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IFERROR(__xludf.DUMMYFUNCTION("""COMPUTED_VALUE"""),0)</f>
        <v>0</v>
      </c>
      <c r="AM74" s="2">
        <f ca="1">IFERROR(__xludf.DUMMYFUNCTION("""COMPUTED_VALUE"""),0)</f>
        <v>0</v>
      </c>
      <c r="AN74" s="2">
        <f ca="1">IFERROR(__xludf.DUMMYFUNCTION("""COMPUTED_VALUE"""),0)</f>
        <v>0</v>
      </c>
      <c r="AO74" s="2">
        <f ca="1">IFERROR(__xludf.DUMMYFUNCTION("""COMPUTED_VALUE"""),0)</f>
        <v>0</v>
      </c>
      <c r="AP74" s="2">
        <f ca="1">IFERROR(__xludf.DUMMYFUNCTION("""COMPUTED_VALUE"""),0)</f>
        <v>0</v>
      </c>
      <c r="AQ74" s="2">
        <f ca="1">IFERROR(__xludf.DUMMYFUNCTION("""COMPUTED_VALUE"""),0)</f>
        <v>0</v>
      </c>
      <c r="AR74" s="2">
        <f ca="1">IFERROR(__xludf.DUMMYFUNCTION("""COMPUTED_VALUE"""),0)</f>
        <v>0</v>
      </c>
      <c r="AS74" s="2">
        <f ca="1">IFERROR(__xludf.DUMMYFUNCTION("""COMPUTED_VALUE"""),0)</f>
        <v>0</v>
      </c>
      <c r="AT74" s="2">
        <f ca="1">IFERROR(__xludf.DUMMYFUNCTION("""COMPUTED_VALUE"""),0)</f>
        <v>0</v>
      </c>
      <c r="AU74" s="2">
        <f ca="1">IFERROR(__xludf.DUMMYFUNCTION("""COMPUTED_VALUE"""),0)</f>
        <v>0</v>
      </c>
      <c r="AV74" s="2">
        <f ca="1">IFERROR(__xludf.DUMMYFUNCTION("""COMPUTED_VALUE"""),0)</f>
        <v>0</v>
      </c>
      <c r="AW74" s="2">
        <f ca="1">IFERROR(__xludf.DUMMYFUNCTION("""COMPUTED_VALUE"""),0)</f>
        <v>0</v>
      </c>
      <c r="AX74" s="2">
        <f ca="1">IFERROR(__xludf.DUMMYFUNCTION("""COMPUTED_VALUE"""),0)</f>
        <v>0</v>
      </c>
      <c r="AY74" s="2">
        <f ca="1">IFERROR(__xludf.DUMMYFUNCTION("""COMPUTED_VALUE"""),0)</f>
        <v>0</v>
      </c>
      <c r="AZ74" s="2">
        <f ca="1">IFERROR(__xludf.DUMMYFUNCTION("""COMPUTED_VALUE"""),0)</f>
        <v>0</v>
      </c>
    </row>
    <row r="75" spans="1:52" ht="13.2" x14ac:dyDescent="0.25">
      <c r="A75" s="2" t="str">
        <f ca="1">IFERROR(__xludf.DUMMYFUNCTION("""COMPUTED_VALUE"""),"Lackland, TX (From Diamond Princess)")</f>
        <v>Lackland, TX (From Diamond Princess)</v>
      </c>
      <c r="B75" s="2" t="str">
        <f ca="1">IFERROR(__xludf.DUMMYFUNCTION("""COMPUTED_VALUE"""),"US")</f>
        <v>US</v>
      </c>
      <c r="C75" s="2">
        <f ca="1">IFERROR(__xludf.DUMMYFUNCTION("""COMPUTED_VALUE"""),29.3829)</f>
        <v>29.382899999999999</v>
      </c>
      <c r="D75" s="2">
        <f ca="1">IFERROR(__xludf.DUMMYFUNCTION("""COMPUTED_VALUE"""),-98.6134)</f>
        <v>-98.613399999999999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IFERROR(__xludf.DUMMYFUNCTION("""COMPUTED_VALUE"""),0)</f>
        <v>0</v>
      </c>
      <c r="AM75" s="2">
        <f ca="1">IFERROR(__xludf.DUMMYFUNCTION("""COMPUTED_VALUE"""),0)</f>
        <v>0</v>
      </c>
      <c r="AN75" s="2">
        <f ca="1">IFERROR(__xludf.DUMMYFUNCTION("""COMPUTED_VALUE"""),0)</f>
        <v>0</v>
      </c>
      <c r="AO75" s="2">
        <f ca="1">IFERROR(__xludf.DUMMYFUNCTION("""COMPUTED_VALUE"""),0)</f>
        <v>0</v>
      </c>
      <c r="AP75" s="2">
        <f ca="1">IFERROR(__xludf.DUMMYFUNCTION("""COMPUTED_VALUE"""),0)</f>
        <v>0</v>
      </c>
      <c r="AQ75" s="2">
        <f ca="1">IFERROR(__xludf.DUMMYFUNCTION("""COMPUTED_VALUE"""),0)</f>
        <v>0</v>
      </c>
      <c r="AR75" s="2">
        <f ca="1">IFERROR(__xludf.DUMMYFUNCTION("""COMPUTED_VALUE"""),0)</f>
        <v>0</v>
      </c>
      <c r="AS75" s="2">
        <f ca="1">IFERROR(__xludf.DUMMYFUNCTION("""COMPUTED_VALUE"""),0)</f>
        <v>0</v>
      </c>
      <c r="AT75" s="2">
        <f ca="1">IFERROR(__xludf.DUMMYFUNCTION("""COMPUTED_VALUE"""),0)</f>
        <v>0</v>
      </c>
      <c r="AU75" s="2">
        <f ca="1">IFERROR(__xludf.DUMMYFUNCTION("""COMPUTED_VALUE"""),0)</f>
        <v>0</v>
      </c>
      <c r="AV75" s="2">
        <f ca="1">IFERROR(__xludf.DUMMYFUNCTION("""COMPUTED_VALUE"""),0)</f>
        <v>0</v>
      </c>
      <c r="AW75" s="2">
        <f ca="1">IFERROR(__xludf.DUMMYFUNCTION("""COMPUTED_VALUE"""),0)</f>
        <v>0</v>
      </c>
      <c r="AX75" s="2">
        <f ca="1">IFERROR(__xludf.DUMMYFUNCTION("""COMPUTED_VALUE"""),0)</f>
        <v>0</v>
      </c>
      <c r="AY75" s="2">
        <f ca="1">IFERROR(__xludf.DUMMYFUNCTION("""COMPUTED_VALUE"""),0)</f>
        <v>0</v>
      </c>
      <c r="AZ75" s="2">
        <f ca="1">IFERROR(__xludf.DUMMYFUNCTION("""COMPUTED_VALUE"""),0)</f>
        <v>0</v>
      </c>
    </row>
    <row r="76" spans="1:52" ht="13.2" x14ac:dyDescent="0.25">
      <c r="A76" s="2" t="str">
        <f ca="1">IFERROR(__xludf.DUMMYFUNCTION("""COMPUTED_VALUE"""),"")</f>
        <v/>
      </c>
      <c r="B76" s="2" t="str">
        <f ca="1">IFERROR(__xludf.DUMMYFUNCTION("""COMPUTED_VALUE"""),"Lebanon")</f>
        <v>Lebanon</v>
      </c>
      <c r="C76" s="2">
        <f ca="1">IFERROR(__xludf.DUMMYFUNCTION("""COMPUTED_VALUE"""),33.8547)</f>
        <v>33.854700000000001</v>
      </c>
      <c r="D76" s="2">
        <f ca="1">IFERROR(__xludf.DUMMYFUNCTION("""COMPUTED_VALUE"""),35.8623)</f>
        <v>35.862299999999998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IFERROR(__xludf.DUMMYFUNCTION("""COMPUTED_VALUE"""),0)</f>
        <v>0</v>
      </c>
      <c r="AK76" s="2">
        <f ca="1">IFERROR(__xludf.DUMMYFUNCTION("""COMPUTED_VALUE"""),0)</f>
        <v>0</v>
      </c>
      <c r="AL76" s="2">
        <f ca="1">IFERROR(__xludf.DUMMYFUNCTION("""COMPUTED_VALUE"""),0)</f>
        <v>0</v>
      </c>
      <c r="AM76" s="2">
        <f ca="1">IFERROR(__xludf.DUMMYFUNCTION("""COMPUTED_VALUE"""),0)</f>
        <v>0</v>
      </c>
      <c r="AN76" s="2">
        <f ca="1">IFERROR(__xludf.DUMMYFUNCTION("""COMPUTED_VALUE"""),0)</f>
        <v>0</v>
      </c>
      <c r="AO76" s="2">
        <f ca="1">IFERROR(__xludf.DUMMYFUNCTION("""COMPUTED_VALUE"""),0)</f>
        <v>0</v>
      </c>
      <c r="AP76" s="2">
        <f ca="1">IFERROR(__xludf.DUMMYFUNCTION("""COMPUTED_VALUE"""),0)</f>
        <v>0</v>
      </c>
      <c r="AQ76" s="2">
        <f ca="1">IFERROR(__xludf.DUMMYFUNCTION("""COMPUTED_VALUE"""),0)</f>
        <v>0</v>
      </c>
      <c r="AR76" s="2">
        <f ca="1">IFERROR(__xludf.DUMMYFUNCTION("""COMPUTED_VALUE"""),0)</f>
        <v>0</v>
      </c>
      <c r="AS76" s="2">
        <f ca="1">IFERROR(__xludf.DUMMYFUNCTION("""COMPUTED_VALUE"""),0)</f>
        <v>0</v>
      </c>
      <c r="AT76" s="2">
        <f ca="1">IFERROR(__xludf.DUMMYFUNCTION("""COMPUTED_VALUE"""),0)</f>
        <v>0</v>
      </c>
      <c r="AU76" s="2">
        <f ca="1">IFERROR(__xludf.DUMMYFUNCTION("""COMPUTED_VALUE"""),0)</f>
        <v>0</v>
      </c>
      <c r="AV76" s="2">
        <f ca="1">IFERROR(__xludf.DUMMYFUNCTION("""COMPUTED_VALUE"""),0)</f>
        <v>0</v>
      </c>
      <c r="AW76" s="2">
        <f ca="1">IFERROR(__xludf.DUMMYFUNCTION("""COMPUTED_VALUE"""),0)</f>
        <v>0</v>
      </c>
      <c r="AX76" s="2">
        <f ca="1">IFERROR(__xludf.DUMMYFUNCTION("""COMPUTED_VALUE"""),0)</f>
        <v>0</v>
      </c>
      <c r="AY76" s="2">
        <f ca="1">IFERROR(__xludf.DUMMYFUNCTION("""COMPUTED_VALUE"""),0)</f>
        <v>0</v>
      </c>
      <c r="AZ76" s="2">
        <f ca="1">IFERROR(__xludf.DUMMYFUNCTION("""COMPUTED_VALUE"""),0)</f>
        <v>0</v>
      </c>
    </row>
    <row r="77" spans="1:52" ht="13.2" x14ac:dyDescent="0.25">
      <c r="A77" s="2" t="str">
        <f ca="1">IFERROR(__xludf.DUMMYFUNCTION("""COMPUTED_VALUE"""),"Humboldt County, CA")</f>
        <v>Humboldt County, CA</v>
      </c>
      <c r="B77" s="2" t="str">
        <f ca="1">IFERROR(__xludf.DUMMYFUNCTION("""COMPUTED_VALUE"""),"US")</f>
        <v>US</v>
      </c>
      <c r="C77" s="2">
        <f ca="1">IFERROR(__xludf.DUMMYFUNCTION("""COMPUTED_VALUE"""),40.745)</f>
        <v>40.744999999999997</v>
      </c>
      <c r="D77" s="2">
        <f ca="1">IFERROR(__xludf.DUMMYFUNCTION("""COMPUTED_VALUE"""),-123.8695)</f>
        <v>-123.8695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Z77" s="2">
        <f ca="1">IFERROR(__xludf.DUMMYFUNCTION("""COMPUTED_VALUE"""),0)</f>
        <v>0</v>
      </c>
      <c r="AA77" s="2">
        <f ca="1">IFERROR(__xludf.DUMMYFUNCTION("""COMPUTED_VALUE"""),0)</f>
        <v>0</v>
      </c>
      <c r="AB77" s="2">
        <f ca="1">IFERROR(__xludf.DUMMYFUNCTION("""COMPUTED_VALUE"""),0)</f>
        <v>0</v>
      </c>
      <c r="AC77" s="2">
        <f ca="1">IFERROR(__xludf.DUMMYFUNCTION("""COMPUTED_VALUE"""),0)</f>
        <v>0</v>
      </c>
      <c r="AD77" s="2">
        <f ca="1">IFERROR(__xludf.DUMMYFUNCTION("""COMPUTED_VALUE"""),0)</f>
        <v>0</v>
      </c>
      <c r="AE77" s="2">
        <f ca="1">IFERROR(__xludf.DUMMYFUNCTION("""COMPUTED_VALUE"""),0)</f>
        <v>0</v>
      </c>
      <c r="AF77" s="2">
        <f ca="1">IFERROR(__xludf.DUMMYFUNCTION("""COMPUTED_VALUE"""),0)</f>
        <v>0</v>
      </c>
      <c r="AG77" s="2">
        <f ca="1">IFERROR(__xludf.DUMMYFUNCTION("""COMPUTED_VALUE"""),0)</f>
        <v>0</v>
      </c>
      <c r="AH77" s="2">
        <f ca="1">IFERROR(__xludf.DUMMYFUNCTION("""COMPUTED_VALUE"""),0)</f>
        <v>0</v>
      </c>
      <c r="AI77" s="2">
        <f ca="1">IFERROR(__xludf.DUMMYFUNCTION("""COMPUTED_VALUE"""),0)</f>
        <v>0</v>
      </c>
      <c r="AJ77" s="2">
        <f ca="1">IFERROR(__xludf.DUMMYFUNCTION("""COMPUTED_VALUE"""),0)</f>
        <v>0</v>
      </c>
      <c r="AK77" s="2">
        <f ca="1">IFERROR(__xludf.DUMMYFUNCTION("""COMPUTED_VALUE"""),0)</f>
        <v>0</v>
      </c>
      <c r="AL77" s="2">
        <f ca="1">IFERROR(__xludf.DUMMYFUNCTION("""COMPUTED_VALUE"""),0)</f>
        <v>0</v>
      </c>
      <c r="AM77" s="2">
        <f ca="1">IFERROR(__xludf.DUMMYFUNCTION("""COMPUTED_VALUE"""),0)</f>
        <v>0</v>
      </c>
      <c r="AN77" s="2">
        <f ca="1">IFERROR(__xludf.DUMMYFUNCTION("""COMPUTED_VALUE"""),0)</f>
        <v>0</v>
      </c>
      <c r="AO77" s="2">
        <f ca="1">IFERROR(__xludf.DUMMYFUNCTION("""COMPUTED_VALUE"""),0)</f>
        <v>0</v>
      </c>
      <c r="AP77" s="2">
        <f ca="1">IFERROR(__xludf.DUMMYFUNCTION("""COMPUTED_VALUE"""),0)</f>
        <v>0</v>
      </c>
      <c r="AQ77" s="2">
        <f ca="1">IFERROR(__xludf.DUMMYFUNCTION("""COMPUTED_VALUE"""),0)</f>
        <v>0</v>
      </c>
      <c r="AR77" s="2">
        <f ca="1">IFERROR(__xludf.DUMMYFUNCTION("""COMPUTED_VALUE"""),0)</f>
        <v>0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  <c r="AV77" s="2">
        <f ca="1">IFERROR(__xludf.DUMMYFUNCTION("""COMPUTED_VALUE"""),0)</f>
        <v>0</v>
      </c>
      <c r="AW77" s="2">
        <f ca="1">IFERROR(__xludf.DUMMYFUNCTION("""COMPUTED_VALUE"""),0)</f>
        <v>0</v>
      </c>
      <c r="AX77" s="2">
        <f ca="1">IFERROR(__xludf.DUMMYFUNCTION("""COMPUTED_VALUE"""),0)</f>
        <v>0</v>
      </c>
      <c r="AY77" s="2">
        <f ca="1">IFERROR(__xludf.DUMMYFUNCTION("""COMPUTED_VALUE"""),0)</f>
        <v>0</v>
      </c>
      <c r="AZ77" s="2">
        <f ca="1">IFERROR(__xludf.DUMMYFUNCTION("""COMPUTED_VALUE"""),0)</f>
        <v>0</v>
      </c>
    </row>
    <row r="78" spans="1:52" ht="13.2" x14ac:dyDescent="0.25">
      <c r="A78" s="2" t="str">
        <f ca="1">IFERROR(__xludf.DUMMYFUNCTION("""COMPUTED_VALUE"""),"Sacramento County, CA")</f>
        <v>Sacramento County, CA</v>
      </c>
      <c r="B78" s="2" t="str">
        <f ca="1">IFERROR(__xludf.DUMMYFUNCTION("""COMPUTED_VALUE"""),"US")</f>
        <v>US</v>
      </c>
      <c r="C78" s="2">
        <f ca="1">IFERROR(__xludf.DUMMYFUNCTION("""COMPUTED_VALUE"""),38.4747)</f>
        <v>38.474699999999999</v>
      </c>
      <c r="D78" s="2">
        <f ca="1">IFERROR(__xludf.DUMMYFUNCTION("""COMPUTED_VALUE"""),-121.3542)</f>
        <v>-121.35420000000001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IFERROR(__xludf.DUMMYFUNCTION("""COMPUTED_VALUE"""),0)</f>
        <v>0</v>
      </c>
      <c r="AM78" s="2">
        <f ca="1">IFERROR(__xludf.DUMMYFUNCTION("""COMPUTED_VALUE"""),0)</f>
        <v>0</v>
      </c>
      <c r="AN78" s="2">
        <f ca="1">IFERROR(__xludf.DUMMYFUNCTION("""COMPUTED_VALUE"""),0)</f>
        <v>0</v>
      </c>
      <c r="AO78" s="2">
        <f ca="1">IFERROR(__xludf.DUMMYFUNCTION("""COMPUTED_VALUE"""),0)</f>
        <v>0</v>
      </c>
      <c r="AP78" s="2">
        <f ca="1">IFERROR(__xludf.DUMMYFUNCTION("""COMPUTED_VALUE"""),0)</f>
        <v>0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  <c r="AV78" s="2">
        <f ca="1">IFERROR(__xludf.DUMMYFUNCTION("""COMPUTED_VALUE"""),0)</f>
        <v>0</v>
      </c>
      <c r="AW78" s="2">
        <f ca="1">IFERROR(__xludf.DUMMYFUNCTION("""COMPUTED_VALUE"""),0)</f>
        <v>0</v>
      </c>
      <c r="AX78" s="2">
        <f ca="1">IFERROR(__xludf.DUMMYFUNCTION("""COMPUTED_VALUE"""),0)</f>
        <v>0</v>
      </c>
      <c r="AY78" s="2">
        <f ca="1">IFERROR(__xludf.DUMMYFUNCTION("""COMPUTED_VALUE"""),0)</f>
        <v>0</v>
      </c>
      <c r="AZ78" s="2">
        <f ca="1">IFERROR(__xludf.DUMMYFUNCTION("""COMPUTED_VALUE"""),0)</f>
        <v>0</v>
      </c>
    </row>
    <row r="79" spans="1:52" ht="13.2" x14ac:dyDescent="0.25">
      <c r="A79" s="2" t="str">
        <f ca="1">IFERROR(__xludf.DUMMYFUNCTION("""COMPUTED_VALUE"""),"")</f>
        <v/>
      </c>
      <c r="B79" s="2" t="str">
        <f ca="1">IFERROR(__xludf.DUMMYFUNCTION("""COMPUTED_VALUE"""),"Iraq")</f>
        <v>Iraq</v>
      </c>
      <c r="C79" s="2">
        <f ca="1">IFERROR(__xludf.DUMMYFUNCTION("""COMPUTED_VALUE"""),33)</f>
        <v>33</v>
      </c>
      <c r="D79" s="2">
        <f ca="1">IFERROR(__xludf.DUMMYFUNCTION("""COMPUTED_VALUE"""),44)</f>
        <v>44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IFERROR(__xludf.DUMMYFUNCTION("""COMPUTED_VALUE"""),0)</f>
        <v>0</v>
      </c>
      <c r="AU79" s="2">
        <f ca="1">IFERROR(__xludf.DUMMYFUNCTION("""COMPUTED_VALUE"""),2)</f>
        <v>2</v>
      </c>
      <c r="AV79" s="2">
        <f ca="1">IFERROR(__xludf.DUMMYFUNCTION("""COMPUTED_VALUE"""),2)</f>
        <v>2</v>
      </c>
      <c r="AW79" s="2">
        <f ca="1">IFERROR(__xludf.DUMMYFUNCTION("""COMPUTED_VALUE"""),3)</f>
        <v>3</v>
      </c>
      <c r="AX79" s="2">
        <f ca="1">IFERROR(__xludf.DUMMYFUNCTION("""COMPUTED_VALUE"""),4)</f>
        <v>4</v>
      </c>
      <c r="AY79" s="2">
        <f ca="1">IFERROR(__xludf.DUMMYFUNCTION("""COMPUTED_VALUE"""),6)</f>
        <v>6</v>
      </c>
      <c r="AZ79" s="2">
        <f ca="1">IFERROR(__xludf.DUMMYFUNCTION("""COMPUTED_VALUE"""),6)</f>
        <v>6</v>
      </c>
    </row>
    <row r="80" spans="1:52" ht="13.2" x14ac:dyDescent="0.25">
      <c r="A80" s="2" t="str">
        <f ca="1">IFERROR(__xludf.DUMMYFUNCTION("""COMPUTED_VALUE"""),"Unassigned Location (From Diamond Princess)")</f>
        <v>Unassigned Location (From Diamond Princess)</v>
      </c>
      <c r="B80" s="2" t="str">
        <f ca="1">IFERROR(__xludf.DUMMYFUNCTION("""COMPUTED_VALUE"""),"US")</f>
        <v>US</v>
      </c>
      <c r="C80" s="2">
        <f ca="1">IFERROR(__xludf.DUMMYFUNCTION("""COMPUTED_VALUE"""),35.4437)</f>
        <v>35.4437</v>
      </c>
      <c r="D80" s="2">
        <f ca="1">IFERROR(__xludf.DUMMYFUNCTION("""COMPUTED_VALUE"""),139.638)</f>
        <v>139.63800000000001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IFERROR(__xludf.DUMMYFUNCTION("""COMPUTED_VALUE"""),0)</f>
        <v>0</v>
      </c>
      <c r="AX80" s="2">
        <f ca="1">IFERROR(__xludf.DUMMYFUNCTION("""COMPUTED_VALUE"""),0)</f>
        <v>0</v>
      </c>
      <c r="AY80" s="2">
        <f ca="1">IFERROR(__xludf.DUMMYFUNCTION("""COMPUTED_VALUE"""),0)</f>
        <v>0</v>
      </c>
      <c r="AZ80" s="2">
        <f ca="1">IFERROR(__xludf.DUMMYFUNCTION("""COMPUTED_VALUE"""),0)</f>
        <v>0</v>
      </c>
    </row>
    <row r="81" spans="1:52" ht="13.2" x14ac:dyDescent="0.25">
      <c r="A81" s="2" t="str">
        <f ca="1">IFERROR(__xludf.DUMMYFUNCTION("""COMPUTED_VALUE"""),"")</f>
        <v/>
      </c>
      <c r="B81" s="2" t="str">
        <f ca="1">IFERROR(__xludf.DUMMYFUNCTION("""COMPUTED_VALUE"""),"Oman")</f>
        <v>Oman</v>
      </c>
      <c r="C81" s="2">
        <f ca="1">IFERROR(__xludf.DUMMYFUNCTION("""COMPUTED_VALUE"""),21)</f>
        <v>21</v>
      </c>
      <c r="D81" s="2">
        <f ca="1">IFERROR(__xludf.DUMMYFUNCTION("""COMPUTED_VALUE"""),57)</f>
        <v>57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IFERROR(__xludf.DUMMYFUNCTION("""COMPUTED_VALUE"""),0)</f>
        <v>0</v>
      </c>
      <c r="AR81" s="2">
        <f ca="1">IFERROR(__xludf.DUMMYFUNCTION("""COMPUTED_VALUE"""),0)</f>
        <v>0</v>
      </c>
      <c r="AS81" s="2">
        <f ca="1">IFERROR(__xludf.DUMMYFUNCTION("""COMPUTED_VALUE"""),0)</f>
        <v>0</v>
      </c>
      <c r="AT81" s="2">
        <f ca="1">IFERROR(__xludf.DUMMYFUNCTION("""COMPUTED_VALUE"""),0)</f>
        <v>0</v>
      </c>
      <c r="AU81" s="2">
        <f ca="1">IFERROR(__xludf.DUMMYFUNCTION("""COMPUTED_VALUE"""),0)</f>
        <v>0</v>
      </c>
      <c r="AV81" s="2">
        <f ca="1">IFERROR(__xludf.DUMMYFUNCTION("""COMPUTED_VALUE"""),0)</f>
        <v>0</v>
      </c>
      <c r="AW81" s="2">
        <f ca="1">IFERROR(__xludf.DUMMYFUNCTION("""COMPUTED_VALUE"""),0)</f>
        <v>0</v>
      </c>
      <c r="AX81" s="2">
        <f ca="1">IFERROR(__xludf.DUMMYFUNCTION("""COMPUTED_VALUE"""),0)</f>
        <v>0</v>
      </c>
      <c r="AY81" s="2">
        <f ca="1">IFERROR(__xludf.DUMMYFUNCTION("""COMPUTED_VALUE"""),0)</f>
        <v>0</v>
      </c>
      <c r="AZ81" s="2">
        <f ca="1">IFERROR(__xludf.DUMMYFUNCTION("""COMPUTED_VALUE"""),0)</f>
        <v>0</v>
      </c>
    </row>
    <row r="82" spans="1:52" ht="13.2" x14ac:dyDescent="0.25">
      <c r="A82" s="2" t="str">
        <f ca="1">IFERROR(__xludf.DUMMYFUNCTION("""COMPUTED_VALUE"""),"")</f>
        <v/>
      </c>
      <c r="B82" s="2" t="str">
        <f ca="1">IFERROR(__xludf.DUMMYFUNCTION("""COMPUTED_VALUE"""),"Afghanistan")</f>
        <v>Afghanistan</v>
      </c>
      <c r="C82" s="2">
        <f ca="1">IFERROR(__xludf.DUMMYFUNCTION("""COMPUTED_VALUE"""),33)</f>
        <v>33</v>
      </c>
      <c r="D82" s="2">
        <f ca="1">IFERROR(__xludf.DUMMYFUNCTION("""COMPUTED_VALUE"""),65)</f>
        <v>65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IFERROR(__xludf.DUMMYFUNCTION("""COMPUTED_VALUE"""),0)</f>
        <v>0</v>
      </c>
      <c r="L82" s="2">
        <f ca="1">IFERROR(__xludf.DUMMYFUNCTION("""COMPUTED_VALUE"""),0)</f>
        <v>0</v>
      </c>
      <c r="M82" s="2">
        <f ca="1">IFERROR(__xludf.DUMMYFUNCTION("""COMPUTED_VALUE"""),0)</f>
        <v>0</v>
      </c>
      <c r="N82" s="2">
        <f ca="1">IFERROR(__xludf.DUMMYFUNCTION("""COMPUTED_VALUE"""),0)</f>
        <v>0</v>
      </c>
      <c r="O82" s="2">
        <f ca="1">IFERROR(__xludf.DUMMYFUNCTION("""COMPUTED_VALUE"""),0)</f>
        <v>0</v>
      </c>
      <c r="P82" s="2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Z82" s="2">
        <f ca="1">IFERROR(__xludf.DUMMYFUNCTION("""COMPUTED_VALUE"""),0)</f>
        <v>0</v>
      </c>
      <c r="AA82" s="2">
        <f ca="1">IFERROR(__xludf.DUMMYFUNCTION("""COMPUTED_VALUE"""),0)</f>
        <v>0</v>
      </c>
      <c r="AB82" s="2">
        <f ca="1">IFERROR(__xludf.DUMMYFUNCTION("""COMPUTED_VALUE"""),0)</f>
        <v>0</v>
      </c>
      <c r="AC82" s="2">
        <f ca="1">IFERROR(__xludf.DUMMYFUNCTION("""COMPUTED_VALUE"""),0)</f>
        <v>0</v>
      </c>
      <c r="AD82" s="2">
        <f ca="1">IFERROR(__xludf.DUMMYFUNCTION("""COMPUTED_VALUE"""),0)</f>
        <v>0</v>
      </c>
      <c r="AE82" s="2">
        <f ca="1">IFERROR(__xludf.DUMMYFUNCTION("""COMPUTED_VALUE"""),0)</f>
        <v>0</v>
      </c>
      <c r="AF82" s="2">
        <f ca="1">IFERROR(__xludf.DUMMYFUNCTION("""COMPUTED_VALUE"""),0)</f>
        <v>0</v>
      </c>
      <c r="AG82" s="2">
        <f ca="1">IFERROR(__xludf.DUMMYFUNCTION("""COMPUTED_VALUE"""),0)</f>
        <v>0</v>
      </c>
      <c r="AH82" s="2">
        <f ca="1">IFERROR(__xludf.DUMMYFUNCTION("""COMPUTED_VALUE"""),0)</f>
        <v>0</v>
      </c>
      <c r="AI82" s="2">
        <f ca="1">IFERROR(__xludf.DUMMYFUNCTION("""COMPUTED_VALUE"""),0)</f>
        <v>0</v>
      </c>
      <c r="AJ82" s="2">
        <f ca="1">IFERROR(__xludf.DUMMYFUNCTION("""COMPUTED_VALUE"""),0)</f>
        <v>0</v>
      </c>
      <c r="AK82" s="2">
        <f ca="1">IFERROR(__xludf.DUMMYFUNCTION("""COMPUTED_VALUE"""),0)</f>
        <v>0</v>
      </c>
      <c r="AL82" s="2">
        <f ca="1">IFERROR(__xludf.DUMMYFUNCTION("""COMPUTED_VALUE"""),0)</f>
        <v>0</v>
      </c>
      <c r="AM82" s="2">
        <f ca="1">IFERROR(__xludf.DUMMYFUNCTION("""COMPUTED_VALUE"""),0)</f>
        <v>0</v>
      </c>
      <c r="AN82" s="2">
        <f ca="1">IFERROR(__xludf.DUMMYFUNCTION("""COMPUTED_VALUE"""),0)</f>
        <v>0</v>
      </c>
      <c r="AO82" s="2">
        <f ca="1">IFERROR(__xludf.DUMMYFUNCTION("""COMPUTED_VALUE"""),0)</f>
        <v>0</v>
      </c>
      <c r="AP82" s="2">
        <f ca="1">IFERROR(__xludf.DUMMYFUNCTION("""COMPUTED_VALUE"""),0)</f>
        <v>0</v>
      </c>
      <c r="AQ82" s="2">
        <f ca="1">IFERROR(__xludf.DUMMYFUNCTION("""COMPUTED_VALUE"""),0)</f>
        <v>0</v>
      </c>
      <c r="AR82" s="2">
        <f ca="1">IFERROR(__xludf.DUMMYFUNCTION("""COMPUTED_VALUE"""),0)</f>
        <v>0</v>
      </c>
      <c r="AS82" s="2">
        <f ca="1">IFERROR(__xludf.DUMMYFUNCTION("""COMPUTED_VALUE"""),0)</f>
        <v>0</v>
      </c>
      <c r="AT82" s="2">
        <f ca="1">IFERROR(__xludf.DUMMYFUNCTION("""COMPUTED_VALUE"""),0)</f>
        <v>0</v>
      </c>
      <c r="AU82" s="2">
        <f ca="1">IFERROR(__xludf.DUMMYFUNCTION("""COMPUTED_VALUE"""),0)</f>
        <v>0</v>
      </c>
      <c r="AV82" s="2">
        <f ca="1">IFERROR(__xludf.DUMMYFUNCTION("""COMPUTED_VALUE"""),0)</f>
        <v>0</v>
      </c>
      <c r="AW82" s="2">
        <f ca="1">IFERROR(__xludf.DUMMYFUNCTION("""COMPUTED_VALUE"""),0)</f>
        <v>0</v>
      </c>
      <c r="AX82" s="2">
        <f ca="1">IFERROR(__xludf.DUMMYFUNCTION("""COMPUTED_VALUE"""),0)</f>
        <v>0</v>
      </c>
      <c r="AY82" s="2">
        <f ca="1">IFERROR(__xludf.DUMMYFUNCTION("""COMPUTED_VALUE"""),0)</f>
        <v>0</v>
      </c>
      <c r="AZ82" s="2">
        <f ca="1">IFERROR(__xludf.DUMMYFUNCTION("""COMPUTED_VALUE"""),0)</f>
        <v>0</v>
      </c>
    </row>
    <row r="83" spans="1:52" ht="13.2" x14ac:dyDescent="0.25">
      <c r="A83" s="2" t="str">
        <f ca="1">IFERROR(__xludf.DUMMYFUNCTION("""COMPUTED_VALUE"""),"")</f>
        <v/>
      </c>
      <c r="B83" s="2" t="str">
        <f ca="1">IFERROR(__xludf.DUMMYFUNCTION("""COMPUTED_VALUE"""),"Bahrain")</f>
        <v>Bahrain</v>
      </c>
      <c r="C83" s="2">
        <f ca="1">IFERROR(__xludf.DUMMYFUNCTION("""COMPUTED_VALUE"""),26.0275)</f>
        <v>26.0275</v>
      </c>
      <c r="D83" s="2">
        <f ca="1">IFERROR(__xludf.DUMMYFUNCTION("""COMPUTED_VALUE"""),50.55)</f>
        <v>50.55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IFERROR(__xludf.DUMMYFUNCTION("""COMPUTED_VALUE"""),0)</f>
        <v>0</v>
      </c>
      <c r="AT83" s="2">
        <f ca="1">IFERROR(__xludf.DUMMYFUNCTION("""COMPUTED_VALUE"""),0)</f>
        <v>0</v>
      </c>
      <c r="AU83" s="2">
        <f ca="1">IFERROR(__xludf.DUMMYFUNCTION("""COMPUTED_VALUE"""),0)</f>
        <v>0</v>
      </c>
      <c r="AV83" s="2">
        <f ca="1">IFERROR(__xludf.DUMMYFUNCTION("""COMPUTED_VALUE"""),0)</f>
        <v>0</v>
      </c>
      <c r="AW83" s="2">
        <f ca="1">IFERROR(__xludf.DUMMYFUNCTION("""COMPUTED_VALUE"""),0)</f>
        <v>0</v>
      </c>
      <c r="AX83" s="2">
        <f ca="1">IFERROR(__xludf.DUMMYFUNCTION("""COMPUTED_VALUE"""),0)</f>
        <v>0</v>
      </c>
      <c r="AY83" s="2">
        <f ca="1">IFERROR(__xludf.DUMMYFUNCTION("""COMPUTED_VALUE"""),0)</f>
        <v>0</v>
      </c>
      <c r="AZ83" s="2">
        <f ca="1">IFERROR(__xludf.DUMMYFUNCTION("""COMPUTED_VALUE"""),0)</f>
        <v>0</v>
      </c>
    </row>
    <row r="84" spans="1:52" ht="13.2" x14ac:dyDescent="0.25">
      <c r="A84" s="2" t="str">
        <f ca="1">IFERROR(__xludf.DUMMYFUNCTION("""COMPUTED_VALUE"""),"")</f>
        <v/>
      </c>
      <c r="B84" s="2" t="str">
        <f ca="1">IFERROR(__xludf.DUMMYFUNCTION("""COMPUTED_VALUE"""),"Kuwait")</f>
        <v>Kuwait</v>
      </c>
      <c r="C84" s="2">
        <f ca="1">IFERROR(__xludf.DUMMYFUNCTION("""COMPUTED_VALUE"""),29.5)</f>
        <v>29.5</v>
      </c>
      <c r="D84" s="2">
        <f ca="1">IFERROR(__xludf.DUMMYFUNCTION("""COMPUTED_VALUE"""),47.75)</f>
        <v>47.75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IFERROR(__xludf.DUMMYFUNCTION("""COMPUTED_VALUE"""),0)</f>
        <v>0</v>
      </c>
      <c r="AR84" s="2">
        <f ca="1">IFERROR(__xludf.DUMMYFUNCTION("""COMPUTED_VALUE"""),0)</f>
        <v>0</v>
      </c>
      <c r="AS84" s="2">
        <f ca="1">IFERROR(__xludf.DUMMYFUNCTION("""COMPUTED_VALUE"""),0)</f>
        <v>0</v>
      </c>
      <c r="AT84" s="2">
        <f ca="1">IFERROR(__xludf.DUMMYFUNCTION("""COMPUTED_VALUE"""),0)</f>
        <v>0</v>
      </c>
      <c r="AU84" s="2">
        <f ca="1">IFERROR(__xludf.DUMMYFUNCTION("""COMPUTED_VALUE"""),0)</f>
        <v>0</v>
      </c>
      <c r="AV84" s="2">
        <f ca="1">IFERROR(__xludf.DUMMYFUNCTION("""COMPUTED_VALUE"""),0)</f>
        <v>0</v>
      </c>
      <c r="AW84" s="2">
        <f ca="1">IFERROR(__xludf.DUMMYFUNCTION("""COMPUTED_VALUE"""),0)</f>
        <v>0</v>
      </c>
      <c r="AX84" s="2">
        <f ca="1">IFERROR(__xludf.DUMMYFUNCTION("""COMPUTED_VALUE"""),0)</f>
        <v>0</v>
      </c>
      <c r="AY84" s="2">
        <f ca="1">IFERROR(__xludf.DUMMYFUNCTION("""COMPUTED_VALUE"""),0)</f>
        <v>0</v>
      </c>
      <c r="AZ84" s="2">
        <f ca="1">IFERROR(__xludf.DUMMYFUNCTION("""COMPUTED_VALUE"""),0)</f>
        <v>0</v>
      </c>
    </row>
    <row r="85" spans="1:52" ht="13.2" x14ac:dyDescent="0.25">
      <c r="A85" s="2" t="str">
        <f ca="1">IFERROR(__xludf.DUMMYFUNCTION("""COMPUTED_VALUE"""),"")</f>
        <v/>
      </c>
      <c r="B85" s="2" t="str">
        <f ca="1">IFERROR(__xludf.DUMMYFUNCTION("""COMPUTED_VALUE"""),"Algeria")</f>
        <v>Algeria</v>
      </c>
      <c r="C85" s="2">
        <f ca="1">IFERROR(__xludf.DUMMYFUNCTION("""COMPUTED_VALUE"""),28.0339)</f>
        <v>28.033899999999999</v>
      </c>
      <c r="D85" s="2">
        <f ca="1">IFERROR(__xludf.DUMMYFUNCTION("""COMPUTED_VALUE"""),1.6596)</f>
        <v>1.6596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IFERROR(__xludf.DUMMYFUNCTION("""COMPUTED_VALUE"""),0)</f>
        <v>0</v>
      </c>
      <c r="AP85" s="2">
        <f ca="1">IFERROR(__xludf.DUMMYFUNCTION("""COMPUTED_VALUE"""),0)</f>
        <v>0</v>
      </c>
      <c r="AQ85" s="2">
        <f ca="1">IFERROR(__xludf.DUMMYFUNCTION("""COMPUTED_VALUE"""),0)</f>
        <v>0</v>
      </c>
      <c r="AR85" s="2">
        <f ca="1">IFERROR(__xludf.DUMMYFUNCTION("""COMPUTED_VALUE"""),0)</f>
        <v>0</v>
      </c>
      <c r="AS85" s="2">
        <f ca="1">IFERROR(__xludf.DUMMYFUNCTION("""COMPUTED_VALUE"""),0)</f>
        <v>0</v>
      </c>
      <c r="AT85" s="2">
        <f ca="1">IFERROR(__xludf.DUMMYFUNCTION("""COMPUTED_VALUE"""),0)</f>
        <v>0</v>
      </c>
      <c r="AU85" s="2">
        <f ca="1">IFERROR(__xludf.DUMMYFUNCTION("""COMPUTED_VALUE"""),0)</f>
        <v>0</v>
      </c>
      <c r="AV85" s="2">
        <f ca="1">IFERROR(__xludf.DUMMYFUNCTION("""COMPUTED_VALUE"""),0)</f>
        <v>0</v>
      </c>
      <c r="AW85" s="2">
        <f ca="1">IFERROR(__xludf.DUMMYFUNCTION("""COMPUTED_VALUE"""),0)</f>
        <v>0</v>
      </c>
      <c r="AX85" s="2">
        <f ca="1">IFERROR(__xludf.DUMMYFUNCTION("""COMPUTED_VALUE"""),0)</f>
        <v>0</v>
      </c>
      <c r="AY85" s="2">
        <f ca="1">IFERROR(__xludf.DUMMYFUNCTION("""COMPUTED_VALUE"""),0)</f>
        <v>0</v>
      </c>
      <c r="AZ85" s="2">
        <f ca="1">IFERROR(__xludf.DUMMYFUNCTION("""COMPUTED_VALUE"""),0)</f>
        <v>0</v>
      </c>
    </row>
    <row r="86" spans="1:52" ht="13.2" x14ac:dyDescent="0.25">
      <c r="A86" s="2" t="str">
        <f ca="1">IFERROR(__xludf.DUMMYFUNCTION("""COMPUTED_VALUE"""),"")</f>
        <v/>
      </c>
      <c r="B86" s="2" t="str">
        <f ca="1">IFERROR(__xludf.DUMMYFUNCTION("""COMPUTED_VALUE"""),"Croatia")</f>
        <v>Croatia</v>
      </c>
      <c r="C86" s="2">
        <f ca="1">IFERROR(__xludf.DUMMYFUNCTION("""COMPUTED_VALUE"""),45.1)</f>
        <v>45.1</v>
      </c>
      <c r="D86" s="2">
        <f ca="1">IFERROR(__xludf.DUMMYFUNCTION("""COMPUTED_VALUE"""),15.2)</f>
        <v>15.2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IFERROR(__xludf.DUMMYFUNCTION("""COMPUTED_VALUE"""),0)</f>
        <v>0</v>
      </c>
      <c r="AM86" s="2">
        <f ca="1">IFERROR(__xludf.DUMMYFUNCTION("""COMPUTED_VALUE"""),0)</f>
        <v>0</v>
      </c>
      <c r="AN86" s="2">
        <f ca="1">IFERROR(__xludf.DUMMYFUNCTION("""COMPUTED_VALUE"""),0)</f>
        <v>0</v>
      </c>
      <c r="AO86" s="2">
        <f ca="1">IFERROR(__xludf.DUMMYFUNCTION("""COMPUTED_VALUE"""),0)</f>
        <v>0</v>
      </c>
      <c r="AP86" s="2">
        <f ca="1">IFERROR(__xludf.DUMMYFUNCTION("""COMPUTED_VALUE"""),0)</f>
        <v>0</v>
      </c>
      <c r="AQ86" s="2">
        <f ca="1">IFERROR(__xludf.DUMMYFUNCTION("""COMPUTED_VALUE"""),0)</f>
        <v>0</v>
      </c>
      <c r="AR86" s="2">
        <f ca="1">IFERROR(__xludf.DUMMYFUNCTION("""COMPUTED_VALUE"""),0)</f>
        <v>0</v>
      </c>
      <c r="AS86" s="2">
        <f ca="1">IFERROR(__xludf.DUMMYFUNCTION("""COMPUTED_VALUE"""),0)</f>
        <v>0</v>
      </c>
      <c r="AT86" s="2">
        <f ca="1">IFERROR(__xludf.DUMMYFUNCTION("""COMPUTED_VALUE"""),0)</f>
        <v>0</v>
      </c>
      <c r="AU86" s="2">
        <f ca="1">IFERROR(__xludf.DUMMYFUNCTION("""COMPUTED_VALUE"""),0)</f>
        <v>0</v>
      </c>
      <c r="AV86" s="2">
        <f ca="1">IFERROR(__xludf.DUMMYFUNCTION("""COMPUTED_VALUE"""),0)</f>
        <v>0</v>
      </c>
      <c r="AW86" s="2">
        <f ca="1">IFERROR(__xludf.DUMMYFUNCTION("""COMPUTED_VALUE"""),0)</f>
        <v>0</v>
      </c>
      <c r="AX86" s="2">
        <f ca="1">IFERROR(__xludf.DUMMYFUNCTION("""COMPUTED_VALUE"""),0)</f>
        <v>0</v>
      </c>
      <c r="AY86" s="2">
        <f ca="1">IFERROR(__xludf.DUMMYFUNCTION("""COMPUTED_VALUE"""),0)</f>
        <v>0</v>
      </c>
      <c r="AZ86" s="2">
        <f ca="1">IFERROR(__xludf.DUMMYFUNCTION("""COMPUTED_VALUE"""),0)</f>
        <v>0</v>
      </c>
    </row>
    <row r="87" spans="1:52" ht="13.2" x14ac:dyDescent="0.25">
      <c r="A87" s="2" t="str">
        <f ca="1">IFERROR(__xludf.DUMMYFUNCTION("""COMPUTED_VALUE"""),"")</f>
        <v/>
      </c>
      <c r="B87" s="2" t="str">
        <f ca="1">IFERROR(__xludf.DUMMYFUNCTION("""COMPUTED_VALUE"""),"Switzerland")</f>
        <v>Switzerland</v>
      </c>
      <c r="C87" s="2">
        <f ca="1">IFERROR(__xludf.DUMMYFUNCTION("""COMPUTED_VALUE"""),46.8182)</f>
        <v>46.818199999999997</v>
      </c>
      <c r="D87" s="2">
        <f ca="1">IFERROR(__xludf.DUMMYFUNCTION("""COMPUTED_VALUE"""),8.2275)</f>
        <v>8.2274999999999991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IFERROR(__xludf.DUMMYFUNCTION("""COMPUTED_VALUE"""),0)</f>
        <v>0</v>
      </c>
      <c r="M87" s="2">
        <f ca="1">IFERROR(__xludf.DUMMYFUNCTION("""COMPUTED_VALUE"""),0)</f>
        <v>0</v>
      </c>
      <c r="N87" s="2">
        <f ca="1">IFERROR(__xludf.DUMMYFUNCTION("""COMPUTED_VALUE"""),0)</f>
        <v>0</v>
      </c>
      <c r="O87" s="2">
        <f ca="1">IFERROR(__xludf.DUMMYFUNCTION("""COMPUTED_VALUE"""),0)</f>
        <v>0</v>
      </c>
      <c r="P87" s="2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Z87" s="2">
        <f ca="1">IFERROR(__xludf.DUMMYFUNCTION("""COMPUTED_VALUE"""),0)</f>
        <v>0</v>
      </c>
      <c r="AA87" s="2">
        <f ca="1">IFERROR(__xludf.DUMMYFUNCTION("""COMPUTED_VALUE"""),0)</f>
        <v>0</v>
      </c>
      <c r="AB87" s="2">
        <f ca="1">IFERROR(__xludf.DUMMYFUNCTION("""COMPUTED_VALUE"""),0)</f>
        <v>0</v>
      </c>
      <c r="AC87" s="2">
        <f ca="1">IFERROR(__xludf.DUMMYFUNCTION("""COMPUTED_VALUE"""),0)</f>
        <v>0</v>
      </c>
      <c r="AD87" s="2">
        <f ca="1">IFERROR(__xludf.DUMMYFUNCTION("""COMPUTED_VALUE"""),0)</f>
        <v>0</v>
      </c>
      <c r="AE87" s="2">
        <f ca="1">IFERROR(__xludf.DUMMYFUNCTION("""COMPUTED_VALUE"""),0)</f>
        <v>0</v>
      </c>
      <c r="AF87" s="2">
        <f ca="1">IFERROR(__xludf.DUMMYFUNCTION("""COMPUTED_VALUE"""),0)</f>
        <v>0</v>
      </c>
      <c r="AG87" s="2">
        <f ca="1">IFERROR(__xludf.DUMMYFUNCTION("""COMPUTED_VALUE"""),0)</f>
        <v>0</v>
      </c>
      <c r="AH87" s="2">
        <f ca="1">IFERROR(__xludf.DUMMYFUNCTION("""COMPUTED_VALUE"""),0)</f>
        <v>0</v>
      </c>
      <c r="AI87" s="2">
        <f ca="1">IFERROR(__xludf.DUMMYFUNCTION("""COMPUTED_VALUE"""),0)</f>
        <v>0</v>
      </c>
      <c r="AJ87" s="2">
        <f ca="1">IFERROR(__xludf.DUMMYFUNCTION("""COMPUTED_VALUE"""),0)</f>
        <v>0</v>
      </c>
      <c r="AK87" s="2">
        <f ca="1">IFERROR(__xludf.DUMMYFUNCTION("""COMPUTED_VALUE"""),0)</f>
        <v>0</v>
      </c>
      <c r="AL87" s="2">
        <f ca="1">IFERROR(__xludf.DUMMYFUNCTION("""COMPUTED_VALUE"""),0)</f>
        <v>0</v>
      </c>
      <c r="AM87" s="2">
        <f ca="1">IFERROR(__xludf.DUMMYFUNCTION("""COMPUTED_VALUE"""),0)</f>
        <v>0</v>
      </c>
      <c r="AN87" s="2">
        <f ca="1">IFERROR(__xludf.DUMMYFUNCTION("""COMPUTED_VALUE"""),0)</f>
        <v>0</v>
      </c>
      <c r="AO87" s="2">
        <f ca="1">IFERROR(__xludf.DUMMYFUNCTION("""COMPUTED_VALUE"""),0)</f>
        <v>0</v>
      </c>
      <c r="AP87" s="2">
        <f ca="1">IFERROR(__xludf.DUMMYFUNCTION("""COMPUTED_VALUE"""),0)</f>
        <v>0</v>
      </c>
      <c r="AQ87" s="2">
        <f ca="1">IFERROR(__xludf.DUMMYFUNCTION("""COMPUTED_VALUE"""),0)</f>
        <v>0</v>
      </c>
      <c r="AR87" s="2">
        <f ca="1">IFERROR(__xludf.DUMMYFUNCTION("""COMPUTED_VALUE"""),0)</f>
        <v>0</v>
      </c>
      <c r="AS87" s="2">
        <f ca="1">IFERROR(__xludf.DUMMYFUNCTION("""COMPUTED_VALUE"""),0)</f>
        <v>0</v>
      </c>
      <c r="AT87" s="2">
        <f ca="1">IFERROR(__xludf.DUMMYFUNCTION("""COMPUTED_VALUE"""),0)</f>
        <v>0</v>
      </c>
      <c r="AU87" s="2">
        <f ca="1">IFERROR(__xludf.DUMMYFUNCTION("""COMPUTED_VALUE"""),0)</f>
        <v>0</v>
      </c>
      <c r="AV87" s="2">
        <f ca="1">IFERROR(__xludf.DUMMYFUNCTION("""COMPUTED_VALUE"""),1)</f>
        <v>1</v>
      </c>
      <c r="AW87" s="2">
        <f ca="1">IFERROR(__xludf.DUMMYFUNCTION("""COMPUTED_VALUE"""),1)</f>
        <v>1</v>
      </c>
      <c r="AX87" s="2">
        <f ca="1">IFERROR(__xludf.DUMMYFUNCTION("""COMPUTED_VALUE"""),1)</f>
        <v>1</v>
      </c>
      <c r="AY87" s="2">
        <f ca="1">IFERROR(__xludf.DUMMYFUNCTION("""COMPUTED_VALUE"""),2)</f>
        <v>2</v>
      </c>
      <c r="AZ87" s="2">
        <f ca="1">IFERROR(__xludf.DUMMYFUNCTION("""COMPUTED_VALUE"""),2)</f>
        <v>2</v>
      </c>
    </row>
    <row r="88" spans="1:52" ht="13.2" x14ac:dyDescent="0.25">
      <c r="A88" s="2" t="str">
        <f ca="1">IFERROR(__xludf.DUMMYFUNCTION("""COMPUTED_VALUE"""),"")</f>
        <v/>
      </c>
      <c r="B88" s="2" t="str">
        <f ca="1">IFERROR(__xludf.DUMMYFUNCTION("""COMPUTED_VALUE"""),"Austria")</f>
        <v>Austria</v>
      </c>
      <c r="C88" s="2">
        <f ca="1">IFERROR(__xludf.DUMMYFUNCTION("""COMPUTED_VALUE"""),47.5162)</f>
        <v>47.516199999999998</v>
      </c>
      <c r="D88" s="2">
        <f ca="1">IFERROR(__xludf.DUMMYFUNCTION("""COMPUTED_VALUE"""),14.5501)</f>
        <v>14.5501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IFERROR(__xludf.DUMMYFUNCTION("""COMPUTED_VALUE"""),0)</f>
        <v>0</v>
      </c>
      <c r="AT88" s="2">
        <f ca="1">IFERROR(__xludf.DUMMYFUNCTION("""COMPUTED_VALUE"""),0)</f>
        <v>0</v>
      </c>
      <c r="AU88" s="2">
        <f ca="1">IFERROR(__xludf.DUMMYFUNCTION("""COMPUTED_VALUE"""),0)</f>
        <v>0</v>
      </c>
      <c r="AV88" s="2">
        <f ca="1">IFERROR(__xludf.DUMMYFUNCTION("""COMPUTED_VALUE"""),0)</f>
        <v>0</v>
      </c>
      <c r="AW88" s="2">
        <f ca="1">IFERROR(__xludf.DUMMYFUNCTION("""COMPUTED_VALUE"""),0)</f>
        <v>0</v>
      </c>
      <c r="AX88" s="2">
        <f ca="1">IFERROR(__xludf.DUMMYFUNCTION("""COMPUTED_VALUE"""),0)</f>
        <v>0</v>
      </c>
      <c r="AY88" s="2">
        <f ca="1">IFERROR(__xludf.DUMMYFUNCTION("""COMPUTED_VALUE"""),0)</f>
        <v>0</v>
      </c>
      <c r="AZ88" s="2">
        <f ca="1">IFERROR(__xludf.DUMMYFUNCTION("""COMPUTED_VALUE"""),0)</f>
        <v>0</v>
      </c>
    </row>
    <row r="89" spans="1:52" ht="13.2" x14ac:dyDescent="0.25">
      <c r="A89" s="2" t="str">
        <f ca="1">IFERROR(__xludf.DUMMYFUNCTION("""COMPUTED_VALUE"""),"")</f>
        <v/>
      </c>
      <c r="B89" s="2" t="str">
        <f ca="1">IFERROR(__xludf.DUMMYFUNCTION("""COMPUTED_VALUE"""),"Israel")</f>
        <v>Israel</v>
      </c>
      <c r="C89" s="2">
        <f ca="1">IFERROR(__xludf.DUMMYFUNCTION("""COMPUTED_VALUE"""),31)</f>
        <v>31</v>
      </c>
      <c r="D89" s="2">
        <f ca="1">IFERROR(__xludf.DUMMYFUNCTION("""COMPUTED_VALUE"""),35)</f>
        <v>35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IFERROR(__xludf.DUMMYFUNCTION("""COMPUTED_VALUE"""),0)</f>
        <v>0</v>
      </c>
      <c r="AN89" s="2">
        <f ca="1">IFERROR(__xludf.DUMMYFUNCTION("""COMPUTED_VALUE"""),0)</f>
        <v>0</v>
      </c>
      <c r="AO89" s="2">
        <f ca="1">IFERROR(__xludf.DUMMYFUNCTION("""COMPUTED_VALUE"""),0)</f>
        <v>0</v>
      </c>
      <c r="AP89" s="2">
        <f ca="1">IFERROR(__xludf.DUMMYFUNCTION("""COMPUTED_VALUE"""),0)</f>
        <v>0</v>
      </c>
      <c r="AQ89" s="2">
        <f ca="1">IFERROR(__xludf.DUMMYFUNCTION("""COMPUTED_VALUE"""),0)</f>
        <v>0</v>
      </c>
      <c r="AR89" s="2">
        <f ca="1">IFERROR(__xludf.DUMMYFUNCTION("""COMPUTED_VALUE"""),0)</f>
        <v>0</v>
      </c>
      <c r="AS89" s="2">
        <f ca="1">IFERROR(__xludf.DUMMYFUNCTION("""COMPUTED_VALUE"""),0)</f>
        <v>0</v>
      </c>
      <c r="AT89" s="2">
        <f ca="1">IFERROR(__xludf.DUMMYFUNCTION("""COMPUTED_VALUE"""),0)</f>
        <v>0</v>
      </c>
      <c r="AU89" s="2">
        <f ca="1">IFERROR(__xludf.DUMMYFUNCTION("""COMPUTED_VALUE"""),0)</f>
        <v>0</v>
      </c>
      <c r="AV89" s="2">
        <f ca="1">IFERROR(__xludf.DUMMYFUNCTION("""COMPUTED_VALUE"""),0)</f>
        <v>0</v>
      </c>
      <c r="AW89" s="2">
        <f ca="1">IFERROR(__xludf.DUMMYFUNCTION("""COMPUTED_VALUE"""),0)</f>
        <v>0</v>
      </c>
      <c r="AX89" s="2">
        <f ca="1">IFERROR(__xludf.DUMMYFUNCTION("""COMPUTED_VALUE"""),0)</f>
        <v>0</v>
      </c>
      <c r="AY89" s="2">
        <f ca="1">IFERROR(__xludf.DUMMYFUNCTION("""COMPUTED_VALUE"""),0)</f>
        <v>0</v>
      </c>
      <c r="AZ89" s="2">
        <f ca="1">IFERROR(__xludf.DUMMYFUNCTION("""COMPUTED_VALUE"""),0)</f>
        <v>0</v>
      </c>
    </row>
    <row r="90" spans="1:52" ht="13.2" x14ac:dyDescent="0.25">
      <c r="A90" s="2" t="str">
        <f ca="1">IFERROR(__xludf.DUMMYFUNCTION("""COMPUTED_VALUE"""),"")</f>
        <v/>
      </c>
      <c r="B90" s="2" t="str">
        <f ca="1">IFERROR(__xludf.DUMMYFUNCTION("""COMPUTED_VALUE"""),"Pakistan")</f>
        <v>Pakistan</v>
      </c>
      <c r="C90" s="2">
        <f ca="1">IFERROR(__xludf.DUMMYFUNCTION("""COMPUTED_VALUE"""),30.3753)</f>
        <v>30.375299999999999</v>
      </c>
      <c r="D90" s="2">
        <f ca="1">IFERROR(__xludf.DUMMYFUNCTION("""COMPUTED_VALUE"""),69.3451)</f>
        <v>69.345100000000002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IFERROR(__xludf.DUMMYFUNCTION("""COMPUTED_VALUE"""),0)</f>
        <v>0</v>
      </c>
      <c r="AR90" s="2">
        <f ca="1">IFERROR(__xludf.DUMMYFUNCTION("""COMPUTED_VALUE"""),0)</f>
        <v>0</v>
      </c>
      <c r="AS90" s="2">
        <f ca="1">IFERROR(__xludf.DUMMYFUNCTION("""COMPUTED_VALUE"""),0)</f>
        <v>0</v>
      </c>
      <c r="AT90" s="2">
        <f ca="1">IFERROR(__xludf.DUMMYFUNCTION("""COMPUTED_VALUE"""),0)</f>
        <v>0</v>
      </c>
      <c r="AU90" s="2">
        <f ca="1">IFERROR(__xludf.DUMMYFUNCTION("""COMPUTED_VALUE"""),0)</f>
        <v>0</v>
      </c>
      <c r="AV90" s="2">
        <f ca="1">IFERROR(__xludf.DUMMYFUNCTION("""COMPUTED_VALUE"""),0)</f>
        <v>0</v>
      </c>
      <c r="AW90" s="2">
        <f ca="1">IFERROR(__xludf.DUMMYFUNCTION("""COMPUTED_VALUE"""),0)</f>
        <v>0</v>
      </c>
      <c r="AX90" s="2">
        <f ca="1">IFERROR(__xludf.DUMMYFUNCTION("""COMPUTED_VALUE"""),0)</f>
        <v>0</v>
      </c>
      <c r="AY90" s="2">
        <f ca="1">IFERROR(__xludf.DUMMYFUNCTION("""COMPUTED_VALUE"""),0)</f>
        <v>0</v>
      </c>
      <c r="AZ90" s="2">
        <f ca="1">IFERROR(__xludf.DUMMYFUNCTION("""COMPUTED_VALUE"""),0)</f>
        <v>0</v>
      </c>
    </row>
    <row r="91" spans="1:52" ht="13.2" x14ac:dyDescent="0.25">
      <c r="A91" s="2" t="str">
        <f ca="1">IFERROR(__xludf.DUMMYFUNCTION("""COMPUTED_VALUE"""),"")</f>
        <v/>
      </c>
      <c r="B91" s="2" t="str">
        <f ca="1">IFERROR(__xludf.DUMMYFUNCTION("""COMPUTED_VALUE"""),"Brazil")</f>
        <v>Brazil</v>
      </c>
      <c r="C91" s="2">
        <f ca="1">IFERROR(__xludf.DUMMYFUNCTION("""COMPUTED_VALUE"""),-14.235)</f>
        <v>-14.234999999999999</v>
      </c>
      <c r="D91" s="2">
        <f ca="1">IFERROR(__xludf.DUMMYFUNCTION("""COMPUTED_VALUE"""),-51.9253)</f>
        <v>-51.9253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IFERROR(__xludf.DUMMYFUNCTION("""COMPUTED_VALUE"""),0)</f>
        <v>0</v>
      </c>
      <c r="AR91" s="2">
        <f ca="1">IFERROR(__xludf.DUMMYFUNCTION("""COMPUTED_VALUE"""),0)</f>
        <v>0</v>
      </c>
      <c r="AS91" s="2">
        <f ca="1">IFERROR(__xludf.DUMMYFUNCTION("""COMPUTED_VALUE"""),0)</f>
        <v>0</v>
      </c>
      <c r="AT91" s="2">
        <f ca="1">IFERROR(__xludf.DUMMYFUNCTION("""COMPUTED_VALUE"""),0)</f>
        <v>0</v>
      </c>
      <c r="AU91" s="2">
        <f ca="1">IFERROR(__xludf.DUMMYFUNCTION("""COMPUTED_VALUE"""),0)</f>
        <v>0</v>
      </c>
      <c r="AV91" s="2">
        <f ca="1">IFERROR(__xludf.DUMMYFUNCTION("""COMPUTED_VALUE"""),0)</f>
        <v>0</v>
      </c>
      <c r="AW91" s="2">
        <f ca="1">IFERROR(__xludf.DUMMYFUNCTION("""COMPUTED_VALUE"""),0)</f>
        <v>0</v>
      </c>
      <c r="AX91" s="2">
        <f ca="1">IFERROR(__xludf.DUMMYFUNCTION("""COMPUTED_VALUE"""),0)</f>
        <v>0</v>
      </c>
      <c r="AY91" s="2">
        <f ca="1">IFERROR(__xludf.DUMMYFUNCTION("""COMPUTED_VALUE"""),0)</f>
        <v>0</v>
      </c>
      <c r="AZ91" s="2">
        <f ca="1">IFERROR(__xludf.DUMMYFUNCTION("""COMPUTED_VALUE"""),0)</f>
        <v>0</v>
      </c>
    </row>
    <row r="92" spans="1:52" ht="13.2" x14ac:dyDescent="0.25">
      <c r="A92" s="2" t="str">
        <f ca="1">IFERROR(__xludf.DUMMYFUNCTION("""COMPUTED_VALUE"""),"")</f>
        <v/>
      </c>
      <c r="B92" s="2" t="str">
        <f ca="1">IFERROR(__xludf.DUMMYFUNCTION("""COMPUTED_VALUE"""),"Georgia")</f>
        <v>Georgia</v>
      </c>
      <c r="C92" s="2">
        <f ca="1">IFERROR(__xludf.DUMMYFUNCTION("""COMPUTED_VALUE"""),42.3154)</f>
        <v>42.315399999999997</v>
      </c>
      <c r="D92" s="2">
        <f ca="1">IFERROR(__xludf.DUMMYFUNCTION("""COMPUTED_VALUE"""),43.3569)</f>
        <v>43.356900000000003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IFERROR(__xludf.DUMMYFUNCTION("""COMPUTED_VALUE"""),0)</f>
        <v>0</v>
      </c>
      <c r="AV92" s="2">
        <f ca="1">IFERROR(__xludf.DUMMYFUNCTION("""COMPUTED_VALUE"""),0)</f>
        <v>0</v>
      </c>
      <c r="AW92" s="2">
        <f ca="1">IFERROR(__xludf.DUMMYFUNCTION("""COMPUTED_VALUE"""),0)</f>
        <v>0</v>
      </c>
      <c r="AX92" s="2">
        <f ca="1">IFERROR(__xludf.DUMMYFUNCTION("""COMPUTED_VALUE"""),0)</f>
        <v>0</v>
      </c>
      <c r="AY92" s="2">
        <f ca="1">IFERROR(__xludf.DUMMYFUNCTION("""COMPUTED_VALUE"""),0)</f>
        <v>0</v>
      </c>
      <c r="AZ92" s="2">
        <f ca="1">IFERROR(__xludf.DUMMYFUNCTION("""COMPUTED_VALUE"""),0)</f>
        <v>0</v>
      </c>
    </row>
    <row r="93" spans="1:52" ht="13.2" x14ac:dyDescent="0.25">
      <c r="A93" s="2" t="str">
        <f ca="1">IFERROR(__xludf.DUMMYFUNCTION("""COMPUTED_VALUE"""),"")</f>
        <v/>
      </c>
      <c r="B93" s="2" t="str">
        <f ca="1">IFERROR(__xludf.DUMMYFUNCTION("""COMPUTED_VALUE"""),"Greece")</f>
        <v>Greece</v>
      </c>
      <c r="C93" s="2">
        <f ca="1">IFERROR(__xludf.DUMMYFUNCTION("""COMPUTED_VALUE"""),39.0742)</f>
        <v>39.074199999999998</v>
      </c>
      <c r="D93" s="2">
        <f ca="1">IFERROR(__xludf.DUMMYFUNCTION("""COMPUTED_VALUE"""),21.8243)</f>
        <v>21.824300000000001</v>
      </c>
      <c r="E93" s="2">
        <f ca="1">IFERROR(__xludf.DUMMYFUNCTION("""COMPUTED_VALUE"""),0)</f>
        <v>0</v>
      </c>
      <c r="F93" s="2">
        <f ca="1">IFERROR(__xludf.DUMMYFUNCTION("""COMPUTED_VALUE"""),0)</f>
        <v>0</v>
      </c>
      <c r="G93" s="2">
        <f ca="1">IFERROR(__xludf.DUMMYFUNCTION("""COMPUTED_VALUE"""),0)</f>
        <v>0</v>
      </c>
      <c r="H93" s="2">
        <f ca="1">IFERROR(__xludf.DUMMYFUNCTION("""COMPUTED_VALUE"""),0)</f>
        <v>0</v>
      </c>
      <c r="I93" s="2">
        <f ca="1">IFERROR(__xludf.DUMMYFUNCTION("""COMPUTED_VALUE"""),0)</f>
        <v>0</v>
      </c>
      <c r="J93" s="2">
        <f ca="1">IFERROR(__xludf.DUMMYFUNCTION("""COMPUTED_VALUE"""),0)</f>
        <v>0</v>
      </c>
      <c r="K93" s="2">
        <f ca="1">IFERROR(__xludf.DUMMYFUNCTION("""COMPUTED_VALUE"""),0)</f>
        <v>0</v>
      </c>
      <c r="L93" s="2">
        <f ca="1">IFERROR(__xludf.DUMMYFUNCTION("""COMPUTED_VALUE"""),0)</f>
        <v>0</v>
      </c>
      <c r="M93" s="2">
        <f ca="1">IFERROR(__xludf.DUMMYFUNCTION("""COMPUTED_VALUE"""),0)</f>
        <v>0</v>
      </c>
      <c r="N93" s="2">
        <f ca="1">IFERROR(__xludf.DUMMYFUNCTION("""COMPUTED_VALUE"""),0)</f>
        <v>0</v>
      </c>
      <c r="O93" s="2">
        <f ca="1">IFERROR(__xludf.DUMMYFUNCTION("""COMPUTED_VALUE"""),0)</f>
        <v>0</v>
      </c>
      <c r="P93" s="2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IFERROR(__xludf.DUMMYFUNCTION("""COMPUTED_VALUE"""),0)</f>
        <v>0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Z93" s="2">
        <f ca="1">IFERROR(__xludf.DUMMYFUNCTION("""COMPUTED_VALUE"""),0)</f>
        <v>0</v>
      </c>
      <c r="AA93" s="2">
        <f ca="1">IFERROR(__xludf.DUMMYFUNCTION("""COMPUTED_VALUE"""),0)</f>
        <v>0</v>
      </c>
      <c r="AB93" s="2">
        <f ca="1">IFERROR(__xludf.DUMMYFUNCTION("""COMPUTED_VALUE"""),0)</f>
        <v>0</v>
      </c>
      <c r="AC93" s="2">
        <f ca="1">IFERROR(__xludf.DUMMYFUNCTION("""COMPUTED_VALUE"""),0)</f>
        <v>0</v>
      </c>
      <c r="AD93" s="2">
        <f ca="1">IFERROR(__xludf.DUMMYFUNCTION("""COMPUTED_VALUE"""),0)</f>
        <v>0</v>
      </c>
      <c r="AE93" s="2">
        <f ca="1">IFERROR(__xludf.DUMMYFUNCTION("""COMPUTED_VALUE"""),0)</f>
        <v>0</v>
      </c>
      <c r="AF93" s="2">
        <f ca="1">IFERROR(__xludf.DUMMYFUNCTION("""COMPUTED_VALUE"""),0)</f>
        <v>0</v>
      </c>
      <c r="AG93" s="2">
        <f ca="1">IFERROR(__xludf.DUMMYFUNCTION("""COMPUTED_VALUE"""),0)</f>
        <v>0</v>
      </c>
      <c r="AH93" s="2">
        <f ca="1">IFERROR(__xludf.DUMMYFUNCTION("""COMPUTED_VALUE"""),0)</f>
        <v>0</v>
      </c>
      <c r="AI93" s="2">
        <f ca="1">IFERROR(__xludf.DUMMYFUNCTION("""COMPUTED_VALUE"""),0)</f>
        <v>0</v>
      </c>
      <c r="AJ93" s="2">
        <f ca="1">IFERROR(__xludf.DUMMYFUNCTION("""COMPUTED_VALUE"""),0)</f>
        <v>0</v>
      </c>
      <c r="AK93" s="2">
        <f ca="1">IFERROR(__xludf.DUMMYFUNCTION("""COMPUTED_VALUE"""),0)</f>
        <v>0</v>
      </c>
      <c r="AL93" s="2">
        <f ca="1">IFERROR(__xludf.DUMMYFUNCTION("""COMPUTED_VALUE"""),0)</f>
        <v>0</v>
      </c>
      <c r="AM93" s="2">
        <f ca="1">IFERROR(__xludf.DUMMYFUNCTION("""COMPUTED_VALUE"""),0)</f>
        <v>0</v>
      </c>
      <c r="AN93" s="2">
        <f ca="1">IFERROR(__xludf.DUMMYFUNCTION("""COMPUTED_VALUE"""),0)</f>
        <v>0</v>
      </c>
      <c r="AO93" s="2">
        <f ca="1">IFERROR(__xludf.DUMMYFUNCTION("""COMPUTED_VALUE"""),0)</f>
        <v>0</v>
      </c>
      <c r="AP93" s="2">
        <f ca="1">IFERROR(__xludf.DUMMYFUNCTION("""COMPUTED_VALUE"""),0)</f>
        <v>0</v>
      </c>
      <c r="AQ93" s="2">
        <f ca="1">IFERROR(__xludf.DUMMYFUNCTION("""COMPUTED_VALUE"""),0)</f>
        <v>0</v>
      </c>
      <c r="AR93" s="2">
        <f ca="1">IFERROR(__xludf.DUMMYFUNCTION("""COMPUTED_VALUE"""),0)</f>
        <v>0</v>
      </c>
      <c r="AS93" s="2">
        <f ca="1">IFERROR(__xludf.DUMMYFUNCTION("""COMPUTED_VALUE"""),0)</f>
        <v>0</v>
      </c>
      <c r="AT93" s="2">
        <f ca="1">IFERROR(__xludf.DUMMYFUNCTION("""COMPUTED_VALUE"""),0)</f>
        <v>0</v>
      </c>
      <c r="AU93" s="2">
        <f ca="1">IFERROR(__xludf.DUMMYFUNCTION("""COMPUTED_VALUE"""),0)</f>
        <v>0</v>
      </c>
      <c r="AV93" s="2">
        <f ca="1">IFERROR(__xludf.DUMMYFUNCTION("""COMPUTED_VALUE"""),0)</f>
        <v>0</v>
      </c>
      <c r="AW93" s="2">
        <f ca="1">IFERROR(__xludf.DUMMYFUNCTION("""COMPUTED_VALUE"""),0)</f>
        <v>0</v>
      </c>
      <c r="AX93" s="2">
        <f ca="1">IFERROR(__xludf.DUMMYFUNCTION("""COMPUTED_VALUE"""),0)</f>
        <v>0</v>
      </c>
      <c r="AY93" s="2">
        <f ca="1">IFERROR(__xludf.DUMMYFUNCTION("""COMPUTED_VALUE"""),0)</f>
        <v>0</v>
      </c>
      <c r="AZ93" s="2">
        <f ca="1">IFERROR(__xludf.DUMMYFUNCTION("""COMPUTED_VALUE"""),0)</f>
        <v>0</v>
      </c>
    </row>
    <row r="94" spans="1:52" ht="13.2" x14ac:dyDescent="0.25">
      <c r="A94" s="2" t="str">
        <f ca="1">IFERROR(__xludf.DUMMYFUNCTION("""COMPUTED_VALUE"""),"")</f>
        <v/>
      </c>
      <c r="B94" s="2" t="str">
        <f ca="1">IFERROR(__xludf.DUMMYFUNCTION("""COMPUTED_VALUE"""),"North Macedonia")</f>
        <v>North Macedonia</v>
      </c>
      <c r="C94" s="2">
        <f ca="1">IFERROR(__xludf.DUMMYFUNCTION("""COMPUTED_VALUE"""),41.6086)</f>
        <v>41.608600000000003</v>
      </c>
      <c r="D94" s="2">
        <f ca="1">IFERROR(__xludf.DUMMYFUNCTION("""COMPUTED_VALUE"""),21.7453)</f>
        <v>21.7453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IFERROR(__xludf.DUMMYFUNCTION("""COMPUTED_VALUE"""),0)</f>
        <v>0</v>
      </c>
      <c r="AV94" s="2">
        <f ca="1">IFERROR(__xludf.DUMMYFUNCTION("""COMPUTED_VALUE"""),0)</f>
        <v>0</v>
      </c>
      <c r="AW94" s="2">
        <f ca="1">IFERROR(__xludf.DUMMYFUNCTION("""COMPUTED_VALUE"""),0)</f>
        <v>0</v>
      </c>
      <c r="AX94" s="2">
        <f ca="1">IFERROR(__xludf.DUMMYFUNCTION("""COMPUTED_VALUE"""),0)</f>
        <v>0</v>
      </c>
      <c r="AY94" s="2">
        <f ca="1">IFERROR(__xludf.DUMMYFUNCTION("""COMPUTED_VALUE"""),0)</f>
        <v>0</v>
      </c>
      <c r="AZ94" s="2">
        <f ca="1">IFERROR(__xludf.DUMMYFUNCTION("""COMPUTED_VALUE"""),0)</f>
        <v>0</v>
      </c>
    </row>
    <row r="95" spans="1:52" ht="13.2" x14ac:dyDescent="0.25">
      <c r="A95" s="2" t="str">
        <f ca="1">IFERROR(__xludf.DUMMYFUNCTION("""COMPUTED_VALUE"""),"")</f>
        <v/>
      </c>
      <c r="B95" s="2" t="str">
        <f ca="1">IFERROR(__xludf.DUMMYFUNCTION("""COMPUTED_VALUE"""),"Norway")</f>
        <v>Norway</v>
      </c>
      <c r="C95" s="2">
        <f ca="1">IFERROR(__xludf.DUMMYFUNCTION("""COMPUTED_VALUE"""),60.472)</f>
        <v>60.472000000000001</v>
      </c>
      <c r="D95" s="2">
        <f ca="1">IFERROR(__xludf.DUMMYFUNCTION("""COMPUTED_VALUE"""),8.4689)</f>
        <v>8.4688999999999997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IFERROR(__xludf.DUMMYFUNCTION("""COMPUTED_VALUE"""),0)</f>
        <v>0</v>
      </c>
      <c r="AU95" s="2">
        <f ca="1">IFERROR(__xludf.DUMMYFUNCTION("""COMPUTED_VALUE"""),0)</f>
        <v>0</v>
      </c>
      <c r="AV95" s="2">
        <f ca="1">IFERROR(__xludf.DUMMYFUNCTION("""COMPUTED_VALUE"""),0)</f>
        <v>0</v>
      </c>
      <c r="AW95" s="2">
        <f ca="1">IFERROR(__xludf.DUMMYFUNCTION("""COMPUTED_VALUE"""),0)</f>
        <v>0</v>
      </c>
      <c r="AX95" s="2">
        <f ca="1">IFERROR(__xludf.DUMMYFUNCTION("""COMPUTED_VALUE"""),0)</f>
        <v>0</v>
      </c>
      <c r="AY95" s="2">
        <f ca="1">IFERROR(__xludf.DUMMYFUNCTION("""COMPUTED_VALUE"""),0)</f>
        <v>0</v>
      </c>
      <c r="AZ95" s="2">
        <f ca="1">IFERROR(__xludf.DUMMYFUNCTION("""COMPUTED_VALUE"""),0)</f>
        <v>0</v>
      </c>
    </row>
    <row r="96" spans="1:52" ht="13.2" x14ac:dyDescent="0.25">
      <c r="A96" s="2" t="str">
        <f ca="1">IFERROR(__xludf.DUMMYFUNCTION("""COMPUTED_VALUE"""),"")</f>
        <v/>
      </c>
      <c r="B96" s="2" t="str">
        <f ca="1">IFERROR(__xludf.DUMMYFUNCTION("""COMPUTED_VALUE"""),"Romania")</f>
        <v>Romania</v>
      </c>
      <c r="C96" s="2">
        <f ca="1">IFERROR(__xludf.DUMMYFUNCTION("""COMPUTED_VALUE"""),45.9432)</f>
        <v>45.943199999999997</v>
      </c>
      <c r="D96" s="2">
        <f ca="1">IFERROR(__xludf.DUMMYFUNCTION("""COMPUTED_VALUE"""),24.9668)</f>
        <v>24.966799999999999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IFERROR(__xludf.DUMMYFUNCTION("""COMPUTED_VALUE"""),0)</f>
        <v>0</v>
      </c>
      <c r="AU96" s="2">
        <f ca="1">IFERROR(__xludf.DUMMYFUNCTION("""COMPUTED_VALUE"""),0)</f>
        <v>0</v>
      </c>
      <c r="AV96" s="2">
        <f ca="1">IFERROR(__xludf.DUMMYFUNCTION("""COMPUTED_VALUE"""),0)</f>
        <v>0</v>
      </c>
      <c r="AW96" s="2">
        <f ca="1">IFERROR(__xludf.DUMMYFUNCTION("""COMPUTED_VALUE"""),0)</f>
        <v>0</v>
      </c>
      <c r="AX96" s="2">
        <f ca="1">IFERROR(__xludf.DUMMYFUNCTION("""COMPUTED_VALUE"""),0)</f>
        <v>0</v>
      </c>
      <c r="AY96" s="2">
        <f ca="1">IFERROR(__xludf.DUMMYFUNCTION("""COMPUTED_VALUE"""),0)</f>
        <v>0</v>
      </c>
      <c r="AZ96" s="2">
        <f ca="1">IFERROR(__xludf.DUMMYFUNCTION("""COMPUTED_VALUE"""),0)</f>
        <v>0</v>
      </c>
    </row>
    <row r="97" spans="1:52" ht="13.2" x14ac:dyDescent="0.25">
      <c r="A97" s="2" t="str">
        <f ca="1">IFERROR(__xludf.DUMMYFUNCTION("""COMPUTED_VALUE"""),"")</f>
        <v/>
      </c>
      <c r="B97" s="2" t="str">
        <f ca="1">IFERROR(__xludf.DUMMYFUNCTION("""COMPUTED_VALUE"""),"Denmark")</f>
        <v>Denmark</v>
      </c>
      <c r="C97" s="2">
        <f ca="1">IFERROR(__xludf.DUMMYFUNCTION("""COMPUTED_VALUE"""),56.2639)</f>
        <v>56.2639</v>
      </c>
      <c r="D97" s="2">
        <f ca="1">IFERROR(__xludf.DUMMYFUNCTION("""COMPUTED_VALUE"""),9.5018)</f>
        <v>9.5017999999999994</v>
      </c>
      <c r="E97" s="2">
        <f ca="1">IFERROR(__xludf.DUMMYFUNCTION("""COMPUTED_VALUE"""),0)</f>
        <v>0</v>
      </c>
      <c r="F97" s="2">
        <f ca="1">IFERROR(__xludf.DUMMYFUNCTION("""COMPUTED_VALUE"""),0)</f>
        <v>0</v>
      </c>
      <c r="G97" s="2">
        <f ca="1">IFERROR(__xludf.DUMMYFUNCTION("""COMPUTED_VALUE"""),0)</f>
        <v>0</v>
      </c>
      <c r="H97" s="2">
        <f ca="1">IFERROR(__xludf.DUMMYFUNCTION("""COMPUTED_VALUE"""),0)</f>
        <v>0</v>
      </c>
      <c r="I97" s="2">
        <f ca="1">IFERROR(__xludf.DUMMYFUNCTION("""COMPUTED_VALUE"""),0)</f>
        <v>0</v>
      </c>
      <c r="J97" s="2">
        <f ca="1">IFERROR(__xludf.DUMMYFUNCTION("""COMPUTED_VALUE"""),0)</f>
        <v>0</v>
      </c>
      <c r="K97" s="2">
        <f ca="1">IFERROR(__xludf.DUMMYFUNCTION("""COMPUTED_VALUE"""),0)</f>
        <v>0</v>
      </c>
      <c r="L97" s="2">
        <f ca="1">IFERROR(__xludf.DUMMYFUNCTION("""COMPUTED_VALUE"""),0)</f>
        <v>0</v>
      </c>
      <c r="M97" s="2">
        <f ca="1">IFERROR(__xludf.DUMMYFUNCTION("""COMPUTED_VALUE"""),0)</f>
        <v>0</v>
      </c>
      <c r="N97" s="2">
        <f ca="1">IFERROR(__xludf.DUMMYFUNCTION("""COMPUTED_VALUE"""),0)</f>
        <v>0</v>
      </c>
      <c r="O97" s="2">
        <f ca="1">IFERROR(__xludf.DUMMYFUNCTION("""COMPUTED_VALUE"""),0)</f>
        <v>0</v>
      </c>
      <c r="P97" s="2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Z97" s="2">
        <f ca="1">IFERROR(__xludf.DUMMYFUNCTION("""COMPUTED_VALUE"""),0)</f>
        <v>0</v>
      </c>
      <c r="AA97" s="2">
        <f ca="1">IFERROR(__xludf.DUMMYFUNCTION("""COMPUTED_VALUE"""),0)</f>
        <v>0</v>
      </c>
      <c r="AB97" s="2">
        <f ca="1">IFERROR(__xludf.DUMMYFUNCTION("""COMPUTED_VALUE"""),0)</f>
        <v>0</v>
      </c>
      <c r="AC97" s="2">
        <f ca="1">IFERROR(__xludf.DUMMYFUNCTION("""COMPUTED_VALUE"""),0)</f>
        <v>0</v>
      </c>
      <c r="AD97" s="2">
        <f ca="1">IFERROR(__xludf.DUMMYFUNCTION("""COMPUTED_VALUE"""),0)</f>
        <v>0</v>
      </c>
      <c r="AE97" s="2">
        <f ca="1">IFERROR(__xludf.DUMMYFUNCTION("""COMPUTED_VALUE"""),0)</f>
        <v>0</v>
      </c>
      <c r="AF97" s="2">
        <f ca="1">IFERROR(__xludf.DUMMYFUNCTION("""COMPUTED_VALUE"""),0)</f>
        <v>0</v>
      </c>
      <c r="AG97" s="2">
        <f ca="1">IFERROR(__xludf.DUMMYFUNCTION("""COMPUTED_VALUE"""),0)</f>
        <v>0</v>
      </c>
      <c r="AH97" s="2">
        <f ca="1">IFERROR(__xludf.DUMMYFUNCTION("""COMPUTED_VALUE"""),0)</f>
        <v>0</v>
      </c>
      <c r="AI97" s="2">
        <f ca="1">IFERROR(__xludf.DUMMYFUNCTION("""COMPUTED_VALUE"""),0)</f>
        <v>0</v>
      </c>
      <c r="AJ97" s="2">
        <f ca="1">IFERROR(__xludf.DUMMYFUNCTION("""COMPUTED_VALUE"""),0)</f>
        <v>0</v>
      </c>
      <c r="AK97" s="2">
        <f ca="1">IFERROR(__xludf.DUMMYFUNCTION("""COMPUTED_VALUE"""),0)</f>
        <v>0</v>
      </c>
      <c r="AL97" s="2">
        <f ca="1">IFERROR(__xludf.DUMMYFUNCTION("""COMPUTED_VALUE"""),0)</f>
        <v>0</v>
      </c>
      <c r="AM97" s="2">
        <f ca="1">IFERROR(__xludf.DUMMYFUNCTION("""COMPUTED_VALUE"""),0)</f>
        <v>0</v>
      </c>
      <c r="AN97" s="2">
        <f ca="1">IFERROR(__xludf.DUMMYFUNCTION("""COMPUTED_VALUE"""),0)</f>
        <v>0</v>
      </c>
      <c r="AO97" s="2">
        <f ca="1">IFERROR(__xludf.DUMMYFUNCTION("""COMPUTED_VALUE"""),0)</f>
        <v>0</v>
      </c>
      <c r="AP97" s="2">
        <f ca="1">IFERROR(__xludf.DUMMYFUNCTION("""COMPUTED_VALUE"""),0)</f>
        <v>0</v>
      </c>
      <c r="AQ97" s="2">
        <f ca="1">IFERROR(__xludf.DUMMYFUNCTION("""COMPUTED_VALUE"""),0)</f>
        <v>0</v>
      </c>
      <c r="AR97" s="2">
        <f ca="1">IFERROR(__xludf.DUMMYFUNCTION("""COMPUTED_VALUE"""),0)</f>
        <v>0</v>
      </c>
      <c r="AS97" s="2">
        <f ca="1">IFERROR(__xludf.DUMMYFUNCTION("""COMPUTED_VALUE"""),0)</f>
        <v>0</v>
      </c>
      <c r="AT97" s="2">
        <f ca="1">IFERROR(__xludf.DUMMYFUNCTION("""COMPUTED_VALUE"""),0)</f>
        <v>0</v>
      </c>
      <c r="AU97" s="2">
        <f ca="1">IFERROR(__xludf.DUMMYFUNCTION("""COMPUTED_VALUE"""),0)</f>
        <v>0</v>
      </c>
      <c r="AV97" s="2">
        <f ca="1">IFERROR(__xludf.DUMMYFUNCTION("""COMPUTED_VALUE"""),0)</f>
        <v>0</v>
      </c>
      <c r="AW97" s="2">
        <f ca="1">IFERROR(__xludf.DUMMYFUNCTION("""COMPUTED_VALUE"""),0)</f>
        <v>0</v>
      </c>
      <c r="AX97" s="2">
        <f ca="1">IFERROR(__xludf.DUMMYFUNCTION("""COMPUTED_VALUE"""),0)</f>
        <v>0</v>
      </c>
      <c r="AY97" s="2">
        <f ca="1">IFERROR(__xludf.DUMMYFUNCTION("""COMPUTED_VALUE"""),0)</f>
        <v>0</v>
      </c>
      <c r="AZ97" s="2">
        <f ca="1">IFERROR(__xludf.DUMMYFUNCTION("""COMPUTED_VALUE"""),0)</f>
        <v>0</v>
      </c>
    </row>
    <row r="98" spans="1:52" ht="13.2" x14ac:dyDescent="0.25">
      <c r="A98" s="2" t="str">
        <f ca="1">IFERROR(__xludf.DUMMYFUNCTION("""COMPUTED_VALUE"""),"")</f>
        <v/>
      </c>
      <c r="B98" s="2" t="str">
        <f ca="1">IFERROR(__xludf.DUMMYFUNCTION("""COMPUTED_VALUE"""),"Estonia")</f>
        <v>Estonia</v>
      </c>
      <c r="C98" s="2">
        <f ca="1">IFERROR(__xludf.DUMMYFUNCTION("""COMPUTED_VALUE"""),58.5953)</f>
        <v>58.595300000000002</v>
      </c>
      <c r="D98" s="2">
        <f ca="1">IFERROR(__xludf.DUMMYFUNCTION("""COMPUTED_VALUE"""),25.0136)</f>
        <v>25.0136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IFERROR(__xludf.DUMMYFUNCTION("""COMPUTED_VALUE"""),0)</f>
        <v>0</v>
      </c>
      <c r="N98" s="2">
        <f ca="1">IFERROR(__xludf.DUMMYFUNCTION("""COMPUTED_VALUE"""),0)</f>
        <v>0</v>
      </c>
      <c r="O98" s="2">
        <f ca="1">IFERROR(__xludf.DUMMYFUNCTION("""COMPUTED_VALUE"""),0)</f>
        <v>0</v>
      </c>
      <c r="P98" s="2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IFERROR(__xludf.DUMMYFUNCTION("""COMPUTED_VALUE"""),0)</f>
        <v>0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Z98" s="2">
        <f ca="1">IFERROR(__xludf.DUMMYFUNCTION("""COMPUTED_VALUE"""),0)</f>
        <v>0</v>
      </c>
      <c r="AA98" s="2">
        <f ca="1">IFERROR(__xludf.DUMMYFUNCTION("""COMPUTED_VALUE"""),0)</f>
        <v>0</v>
      </c>
      <c r="AB98" s="2">
        <f ca="1">IFERROR(__xludf.DUMMYFUNCTION("""COMPUTED_VALUE"""),0)</f>
        <v>0</v>
      </c>
      <c r="AC98" s="2">
        <f ca="1">IFERROR(__xludf.DUMMYFUNCTION("""COMPUTED_VALUE"""),0)</f>
        <v>0</v>
      </c>
      <c r="AD98" s="2">
        <f ca="1">IFERROR(__xludf.DUMMYFUNCTION("""COMPUTED_VALUE"""),0)</f>
        <v>0</v>
      </c>
      <c r="AE98" s="2">
        <f ca="1">IFERROR(__xludf.DUMMYFUNCTION("""COMPUTED_VALUE"""),0)</f>
        <v>0</v>
      </c>
      <c r="AF98" s="2">
        <f ca="1">IFERROR(__xludf.DUMMYFUNCTION("""COMPUTED_VALUE"""),0)</f>
        <v>0</v>
      </c>
      <c r="AG98" s="2">
        <f ca="1">IFERROR(__xludf.DUMMYFUNCTION("""COMPUTED_VALUE"""),0)</f>
        <v>0</v>
      </c>
      <c r="AH98" s="2">
        <f ca="1">IFERROR(__xludf.DUMMYFUNCTION("""COMPUTED_VALUE"""),0)</f>
        <v>0</v>
      </c>
      <c r="AI98" s="2">
        <f ca="1">IFERROR(__xludf.DUMMYFUNCTION("""COMPUTED_VALUE"""),0)</f>
        <v>0</v>
      </c>
      <c r="AJ98" s="2">
        <f ca="1">IFERROR(__xludf.DUMMYFUNCTION("""COMPUTED_VALUE"""),0)</f>
        <v>0</v>
      </c>
      <c r="AK98" s="2">
        <f ca="1">IFERROR(__xludf.DUMMYFUNCTION("""COMPUTED_VALUE"""),0)</f>
        <v>0</v>
      </c>
      <c r="AL98" s="2">
        <f ca="1">IFERROR(__xludf.DUMMYFUNCTION("""COMPUTED_VALUE"""),0)</f>
        <v>0</v>
      </c>
      <c r="AM98" s="2">
        <f ca="1">IFERROR(__xludf.DUMMYFUNCTION("""COMPUTED_VALUE"""),0)</f>
        <v>0</v>
      </c>
      <c r="AN98" s="2">
        <f ca="1">IFERROR(__xludf.DUMMYFUNCTION("""COMPUTED_VALUE"""),0)</f>
        <v>0</v>
      </c>
      <c r="AO98" s="2">
        <f ca="1">IFERROR(__xludf.DUMMYFUNCTION("""COMPUTED_VALUE"""),0)</f>
        <v>0</v>
      </c>
      <c r="AP98" s="2">
        <f ca="1">IFERROR(__xludf.DUMMYFUNCTION("""COMPUTED_VALUE"""),0)</f>
        <v>0</v>
      </c>
      <c r="AQ98" s="2">
        <f ca="1">IFERROR(__xludf.DUMMYFUNCTION("""COMPUTED_VALUE"""),0)</f>
        <v>0</v>
      </c>
      <c r="AR98" s="2">
        <f ca="1">IFERROR(__xludf.DUMMYFUNCTION("""COMPUTED_VALUE"""),0)</f>
        <v>0</v>
      </c>
      <c r="AS98" s="2">
        <f ca="1">IFERROR(__xludf.DUMMYFUNCTION("""COMPUTED_VALUE"""),0)</f>
        <v>0</v>
      </c>
      <c r="AT98" s="2">
        <f ca="1">IFERROR(__xludf.DUMMYFUNCTION("""COMPUTED_VALUE"""),0)</f>
        <v>0</v>
      </c>
      <c r="AU98" s="2">
        <f ca="1">IFERROR(__xludf.DUMMYFUNCTION("""COMPUTED_VALUE"""),0)</f>
        <v>0</v>
      </c>
      <c r="AV98" s="2">
        <f ca="1">IFERROR(__xludf.DUMMYFUNCTION("""COMPUTED_VALUE"""),0)</f>
        <v>0</v>
      </c>
      <c r="AW98" s="2">
        <f ca="1">IFERROR(__xludf.DUMMYFUNCTION("""COMPUTED_VALUE"""),0)</f>
        <v>0</v>
      </c>
      <c r="AX98" s="2">
        <f ca="1">IFERROR(__xludf.DUMMYFUNCTION("""COMPUTED_VALUE"""),0)</f>
        <v>0</v>
      </c>
      <c r="AY98" s="2">
        <f ca="1">IFERROR(__xludf.DUMMYFUNCTION("""COMPUTED_VALUE"""),0)</f>
        <v>0</v>
      </c>
      <c r="AZ98" s="2">
        <f ca="1">IFERROR(__xludf.DUMMYFUNCTION("""COMPUTED_VALUE"""),0)</f>
        <v>0</v>
      </c>
    </row>
    <row r="99" spans="1:52" ht="13.2" x14ac:dyDescent="0.25">
      <c r="A99" s="2" t="str">
        <f ca="1">IFERROR(__xludf.DUMMYFUNCTION("""COMPUTED_VALUE"""),"")</f>
        <v/>
      </c>
      <c r="B99" s="2" t="str">
        <f ca="1">IFERROR(__xludf.DUMMYFUNCTION("""COMPUTED_VALUE"""),"Netherlands")</f>
        <v>Netherlands</v>
      </c>
      <c r="C99" s="2">
        <f ca="1">IFERROR(__xludf.DUMMYFUNCTION("""COMPUTED_VALUE"""),52.1326)</f>
        <v>52.132599999999996</v>
      </c>
      <c r="D99" s="2">
        <f ca="1">IFERROR(__xludf.DUMMYFUNCTION("""COMPUTED_VALUE"""),5.2913)</f>
        <v>5.2912999999999997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IFERROR(__xludf.DUMMYFUNCTION("""COMPUTED_VALUE"""),0)</f>
        <v>0</v>
      </c>
      <c r="I99" s="2">
        <f ca="1">IFERROR(__xludf.DUMMYFUNCTION("""COMPUTED_VALUE"""),0)</f>
        <v>0</v>
      </c>
      <c r="J99" s="2">
        <f ca="1">IFERROR(__xludf.DUMMYFUNCTION("""COMPUTED_VALUE"""),0)</f>
        <v>0</v>
      </c>
      <c r="K99" s="2">
        <f ca="1">IFERROR(__xludf.DUMMYFUNCTION("""COMPUTED_VALUE"""),0)</f>
        <v>0</v>
      </c>
      <c r="L99" s="2">
        <f ca="1">IFERROR(__xludf.DUMMYFUNCTION("""COMPUTED_VALUE"""),0)</f>
        <v>0</v>
      </c>
      <c r="M99" s="2">
        <f ca="1">IFERROR(__xludf.DUMMYFUNCTION("""COMPUTED_VALUE"""),0)</f>
        <v>0</v>
      </c>
      <c r="N99" s="2">
        <f ca="1">IFERROR(__xludf.DUMMYFUNCTION("""COMPUTED_VALUE"""),0)</f>
        <v>0</v>
      </c>
      <c r="O99" s="2">
        <f ca="1">IFERROR(__xludf.DUMMYFUNCTION("""COMPUTED_VALUE"""),0)</f>
        <v>0</v>
      </c>
      <c r="P99" s="2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IFERROR(__xludf.DUMMYFUNCTION("""COMPUTED_VALUE"""),0)</f>
        <v>0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Z99" s="2">
        <f ca="1">IFERROR(__xludf.DUMMYFUNCTION("""COMPUTED_VALUE"""),0)</f>
        <v>0</v>
      </c>
      <c r="AA99" s="2">
        <f ca="1">IFERROR(__xludf.DUMMYFUNCTION("""COMPUTED_VALUE"""),0)</f>
        <v>0</v>
      </c>
      <c r="AB99" s="2">
        <f ca="1">IFERROR(__xludf.DUMMYFUNCTION("""COMPUTED_VALUE"""),0)</f>
        <v>0</v>
      </c>
      <c r="AC99" s="2">
        <f ca="1">IFERROR(__xludf.DUMMYFUNCTION("""COMPUTED_VALUE"""),0)</f>
        <v>0</v>
      </c>
      <c r="AD99" s="2">
        <f ca="1">IFERROR(__xludf.DUMMYFUNCTION("""COMPUTED_VALUE"""),0)</f>
        <v>0</v>
      </c>
      <c r="AE99" s="2">
        <f ca="1">IFERROR(__xludf.DUMMYFUNCTION("""COMPUTED_VALUE"""),0)</f>
        <v>0</v>
      </c>
      <c r="AF99" s="2">
        <f ca="1">IFERROR(__xludf.DUMMYFUNCTION("""COMPUTED_VALUE"""),0)</f>
        <v>0</v>
      </c>
      <c r="AG99" s="2">
        <f ca="1">IFERROR(__xludf.DUMMYFUNCTION("""COMPUTED_VALUE"""),0)</f>
        <v>0</v>
      </c>
      <c r="AH99" s="2">
        <f ca="1">IFERROR(__xludf.DUMMYFUNCTION("""COMPUTED_VALUE"""),0)</f>
        <v>0</v>
      </c>
      <c r="AI99" s="2">
        <f ca="1">IFERROR(__xludf.DUMMYFUNCTION("""COMPUTED_VALUE"""),0)</f>
        <v>0</v>
      </c>
      <c r="AJ99" s="2">
        <f ca="1">IFERROR(__xludf.DUMMYFUNCTION("""COMPUTED_VALUE"""),0)</f>
        <v>0</v>
      </c>
      <c r="AK99" s="2">
        <f ca="1">IFERROR(__xludf.DUMMYFUNCTION("""COMPUTED_VALUE"""),0)</f>
        <v>0</v>
      </c>
      <c r="AL99" s="2">
        <f ca="1">IFERROR(__xludf.DUMMYFUNCTION("""COMPUTED_VALUE"""),0)</f>
        <v>0</v>
      </c>
      <c r="AM99" s="2">
        <f ca="1">IFERROR(__xludf.DUMMYFUNCTION("""COMPUTED_VALUE"""),0)</f>
        <v>0</v>
      </c>
      <c r="AN99" s="2">
        <f ca="1">IFERROR(__xludf.DUMMYFUNCTION("""COMPUTED_VALUE"""),0)</f>
        <v>0</v>
      </c>
      <c r="AO99" s="2">
        <f ca="1">IFERROR(__xludf.DUMMYFUNCTION("""COMPUTED_VALUE"""),0)</f>
        <v>0</v>
      </c>
      <c r="AP99" s="2">
        <f ca="1">IFERROR(__xludf.DUMMYFUNCTION("""COMPUTED_VALUE"""),0)</f>
        <v>0</v>
      </c>
      <c r="AQ99" s="2">
        <f ca="1">IFERROR(__xludf.DUMMYFUNCTION("""COMPUTED_VALUE"""),0)</f>
        <v>0</v>
      </c>
      <c r="AR99" s="2">
        <f ca="1">IFERROR(__xludf.DUMMYFUNCTION("""COMPUTED_VALUE"""),0)</f>
        <v>0</v>
      </c>
      <c r="AS99" s="2">
        <f ca="1">IFERROR(__xludf.DUMMYFUNCTION("""COMPUTED_VALUE"""),0)</f>
        <v>0</v>
      </c>
      <c r="AT99" s="2">
        <f ca="1">IFERROR(__xludf.DUMMYFUNCTION("""COMPUTED_VALUE"""),0)</f>
        <v>0</v>
      </c>
      <c r="AU99" s="2">
        <f ca="1">IFERROR(__xludf.DUMMYFUNCTION("""COMPUTED_VALUE"""),0)</f>
        <v>0</v>
      </c>
      <c r="AV99" s="2">
        <f ca="1">IFERROR(__xludf.DUMMYFUNCTION("""COMPUTED_VALUE"""),0)</f>
        <v>0</v>
      </c>
      <c r="AW99" s="2">
        <f ca="1">IFERROR(__xludf.DUMMYFUNCTION("""COMPUTED_VALUE"""),1)</f>
        <v>1</v>
      </c>
      <c r="AX99" s="2">
        <f ca="1">IFERROR(__xludf.DUMMYFUNCTION("""COMPUTED_VALUE"""),1)</f>
        <v>1</v>
      </c>
      <c r="AY99" s="2">
        <f ca="1">IFERROR(__xludf.DUMMYFUNCTION("""COMPUTED_VALUE"""),3)</f>
        <v>3</v>
      </c>
      <c r="AZ99" s="2">
        <f ca="1">IFERROR(__xludf.DUMMYFUNCTION("""COMPUTED_VALUE"""),3)</f>
        <v>3</v>
      </c>
    </row>
    <row r="100" spans="1:52" ht="13.2" x14ac:dyDescent="0.25">
      <c r="A100" s="2" t="str">
        <f ca="1">IFERROR(__xludf.DUMMYFUNCTION("""COMPUTED_VALUE"""),"")</f>
        <v/>
      </c>
      <c r="B100" s="2" t="str">
        <f ca="1">IFERROR(__xludf.DUMMYFUNCTION("""COMPUTED_VALUE"""),"San Marino")</f>
        <v>San Marino</v>
      </c>
      <c r="C100" s="2">
        <f ca="1">IFERROR(__xludf.DUMMYFUNCTION("""COMPUTED_VALUE"""),43.9424)</f>
        <v>43.942399999999999</v>
      </c>
      <c r="D100" s="2">
        <f ca="1">IFERROR(__xludf.DUMMYFUNCTION("""COMPUTED_VALUE"""),12.4578)</f>
        <v>12.457800000000001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IFERROR(__xludf.DUMMYFUNCTION("""COMPUTED_VALUE"""),1)</f>
        <v>1</v>
      </c>
      <c r="AU100" s="2">
        <f ca="1">IFERROR(__xludf.DUMMYFUNCTION("""COMPUTED_VALUE"""),1)</f>
        <v>1</v>
      </c>
      <c r="AV100" s="2">
        <f ca="1">IFERROR(__xludf.DUMMYFUNCTION("""COMPUTED_VALUE"""),1)</f>
        <v>1</v>
      </c>
      <c r="AW100" s="2">
        <f ca="1">IFERROR(__xludf.DUMMYFUNCTION("""COMPUTED_VALUE"""),1)</f>
        <v>1</v>
      </c>
      <c r="AX100" s="2">
        <f ca="1">IFERROR(__xludf.DUMMYFUNCTION("""COMPUTED_VALUE"""),1)</f>
        <v>1</v>
      </c>
      <c r="AY100" s="2">
        <f ca="1">IFERROR(__xludf.DUMMYFUNCTION("""COMPUTED_VALUE"""),1)</f>
        <v>1</v>
      </c>
      <c r="AZ100" s="2">
        <f ca="1">IFERROR(__xludf.DUMMYFUNCTION("""COMPUTED_VALUE"""),1)</f>
        <v>1</v>
      </c>
    </row>
    <row r="101" spans="1:52" ht="13.2" x14ac:dyDescent="0.25">
      <c r="A101" s="2" t="str">
        <f ca="1">IFERROR(__xludf.DUMMYFUNCTION("""COMPUTED_VALUE"""),"")</f>
        <v/>
      </c>
      <c r="B101" s="2" t="str">
        <f ca="1">IFERROR(__xludf.DUMMYFUNCTION("""COMPUTED_VALUE"""),"Belarus")</f>
        <v>Belarus</v>
      </c>
      <c r="C101" s="2">
        <f ca="1">IFERROR(__xludf.DUMMYFUNCTION("""COMPUTED_VALUE"""),53.7098)</f>
        <v>53.709800000000001</v>
      </c>
      <c r="D101" s="2">
        <f ca="1">IFERROR(__xludf.DUMMYFUNCTION("""COMPUTED_VALUE"""),27.9534)</f>
        <v>27.953399999999998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IFERROR(__xludf.DUMMYFUNCTION("""COMPUTED_VALUE"""),0)</f>
        <v>0</v>
      </c>
      <c r="M101" s="2">
        <f ca="1">IFERROR(__xludf.DUMMYFUNCTION("""COMPUTED_VALUE"""),0)</f>
        <v>0</v>
      </c>
      <c r="N101" s="2">
        <f ca="1">IFERROR(__xludf.DUMMYFUNCTION("""COMPUTED_VALUE"""),0)</f>
        <v>0</v>
      </c>
      <c r="O101" s="2">
        <f ca="1">IFERROR(__xludf.DUMMYFUNCTION("""COMPUTED_VALUE"""),0)</f>
        <v>0</v>
      </c>
      <c r="P101" s="2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IFERROR(__xludf.DUMMYFUNCTION("""COMPUTED_VALUE"""),0)</f>
        <v>0</v>
      </c>
      <c r="V101" s="2">
        <f ca="1">IFERROR(__xludf.DUMMYFUNCTION("""COMPUTED_VALUE"""),0)</f>
        <v>0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Z101" s="2">
        <f ca="1">IFERROR(__xludf.DUMMYFUNCTION("""COMPUTED_VALUE"""),0)</f>
        <v>0</v>
      </c>
      <c r="AA101" s="2">
        <f ca="1">IFERROR(__xludf.DUMMYFUNCTION("""COMPUTED_VALUE"""),0)</f>
        <v>0</v>
      </c>
      <c r="AB101" s="2">
        <f ca="1">IFERROR(__xludf.DUMMYFUNCTION("""COMPUTED_VALUE"""),0)</f>
        <v>0</v>
      </c>
      <c r="AC101" s="2">
        <f ca="1">IFERROR(__xludf.DUMMYFUNCTION("""COMPUTED_VALUE"""),0)</f>
        <v>0</v>
      </c>
      <c r="AD101" s="2">
        <f ca="1">IFERROR(__xludf.DUMMYFUNCTION("""COMPUTED_VALUE"""),0)</f>
        <v>0</v>
      </c>
      <c r="AE101" s="2">
        <f ca="1">IFERROR(__xludf.DUMMYFUNCTION("""COMPUTED_VALUE"""),0)</f>
        <v>0</v>
      </c>
      <c r="AF101" s="2">
        <f ca="1">IFERROR(__xludf.DUMMYFUNCTION("""COMPUTED_VALUE"""),0)</f>
        <v>0</v>
      </c>
      <c r="AG101" s="2">
        <f ca="1">IFERROR(__xludf.DUMMYFUNCTION("""COMPUTED_VALUE"""),0)</f>
        <v>0</v>
      </c>
      <c r="AH101" s="2">
        <f ca="1">IFERROR(__xludf.DUMMYFUNCTION("""COMPUTED_VALUE"""),0)</f>
        <v>0</v>
      </c>
      <c r="AI101" s="2">
        <f ca="1">IFERROR(__xludf.DUMMYFUNCTION("""COMPUTED_VALUE"""),0)</f>
        <v>0</v>
      </c>
      <c r="AJ101" s="2">
        <f ca="1">IFERROR(__xludf.DUMMYFUNCTION("""COMPUTED_VALUE"""),0)</f>
        <v>0</v>
      </c>
      <c r="AK101" s="2">
        <f ca="1">IFERROR(__xludf.DUMMYFUNCTION("""COMPUTED_VALUE"""),0)</f>
        <v>0</v>
      </c>
      <c r="AL101" s="2">
        <f ca="1">IFERROR(__xludf.DUMMYFUNCTION("""COMPUTED_VALUE"""),0)</f>
        <v>0</v>
      </c>
      <c r="AM101" s="2">
        <f ca="1">IFERROR(__xludf.DUMMYFUNCTION("""COMPUTED_VALUE"""),0)</f>
        <v>0</v>
      </c>
      <c r="AN101" s="2">
        <f ca="1">IFERROR(__xludf.DUMMYFUNCTION("""COMPUTED_VALUE"""),0)</f>
        <v>0</v>
      </c>
      <c r="AO101" s="2">
        <f ca="1">IFERROR(__xludf.DUMMYFUNCTION("""COMPUTED_VALUE"""),0)</f>
        <v>0</v>
      </c>
      <c r="AP101" s="2">
        <f ca="1">IFERROR(__xludf.DUMMYFUNCTION("""COMPUTED_VALUE"""),0)</f>
        <v>0</v>
      </c>
      <c r="AQ101" s="2">
        <f ca="1">IFERROR(__xludf.DUMMYFUNCTION("""COMPUTED_VALUE"""),0)</f>
        <v>0</v>
      </c>
      <c r="AR101" s="2">
        <f ca="1">IFERROR(__xludf.DUMMYFUNCTION("""COMPUTED_VALUE"""),0)</f>
        <v>0</v>
      </c>
      <c r="AS101" s="2">
        <f ca="1">IFERROR(__xludf.DUMMYFUNCTION("""COMPUTED_VALUE"""),0)</f>
        <v>0</v>
      </c>
      <c r="AT101" s="2">
        <f ca="1">IFERROR(__xludf.DUMMYFUNCTION("""COMPUTED_VALUE"""),0)</f>
        <v>0</v>
      </c>
      <c r="AU101" s="2">
        <f ca="1">IFERROR(__xludf.DUMMYFUNCTION("""COMPUTED_VALUE"""),0)</f>
        <v>0</v>
      </c>
      <c r="AV101" s="2">
        <f ca="1">IFERROR(__xludf.DUMMYFUNCTION("""COMPUTED_VALUE"""),0)</f>
        <v>0</v>
      </c>
      <c r="AW101" s="2">
        <f ca="1">IFERROR(__xludf.DUMMYFUNCTION("""COMPUTED_VALUE"""),0)</f>
        <v>0</v>
      </c>
      <c r="AX101" s="2">
        <f ca="1">IFERROR(__xludf.DUMMYFUNCTION("""COMPUTED_VALUE"""),0)</f>
        <v>0</v>
      </c>
      <c r="AY101" s="2">
        <f ca="1">IFERROR(__xludf.DUMMYFUNCTION("""COMPUTED_VALUE"""),0)</f>
        <v>0</v>
      </c>
      <c r="AZ101" s="2">
        <f ca="1">IFERROR(__xludf.DUMMYFUNCTION("""COMPUTED_VALUE"""),0)</f>
        <v>0</v>
      </c>
    </row>
    <row r="102" spans="1:52" ht="13.2" x14ac:dyDescent="0.25">
      <c r="A102" s="2" t="str">
        <f ca="1">IFERROR(__xludf.DUMMYFUNCTION("""COMPUTED_VALUE"""),"")</f>
        <v/>
      </c>
      <c r="B102" s="2" t="str">
        <f ca="1">IFERROR(__xludf.DUMMYFUNCTION("""COMPUTED_VALUE"""),"Iceland")</f>
        <v>Iceland</v>
      </c>
      <c r="C102" s="2">
        <f ca="1">IFERROR(__xludf.DUMMYFUNCTION("""COMPUTED_VALUE"""),64.9631)</f>
        <v>64.963099999999997</v>
      </c>
      <c r="D102" s="2">
        <f ca="1">IFERROR(__xludf.DUMMYFUNCTION("""COMPUTED_VALUE"""),-19.0208)</f>
        <v>-19.020800000000001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IFERROR(__xludf.DUMMYFUNCTION("""COMPUTED_VALUE"""),0)</f>
        <v>0</v>
      </c>
      <c r="AL102" s="2">
        <f ca="1">IFERROR(__xludf.DUMMYFUNCTION("""COMPUTED_VALUE"""),0)</f>
        <v>0</v>
      </c>
      <c r="AM102" s="2">
        <f ca="1">IFERROR(__xludf.DUMMYFUNCTION("""COMPUTED_VALUE"""),0)</f>
        <v>0</v>
      </c>
      <c r="AN102" s="2">
        <f ca="1">IFERROR(__xludf.DUMMYFUNCTION("""COMPUTED_VALUE"""),0)</f>
        <v>0</v>
      </c>
      <c r="AO102" s="2">
        <f ca="1">IFERROR(__xludf.DUMMYFUNCTION("""COMPUTED_VALUE"""),0)</f>
        <v>0</v>
      </c>
      <c r="AP102" s="2">
        <f ca="1">IFERROR(__xludf.DUMMYFUNCTION("""COMPUTED_VALUE"""),0)</f>
        <v>0</v>
      </c>
      <c r="AQ102" s="2">
        <f ca="1">IFERROR(__xludf.DUMMYFUNCTION("""COMPUTED_VALUE"""),0)</f>
        <v>0</v>
      </c>
      <c r="AR102" s="2">
        <f ca="1">IFERROR(__xludf.DUMMYFUNCTION("""COMPUTED_VALUE"""),0)</f>
        <v>0</v>
      </c>
      <c r="AS102" s="2">
        <f ca="1">IFERROR(__xludf.DUMMYFUNCTION("""COMPUTED_VALUE"""),0)</f>
        <v>0</v>
      </c>
      <c r="AT102" s="2">
        <f ca="1">IFERROR(__xludf.DUMMYFUNCTION("""COMPUTED_VALUE"""),0)</f>
        <v>0</v>
      </c>
      <c r="AU102" s="2">
        <f ca="1">IFERROR(__xludf.DUMMYFUNCTION("""COMPUTED_VALUE"""),0)</f>
        <v>0</v>
      </c>
      <c r="AV102" s="2">
        <f ca="1">IFERROR(__xludf.DUMMYFUNCTION("""COMPUTED_VALUE"""),0)</f>
        <v>0</v>
      </c>
      <c r="AW102" s="2">
        <f ca="1">IFERROR(__xludf.DUMMYFUNCTION("""COMPUTED_VALUE"""),0)</f>
        <v>0</v>
      </c>
      <c r="AX102" s="2">
        <f ca="1">IFERROR(__xludf.DUMMYFUNCTION("""COMPUTED_VALUE"""),0)</f>
        <v>0</v>
      </c>
      <c r="AY102" s="2">
        <f ca="1">IFERROR(__xludf.DUMMYFUNCTION("""COMPUTED_VALUE"""),0)</f>
        <v>0</v>
      </c>
      <c r="AZ102" s="2">
        <f ca="1">IFERROR(__xludf.DUMMYFUNCTION("""COMPUTED_VALUE"""),0)</f>
        <v>0</v>
      </c>
    </row>
    <row r="103" spans="1:52" ht="13.2" x14ac:dyDescent="0.25">
      <c r="A103" s="2" t="str">
        <f ca="1">IFERROR(__xludf.DUMMYFUNCTION("""COMPUTED_VALUE"""),"")</f>
        <v/>
      </c>
      <c r="B103" s="2" t="str">
        <f ca="1">IFERROR(__xludf.DUMMYFUNCTION("""COMPUTED_VALUE"""),"Lithuania")</f>
        <v>Lithuania</v>
      </c>
      <c r="C103" s="2">
        <f ca="1">IFERROR(__xludf.DUMMYFUNCTION("""COMPUTED_VALUE"""),55.1694)</f>
        <v>55.169400000000003</v>
      </c>
      <c r="D103" s="2">
        <f ca="1">IFERROR(__xludf.DUMMYFUNCTION("""COMPUTED_VALUE"""),23.8813)</f>
        <v>23.8813</v>
      </c>
      <c r="E103" s="2">
        <f ca="1">IFERROR(__xludf.DUMMYFUNCTION("""COMPUTED_VALUE"""),0)</f>
        <v>0</v>
      </c>
      <c r="F103" s="2">
        <f ca="1">IFERROR(__xludf.DUMMYFUNCTION("""COMPUTED_VALUE"""),0)</f>
        <v>0</v>
      </c>
      <c r="G103" s="2">
        <f ca="1">IFERROR(__xludf.DUMMYFUNCTION("""COMPUTED_VALUE"""),0)</f>
        <v>0</v>
      </c>
      <c r="H103" s="2">
        <f ca="1">IFERROR(__xludf.DUMMYFUNCTION("""COMPUTED_VALUE"""),0)</f>
        <v>0</v>
      </c>
      <c r="I103" s="2">
        <f ca="1">IFERROR(__xludf.DUMMYFUNCTION("""COMPUTED_VALUE"""),0)</f>
        <v>0</v>
      </c>
      <c r="J103" s="2">
        <f ca="1">IFERROR(__xludf.DUMMYFUNCTION("""COMPUTED_VALUE"""),0)</f>
        <v>0</v>
      </c>
      <c r="K103" s="2">
        <f ca="1">IFERROR(__xludf.DUMMYFUNCTION("""COMPUTED_VALUE"""),0)</f>
        <v>0</v>
      </c>
      <c r="L103" s="2">
        <f ca="1">IFERROR(__xludf.DUMMYFUNCTION("""COMPUTED_VALUE"""),0)</f>
        <v>0</v>
      </c>
      <c r="M103" s="2">
        <f ca="1">IFERROR(__xludf.DUMMYFUNCTION("""COMPUTED_VALUE"""),0)</f>
        <v>0</v>
      </c>
      <c r="N103" s="2">
        <f ca="1">IFERROR(__xludf.DUMMYFUNCTION("""COMPUTED_VALUE"""),0)</f>
        <v>0</v>
      </c>
      <c r="O103" s="2">
        <f ca="1">IFERROR(__xludf.DUMMYFUNCTION("""COMPUTED_VALUE"""),0)</f>
        <v>0</v>
      </c>
      <c r="P103" s="2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IFERROR(__xludf.DUMMYFUNCTION("""COMPUTED_VALUE"""),0)</f>
        <v>0</v>
      </c>
      <c r="W103" s="2">
        <f ca="1">IFERROR(__xludf.DUMMYFUNCTION("""COMPUTED_VALUE"""),0)</f>
        <v>0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Z103" s="2">
        <f ca="1">IFERROR(__xludf.DUMMYFUNCTION("""COMPUTED_VALUE"""),0)</f>
        <v>0</v>
      </c>
      <c r="AA103" s="2">
        <f ca="1">IFERROR(__xludf.DUMMYFUNCTION("""COMPUTED_VALUE"""),0)</f>
        <v>0</v>
      </c>
      <c r="AB103" s="2">
        <f ca="1">IFERROR(__xludf.DUMMYFUNCTION("""COMPUTED_VALUE"""),0)</f>
        <v>0</v>
      </c>
      <c r="AC103" s="2">
        <f ca="1">IFERROR(__xludf.DUMMYFUNCTION("""COMPUTED_VALUE"""),0)</f>
        <v>0</v>
      </c>
      <c r="AD103" s="2">
        <f ca="1">IFERROR(__xludf.DUMMYFUNCTION("""COMPUTED_VALUE"""),0)</f>
        <v>0</v>
      </c>
      <c r="AE103" s="2">
        <f ca="1">IFERROR(__xludf.DUMMYFUNCTION("""COMPUTED_VALUE"""),0)</f>
        <v>0</v>
      </c>
      <c r="AF103" s="2">
        <f ca="1">IFERROR(__xludf.DUMMYFUNCTION("""COMPUTED_VALUE"""),0)</f>
        <v>0</v>
      </c>
      <c r="AG103" s="2">
        <f ca="1">IFERROR(__xludf.DUMMYFUNCTION("""COMPUTED_VALUE"""),0)</f>
        <v>0</v>
      </c>
      <c r="AH103" s="2">
        <f ca="1">IFERROR(__xludf.DUMMYFUNCTION("""COMPUTED_VALUE"""),0)</f>
        <v>0</v>
      </c>
      <c r="AI103" s="2">
        <f ca="1">IFERROR(__xludf.DUMMYFUNCTION("""COMPUTED_VALUE"""),0)</f>
        <v>0</v>
      </c>
      <c r="AJ103" s="2">
        <f ca="1">IFERROR(__xludf.DUMMYFUNCTION("""COMPUTED_VALUE"""),0)</f>
        <v>0</v>
      </c>
      <c r="AK103" s="2">
        <f ca="1">IFERROR(__xludf.DUMMYFUNCTION("""COMPUTED_VALUE"""),0)</f>
        <v>0</v>
      </c>
      <c r="AL103" s="2">
        <f ca="1">IFERROR(__xludf.DUMMYFUNCTION("""COMPUTED_VALUE"""),0)</f>
        <v>0</v>
      </c>
      <c r="AM103" s="2">
        <f ca="1">IFERROR(__xludf.DUMMYFUNCTION("""COMPUTED_VALUE"""),0)</f>
        <v>0</v>
      </c>
      <c r="AN103" s="2">
        <f ca="1">IFERROR(__xludf.DUMMYFUNCTION("""COMPUTED_VALUE"""),0)</f>
        <v>0</v>
      </c>
      <c r="AO103" s="2">
        <f ca="1">IFERROR(__xludf.DUMMYFUNCTION("""COMPUTED_VALUE"""),0)</f>
        <v>0</v>
      </c>
      <c r="AP103" s="2">
        <f ca="1">IFERROR(__xludf.DUMMYFUNCTION("""COMPUTED_VALUE"""),0)</f>
        <v>0</v>
      </c>
      <c r="AQ103" s="2">
        <f ca="1">IFERROR(__xludf.DUMMYFUNCTION("""COMPUTED_VALUE"""),0)</f>
        <v>0</v>
      </c>
      <c r="AR103" s="2">
        <f ca="1">IFERROR(__xludf.DUMMYFUNCTION("""COMPUTED_VALUE"""),0)</f>
        <v>0</v>
      </c>
      <c r="AS103" s="2">
        <f ca="1">IFERROR(__xludf.DUMMYFUNCTION("""COMPUTED_VALUE"""),0)</f>
        <v>0</v>
      </c>
      <c r="AT103" s="2">
        <f ca="1">IFERROR(__xludf.DUMMYFUNCTION("""COMPUTED_VALUE"""),0)</f>
        <v>0</v>
      </c>
      <c r="AU103" s="2">
        <f ca="1">IFERROR(__xludf.DUMMYFUNCTION("""COMPUTED_VALUE"""),0)</f>
        <v>0</v>
      </c>
      <c r="AV103" s="2">
        <f ca="1">IFERROR(__xludf.DUMMYFUNCTION("""COMPUTED_VALUE"""),0)</f>
        <v>0</v>
      </c>
      <c r="AW103" s="2">
        <f ca="1">IFERROR(__xludf.DUMMYFUNCTION("""COMPUTED_VALUE"""),0)</f>
        <v>0</v>
      </c>
      <c r="AX103" s="2">
        <f ca="1">IFERROR(__xludf.DUMMYFUNCTION("""COMPUTED_VALUE"""),0)</f>
        <v>0</v>
      </c>
      <c r="AY103" s="2">
        <f ca="1">IFERROR(__xludf.DUMMYFUNCTION("""COMPUTED_VALUE"""),0)</f>
        <v>0</v>
      </c>
      <c r="AZ103" s="2">
        <f ca="1">IFERROR(__xludf.DUMMYFUNCTION("""COMPUTED_VALUE"""),0)</f>
        <v>0</v>
      </c>
    </row>
    <row r="104" spans="1:52" ht="13.2" x14ac:dyDescent="0.25">
      <c r="A104" s="2" t="str">
        <f ca="1">IFERROR(__xludf.DUMMYFUNCTION("""COMPUTED_VALUE"""),"")</f>
        <v/>
      </c>
      <c r="B104" s="2" t="str">
        <f ca="1">IFERROR(__xludf.DUMMYFUNCTION("""COMPUTED_VALUE"""),"Mexico")</f>
        <v>Mexico</v>
      </c>
      <c r="C104" s="2">
        <f ca="1">IFERROR(__xludf.DUMMYFUNCTION("""COMPUTED_VALUE"""),23.6345)</f>
        <v>23.634499999999999</v>
      </c>
      <c r="D104" s="2">
        <f ca="1">IFERROR(__xludf.DUMMYFUNCTION("""COMPUTED_VALUE"""),-102.5528)</f>
        <v>-102.5528</v>
      </c>
      <c r="E104" s="2">
        <f ca="1">IFERROR(__xludf.DUMMYFUNCTION("""COMPUTED_VALUE"""),0)</f>
        <v>0</v>
      </c>
      <c r="F104" s="2">
        <f ca="1">IFERROR(__xludf.DUMMYFUNCTION("""COMPUTED_VALUE"""),0)</f>
        <v>0</v>
      </c>
      <c r="G104" s="2">
        <f ca="1">IFERROR(__xludf.DUMMYFUNCTION("""COMPUTED_VALUE"""),0)</f>
        <v>0</v>
      </c>
      <c r="H104" s="2">
        <f ca="1">IFERROR(__xludf.DUMMYFUNCTION("""COMPUTED_VALUE"""),0)</f>
        <v>0</v>
      </c>
      <c r="I104" s="2">
        <f ca="1">IFERROR(__xludf.DUMMYFUNCTION("""COMPUTED_VALUE"""),0)</f>
        <v>0</v>
      </c>
      <c r="J104" s="2">
        <f ca="1">IFERROR(__xludf.DUMMYFUNCTION("""COMPUTED_VALUE"""),0)</f>
        <v>0</v>
      </c>
      <c r="K104" s="2">
        <f ca="1">IFERROR(__xludf.DUMMYFUNCTION("""COMPUTED_VALUE"""),0)</f>
        <v>0</v>
      </c>
      <c r="L104" s="2">
        <f ca="1">IFERROR(__xludf.DUMMYFUNCTION("""COMPUTED_VALUE"""),0)</f>
        <v>0</v>
      </c>
      <c r="M104" s="2">
        <f ca="1">IFERROR(__xludf.DUMMYFUNCTION("""COMPUTED_VALUE"""),0)</f>
        <v>0</v>
      </c>
      <c r="N104" s="2">
        <f ca="1">IFERROR(__xludf.DUMMYFUNCTION("""COMPUTED_VALUE"""),0)</f>
        <v>0</v>
      </c>
      <c r="O104" s="2">
        <f ca="1">IFERROR(__xludf.DUMMYFUNCTION("""COMPUTED_VALUE"""),0)</f>
        <v>0</v>
      </c>
      <c r="P104" s="2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Z104" s="2">
        <f ca="1">IFERROR(__xludf.DUMMYFUNCTION("""COMPUTED_VALUE"""),0)</f>
        <v>0</v>
      </c>
      <c r="AA104" s="2">
        <f ca="1">IFERROR(__xludf.DUMMYFUNCTION("""COMPUTED_VALUE"""),0)</f>
        <v>0</v>
      </c>
      <c r="AB104" s="2">
        <f ca="1">IFERROR(__xludf.DUMMYFUNCTION("""COMPUTED_VALUE"""),0)</f>
        <v>0</v>
      </c>
      <c r="AC104" s="2">
        <f ca="1">IFERROR(__xludf.DUMMYFUNCTION("""COMPUTED_VALUE"""),0)</f>
        <v>0</v>
      </c>
      <c r="AD104" s="2">
        <f ca="1">IFERROR(__xludf.DUMMYFUNCTION("""COMPUTED_VALUE"""),0)</f>
        <v>0</v>
      </c>
      <c r="AE104" s="2">
        <f ca="1">IFERROR(__xludf.DUMMYFUNCTION("""COMPUTED_VALUE"""),0)</f>
        <v>0</v>
      </c>
      <c r="AF104" s="2">
        <f ca="1">IFERROR(__xludf.DUMMYFUNCTION("""COMPUTED_VALUE"""),0)</f>
        <v>0</v>
      </c>
      <c r="AG104" s="2">
        <f ca="1">IFERROR(__xludf.DUMMYFUNCTION("""COMPUTED_VALUE"""),0)</f>
        <v>0</v>
      </c>
      <c r="AH104" s="2">
        <f ca="1">IFERROR(__xludf.DUMMYFUNCTION("""COMPUTED_VALUE"""),0)</f>
        <v>0</v>
      </c>
      <c r="AI104" s="2">
        <f ca="1">IFERROR(__xludf.DUMMYFUNCTION("""COMPUTED_VALUE"""),0)</f>
        <v>0</v>
      </c>
      <c r="AJ104" s="2">
        <f ca="1">IFERROR(__xludf.DUMMYFUNCTION("""COMPUTED_VALUE"""),0)</f>
        <v>0</v>
      </c>
      <c r="AK104" s="2">
        <f ca="1">IFERROR(__xludf.DUMMYFUNCTION("""COMPUTED_VALUE"""),0)</f>
        <v>0</v>
      </c>
      <c r="AL104" s="2">
        <f ca="1">IFERROR(__xludf.DUMMYFUNCTION("""COMPUTED_VALUE"""),0)</f>
        <v>0</v>
      </c>
      <c r="AM104" s="2">
        <f ca="1">IFERROR(__xludf.DUMMYFUNCTION("""COMPUTED_VALUE"""),0)</f>
        <v>0</v>
      </c>
      <c r="AN104" s="2">
        <f ca="1">IFERROR(__xludf.DUMMYFUNCTION("""COMPUTED_VALUE"""),0)</f>
        <v>0</v>
      </c>
      <c r="AO104" s="2">
        <f ca="1">IFERROR(__xludf.DUMMYFUNCTION("""COMPUTED_VALUE"""),0)</f>
        <v>0</v>
      </c>
      <c r="AP104" s="2">
        <f ca="1">IFERROR(__xludf.DUMMYFUNCTION("""COMPUTED_VALUE"""),0)</f>
        <v>0</v>
      </c>
      <c r="AQ104" s="2">
        <f ca="1">IFERROR(__xludf.DUMMYFUNCTION("""COMPUTED_VALUE"""),0)</f>
        <v>0</v>
      </c>
      <c r="AR104" s="2">
        <f ca="1">IFERROR(__xludf.DUMMYFUNCTION("""COMPUTED_VALUE"""),0)</f>
        <v>0</v>
      </c>
      <c r="AS104" s="2">
        <f ca="1">IFERROR(__xludf.DUMMYFUNCTION("""COMPUTED_VALUE"""),0)</f>
        <v>0</v>
      </c>
      <c r="AT104" s="2">
        <f ca="1">IFERROR(__xludf.DUMMYFUNCTION("""COMPUTED_VALUE"""),0)</f>
        <v>0</v>
      </c>
      <c r="AU104" s="2">
        <f ca="1">IFERROR(__xludf.DUMMYFUNCTION("""COMPUTED_VALUE"""),0)</f>
        <v>0</v>
      </c>
      <c r="AV104" s="2">
        <f ca="1">IFERROR(__xludf.DUMMYFUNCTION("""COMPUTED_VALUE"""),0)</f>
        <v>0</v>
      </c>
      <c r="AW104" s="2">
        <f ca="1">IFERROR(__xludf.DUMMYFUNCTION("""COMPUTED_VALUE"""),0)</f>
        <v>0</v>
      </c>
      <c r="AX104" s="2">
        <f ca="1">IFERROR(__xludf.DUMMYFUNCTION("""COMPUTED_VALUE"""),0)</f>
        <v>0</v>
      </c>
      <c r="AY104" s="2">
        <f ca="1">IFERROR(__xludf.DUMMYFUNCTION("""COMPUTED_VALUE"""),0)</f>
        <v>0</v>
      </c>
      <c r="AZ104" s="2">
        <f ca="1">IFERROR(__xludf.DUMMYFUNCTION("""COMPUTED_VALUE"""),0)</f>
        <v>0</v>
      </c>
    </row>
    <row r="105" spans="1:52" ht="13.2" x14ac:dyDescent="0.25">
      <c r="A105" s="2" t="str">
        <f ca="1">IFERROR(__xludf.DUMMYFUNCTION("""COMPUTED_VALUE"""),"")</f>
        <v/>
      </c>
      <c r="B105" s="2" t="str">
        <f ca="1">IFERROR(__xludf.DUMMYFUNCTION("""COMPUTED_VALUE"""),"New Zealand")</f>
        <v>New Zealand</v>
      </c>
      <c r="C105" s="2">
        <f ca="1">IFERROR(__xludf.DUMMYFUNCTION("""COMPUTED_VALUE"""),-40.9006)</f>
        <v>-40.900599999999997</v>
      </c>
      <c r="D105" s="2">
        <f ca="1">IFERROR(__xludf.DUMMYFUNCTION("""COMPUTED_VALUE"""),174.886)</f>
        <v>174.886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IFERROR(__xludf.DUMMYFUNCTION("""COMPUTED_VALUE"""),0)</f>
        <v>0</v>
      </c>
      <c r="AV105" s="2">
        <f ca="1">IFERROR(__xludf.DUMMYFUNCTION("""COMPUTED_VALUE"""),0)</f>
        <v>0</v>
      </c>
      <c r="AW105" s="2">
        <f ca="1">IFERROR(__xludf.DUMMYFUNCTION("""COMPUTED_VALUE"""),0)</f>
        <v>0</v>
      </c>
      <c r="AX105" s="2">
        <f ca="1">IFERROR(__xludf.DUMMYFUNCTION("""COMPUTED_VALUE"""),0)</f>
        <v>0</v>
      </c>
      <c r="AY105" s="2">
        <f ca="1">IFERROR(__xludf.DUMMYFUNCTION("""COMPUTED_VALUE"""),0)</f>
        <v>0</v>
      </c>
      <c r="AZ105" s="2">
        <f ca="1">IFERROR(__xludf.DUMMYFUNCTION("""COMPUTED_VALUE"""),0)</f>
        <v>0</v>
      </c>
    </row>
    <row r="106" spans="1:52" ht="13.2" x14ac:dyDescent="0.25">
      <c r="A106" s="2" t="str">
        <f ca="1">IFERROR(__xludf.DUMMYFUNCTION("""COMPUTED_VALUE"""),"")</f>
        <v/>
      </c>
      <c r="B106" s="2" t="str">
        <f ca="1">IFERROR(__xludf.DUMMYFUNCTION("""COMPUTED_VALUE"""),"Nigeria")</f>
        <v>Nigeria</v>
      </c>
      <c r="C106" s="2">
        <f ca="1">IFERROR(__xludf.DUMMYFUNCTION("""COMPUTED_VALUE"""),9.082)</f>
        <v>9.0820000000000007</v>
      </c>
      <c r="D106" s="2">
        <f ca="1">IFERROR(__xludf.DUMMYFUNCTION("""COMPUTED_VALUE"""),8.6753)</f>
        <v>8.6753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IFERROR(__xludf.DUMMYFUNCTION("""COMPUTED_VALUE"""),0)</f>
        <v>0</v>
      </c>
      <c r="AT106" s="2">
        <f ca="1">IFERROR(__xludf.DUMMYFUNCTION("""COMPUTED_VALUE"""),0)</f>
        <v>0</v>
      </c>
      <c r="AU106" s="2">
        <f ca="1">IFERROR(__xludf.DUMMYFUNCTION("""COMPUTED_VALUE"""),0)</f>
        <v>0</v>
      </c>
      <c r="AV106" s="2">
        <f ca="1">IFERROR(__xludf.DUMMYFUNCTION("""COMPUTED_VALUE"""),0)</f>
        <v>0</v>
      </c>
      <c r="AW106" s="2">
        <f ca="1">IFERROR(__xludf.DUMMYFUNCTION("""COMPUTED_VALUE"""),0)</f>
        <v>0</v>
      </c>
      <c r="AX106" s="2">
        <f ca="1">IFERROR(__xludf.DUMMYFUNCTION("""COMPUTED_VALUE"""),0)</f>
        <v>0</v>
      </c>
      <c r="AY106" s="2">
        <f ca="1">IFERROR(__xludf.DUMMYFUNCTION("""COMPUTED_VALUE"""),0)</f>
        <v>0</v>
      </c>
      <c r="AZ106" s="2">
        <f ca="1">IFERROR(__xludf.DUMMYFUNCTION("""COMPUTED_VALUE"""),0)</f>
        <v>0</v>
      </c>
    </row>
    <row r="107" spans="1:52" ht="13.2" x14ac:dyDescent="0.25">
      <c r="A107" s="2" t="str">
        <f ca="1">IFERROR(__xludf.DUMMYFUNCTION("""COMPUTED_VALUE"""),"Western Australia")</f>
        <v>Western Australia</v>
      </c>
      <c r="B107" s="2" t="str">
        <f ca="1">IFERROR(__xludf.DUMMYFUNCTION("""COMPUTED_VALUE"""),"Australia")</f>
        <v>Australia</v>
      </c>
      <c r="C107" s="2">
        <f ca="1">IFERROR(__xludf.DUMMYFUNCTION("""COMPUTED_VALUE"""),-31.9505)</f>
        <v>-31.950500000000002</v>
      </c>
      <c r="D107" s="2">
        <f ca="1">IFERROR(__xludf.DUMMYFUNCTION("""COMPUTED_VALUE"""),115.8605)</f>
        <v>115.8605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IFERROR(__xludf.DUMMYFUNCTION("""COMPUTED_VALUE"""),0)</f>
        <v>0</v>
      </c>
      <c r="M107" s="2">
        <f ca="1">IFERROR(__xludf.DUMMYFUNCTION("""COMPUTED_VALUE"""),0)</f>
        <v>0</v>
      </c>
      <c r="N107" s="2">
        <f ca="1">IFERROR(__xludf.DUMMYFUNCTION("""COMPUTED_VALUE"""),0)</f>
        <v>0</v>
      </c>
      <c r="O107" s="2">
        <f ca="1">IFERROR(__xludf.DUMMYFUNCTION("""COMPUTED_VALUE"""),0)</f>
        <v>0</v>
      </c>
      <c r="P107" s="2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Z107" s="2">
        <f ca="1">IFERROR(__xludf.DUMMYFUNCTION("""COMPUTED_VALUE"""),0)</f>
        <v>0</v>
      </c>
      <c r="AA107" s="2">
        <f ca="1">IFERROR(__xludf.DUMMYFUNCTION("""COMPUTED_VALUE"""),0)</f>
        <v>0</v>
      </c>
      <c r="AB107" s="2">
        <f ca="1">IFERROR(__xludf.DUMMYFUNCTION("""COMPUTED_VALUE"""),0)</f>
        <v>0</v>
      </c>
      <c r="AC107" s="2">
        <f ca="1">IFERROR(__xludf.DUMMYFUNCTION("""COMPUTED_VALUE"""),0)</f>
        <v>0</v>
      </c>
      <c r="AD107" s="2">
        <f ca="1">IFERROR(__xludf.DUMMYFUNCTION("""COMPUTED_VALUE"""),0)</f>
        <v>0</v>
      </c>
      <c r="AE107" s="2">
        <f ca="1">IFERROR(__xludf.DUMMYFUNCTION("""COMPUTED_VALUE"""),0)</f>
        <v>0</v>
      </c>
      <c r="AF107" s="2">
        <f ca="1">IFERROR(__xludf.DUMMYFUNCTION("""COMPUTED_VALUE"""),0)</f>
        <v>0</v>
      </c>
      <c r="AG107" s="2">
        <f ca="1">IFERROR(__xludf.DUMMYFUNCTION("""COMPUTED_VALUE"""),0)</f>
        <v>0</v>
      </c>
      <c r="AH107" s="2">
        <f ca="1">IFERROR(__xludf.DUMMYFUNCTION("""COMPUTED_VALUE"""),0)</f>
        <v>0</v>
      </c>
      <c r="AI107" s="2">
        <f ca="1">IFERROR(__xludf.DUMMYFUNCTION("""COMPUTED_VALUE"""),0)</f>
        <v>0</v>
      </c>
      <c r="AJ107" s="2">
        <f ca="1">IFERROR(__xludf.DUMMYFUNCTION("""COMPUTED_VALUE"""),0)</f>
        <v>0</v>
      </c>
      <c r="AK107" s="2">
        <f ca="1">IFERROR(__xludf.DUMMYFUNCTION("""COMPUTED_VALUE"""),0)</f>
        <v>0</v>
      </c>
      <c r="AL107" s="2">
        <f ca="1">IFERROR(__xludf.DUMMYFUNCTION("""COMPUTED_VALUE"""),0)</f>
        <v>0</v>
      </c>
      <c r="AM107" s="2">
        <f ca="1">IFERROR(__xludf.DUMMYFUNCTION("""COMPUTED_VALUE"""),0)</f>
        <v>0</v>
      </c>
      <c r="AN107" s="2">
        <f ca="1">IFERROR(__xludf.DUMMYFUNCTION("""COMPUTED_VALUE"""),0)</f>
        <v>0</v>
      </c>
      <c r="AO107" s="2">
        <f ca="1">IFERROR(__xludf.DUMMYFUNCTION("""COMPUTED_VALUE"""),0)</f>
        <v>0</v>
      </c>
      <c r="AP107" s="2">
        <f ca="1">IFERROR(__xludf.DUMMYFUNCTION("""COMPUTED_VALUE"""),0)</f>
        <v>0</v>
      </c>
      <c r="AQ107" s="2">
        <f ca="1">IFERROR(__xludf.DUMMYFUNCTION("""COMPUTED_VALUE"""),0)</f>
        <v>0</v>
      </c>
      <c r="AR107" s="2">
        <f ca="1">IFERROR(__xludf.DUMMYFUNCTION("""COMPUTED_VALUE"""),1)</f>
        <v>1</v>
      </c>
      <c r="AS107" s="2">
        <f ca="1">IFERROR(__xludf.DUMMYFUNCTION("""COMPUTED_VALUE"""),1)</f>
        <v>1</v>
      </c>
      <c r="AT107" s="2">
        <f ca="1">IFERROR(__xludf.DUMMYFUNCTION("""COMPUTED_VALUE"""),1)</f>
        <v>1</v>
      </c>
      <c r="AU107" s="2">
        <f ca="1">IFERROR(__xludf.DUMMYFUNCTION("""COMPUTED_VALUE"""),1)</f>
        <v>1</v>
      </c>
      <c r="AV107" s="2">
        <f ca="1">IFERROR(__xludf.DUMMYFUNCTION("""COMPUTED_VALUE"""),1)</f>
        <v>1</v>
      </c>
      <c r="AW107" s="2">
        <f ca="1">IFERROR(__xludf.DUMMYFUNCTION("""COMPUTED_VALUE"""),1)</f>
        <v>1</v>
      </c>
      <c r="AX107" s="2">
        <f ca="1">IFERROR(__xludf.DUMMYFUNCTION("""COMPUTED_VALUE"""),1)</f>
        <v>1</v>
      </c>
      <c r="AY107" s="2">
        <f ca="1">IFERROR(__xludf.DUMMYFUNCTION("""COMPUTED_VALUE"""),1)</f>
        <v>1</v>
      </c>
      <c r="AZ107" s="2">
        <f ca="1">IFERROR(__xludf.DUMMYFUNCTION("""COMPUTED_VALUE"""),1)</f>
        <v>1</v>
      </c>
    </row>
    <row r="108" spans="1:52" ht="13.2" x14ac:dyDescent="0.25">
      <c r="A108" s="2" t="str">
        <f ca="1">IFERROR(__xludf.DUMMYFUNCTION("""COMPUTED_VALUE"""),"")</f>
        <v/>
      </c>
      <c r="B108" s="2" t="str">
        <f ca="1">IFERROR(__xludf.DUMMYFUNCTION("""COMPUTED_VALUE"""),"Ireland")</f>
        <v>Ireland</v>
      </c>
      <c r="C108" s="2">
        <f ca="1">IFERROR(__xludf.DUMMYFUNCTION("""COMPUTED_VALUE"""),53.1424)</f>
        <v>53.142400000000002</v>
      </c>
      <c r="D108" s="2">
        <f ca="1">IFERROR(__xludf.DUMMYFUNCTION("""COMPUTED_VALUE"""),-7.6921)</f>
        <v>-7.6920999999999999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IFERROR(__xludf.DUMMYFUNCTION("""COMPUTED_VALUE"""),0)</f>
        <v>0</v>
      </c>
      <c r="AS108" s="2">
        <f ca="1">IFERROR(__xludf.DUMMYFUNCTION("""COMPUTED_VALUE"""),0)</f>
        <v>0</v>
      </c>
      <c r="AT108" s="2">
        <f ca="1">IFERROR(__xludf.DUMMYFUNCTION("""COMPUTED_VALUE"""),0)</f>
        <v>0</v>
      </c>
      <c r="AU108" s="2">
        <f ca="1">IFERROR(__xludf.DUMMYFUNCTION("""COMPUTED_VALUE"""),0)</f>
        <v>0</v>
      </c>
      <c r="AV108" s="2">
        <f ca="1">IFERROR(__xludf.DUMMYFUNCTION("""COMPUTED_VALUE"""),0)</f>
        <v>0</v>
      </c>
      <c r="AW108" s="2">
        <f ca="1">IFERROR(__xludf.DUMMYFUNCTION("""COMPUTED_VALUE"""),0)</f>
        <v>0</v>
      </c>
      <c r="AX108" s="2">
        <f ca="1">IFERROR(__xludf.DUMMYFUNCTION("""COMPUTED_VALUE"""),0)</f>
        <v>0</v>
      </c>
      <c r="AY108" s="2">
        <f ca="1">IFERROR(__xludf.DUMMYFUNCTION("""COMPUTED_VALUE"""),0)</f>
        <v>0</v>
      </c>
      <c r="AZ108" s="2">
        <f ca="1">IFERROR(__xludf.DUMMYFUNCTION("""COMPUTED_VALUE"""),0)</f>
        <v>0</v>
      </c>
    </row>
    <row r="109" spans="1:52" ht="13.2" x14ac:dyDescent="0.25">
      <c r="A109" s="2" t="str">
        <f ca="1">IFERROR(__xludf.DUMMYFUNCTION("""COMPUTED_VALUE"""),"")</f>
        <v/>
      </c>
      <c r="B109" s="2" t="str">
        <f ca="1">IFERROR(__xludf.DUMMYFUNCTION("""COMPUTED_VALUE"""),"Luxembourg")</f>
        <v>Luxembourg</v>
      </c>
      <c r="C109" s="2">
        <f ca="1">IFERROR(__xludf.DUMMYFUNCTION("""COMPUTED_VALUE"""),49.8153)</f>
        <v>49.815300000000001</v>
      </c>
      <c r="D109" s="2">
        <f ca="1">IFERROR(__xludf.DUMMYFUNCTION("""COMPUTED_VALUE"""),6.1296)</f>
        <v>6.1295999999999999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IFERROR(__xludf.DUMMYFUNCTION("""COMPUTED_VALUE"""),0)</f>
        <v>0</v>
      </c>
      <c r="K109" s="2">
        <f ca="1">IFERROR(__xludf.DUMMYFUNCTION("""COMPUTED_VALUE"""),0)</f>
        <v>0</v>
      </c>
      <c r="L109" s="2">
        <f ca="1">IFERROR(__xludf.DUMMYFUNCTION("""COMPUTED_VALUE"""),0)</f>
        <v>0</v>
      </c>
      <c r="M109" s="2">
        <f ca="1">IFERROR(__xludf.DUMMYFUNCTION("""COMPUTED_VALUE"""),0)</f>
        <v>0</v>
      </c>
      <c r="N109" s="2">
        <f ca="1">IFERROR(__xludf.DUMMYFUNCTION("""COMPUTED_VALUE"""),0)</f>
        <v>0</v>
      </c>
      <c r="O109" s="2">
        <f ca="1">IFERROR(__xludf.DUMMYFUNCTION("""COMPUTED_VALUE"""),0)</f>
        <v>0</v>
      </c>
      <c r="P109" s="2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IFERROR(__xludf.DUMMYFUNCTION("""COMPUTED_VALUE"""),0)</f>
        <v>0</v>
      </c>
      <c r="U109" s="2">
        <f ca="1">IFERROR(__xludf.DUMMYFUNCTION("""COMPUTED_VALUE"""),0)</f>
        <v>0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Z109" s="2">
        <f ca="1">IFERROR(__xludf.DUMMYFUNCTION("""COMPUTED_VALUE"""),0)</f>
        <v>0</v>
      </c>
      <c r="AA109" s="2">
        <f ca="1">IFERROR(__xludf.DUMMYFUNCTION("""COMPUTED_VALUE"""),0)</f>
        <v>0</v>
      </c>
      <c r="AB109" s="2">
        <f ca="1">IFERROR(__xludf.DUMMYFUNCTION("""COMPUTED_VALUE"""),0)</f>
        <v>0</v>
      </c>
      <c r="AC109" s="2">
        <f ca="1">IFERROR(__xludf.DUMMYFUNCTION("""COMPUTED_VALUE"""),0)</f>
        <v>0</v>
      </c>
      <c r="AD109" s="2">
        <f ca="1">IFERROR(__xludf.DUMMYFUNCTION("""COMPUTED_VALUE"""),0)</f>
        <v>0</v>
      </c>
      <c r="AE109" s="2">
        <f ca="1">IFERROR(__xludf.DUMMYFUNCTION("""COMPUTED_VALUE"""),0)</f>
        <v>0</v>
      </c>
      <c r="AF109" s="2">
        <f ca="1">IFERROR(__xludf.DUMMYFUNCTION("""COMPUTED_VALUE"""),0)</f>
        <v>0</v>
      </c>
      <c r="AG109" s="2">
        <f ca="1">IFERROR(__xludf.DUMMYFUNCTION("""COMPUTED_VALUE"""),0)</f>
        <v>0</v>
      </c>
      <c r="AH109" s="2">
        <f ca="1">IFERROR(__xludf.DUMMYFUNCTION("""COMPUTED_VALUE"""),0)</f>
        <v>0</v>
      </c>
      <c r="AI109" s="2">
        <f ca="1">IFERROR(__xludf.DUMMYFUNCTION("""COMPUTED_VALUE"""),0)</f>
        <v>0</v>
      </c>
      <c r="AJ109" s="2">
        <f ca="1">IFERROR(__xludf.DUMMYFUNCTION("""COMPUTED_VALUE"""),0)</f>
        <v>0</v>
      </c>
      <c r="AK109" s="2">
        <f ca="1">IFERROR(__xludf.DUMMYFUNCTION("""COMPUTED_VALUE"""),0)</f>
        <v>0</v>
      </c>
      <c r="AL109" s="2">
        <f ca="1">IFERROR(__xludf.DUMMYFUNCTION("""COMPUTED_VALUE"""),0)</f>
        <v>0</v>
      </c>
      <c r="AM109" s="2">
        <f ca="1">IFERROR(__xludf.DUMMYFUNCTION("""COMPUTED_VALUE"""),0)</f>
        <v>0</v>
      </c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IFERROR(__xludf.DUMMYFUNCTION("""COMPUTED_VALUE"""),0)</f>
        <v>0</v>
      </c>
      <c r="AQ109" s="2">
        <f ca="1">IFERROR(__xludf.DUMMYFUNCTION("""COMPUTED_VALUE"""),0)</f>
        <v>0</v>
      </c>
      <c r="AR109" s="2">
        <f ca="1">IFERROR(__xludf.DUMMYFUNCTION("""COMPUTED_VALUE"""),0)</f>
        <v>0</v>
      </c>
      <c r="AS109" s="2">
        <f ca="1">IFERROR(__xludf.DUMMYFUNCTION("""COMPUTED_VALUE"""),0)</f>
        <v>0</v>
      </c>
      <c r="AT109" s="2">
        <f ca="1">IFERROR(__xludf.DUMMYFUNCTION("""COMPUTED_VALUE"""),0)</f>
        <v>0</v>
      </c>
      <c r="AU109" s="2">
        <f ca="1">IFERROR(__xludf.DUMMYFUNCTION("""COMPUTED_VALUE"""),0)</f>
        <v>0</v>
      </c>
      <c r="AV109" s="2">
        <f ca="1">IFERROR(__xludf.DUMMYFUNCTION("""COMPUTED_VALUE"""),0)</f>
        <v>0</v>
      </c>
      <c r="AW109" s="2">
        <f ca="1">IFERROR(__xludf.DUMMYFUNCTION("""COMPUTED_VALUE"""),0)</f>
        <v>0</v>
      </c>
      <c r="AX109" s="2">
        <f ca="1">IFERROR(__xludf.DUMMYFUNCTION("""COMPUTED_VALUE"""),0)</f>
        <v>0</v>
      </c>
      <c r="AY109" s="2">
        <f ca="1">IFERROR(__xludf.DUMMYFUNCTION("""COMPUTED_VALUE"""),0)</f>
        <v>0</v>
      </c>
      <c r="AZ109" s="2">
        <f ca="1">IFERROR(__xludf.DUMMYFUNCTION("""COMPUTED_VALUE"""),0)</f>
        <v>0</v>
      </c>
    </row>
    <row r="110" spans="1:52" ht="13.2" x14ac:dyDescent="0.25">
      <c r="A110" s="2" t="str">
        <f ca="1">IFERROR(__xludf.DUMMYFUNCTION("""COMPUTED_VALUE"""),"")</f>
        <v/>
      </c>
      <c r="B110" s="2" t="str">
        <f ca="1">IFERROR(__xludf.DUMMYFUNCTION("""COMPUTED_VALUE"""),"Monaco")</f>
        <v>Monaco</v>
      </c>
      <c r="C110" s="2">
        <f ca="1">IFERROR(__xludf.DUMMYFUNCTION("""COMPUTED_VALUE"""),43.7333)</f>
        <v>43.7333</v>
      </c>
      <c r="D110" s="2">
        <f ca="1">IFERROR(__xludf.DUMMYFUNCTION("""COMPUTED_VALUE"""),7.4167)</f>
        <v>7.4166999999999996</v>
      </c>
      <c r="E110" s="2">
        <f ca="1">IFERROR(__xludf.DUMMYFUNCTION("""COMPUTED_VALUE"""),0)</f>
        <v>0</v>
      </c>
      <c r="F110" s="2">
        <f ca="1">IFERROR(__xludf.DUMMYFUNCTION("""COMPUTED_VALUE"""),0)</f>
        <v>0</v>
      </c>
      <c r="G110" s="2">
        <f ca="1">IFERROR(__xludf.DUMMYFUNCTION("""COMPUTED_VALUE"""),0)</f>
        <v>0</v>
      </c>
      <c r="H110" s="2">
        <f ca="1">IFERROR(__xludf.DUMMYFUNCTION("""COMPUTED_VALUE"""),0)</f>
        <v>0</v>
      </c>
      <c r="I110" s="2">
        <f ca="1">IFERROR(__xludf.DUMMYFUNCTION("""COMPUTED_VALUE"""),0)</f>
        <v>0</v>
      </c>
      <c r="J110" s="2">
        <f ca="1">IFERROR(__xludf.DUMMYFUNCTION("""COMPUTED_VALUE"""),0)</f>
        <v>0</v>
      </c>
      <c r="K110" s="2">
        <f ca="1">IFERROR(__xludf.DUMMYFUNCTION("""COMPUTED_VALUE"""),0)</f>
        <v>0</v>
      </c>
      <c r="L110" s="2">
        <f ca="1">IFERROR(__xludf.DUMMYFUNCTION("""COMPUTED_VALUE"""),0)</f>
        <v>0</v>
      </c>
      <c r="M110" s="2">
        <f ca="1">IFERROR(__xludf.DUMMYFUNCTION("""COMPUTED_VALUE"""),0)</f>
        <v>0</v>
      </c>
      <c r="N110" s="2">
        <f ca="1">IFERROR(__xludf.DUMMYFUNCTION("""COMPUTED_VALUE"""),0)</f>
        <v>0</v>
      </c>
      <c r="O110" s="2">
        <f ca="1">IFERROR(__xludf.DUMMYFUNCTION("""COMPUTED_VALUE"""),0)</f>
        <v>0</v>
      </c>
      <c r="P110" s="2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Z110" s="2">
        <f ca="1">IFERROR(__xludf.DUMMYFUNCTION("""COMPUTED_VALUE"""),0)</f>
        <v>0</v>
      </c>
      <c r="AA110" s="2">
        <f ca="1">IFERROR(__xludf.DUMMYFUNCTION("""COMPUTED_VALUE"""),0)</f>
        <v>0</v>
      </c>
      <c r="AB110" s="2">
        <f ca="1">IFERROR(__xludf.DUMMYFUNCTION("""COMPUTED_VALUE"""),0)</f>
        <v>0</v>
      </c>
      <c r="AC110" s="2">
        <f ca="1">IFERROR(__xludf.DUMMYFUNCTION("""COMPUTED_VALUE"""),0)</f>
        <v>0</v>
      </c>
      <c r="AD110" s="2">
        <f ca="1">IFERROR(__xludf.DUMMYFUNCTION("""COMPUTED_VALUE"""),0)</f>
        <v>0</v>
      </c>
      <c r="AE110" s="2">
        <f ca="1">IFERROR(__xludf.DUMMYFUNCTION("""COMPUTED_VALUE"""),0)</f>
        <v>0</v>
      </c>
      <c r="AF110" s="2">
        <f ca="1">IFERROR(__xludf.DUMMYFUNCTION("""COMPUTED_VALUE"""),0)</f>
        <v>0</v>
      </c>
      <c r="AG110" s="2">
        <f ca="1">IFERROR(__xludf.DUMMYFUNCTION("""COMPUTED_VALUE"""),0)</f>
        <v>0</v>
      </c>
      <c r="AH110" s="2">
        <f ca="1">IFERROR(__xludf.DUMMYFUNCTION("""COMPUTED_VALUE"""),0)</f>
        <v>0</v>
      </c>
      <c r="AI110" s="2">
        <f ca="1">IFERROR(__xludf.DUMMYFUNCTION("""COMPUTED_VALUE"""),0)</f>
        <v>0</v>
      </c>
      <c r="AJ110" s="2">
        <f ca="1">IFERROR(__xludf.DUMMYFUNCTION("""COMPUTED_VALUE"""),0)</f>
        <v>0</v>
      </c>
      <c r="AK110" s="2">
        <f ca="1">IFERROR(__xludf.DUMMYFUNCTION("""COMPUTED_VALUE"""),0)</f>
        <v>0</v>
      </c>
      <c r="AL110" s="2">
        <f ca="1">IFERROR(__xludf.DUMMYFUNCTION("""COMPUTED_VALUE"""),0)</f>
        <v>0</v>
      </c>
      <c r="AM110" s="2">
        <f ca="1">IFERROR(__xludf.DUMMYFUNCTION("""COMPUTED_VALUE"""),0)</f>
        <v>0</v>
      </c>
      <c r="AN110" s="2">
        <f ca="1">IFERROR(__xludf.DUMMYFUNCTION("""COMPUTED_VALUE"""),0)</f>
        <v>0</v>
      </c>
      <c r="AO110" s="2">
        <f ca="1">IFERROR(__xludf.DUMMYFUNCTION("""COMPUTED_VALUE"""),0)</f>
        <v>0</v>
      </c>
      <c r="AP110" s="2">
        <f ca="1">IFERROR(__xludf.DUMMYFUNCTION("""COMPUTED_VALUE"""),0)</f>
        <v>0</v>
      </c>
      <c r="AQ110" s="2">
        <f ca="1">IFERROR(__xludf.DUMMYFUNCTION("""COMPUTED_VALUE"""),0)</f>
        <v>0</v>
      </c>
      <c r="AR110" s="2">
        <f ca="1">IFERROR(__xludf.DUMMYFUNCTION("""COMPUTED_VALUE"""),0)</f>
        <v>0</v>
      </c>
      <c r="AS110" s="2">
        <f ca="1">IFERROR(__xludf.DUMMYFUNCTION("""COMPUTED_VALUE"""),0)</f>
        <v>0</v>
      </c>
      <c r="AT110" s="2">
        <f ca="1">IFERROR(__xludf.DUMMYFUNCTION("""COMPUTED_VALUE"""),0)</f>
        <v>0</v>
      </c>
      <c r="AU110" s="2">
        <f ca="1">IFERROR(__xludf.DUMMYFUNCTION("""COMPUTED_VALUE"""),0)</f>
        <v>0</v>
      </c>
      <c r="AV110" s="2">
        <f ca="1">IFERROR(__xludf.DUMMYFUNCTION("""COMPUTED_VALUE"""),0)</f>
        <v>0</v>
      </c>
      <c r="AW110" s="2">
        <f ca="1">IFERROR(__xludf.DUMMYFUNCTION("""COMPUTED_VALUE"""),0)</f>
        <v>0</v>
      </c>
      <c r="AX110" s="2">
        <f ca="1">IFERROR(__xludf.DUMMYFUNCTION("""COMPUTED_VALUE"""),0)</f>
        <v>0</v>
      </c>
      <c r="AY110" s="2">
        <f ca="1">IFERROR(__xludf.DUMMYFUNCTION("""COMPUTED_VALUE"""),0)</f>
        <v>0</v>
      </c>
      <c r="AZ110" s="2">
        <f ca="1">IFERROR(__xludf.DUMMYFUNCTION("""COMPUTED_VALUE"""),0)</f>
        <v>0</v>
      </c>
    </row>
    <row r="111" spans="1:52" ht="13.2" x14ac:dyDescent="0.25">
      <c r="A111" s="2" t="str">
        <f ca="1">IFERROR(__xludf.DUMMYFUNCTION("""COMPUTED_VALUE"""),"")</f>
        <v/>
      </c>
      <c r="B111" s="2" t="str">
        <f ca="1">IFERROR(__xludf.DUMMYFUNCTION("""COMPUTED_VALUE"""),"Qatar")</f>
        <v>Qatar</v>
      </c>
      <c r="C111" s="2">
        <f ca="1">IFERROR(__xludf.DUMMYFUNCTION("""COMPUTED_VALUE"""),25.3548)</f>
        <v>25.354800000000001</v>
      </c>
      <c r="D111" s="2">
        <f ca="1">IFERROR(__xludf.DUMMYFUNCTION("""COMPUTED_VALUE"""),51.1839)</f>
        <v>51.183900000000001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IFERROR(__xludf.DUMMYFUNCTION("""COMPUTED_VALUE"""),0)</f>
        <v>0</v>
      </c>
      <c r="AV111" s="2">
        <f ca="1">IFERROR(__xludf.DUMMYFUNCTION("""COMPUTED_VALUE"""),0)</f>
        <v>0</v>
      </c>
      <c r="AW111" s="2">
        <f ca="1">IFERROR(__xludf.DUMMYFUNCTION("""COMPUTED_VALUE"""),0)</f>
        <v>0</v>
      </c>
      <c r="AX111" s="2">
        <f ca="1">IFERROR(__xludf.DUMMYFUNCTION("""COMPUTED_VALUE"""),0)</f>
        <v>0</v>
      </c>
      <c r="AY111" s="2">
        <f ca="1">IFERROR(__xludf.DUMMYFUNCTION("""COMPUTED_VALUE"""),0)</f>
        <v>0</v>
      </c>
      <c r="AZ111" s="2">
        <f ca="1">IFERROR(__xludf.DUMMYFUNCTION("""COMPUTED_VALUE"""),0)</f>
        <v>0</v>
      </c>
    </row>
    <row r="112" spans="1:52" ht="13.2" x14ac:dyDescent="0.25">
      <c r="A112" s="2" t="str">
        <f ca="1">IFERROR(__xludf.DUMMYFUNCTION("""COMPUTED_VALUE"""),"Snohomish County, WA")</f>
        <v>Snohomish County, WA</v>
      </c>
      <c r="B112" s="2" t="str">
        <f ca="1">IFERROR(__xludf.DUMMYFUNCTION("""COMPUTED_VALUE"""),"US")</f>
        <v>US</v>
      </c>
      <c r="C112" s="2">
        <f ca="1">IFERROR(__xludf.DUMMYFUNCTION("""COMPUTED_VALUE"""),48.033)</f>
        <v>48.033000000000001</v>
      </c>
      <c r="D112" s="2">
        <f ca="1">IFERROR(__xludf.DUMMYFUNCTION("""COMPUTED_VALUE"""),-121.8339)</f>
        <v>-121.8339</v>
      </c>
      <c r="E112" s="2">
        <f ca="1">IFERROR(__xludf.DUMMYFUNCTION("""COMPUTED_VALUE"""),0)</f>
        <v>0</v>
      </c>
      <c r="F112" s="2">
        <f ca="1">IFERROR(__xludf.DUMMYFUNCTION("""COMPUTED_VALUE"""),0)</f>
        <v>0</v>
      </c>
      <c r="G112" s="2">
        <f ca="1">IFERROR(__xludf.DUMMYFUNCTION("""COMPUTED_VALUE"""),0)</f>
        <v>0</v>
      </c>
      <c r="H112" s="2">
        <f ca="1">IFERROR(__xludf.DUMMYFUNCTION("""COMPUTED_VALUE"""),0)</f>
        <v>0</v>
      </c>
      <c r="I112" s="2">
        <f ca="1">IFERROR(__xludf.DUMMYFUNCTION("""COMPUTED_VALUE"""),0)</f>
        <v>0</v>
      </c>
      <c r="J112" s="2">
        <f ca="1">IFERROR(__xludf.DUMMYFUNCTION("""COMPUTED_VALUE"""),0)</f>
        <v>0</v>
      </c>
      <c r="K112" s="2">
        <f ca="1">IFERROR(__xludf.DUMMYFUNCTION("""COMPUTED_VALUE"""),0)</f>
        <v>0</v>
      </c>
      <c r="L112" s="2">
        <f ca="1">IFERROR(__xludf.DUMMYFUNCTION("""COMPUTED_VALUE"""),0)</f>
        <v>0</v>
      </c>
      <c r="M112" s="2">
        <f ca="1">IFERROR(__xludf.DUMMYFUNCTION("""COMPUTED_VALUE"""),0)</f>
        <v>0</v>
      </c>
      <c r="N112" s="2">
        <f ca="1">IFERROR(__xludf.DUMMYFUNCTION("""COMPUTED_VALUE"""),0)</f>
        <v>0</v>
      </c>
      <c r="O112" s="2">
        <f ca="1">IFERROR(__xludf.DUMMYFUNCTION("""COMPUTED_VALUE"""),0)</f>
        <v>0</v>
      </c>
      <c r="P112" s="2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Z112" s="2">
        <f ca="1">IFERROR(__xludf.DUMMYFUNCTION("""COMPUTED_VALUE"""),0)</f>
        <v>0</v>
      </c>
      <c r="AA112" s="2">
        <f ca="1">IFERROR(__xludf.DUMMYFUNCTION("""COMPUTED_VALUE"""),0)</f>
        <v>0</v>
      </c>
      <c r="AB112" s="2">
        <f ca="1">IFERROR(__xludf.DUMMYFUNCTION("""COMPUTED_VALUE"""),0)</f>
        <v>0</v>
      </c>
      <c r="AC112" s="2">
        <f ca="1">IFERROR(__xludf.DUMMYFUNCTION("""COMPUTED_VALUE"""),0)</f>
        <v>0</v>
      </c>
      <c r="AD112" s="2">
        <f ca="1">IFERROR(__xludf.DUMMYFUNCTION("""COMPUTED_VALUE"""),0)</f>
        <v>0</v>
      </c>
      <c r="AE112" s="2">
        <f ca="1">IFERROR(__xludf.DUMMYFUNCTION("""COMPUTED_VALUE"""),0)</f>
        <v>0</v>
      </c>
      <c r="AF112" s="2">
        <f ca="1">IFERROR(__xludf.DUMMYFUNCTION("""COMPUTED_VALUE"""),0)</f>
        <v>0</v>
      </c>
      <c r="AG112" s="2">
        <f ca="1">IFERROR(__xludf.DUMMYFUNCTION("""COMPUTED_VALUE"""),0)</f>
        <v>0</v>
      </c>
      <c r="AH112" s="2">
        <f ca="1">IFERROR(__xludf.DUMMYFUNCTION("""COMPUTED_VALUE"""),0)</f>
        <v>0</v>
      </c>
      <c r="AI112" s="2">
        <f ca="1">IFERROR(__xludf.DUMMYFUNCTION("""COMPUTED_VALUE"""),0)</f>
        <v>0</v>
      </c>
      <c r="AJ112" s="2">
        <f ca="1">IFERROR(__xludf.DUMMYFUNCTION("""COMPUTED_VALUE"""),0)</f>
        <v>0</v>
      </c>
      <c r="AK112" s="2">
        <f ca="1">IFERROR(__xludf.DUMMYFUNCTION("""COMPUTED_VALUE"""),0)</f>
        <v>0</v>
      </c>
      <c r="AL112" s="2">
        <f ca="1">IFERROR(__xludf.DUMMYFUNCTION("""COMPUTED_VALUE"""),0)</f>
        <v>0</v>
      </c>
      <c r="AM112" s="2">
        <f ca="1">IFERROR(__xludf.DUMMYFUNCTION("""COMPUTED_VALUE"""),0)</f>
        <v>0</v>
      </c>
      <c r="AN112" s="2">
        <f ca="1">IFERROR(__xludf.DUMMYFUNCTION("""COMPUTED_VALUE"""),0)</f>
        <v>0</v>
      </c>
      <c r="AO112" s="2">
        <f ca="1">IFERROR(__xludf.DUMMYFUNCTION("""COMPUTED_VALUE"""),0)</f>
        <v>0</v>
      </c>
      <c r="AP112" s="2">
        <f ca="1">IFERROR(__xludf.DUMMYFUNCTION("""COMPUTED_VALUE"""),0)</f>
        <v>0</v>
      </c>
      <c r="AQ112" s="2">
        <f ca="1">IFERROR(__xludf.DUMMYFUNCTION("""COMPUTED_VALUE"""),0)</f>
        <v>0</v>
      </c>
      <c r="AR112" s="2">
        <f ca="1">IFERROR(__xludf.DUMMYFUNCTION("""COMPUTED_VALUE"""),0)</f>
        <v>0</v>
      </c>
      <c r="AS112" s="2">
        <f ca="1">IFERROR(__xludf.DUMMYFUNCTION("""COMPUTED_VALUE"""),1)</f>
        <v>1</v>
      </c>
      <c r="AT112" s="2">
        <f ca="1">IFERROR(__xludf.DUMMYFUNCTION("""COMPUTED_VALUE"""),1)</f>
        <v>1</v>
      </c>
      <c r="AU112" s="2">
        <f ca="1">IFERROR(__xludf.DUMMYFUNCTION("""COMPUTED_VALUE"""),1)</f>
        <v>1</v>
      </c>
      <c r="AV112" s="2">
        <f ca="1">IFERROR(__xludf.DUMMYFUNCTION("""COMPUTED_VALUE"""),1)</f>
        <v>1</v>
      </c>
      <c r="AW112" s="2">
        <f ca="1">IFERROR(__xludf.DUMMYFUNCTION("""COMPUTED_VALUE"""),1)</f>
        <v>1</v>
      </c>
      <c r="AX112" s="2">
        <f ca="1">IFERROR(__xludf.DUMMYFUNCTION("""COMPUTED_VALUE"""),1)</f>
        <v>1</v>
      </c>
      <c r="AY112" s="2">
        <f ca="1">IFERROR(__xludf.DUMMYFUNCTION("""COMPUTED_VALUE"""),1)</f>
        <v>1</v>
      </c>
      <c r="AZ112" s="2">
        <f ca="1">IFERROR(__xludf.DUMMYFUNCTION("""COMPUTED_VALUE"""),1)</f>
        <v>1</v>
      </c>
    </row>
    <row r="113" spans="1:52" ht="13.2" x14ac:dyDescent="0.25">
      <c r="A113" s="2" t="str">
        <f ca="1">IFERROR(__xludf.DUMMYFUNCTION("""COMPUTED_VALUE"""),"")</f>
        <v/>
      </c>
      <c r="B113" s="2" t="str">
        <f ca="1">IFERROR(__xludf.DUMMYFUNCTION("""COMPUTED_VALUE"""),"Ecuador")</f>
        <v>Ecuador</v>
      </c>
      <c r="C113" s="2">
        <f ca="1">IFERROR(__xludf.DUMMYFUNCTION("""COMPUTED_VALUE"""),-1.8312)</f>
        <v>-1.8311999999999999</v>
      </c>
      <c r="D113" s="2">
        <f ca="1">IFERROR(__xludf.DUMMYFUNCTION("""COMPUTED_VALUE"""),-78.1834)</f>
        <v>-78.183400000000006</v>
      </c>
      <c r="E113" s="2">
        <f ca="1">IFERROR(__xludf.DUMMYFUNCTION("""COMPUTED_VALUE"""),0)</f>
        <v>0</v>
      </c>
      <c r="F113" s="2">
        <f ca="1">IFERROR(__xludf.DUMMYFUNCTION("""COMPUTED_VALUE"""),0)</f>
        <v>0</v>
      </c>
      <c r="G113" s="2">
        <f ca="1">IFERROR(__xludf.DUMMYFUNCTION("""COMPUTED_VALUE"""),0)</f>
        <v>0</v>
      </c>
      <c r="H113" s="2">
        <f ca="1">IFERROR(__xludf.DUMMYFUNCTION("""COMPUTED_VALUE"""),0)</f>
        <v>0</v>
      </c>
      <c r="I113" s="2">
        <f ca="1">IFERROR(__xludf.DUMMYFUNCTION("""COMPUTED_VALUE"""),0)</f>
        <v>0</v>
      </c>
      <c r="J113" s="2">
        <f ca="1">IFERROR(__xludf.DUMMYFUNCTION("""COMPUTED_VALUE"""),0)</f>
        <v>0</v>
      </c>
      <c r="K113" s="2">
        <f ca="1">IFERROR(__xludf.DUMMYFUNCTION("""COMPUTED_VALUE"""),0)</f>
        <v>0</v>
      </c>
      <c r="L113" s="2">
        <f ca="1">IFERROR(__xludf.DUMMYFUNCTION("""COMPUTED_VALUE"""),0)</f>
        <v>0</v>
      </c>
      <c r="M113" s="2">
        <f ca="1">IFERROR(__xludf.DUMMYFUNCTION("""COMPUTED_VALUE"""),0)</f>
        <v>0</v>
      </c>
      <c r="N113" s="2">
        <f ca="1">IFERROR(__xludf.DUMMYFUNCTION("""COMPUTED_VALUE"""),0)</f>
        <v>0</v>
      </c>
      <c r="O113" s="2">
        <f ca="1">IFERROR(__xludf.DUMMYFUNCTION("""COMPUTED_VALUE"""),0)</f>
        <v>0</v>
      </c>
      <c r="P113" s="2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Z113" s="2">
        <f ca="1">IFERROR(__xludf.DUMMYFUNCTION("""COMPUTED_VALUE"""),0)</f>
        <v>0</v>
      </c>
      <c r="AA113" s="2">
        <f ca="1">IFERROR(__xludf.DUMMYFUNCTION("""COMPUTED_VALUE"""),0)</f>
        <v>0</v>
      </c>
      <c r="AB113" s="2">
        <f ca="1">IFERROR(__xludf.DUMMYFUNCTION("""COMPUTED_VALUE"""),0)</f>
        <v>0</v>
      </c>
      <c r="AC113" s="2">
        <f ca="1">IFERROR(__xludf.DUMMYFUNCTION("""COMPUTED_VALUE"""),0)</f>
        <v>0</v>
      </c>
      <c r="AD113" s="2">
        <f ca="1">IFERROR(__xludf.DUMMYFUNCTION("""COMPUTED_VALUE"""),0)</f>
        <v>0</v>
      </c>
      <c r="AE113" s="2">
        <f ca="1">IFERROR(__xludf.DUMMYFUNCTION("""COMPUTED_VALUE"""),0)</f>
        <v>0</v>
      </c>
      <c r="AF113" s="2">
        <f ca="1">IFERROR(__xludf.DUMMYFUNCTION("""COMPUTED_VALUE"""),0)</f>
        <v>0</v>
      </c>
      <c r="AG113" s="2">
        <f ca="1">IFERROR(__xludf.DUMMYFUNCTION("""COMPUTED_VALUE"""),0)</f>
        <v>0</v>
      </c>
      <c r="AH113" s="2">
        <f ca="1">IFERROR(__xludf.DUMMYFUNCTION("""COMPUTED_VALUE"""),0)</f>
        <v>0</v>
      </c>
      <c r="AI113" s="2">
        <f ca="1">IFERROR(__xludf.DUMMYFUNCTION("""COMPUTED_VALUE"""),0)</f>
        <v>0</v>
      </c>
      <c r="AJ113" s="2">
        <f ca="1">IFERROR(__xludf.DUMMYFUNCTION("""COMPUTED_VALUE"""),0)</f>
        <v>0</v>
      </c>
      <c r="AK113" s="2">
        <f ca="1">IFERROR(__xludf.DUMMYFUNCTION("""COMPUTED_VALUE"""),0)</f>
        <v>0</v>
      </c>
      <c r="AL113" s="2">
        <f ca="1">IFERROR(__xludf.DUMMYFUNCTION("""COMPUTED_VALUE"""),0)</f>
        <v>0</v>
      </c>
      <c r="AM113" s="2">
        <f ca="1">IFERROR(__xludf.DUMMYFUNCTION("""COMPUTED_VALUE"""),0)</f>
        <v>0</v>
      </c>
      <c r="AN113" s="2">
        <f ca="1">IFERROR(__xludf.DUMMYFUNCTION("""COMPUTED_VALUE"""),0)</f>
        <v>0</v>
      </c>
      <c r="AO113" s="2">
        <f ca="1">IFERROR(__xludf.DUMMYFUNCTION("""COMPUTED_VALUE"""),0)</f>
        <v>0</v>
      </c>
      <c r="AP113" s="2">
        <f ca="1">IFERROR(__xludf.DUMMYFUNCTION("""COMPUTED_VALUE"""),0)</f>
        <v>0</v>
      </c>
      <c r="AQ113" s="2">
        <f ca="1">IFERROR(__xludf.DUMMYFUNCTION("""COMPUTED_VALUE"""),0)</f>
        <v>0</v>
      </c>
      <c r="AR113" s="2">
        <f ca="1">IFERROR(__xludf.DUMMYFUNCTION("""COMPUTED_VALUE"""),0)</f>
        <v>0</v>
      </c>
      <c r="AS113" s="2">
        <f ca="1">IFERROR(__xludf.DUMMYFUNCTION("""COMPUTED_VALUE"""),0)</f>
        <v>0</v>
      </c>
      <c r="AT113" s="2">
        <f ca="1">IFERROR(__xludf.DUMMYFUNCTION("""COMPUTED_VALUE"""),0)</f>
        <v>0</v>
      </c>
      <c r="AU113" s="2">
        <f ca="1">IFERROR(__xludf.DUMMYFUNCTION("""COMPUTED_VALUE"""),0)</f>
        <v>0</v>
      </c>
      <c r="AV113" s="2">
        <f ca="1">IFERROR(__xludf.DUMMYFUNCTION("""COMPUTED_VALUE"""),0)</f>
        <v>0</v>
      </c>
      <c r="AW113" s="2">
        <f ca="1">IFERROR(__xludf.DUMMYFUNCTION("""COMPUTED_VALUE"""),0)</f>
        <v>0</v>
      </c>
      <c r="AX113" s="2">
        <f ca="1">IFERROR(__xludf.DUMMYFUNCTION("""COMPUTED_VALUE"""),0)</f>
        <v>0</v>
      </c>
      <c r="AY113" s="2">
        <f ca="1">IFERROR(__xludf.DUMMYFUNCTION("""COMPUTED_VALUE"""),0)</f>
        <v>0</v>
      </c>
      <c r="AZ113" s="2">
        <f ca="1">IFERROR(__xludf.DUMMYFUNCTION("""COMPUTED_VALUE"""),0)</f>
        <v>0</v>
      </c>
    </row>
    <row r="114" spans="1:52" ht="13.2" x14ac:dyDescent="0.25">
      <c r="A114" s="2" t="str">
        <f ca="1">IFERROR(__xludf.DUMMYFUNCTION("""COMPUTED_VALUE"""),"")</f>
        <v/>
      </c>
      <c r="B114" s="2" t="str">
        <f ca="1">IFERROR(__xludf.DUMMYFUNCTION("""COMPUTED_VALUE"""),"Azerbaijan")</f>
        <v>Azerbaijan</v>
      </c>
      <c r="C114" s="2">
        <f ca="1">IFERROR(__xludf.DUMMYFUNCTION("""COMPUTED_VALUE"""),40.1431)</f>
        <v>40.143099999999997</v>
      </c>
      <c r="D114" s="2">
        <f ca="1">IFERROR(__xludf.DUMMYFUNCTION("""COMPUTED_VALUE"""),47.5769)</f>
        <v>47.576900000000002</v>
      </c>
      <c r="E114" s="2">
        <f ca="1">IFERROR(__xludf.DUMMYFUNCTION("""COMPUTED_VALUE"""),0)</f>
        <v>0</v>
      </c>
      <c r="F114" s="2">
        <f ca="1">IFERROR(__xludf.DUMMYFUNCTION("""COMPUTED_VALUE"""),0)</f>
        <v>0</v>
      </c>
      <c r="G114" s="2">
        <f ca="1">IFERROR(__xludf.DUMMYFUNCTION("""COMPUTED_VALUE"""),0)</f>
        <v>0</v>
      </c>
      <c r="H114" s="2">
        <f ca="1">IFERROR(__xludf.DUMMYFUNCTION("""COMPUTED_VALUE"""),0)</f>
        <v>0</v>
      </c>
      <c r="I114" s="2">
        <f ca="1">IFERROR(__xludf.DUMMYFUNCTION("""COMPUTED_VALUE"""),0)</f>
        <v>0</v>
      </c>
      <c r="J114" s="2">
        <f ca="1">IFERROR(__xludf.DUMMYFUNCTION("""COMPUTED_VALUE"""),0)</f>
        <v>0</v>
      </c>
      <c r="K114" s="2">
        <f ca="1">IFERROR(__xludf.DUMMYFUNCTION("""COMPUTED_VALUE"""),0)</f>
        <v>0</v>
      </c>
      <c r="L114" s="2">
        <f ca="1">IFERROR(__xludf.DUMMYFUNCTION("""COMPUTED_VALUE"""),0)</f>
        <v>0</v>
      </c>
      <c r="M114" s="2">
        <f ca="1">IFERROR(__xludf.DUMMYFUNCTION("""COMPUTED_VALUE"""),0)</f>
        <v>0</v>
      </c>
      <c r="N114" s="2">
        <f ca="1">IFERROR(__xludf.DUMMYFUNCTION("""COMPUTED_VALUE"""),0)</f>
        <v>0</v>
      </c>
      <c r="O114" s="2">
        <f ca="1">IFERROR(__xludf.DUMMYFUNCTION("""COMPUTED_VALUE"""),0)</f>
        <v>0</v>
      </c>
      <c r="P114" s="2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IFERROR(__xludf.DUMMYFUNCTION("""COMPUTED_VALUE"""),0)</f>
        <v>0</v>
      </c>
      <c r="U114" s="2">
        <f ca="1">IFERROR(__xludf.DUMMYFUNCTION("""COMPUTED_VALUE"""),0)</f>
        <v>0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Z114" s="2">
        <f ca="1">IFERROR(__xludf.DUMMYFUNCTION("""COMPUTED_VALUE"""),0)</f>
        <v>0</v>
      </c>
      <c r="AA114" s="2">
        <f ca="1">IFERROR(__xludf.DUMMYFUNCTION("""COMPUTED_VALUE"""),0)</f>
        <v>0</v>
      </c>
      <c r="AB114" s="2">
        <f ca="1">IFERROR(__xludf.DUMMYFUNCTION("""COMPUTED_VALUE"""),0)</f>
        <v>0</v>
      </c>
      <c r="AC114" s="2">
        <f ca="1">IFERROR(__xludf.DUMMYFUNCTION("""COMPUTED_VALUE"""),0)</f>
        <v>0</v>
      </c>
      <c r="AD114" s="2">
        <f ca="1">IFERROR(__xludf.DUMMYFUNCTION("""COMPUTED_VALUE"""),0)</f>
        <v>0</v>
      </c>
      <c r="AE114" s="2">
        <f ca="1">IFERROR(__xludf.DUMMYFUNCTION("""COMPUTED_VALUE"""),0)</f>
        <v>0</v>
      </c>
      <c r="AF114" s="2">
        <f ca="1">IFERROR(__xludf.DUMMYFUNCTION("""COMPUTED_VALUE"""),0)</f>
        <v>0</v>
      </c>
      <c r="AG114" s="2">
        <f ca="1">IFERROR(__xludf.DUMMYFUNCTION("""COMPUTED_VALUE"""),0)</f>
        <v>0</v>
      </c>
      <c r="AH114" s="2">
        <f ca="1">IFERROR(__xludf.DUMMYFUNCTION("""COMPUTED_VALUE"""),0)</f>
        <v>0</v>
      </c>
      <c r="AI114" s="2">
        <f ca="1">IFERROR(__xludf.DUMMYFUNCTION("""COMPUTED_VALUE"""),0)</f>
        <v>0</v>
      </c>
      <c r="AJ114" s="2">
        <f ca="1">IFERROR(__xludf.DUMMYFUNCTION("""COMPUTED_VALUE"""),0)</f>
        <v>0</v>
      </c>
      <c r="AK114" s="2">
        <f ca="1">IFERROR(__xludf.DUMMYFUNCTION("""COMPUTED_VALUE"""),0)</f>
        <v>0</v>
      </c>
      <c r="AL114" s="2">
        <f ca="1">IFERROR(__xludf.DUMMYFUNCTION("""COMPUTED_VALUE"""),0)</f>
        <v>0</v>
      </c>
      <c r="AM114" s="2">
        <f ca="1">IFERROR(__xludf.DUMMYFUNCTION("""COMPUTED_VALUE"""),0)</f>
        <v>0</v>
      </c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IFERROR(__xludf.DUMMYFUNCTION("""COMPUTED_VALUE"""),0)</f>
        <v>0</v>
      </c>
      <c r="AQ114" s="2">
        <f ca="1">IFERROR(__xludf.DUMMYFUNCTION("""COMPUTED_VALUE"""),0)</f>
        <v>0</v>
      </c>
      <c r="AR114" s="2">
        <f ca="1">IFERROR(__xludf.DUMMYFUNCTION("""COMPUTED_VALUE"""),0)</f>
        <v>0</v>
      </c>
      <c r="AS114" s="2">
        <f ca="1">IFERROR(__xludf.DUMMYFUNCTION("""COMPUTED_VALUE"""),0)</f>
        <v>0</v>
      </c>
      <c r="AT114" s="2">
        <f ca="1">IFERROR(__xludf.DUMMYFUNCTION("""COMPUTED_VALUE"""),0)</f>
        <v>0</v>
      </c>
      <c r="AU114" s="2">
        <f ca="1">IFERROR(__xludf.DUMMYFUNCTION("""COMPUTED_VALUE"""),0)</f>
        <v>0</v>
      </c>
      <c r="AV114" s="2">
        <f ca="1">IFERROR(__xludf.DUMMYFUNCTION("""COMPUTED_VALUE"""),0)</f>
        <v>0</v>
      </c>
      <c r="AW114" s="2">
        <f ca="1">IFERROR(__xludf.DUMMYFUNCTION("""COMPUTED_VALUE"""),0)</f>
        <v>0</v>
      </c>
      <c r="AX114" s="2">
        <f ca="1">IFERROR(__xludf.DUMMYFUNCTION("""COMPUTED_VALUE"""),0)</f>
        <v>0</v>
      </c>
      <c r="AY114" s="2">
        <f ca="1">IFERROR(__xludf.DUMMYFUNCTION("""COMPUTED_VALUE"""),0)</f>
        <v>0</v>
      </c>
      <c r="AZ114" s="2">
        <f ca="1">IFERROR(__xludf.DUMMYFUNCTION("""COMPUTED_VALUE"""),0)</f>
        <v>0</v>
      </c>
    </row>
    <row r="115" spans="1:52" ht="13.2" x14ac:dyDescent="0.25">
      <c r="A115" s="2" t="str">
        <f ca="1">IFERROR(__xludf.DUMMYFUNCTION("""COMPUTED_VALUE"""),"")</f>
        <v/>
      </c>
      <c r="B115" s="2" t="str">
        <f ca="1">IFERROR(__xludf.DUMMYFUNCTION("""COMPUTED_VALUE"""),"Czech Republic")</f>
        <v>Czech Republic</v>
      </c>
      <c r="C115" s="2">
        <f ca="1">IFERROR(__xludf.DUMMYFUNCTION("""COMPUTED_VALUE"""),49.8175)</f>
        <v>49.817500000000003</v>
      </c>
      <c r="D115" s="2">
        <f ca="1">IFERROR(__xludf.DUMMYFUNCTION("""COMPUTED_VALUE"""),15.473)</f>
        <v>15.473000000000001</v>
      </c>
      <c r="E115" s="2">
        <f ca="1">IFERROR(__xludf.DUMMYFUNCTION("""COMPUTED_VALUE"""),0)</f>
        <v>0</v>
      </c>
      <c r="F115" s="2">
        <f ca="1">IFERROR(__xludf.DUMMYFUNCTION("""COMPUTED_VALUE"""),0)</f>
        <v>0</v>
      </c>
      <c r="G115" s="2">
        <f ca="1">IFERROR(__xludf.DUMMYFUNCTION("""COMPUTED_VALUE"""),0)</f>
        <v>0</v>
      </c>
      <c r="H115" s="2">
        <f ca="1">IFERROR(__xludf.DUMMYFUNCTION("""COMPUTED_VALUE"""),0)</f>
        <v>0</v>
      </c>
      <c r="I115" s="2">
        <f ca="1">IFERROR(__xludf.DUMMYFUNCTION("""COMPUTED_VALUE"""),0)</f>
        <v>0</v>
      </c>
      <c r="J115" s="2">
        <f ca="1">IFERROR(__xludf.DUMMYFUNCTION("""COMPUTED_VALUE"""),0)</f>
        <v>0</v>
      </c>
      <c r="K115" s="2">
        <f ca="1">IFERROR(__xludf.DUMMYFUNCTION("""COMPUTED_VALUE"""),0)</f>
        <v>0</v>
      </c>
      <c r="L115" s="2">
        <f ca="1">IFERROR(__xludf.DUMMYFUNCTION("""COMPUTED_VALUE"""),0)</f>
        <v>0</v>
      </c>
      <c r="M115" s="2">
        <f ca="1">IFERROR(__xludf.DUMMYFUNCTION("""COMPUTED_VALUE"""),0)</f>
        <v>0</v>
      </c>
      <c r="N115" s="2">
        <f ca="1">IFERROR(__xludf.DUMMYFUNCTION("""COMPUTED_VALUE"""),0)</f>
        <v>0</v>
      </c>
      <c r="O115" s="2">
        <f ca="1">IFERROR(__xludf.DUMMYFUNCTION("""COMPUTED_VALUE"""),0)</f>
        <v>0</v>
      </c>
      <c r="P115" s="2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IFERROR(__xludf.DUMMYFUNCTION("""COMPUTED_VALUE"""),0)</f>
        <v>0</v>
      </c>
      <c r="V115" s="2">
        <f ca="1">IFERROR(__xludf.DUMMYFUNCTION("""COMPUTED_VALUE"""),0)</f>
        <v>0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Z115" s="2">
        <f ca="1">IFERROR(__xludf.DUMMYFUNCTION("""COMPUTED_VALUE"""),0)</f>
        <v>0</v>
      </c>
      <c r="AA115" s="2">
        <f ca="1">IFERROR(__xludf.DUMMYFUNCTION("""COMPUTED_VALUE"""),0)</f>
        <v>0</v>
      </c>
      <c r="AB115" s="2">
        <f ca="1">IFERROR(__xludf.DUMMYFUNCTION("""COMPUTED_VALUE"""),0)</f>
        <v>0</v>
      </c>
      <c r="AC115" s="2">
        <f ca="1">IFERROR(__xludf.DUMMYFUNCTION("""COMPUTED_VALUE"""),0)</f>
        <v>0</v>
      </c>
      <c r="AD115" s="2">
        <f ca="1">IFERROR(__xludf.DUMMYFUNCTION("""COMPUTED_VALUE"""),0)</f>
        <v>0</v>
      </c>
      <c r="AE115" s="2">
        <f ca="1">IFERROR(__xludf.DUMMYFUNCTION("""COMPUTED_VALUE"""),0)</f>
        <v>0</v>
      </c>
      <c r="AF115" s="2">
        <f ca="1">IFERROR(__xludf.DUMMYFUNCTION("""COMPUTED_VALUE"""),0)</f>
        <v>0</v>
      </c>
      <c r="AG115" s="2">
        <f ca="1">IFERROR(__xludf.DUMMYFUNCTION("""COMPUTED_VALUE"""),0)</f>
        <v>0</v>
      </c>
      <c r="AH115" s="2">
        <f ca="1">IFERROR(__xludf.DUMMYFUNCTION("""COMPUTED_VALUE"""),0)</f>
        <v>0</v>
      </c>
      <c r="AI115" s="2">
        <f ca="1">IFERROR(__xludf.DUMMYFUNCTION("""COMPUTED_VALUE"""),0)</f>
        <v>0</v>
      </c>
      <c r="AJ115" s="2">
        <f ca="1">IFERROR(__xludf.DUMMYFUNCTION("""COMPUTED_VALUE"""),0)</f>
        <v>0</v>
      </c>
      <c r="AK115" s="2">
        <f ca="1">IFERROR(__xludf.DUMMYFUNCTION("""COMPUTED_VALUE"""),0)</f>
        <v>0</v>
      </c>
      <c r="AL115" s="2">
        <f ca="1">IFERROR(__xludf.DUMMYFUNCTION("""COMPUTED_VALUE"""),0)</f>
        <v>0</v>
      </c>
      <c r="AM115" s="2">
        <f ca="1">IFERROR(__xludf.DUMMYFUNCTION("""COMPUTED_VALUE"""),0)</f>
        <v>0</v>
      </c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IFERROR(__xludf.DUMMYFUNCTION("""COMPUTED_VALUE"""),0)</f>
        <v>0</v>
      </c>
      <c r="AR115" s="2">
        <f ca="1">IFERROR(__xludf.DUMMYFUNCTION("""COMPUTED_VALUE"""),0)</f>
        <v>0</v>
      </c>
      <c r="AS115" s="2">
        <f ca="1">IFERROR(__xludf.DUMMYFUNCTION("""COMPUTED_VALUE"""),0)</f>
        <v>0</v>
      </c>
      <c r="AT115" s="2">
        <f ca="1">IFERROR(__xludf.DUMMYFUNCTION("""COMPUTED_VALUE"""),0)</f>
        <v>0</v>
      </c>
      <c r="AU115" s="2">
        <f ca="1">IFERROR(__xludf.DUMMYFUNCTION("""COMPUTED_VALUE"""),0)</f>
        <v>0</v>
      </c>
      <c r="AV115" s="2">
        <f ca="1">IFERROR(__xludf.DUMMYFUNCTION("""COMPUTED_VALUE"""),0)</f>
        <v>0</v>
      </c>
      <c r="AW115" s="2">
        <f ca="1">IFERROR(__xludf.DUMMYFUNCTION("""COMPUTED_VALUE"""),0)</f>
        <v>0</v>
      </c>
      <c r="AX115" s="2">
        <f ca="1">IFERROR(__xludf.DUMMYFUNCTION("""COMPUTED_VALUE"""),0)</f>
        <v>0</v>
      </c>
      <c r="AY115" s="2">
        <f ca="1">IFERROR(__xludf.DUMMYFUNCTION("""COMPUTED_VALUE"""),0)</f>
        <v>0</v>
      </c>
      <c r="AZ115" s="2">
        <f ca="1">IFERROR(__xludf.DUMMYFUNCTION("""COMPUTED_VALUE"""),0)</f>
        <v>0</v>
      </c>
    </row>
    <row r="116" spans="1:52" ht="13.2" x14ac:dyDescent="0.25">
      <c r="A116" s="2" t="str">
        <f ca="1">IFERROR(__xludf.DUMMYFUNCTION("""COMPUTED_VALUE"""),"")</f>
        <v/>
      </c>
      <c r="B116" s="2" t="str">
        <f ca="1">IFERROR(__xludf.DUMMYFUNCTION("""COMPUTED_VALUE"""),"Armenia")</f>
        <v>Armenia</v>
      </c>
      <c r="C116" s="2">
        <f ca="1">IFERROR(__xludf.DUMMYFUNCTION("""COMPUTED_VALUE"""),40.0691)</f>
        <v>40.069099999999999</v>
      </c>
      <c r="D116" s="2">
        <f ca="1">IFERROR(__xludf.DUMMYFUNCTION("""COMPUTED_VALUE"""),45.0382)</f>
        <v>45.038200000000003</v>
      </c>
      <c r="E116" s="2">
        <f ca="1">IFERROR(__xludf.DUMMYFUNCTION("""COMPUTED_VALUE"""),0)</f>
        <v>0</v>
      </c>
      <c r="F116" s="2">
        <f ca="1">IFERROR(__xludf.DUMMYFUNCTION("""COMPUTED_VALUE"""),0)</f>
        <v>0</v>
      </c>
      <c r="G116" s="2">
        <f ca="1">IFERROR(__xludf.DUMMYFUNCTION("""COMPUTED_VALUE"""),0)</f>
        <v>0</v>
      </c>
      <c r="H116" s="2">
        <f ca="1">IFERROR(__xludf.DUMMYFUNCTION("""COMPUTED_VALUE"""),0)</f>
        <v>0</v>
      </c>
      <c r="I116" s="2">
        <f ca="1">IFERROR(__xludf.DUMMYFUNCTION("""COMPUTED_VALUE"""),0)</f>
        <v>0</v>
      </c>
      <c r="J116" s="2">
        <f ca="1">IFERROR(__xludf.DUMMYFUNCTION("""COMPUTED_VALUE"""),0)</f>
        <v>0</v>
      </c>
      <c r="K116" s="2">
        <f ca="1">IFERROR(__xludf.DUMMYFUNCTION("""COMPUTED_VALUE"""),0)</f>
        <v>0</v>
      </c>
      <c r="L116" s="2">
        <f ca="1">IFERROR(__xludf.DUMMYFUNCTION("""COMPUTED_VALUE"""),0)</f>
        <v>0</v>
      </c>
      <c r="M116" s="2">
        <f ca="1">IFERROR(__xludf.DUMMYFUNCTION("""COMPUTED_VALUE"""),0)</f>
        <v>0</v>
      </c>
      <c r="N116" s="2">
        <f ca="1">IFERROR(__xludf.DUMMYFUNCTION("""COMPUTED_VALUE"""),0)</f>
        <v>0</v>
      </c>
      <c r="O116" s="2">
        <f ca="1">IFERROR(__xludf.DUMMYFUNCTION("""COMPUTED_VALUE"""),0)</f>
        <v>0</v>
      </c>
      <c r="P116" s="2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Z116" s="2">
        <f ca="1">IFERROR(__xludf.DUMMYFUNCTION("""COMPUTED_VALUE"""),0)</f>
        <v>0</v>
      </c>
      <c r="AA116" s="2">
        <f ca="1">IFERROR(__xludf.DUMMYFUNCTION("""COMPUTED_VALUE"""),0)</f>
        <v>0</v>
      </c>
      <c r="AB116" s="2">
        <f ca="1">IFERROR(__xludf.DUMMYFUNCTION("""COMPUTED_VALUE"""),0)</f>
        <v>0</v>
      </c>
      <c r="AC116" s="2">
        <f ca="1">IFERROR(__xludf.DUMMYFUNCTION("""COMPUTED_VALUE"""),0)</f>
        <v>0</v>
      </c>
      <c r="AD116" s="2">
        <f ca="1">IFERROR(__xludf.DUMMYFUNCTION("""COMPUTED_VALUE"""),0)</f>
        <v>0</v>
      </c>
      <c r="AE116" s="2">
        <f ca="1">IFERROR(__xludf.DUMMYFUNCTION("""COMPUTED_VALUE"""),0)</f>
        <v>0</v>
      </c>
      <c r="AF116" s="2">
        <f ca="1">IFERROR(__xludf.DUMMYFUNCTION("""COMPUTED_VALUE"""),0)</f>
        <v>0</v>
      </c>
      <c r="AG116" s="2">
        <f ca="1">IFERROR(__xludf.DUMMYFUNCTION("""COMPUTED_VALUE"""),0)</f>
        <v>0</v>
      </c>
      <c r="AH116" s="2">
        <f ca="1">IFERROR(__xludf.DUMMYFUNCTION("""COMPUTED_VALUE"""),0)</f>
        <v>0</v>
      </c>
      <c r="AI116" s="2">
        <f ca="1">IFERROR(__xludf.DUMMYFUNCTION("""COMPUTED_VALUE"""),0)</f>
        <v>0</v>
      </c>
      <c r="AJ116" s="2">
        <f ca="1">IFERROR(__xludf.DUMMYFUNCTION("""COMPUTED_VALUE"""),0)</f>
        <v>0</v>
      </c>
      <c r="AK116" s="2">
        <f ca="1">IFERROR(__xludf.DUMMYFUNCTION("""COMPUTED_VALUE"""),0)</f>
        <v>0</v>
      </c>
      <c r="AL116" s="2">
        <f ca="1">IFERROR(__xludf.DUMMYFUNCTION("""COMPUTED_VALUE"""),0)</f>
        <v>0</v>
      </c>
      <c r="AM116" s="2">
        <f ca="1">IFERROR(__xludf.DUMMYFUNCTION("""COMPUTED_VALUE"""),0)</f>
        <v>0</v>
      </c>
      <c r="AN116" s="2">
        <f ca="1">IFERROR(__xludf.DUMMYFUNCTION("""COMPUTED_VALUE"""),0)</f>
        <v>0</v>
      </c>
      <c r="AO116" s="2">
        <f ca="1">IFERROR(__xludf.DUMMYFUNCTION("""COMPUTED_VALUE"""),0)</f>
        <v>0</v>
      </c>
      <c r="AP116" s="2">
        <f ca="1">IFERROR(__xludf.DUMMYFUNCTION("""COMPUTED_VALUE"""),0)</f>
        <v>0</v>
      </c>
      <c r="AQ116" s="2">
        <f ca="1">IFERROR(__xludf.DUMMYFUNCTION("""COMPUTED_VALUE"""),0)</f>
        <v>0</v>
      </c>
      <c r="AR116" s="2">
        <f ca="1">IFERROR(__xludf.DUMMYFUNCTION("""COMPUTED_VALUE"""),0)</f>
        <v>0</v>
      </c>
      <c r="AS116" s="2">
        <f ca="1">IFERROR(__xludf.DUMMYFUNCTION("""COMPUTED_VALUE"""),0)</f>
        <v>0</v>
      </c>
      <c r="AT116" s="2">
        <f ca="1">IFERROR(__xludf.DUMMYFUNCTION("""COMPUTED_VALUE"""),0)</f>
        <v>0</v>
      </c>
      <c r="AU116" s="2">
        <f ca="1">IFERROR(__xludf.DUMMYFUNCTION("""COMPUTED_VALUE"""),0)</f>
        <v>0</v>
      </c>
      <c r="AV116" s="2">
        <f ca="1">IFERROR(__xludf.DUMMYFUNCTION("""COMPUTED_VALUE"""),0)</f>
        <v>0</v>
      </c>
      <c r="AW116" s="2">
        <f ca="1">IFERROR(__xludf.DUMMYFUNCTION("""COMPUTED_VALUE"""),0)</f>
        <v>0</v>
      </c>
      <c r="AX116" s="2">
        <f ca="1">IFERROR(__xludf.DUMMYFUNCTION("""COMPUTED_VALUE"""),0)</f>
        <v>0</v>
      </c>
      <c r="AY116" s="2">
        <f ca="1">IFERROR(__xludf.DUMMYFUNCTION("""COMPUTED_VALUE"""),0)</f>
        <v>0</v>
      </c>
      <c r="AZ116" s="2">
        <f ca="1">IFERROR(__xludf.DUMMYFUNCTION("""COMPUTED_VALUE"""),0)</f>
        <v>0</v>
      </c>
    </row>
    <row r="117" spans="1:52" ht="13.2" x14ac:dyDescent="0.25">
      <c r="A117" s="2" t="str">
        <f ca="1">IFERROR(__xludf.DUMMYFUNCTION("""COMPUTED_VALUE"""),"")</f>
        <v/>
      </c>
      <c r="B117" s="2" t="str">
        <f ca="1">IFERROR(__xludf.DUMMYFUNCTION("""COMPUTED_VALUE"""),"Dominican Republic")</f>
        <v>Dominican Republic</v>
      </c>
      <c r="C117" s="2">
        <f ca="1">IFERROR(__xludf.DUMMYFUNCTION("""COMPUTED_VALUE"""),18.7357)</f>
        <v>18.735700000000001</v>
      </c>
      <c r="D117" s="2">
        <f ca="1">IFERROR(__xludf.DUMMYFUNCTION("""COMPUTED_VALUE"""),-70.1627)</f>
        <v>-70.162700000000001</v>
      </c>
      <c r="E117" s="2">
        <f ca="1">IFERROR(__xludf.DUMMYFUNCTION("""COMPUTED_VALUE"""),0)</f>
        <v>0</v>
      </c>
      <c r="F117" s="2">
        <f ca="1">IFERROR(__xludf.DUMMYFUNCTION("""COMPUTED_VALUE"""),0)</f>
        <v>0</v>
      </c>
      <c r="G117" s="2">
        <f ca="1">IFERROR(__xludf.DUMMYFUNCTION("""COMPUTED_VALUE"""),0)</f>
        <v>0</v>
      </c>
      <c r="H117" s="2">
        <f ca="1">IFERROR(__xludf.DUMMYFUNCTION("""COMPUTED_VALUE"""),0)</f>
        <v>0</v>
      </c>
      <c r="I117" s="2">
        <f ca="1">IFERROR(__xludf.DUMMYFUNCTION("""COMPUTED_VALUE"""),0)</f>
        <v>0</v>
      </c>
      <c r="J117" s="2">
        <f ca="1">IFERROR(__xludf.DUMMYFUNCTION("""COMPUTED_VALUE"""),0)</f>
        <v>0</v>
      </c>
      <c r="K117" s="2">
        <f ca="1">IFERROR(__xludf.DUMMYFUNCTION("""COMPUTED_VALUE"""),0)</f>
        <v>0</v>
      </c>
      <c r="L117" s="2">
        <f ca="1">IFERROR(__xludf.DUMMYFUNCTION("""COMPUTED_VALUE"""),0)</f>
        <v>0</v>
      </c>
      <c r="M117" s="2">
        <f ca="1">IFERROR(__xludf.DUMMYFUNCTION("""COMPUTED_VALUE"""),0)</f>
        <v>0</v>
      </c>
      <c r="N117" s="2">
        <f ca="1">IFERROR(__xludf.DUMMYFUNCTION("""COMPUTED_VALUE"""),0)</f>
        <v>0</v>
      </c>
      <c r="O117" s="2">
        <f ca="1">IFERROR(__xludf.DUMMYFUNCTION("""COMPUTED_VALUE"""),0)</f>
        <v>0</v>
      </c>
      <c r="P117" s="2">
        <f ca="1">IFERROR(__xludf.DUMMYFUNCTION("""COMPUTED_VALUE"""),0)</f>
        <v>0</v>
      </c>
      <c r="Q117" s="2">
        <f ca="1">IFERROR(__xludf.DUMMYFUNCTION("""COMPUTED_VALUE"""),0)</f>
        <v>0</v>
      </c>
      <c r="R117" s="2">
        <f ca="1">IFERROR(__xludf.DUMMYFUNCTION("""COMPUTED_VALUE"""),0)</f>
        <v>0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Z117" s="2">
        <f ca="1">IFERROR(__xludf.DUMMYFUNCTION("""COMPUTED_VALUE"""),0)</f>
        <v>0</v>
      </c>
      <c r="AA117" s="2">
        <f ca="1">IFERROR(__xludf.DUMMYFUNCTION("""COMPUTED_VALUE"""),0)</f>
        <v>0</v>
      </c>
      <c r="AB117" s="2">
        <f ca="1">IFERROR(__xludf.DUMMYFUNCTION("""COMPUTED_VALUE"""),0)</f>
        <v>0</v>
      </c>
      <c r="AC117" s="2">
        <f ca="1">IFERROR(__xludf.DUMMYFUNCTION("""COMPUTED_VALUE"""),0)</f>
        <v>0</v>
      </c>
      <c r="AD117" s="2">
        <f ca="1">IFERROR(__xludf.DUMMYFUNCTION("""COMPUTED_VALUE"""),0)</f>
        <v>0</v>
      </c>
      <c r="AE117" s="2">
        <f ca="1">IFERROR(__xludf.DUMMYFUNCTION("""COMPUTED_VALUE"""),0)</f>
        <v>0</v>
      </c>
      <c r="AF117" s="2">
        <f ca="1">IFERROR(__xludf.DUMMYFUNCTION("""COMPUTED_VALUE"""),0)</f>
        <v>0</v>
      </c>
      <c r="AG117" s="2">
        <f ca="1">IFERROR(__xludf.DUMMYFUNCTION("""COMPUTED_VALUE"""),0)</f>
        <v>0</v>
      </c>
      <c r="AH117" s="2">
        <f ca="1">IFERROR(__xludf.DUMMYFUNCTION("""COMPUTED_VALUE"""),0)</f>
        <v>0</v>
      </c>
      <c r="AI117" s="2">
        <f ca="1">IFERROR(__xludf.DUMMYFUNCTION("""COMPUTED_VALUE"""),0)</f>
        <v>0</v>
      </c>
      <c r="AJ117" s="2">
        <f ca="1">IFERROR(__xludf.DUMMYFUNCTION("""COMPUTED_VALUE"""),0)</f>
        <v>0</v>
      </c>
      <c r="AK117" s="2">
        <f ca="1">IFERROR(__xludf.DUMMYFUNCTION("""COMPUTED_VALUE"""),0)</f>
        <v>0</v>
      </c>
      <c r="AL117" s="2">
        <f ca="1">IFERROR(__xludf.DUMMYFUNCTION("""COMPUTED_VALUE"""),0)</f>
        <v>0</v>
      </c>
      <c r="AM117" s="2">
        <f ca="1">IFERROR(__xludf.DUMMYFUNCTION("""COMPUTED_VALUE"""),0)</f>
        <v>0</v>
      </c>
      <c r="AN117" s="2">
        <f ca="1">IFERROR(__xludf.DUMMYFUNCTION("""COMPUTED_VALUE"""),0)</f>
        <v>0</v>
      </c>
      <c r="AO117" s="2">
        <f ca="1">IFERROR(__xludf.DUMMYFUNCTION("""COMPUTED_VALUE"""),0)</f>
        <v>0</v>
      </c>
      <c r="AP117" s="2">
        <f ca="1">IFERROR(__xludf.DUMMYFUNCTION("""COMPUTED_VALUE"""),0)</f>
        <v>0</v>
      </c>
      <c r="AQ117" s="2">
        <f ca="1">IFERROR(__xludf.DUMMYFUNCTION("""COMPUTED_VALUE"""),0)</f>
        <v>0</v>
      </c>
      <c r="AR117" s="2">
        <f ca="1">IFERROR(__xludf.DUMMYFUNCTION("""COMPUTED_VALUE"""),0)</f>
        <v>0</v>
      </c>
      <c r="AS117" s="2">
        <f ca="1">IFERROR(__xludf.DUMMYFUNCTION("""COMPUTED_VALUE"""),0)</f>
        <v>0</v>
      </c>
      <c r="AT117" s="2">
        <f ca="1">IFERROR(__xludf.DUMMYFUNCTION("""COMPUTED_VALUE"""),0)</f>
        <v>0</v>
      </c>
      <c r="AU117" s="2">
        <f ca="1">IFERROR(__xludf.DUMMYFUNCTION("""COMPUTED_VALUE"""),0)</f>
        <v>0</v>
      </c>
      <c r="AV117" s="2">
        <f ca="1">IFERROR(__xludf.DUMMYFUNCTION("""COMPUTED_VALUE"""),0)</f>
        <v>0</v>
      </c>
      <c r="AW117" s="2">
        <f ca="1">IFERROR(__xludf.DUMMYFUNCTION("""COMPUTED_VALUE"""),0)</f>
        <v>0</v>
      </c>
      <c r="AX117" s="2">
        <f ca="1">IFERROR(__xludf.DUMMYFUNCTION("""COMPUTED_VALUE"""),0)</f>
        <v>0</v>
      </c>
      <c r="AY117" s="2">
        <f ca="1">IFERROR(__xludf.DUMMYFUNCTION("""COMPUTED_VALUE"""),0)</f>
        <v>0</v>
      </c>
      <c r="AZ117" s="2">
        <f ca="1">IFERROR(__xludf.DUMMYFUNCTION("""COMPUTED_VALUE"""),0)</f>
        <v>0</v>
      </c>
    </row>
    <row r="118" spans="1:52" ht="13.2" x14ac:dyDescent="0.25">
      <c r="A118" s="2" t="str">
        <f ca="1">IFERROR(__xludf.DUMMYFUNCTION("""COMPUTED_VALUE"""),"")</f>
        <v/>
      </c>
      <c r="B118" s="2" t="str">
        <f ca="1">IFERROR(__xludf.DUMMYFUNCTION("""COMPUTED_VALUE"""),"Indonesia")</f>
        <v>Indonesia</v>
      </c>
      <c r="C118" s="2">
        <f ca="1">IFERROR(__xludf.DUMMYFUNCTION("""COMPUTED_VALUE"""),-0.7893)</f>
        <v>-0.7893</v>
      </c>
      <c r="D118" s="2">
        <f ca="1">IFERROR(__xludf.DUMMYFUNCTION("""COMPUTED_VALUE"""),113.9213)</f>
        <v>113.9213</v>
      </c>
      <c r="E118" s="2">
        <f ca="1">IFERROR(__xludf.DUMMYFUNCTION("""COMPUTED_VALUE"""),0)</f>
        <v>0</v>
      </c>
      <c r="F118" s="2">
        <f ca="1">IFERROR(__xludf.DUMMYFUNCTION("""COMPUTED_VALUE"""),0)</f>
        <v>0</v>
      </c>
      <c r="G118" s="2">
        <f ca="1">IFERROR(__xludf.DUMMYFUNCTION("""COMPUTED_VALUE"""),0)</f>
        <v>0</v>
      </c>
      <c r="H118" s="2">
        <f ca="1">IFERROR(__xludf.DUMMYFUNCTION("""COMPUTED_VALUE"""),0)</f>
        <v>0</v>
      </c>
      <c r="I118" s="2">
        <f ca="1">IFERROR(__xludf.DUMMYFUNCTION("""COMPUTED_VALUE"""),0)</f>
        <v>0</v>
      </c>
      <c r="J118" s="2">
        <f ca="1">IFERROR(__xludf.DUMMYFUNCTION("""COMPUTED_VALUE"""),0)</f>
        <v>0</v>
      </c>
      <c r="K118" s="2">
        <f ca="1">IFERROR(__xludf.DUMMYFUNCTION("""COMPUTED_VALUE"""),0)</f>
        <v>0</v>
      </c>
      <c r="L118" s="2">
        <f ca="1">IFERROR(__xludf.DUMMYFUNCTION("""COMPUTED_VALUE"""),0)</f>
        <v>0</v>
      </c>
      <c r="M118" s="2">
        <f ca="1">IFERROR(__xludf.DUMMYFUNCTION("""COMPUTED_VALUE"""),0)</f>
        <v>0</v>
      </c>
      <c r="N118" s="2">
        <f ca="1">IFERROR(__xludf.DUMMYFUNCTION("""COMPUTED_VALUE"""),0)</f>
        <v>0</v>
      </c>
      <c r="O118" s="2">
        <f ca="1">IFERROR(__xludf.DUMMYFUNCTION("""COMPUTED_VALUE"""),0)</f>
        <v>0</v>
      </c>
      <c r="P118" s="2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Z118" s="2">
        <f ca="1">IFERROR(__xludf.DUMMYFUNCTION("""COMPUTED_VALUE"""),0)</f>
        <v>0</v>
      </c>
      <c r="AA118" s="2">
        <f ca="1">IFERROR(__xludf.DUMMYFUNCTION("""COMPUTED_VALUE"""),0)</f>
        <v>0</v>
      </c>
      <c r="AB118" s="2">
        <f ca="1">IFERROR(__xludf.DUMMYFUNCTION("""COMPUTED_VALUE"""),0)</f>
        <v>0</v>
      </c>
      <c r="AC118" s="2">
        <f ca="1">IFERROR(__xludf.DUMMYFUNCTION("""COMPUTED_VALUE"""),0)</f>
        <v>0</v>
      </c>
      <c r="AD118" s="2">
        <f ca="1">IFERROR(__xludf.DUMMYFUNCTION("""COMPUTED_VALUE"""),0)</f>
        <v>0</v>
      </c>
      <c r="AE118" s="2">
        <f ca="1">IFERROR(__xludf.DUMMYFUNCTION("""COMPUTED_VALUE"""),0)</f>
        <v>0</v>
      </c>
      <c r="AF118" s="2">
        <f ca="1">IFERROR(__xludf.DUMMYFUNCTION("""COMPUTED_VALUE"""),0)</f>
        <v>0</v>
      </c>
      <c r="AG118" s="2">
        <f ca="1">IFERROR(__xludf.DUMMYFUNCTION("""COMPUTED_VALUE"""),0)</f>
        <v>0</v>
      </c>
      <c r="AH118" s="2">
        <f ca="1">IFERROR(__xludf.DUMMYFUNCTION("""COMPUTED_VALUE"""),0)</f>
        <v>0</v>
      </c>
      <c r="AI118" s="2">
        <f ca="1">IFERROR(__xludf.DUMMYFUNCTION("""COMPUTED_VALUE"""),0)</f>
        <v>0</v>
      </c>
      <c r="AJ118" s="2">
        <f ca="1">IFERROR(__xludf.DUMMYFUNCTION("""COMPUTED_VALUE"""),0)</f>
        <v>0</v>
      </c>
      <c r="AK118" s="2">
        <f ca="1">IFERROR(__xludf.DUMMYFUNCTION("""COMPUTED_VALUE"""),0)</f>
        <v>0</v>
      </c>
      <c r="AL118" s="2">
        <f ca="1">IFERROR(__xludf.DUMMYFUNCTION("""COMPUTED_VALUE"""),0)</f>
        <v>0</v>
      </c>
      <c r="AM118" s="2">
        <f ca="1">IFERROR(__xludf.DUMMYFUNCTION("""COMPUTED_VALUE"""),0)</f>
        <v>0</v>
      </c>
      <c r="AN118" s="2">
        <f ca="1">IFERROR(__xludf.DUMMYFUNCTION("""COMPUTED_VALUE"""),0)</f>
        <v>0</v>
      </c>
      <c r="AO118" s="2">
        <f ca="1">IFERROR(__xludf.DUMMYFUNCTION("""COMPUTED_VALUE"""),0)</f>
        <v>0</v>
      </c>
      <c r="AP118" s="2">
        <f ca="1">IFERROR(__xludf.DUMMYFUNCTION("""COMPUTED_VALUE"""),0)</f>
        <v>0</v>
      </c>
      <c r="AQ118" s="2">
        <f ca="1">IFERROR(__xludf.DUMMYFUNCTION("""COMPUTED_VALUE"""),0)</f>
        <v>0</v>
      </c>
      <c r="AR118" s="2">
        <f ca="1">IFERROR(__xludf.DUMMYFUNCTION("""COMPUTED_VALUE"""),0)</f>
        <v>0</v>
      </c>
      <c r="AS118" s="2">
        <f ca="1">IFERROR(__xludf.DUMMYFUNCTION("""COMPUTED_VALUE"""),0)</f>
        <v>0</v>
      </c>
      <c r="AT118" s="2">
        <f ca="1">IFERROR(__xludf.DUMMYFUNCTION("""COMPUTED_VALUE"""),0)</f>
        <v>0</v>
      </c>
      <c r="AU118" s="2">
        <f ca="1">IFERROR(__xludf.DUMMYFUNCTION("""COMPUTED_VALUE"""),0)</f>
        <v>0</v>
      </c>
      <c r="AV118" s="2">
        <f ca="1">IFERROR(__xludf.DUMMYFUNCTION("""COMPUTED_VALUE"""),0)</f>
        <v>0</v>
      </c>
      <c r="AW118" s="2">
        <f ca="1">IFERROR(__xludf.DUMMYFUNCTION("""COMPUTED_VALUE"""),0)</f>
        <v>0</v>
      </c>
      <c r="AX118" s="2">
        <f ca="1">IFERROR(__xludf.DUMMYFUNCTION("""COMPUTED_VALUE"""),0)</f>
        <v>0</v>
      </c>
      <c r="AY118" s="2">
        <f ca="1">IFERROR(__xludf.DUMMYFUNCTION("""COMPUTED_VALUE"""),0)</f>
        <v>0</v>
      </c>
      <c r="AZ118" s="2">
        <f ca="1">IFERROR(__xludf.DUMMYFUNCTION("""COMPUTED_VALUE"""),0)</f>
        <v>0</v>
      </c>
    </row>
    <row r="119" spans="1:52" ht="13.2" x14ac:dyDescent="0.25">
      <c r="A119" s="2" t="str">
        <f ca="1">IFERROR(__xludf.DUMMYFUNCTION("""COMPUTED_VALUE"""),"")</f>
        <v/>
      </c>
      <c r="B119" s="2" t="str">
        <f ca="1">IFERROR(__xludf.DUMMYFUNCTION("""COMPUTED_VALUE"""),"Portugal")</f>
        <v>Portugal</v>
      </c>
      <c r="C119" s="2">
        <f ca="1">IFERROR(__xludf.DUMMYFUNCTION("""COMPUTED_VALUE"""),39.3999)</f>
        <v>39.399900000000002</v>
      </c>
      <c r="D119" s="2">
        <f ca="1">IFERROR(__xludf.DUMMYFUNCTION("""COMPUTED_VALUE"""),-8.2245)</f>
        <v>-8.2245000000000008</v>
      </c>
      <c r="E119" s="2">
        <f ca="1">IFERROR(__xludf.DUMMYFUNCTION("""COMPUTED_VALUE"""),0)</f>
        <v>0</v>
      </c>
      <c r="F119" s="2">
        <f ca="1">IFERROR(__xludf.DUMMYFUNCTION("""COMPUTED_VALUE"""),0)</f>
        <v>0</v>
      </c>
      <c r="G119" s="2">
        <f ca="1">IFERROR(__xludf.DUMMYFUNCTION("""COMPUTED_VALUE"""),0)</f>
        <v>0</v>
      </c>
      <c r="H119" s="2">
        <f ca="1">IFERROR(__xludf.DUMMYFUNCTION("""COMPUTED_VALUE"""),0)</f>
        <v>0</v>
      </c>
      <c r="I119" s="2">
        <f ca="1">IFERROR(__xludf.DUMMYFUNCTION("""COMPUTED_VALUE"""),0)</f>
        <v>0</v>
      </c>
      <c r="J119" s="2">
        <f ca="1">IFERROR(__xludf.DUMMYFUNCTION("""COMPUTED_VALUE"""),0)</f>
        <v>0</v>
      </c>
      <c r="K119" s="2">
        <f ca="1">IFERROR(__xludf.DUMMYFUNCTION("""COMPUTED_VALUE"""),0)</f>
        <v>0</v>
      </c>
      <c r="L119" s="2">
        <f ca="1">IFERROR(__xludf.DUMMYFUNCTION("""COMPUTED_VALUE"""),0)</f>
        <v>0</v>
      </c>
      <c r="M119" s="2">
        <f ca="1">IFERROR(__xludf.DUMMYFUNCTION("""COMPUTED_VALUE"""),0)</f>
        <v>0</v>
      </c>
      <c r="N119" s="2">
        <f ca="1">IFERROR(__xludf.DUMMYFUNCTION("""COMPUTED_VALUE"""),0)</f>
        <v>0</v>
      </c>
      <c r="O119" s="2">
        <f ca="1">IFERROR(__xludf.DUMMYFUNCTION("""COMPUTED_VALUE"""),0)</f>
        <v>0</v>
      </c>
      <c r="P119" s="2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Z119" s="2">
        <f ca="1">IFERROR(__xludf.DUMMYFUNCTION("""COMPUTED_VALUE"""),0)</f>
        <v>0</v>
      </c>
      <c r="AA119" s="2">
        <f ca="1">IFERROR(__xludf.DUMMYFUNCTION("""COMPUTED_VALUE"""),0)</f>
        <v>0</v>
      </c>
      <c r="AB119" s="2">
        <f ca="1">IFERROR(__xludf.DUMMYFUNCTION("""COMPUTED_VALUE"""),0)</f>
        <v>0</v>
      </c>
      <c r="AC119" s="2">
        <f ca="1">IFERROR(__xludf.DUMMYFUNCTION("""COMPUTED_VALUE"""),0)</f>
        <v>0</v>
      </c>
      <c r="AD119" s="2">
        <f ca="1">IFERROR(__xludf.DUMMYFUNCTION("""COMPUTED_VALUE"""),0)</f>
        <v>0</v>
      </c>
      <c r="AE119" s="2">
        <f ca="1">IFERROR(__xludf.DUMMYFUNCTION("""COMPUTED_VALUE"""),0)</f>
        <v>0</v>
      </c>
      <c r="AF119" s="2">
        <f ca="1">IFERROR(__xludf.DUMMYFUNCTION("""COMPUTED_VALUE"""),0)</f>
        <v>0</v>
      </c>
      <c r="AG119" s="2">
        <f ca="1">IFERROR(__xludf.DUMMYFUNCTION("""COMPUTED_VALUE"""),0)</f>
        <v>0</v>
      </c>
      <c r="AH119" s="2">
        <f ca="1">IFERROR(__xludf.DUMMYFUNCTION("""COMPUTED_VALUE"""),0)</f>
        <v>0</v>
      </c>
      <c r="AI119" s="2">
        <f ca="1">IFERROR(__xludf.DUMMYFUNCTION("""COMPUTED_VALUE"""),0)</f>
        <v>0</v>
      </c>
      <c r="AJ119" s="2">
        <f ca="1">IFERROR(__xludf.DUMMYFUNCTION("""COMPUTED_VALUE"""),0)</f>
        <v>0</v>
      </c>
      <c r="AK119" s="2">
        <f ca="1">IFERROR(__xludf.DUMMYFUNCTION("""COMPUTED_VALUE"""),0)</f>
        <v>0</v>
      </c>
      <c r="AL119" s="2">
        <f ca="1">IFERROR(__xludf.DUMMYFUNCTION("""COMPUTED_VALUE"""),0)</f>
        <v>0</v>
      </c>
      <c r="AM119" s="2">
        <f ca="1">IFERROR(__xludf.DUMMYFUNCTION("""COMPUTED_VALUE"""),0)</f>
        <v>0</v>
      </c>
      <c r="AN119" s="2">
        <f ca="1">IFERROR(__xludf.DUMMYFUNCTION("""COMPUTED_VALUE"""),0)</f>
        <v>0</v>
      </c>
      <c r="AO119" s="2">
        <f ca="1">IFERROR(__xludf.DUMMYFUNCTION("""COMPUTED_VALUE"""),0)</f>
        <v>0</v>
      </c>
      <c r="AP119" s="2">
        <f ca="1">IFERROR(__xludf.DUMMYFUNCTION("""COMPUTED_VALUE"""),0)</f>
        <v>0</v>
      </c>
      <c r="AQ119" s="2">
        <f ca="1">IFERROR(__xludf.DUMMYFUNCTION("""COMPUTED_VALUE"""),0)</f>
        <v>0</v>
      </c>
      <c r="AR119" s="2">
        <f ca="1">IFERROR(__xludf.DUMMYFUNCTION("""COMPUTED_VALUE"""),0)</f>
        <v>0</v>
      </c>
      <c r="AS119" s="2">
        <f ca="1">IFERROR(__xludf.DUMMYFUNCTION("""COMPUTED_VALUE"""),0)</f>
        <v>0</v>
      </c>
      <c r="AT119" s="2">
        <f ca="1">IFERROR(__xludf.DUMMYFUNCTION("""COMPUTED_VALUE"""),0)</f>
        <v>0</v>
      </c>
      <c r="AU119" s="2">
        <f ca="1">IFERROR(__xludf.DUMMYFUNCTION("""COMPUTED_VALUE"""),0)</f>
        <v>0</v>
      </c>
      <c r="AV119" s="2">
        <f ca="1">IFERROR(__xludf.DUMMYFUNCTION("""COMPUTED_VALUE"""),0)</f>
        <v>0</v>
      </c>
      <c r="AW119" s="2">
        <f ca="1">IFERROR(__xludf.DUMMYFUNCTION("""COMPUTED_VALUE"""),0)</f>
        <v>0</v>
      </c>
      <c r="AX119" s="2">
        <f ca="1">IFERROR(__xludf.DUMMYFUNCTION("""COMPUTED_VALUE"""),0)</f>
        <v>0</v>
      </c>
      <c r="AY119" s="2">
        <f ca="1">IFERROR(__xludf.DUMMYFUNCTION("""COMPUTED_VALUE"""),0)</f>
        <v>0</v>
      </c>
      <c r="AZ119" s="2">
        <f ca="1">IFERROR(__xludf.DUMMYFUNCTION("""COMPUTED_VALUE"""),0)</f>
        <v>0</v>
      </c>
    </row>
    <row r="120" spans="1:52" ht="13.2" x14ac:dyDescent="0.25">
      <c r="A120" s="2" t="str">
        <f ca="1">IFERROR(__xludf.DUMMYFUNCTION("""COMPUTED_VALUE"""),"")</f>
        <v/>
      </c>
      <c r="B120" s="2" t="str">
        <f ca="1">IFERROR(__xludf.DUMMYFUNCTION("""COMPUTED_VALUE"""),"Andorra")</f>
        <v>Andorra</v>
      </c>
      <c r="C120" s="2">
        <f ca="1">IFERROR(__xludf.DUMMYFUNCTION("""COMPUTED_VALUE"""),42.5063)</f>
        <v>42.506300000000003</v>
      </c>
      <c r="D120" s="2">
        <f ca="1">IFERROR(__xludf.DUMMYFUNCTION("""COMPUTED_VALUE"""),1.5218)</f>
        <v>1.5218</v>
      </c>
      <c r="E120" s="2">
        <f ca="1">IFERROR(__xludf.DUMMYFUNCTION("""COMPUTED_VALUE"""),0)</f>
        <v>0</v>
      </c>
      <c r="F120" s="2">
        <f ca="1">IFERROR(__xludf.DUMMYFUNCTION("""COMPUTED_VALUE"""),0)</f>
        <v>0</v>
      </c>
      <c r="G120" s="2">
        <f ca="1">IFERROR(__xludf.DUMMYFUNCTION("""COMPUTED_VALUE"""),0)</f>
        <v>0</v>
      </c>
      <c r="H120" s="2">
        <f ca="1">IFERROR(__xludf.DUMMYFUNCTION("""COMPUTED_VALUE"""),0)</f>
        <v>0</v>
      </c>
      <c r="I120" s="2">
        <f ca="1">IFERROR(__xludf.DUMMYFUNCTION("""COMPUTED_VALUE"""),0)</f>
        <v>0</v>
      </c>
      <c r="J120" s="2">
        <f ca="1">IFERROR(__xludf.DUMMYFUNCTION("""COMPUTED_VALUE"""),0)</f>
        <v>0</v>
      </c>
      <c r="K120" s="2">
        <f ca="1">IFERROR(__xludf.DUMMYFUNCTION("""COMPUTED_VALUE"""),0)</f>
        <v>0</v>
      </c>
      <c r="L120" s="2">
        <f ca="1">IFERROR(__xludf.DUMMYFUNCTION("""COMPUTED_VALUE"""),0)</f>
        <v>0</v>
      </c>
      <c r="M120" s="2">
        <f ca="1">IFERROR(__xludf.DUMMYFUNCTION("""COMPUTED_VALUE"""),0)</f>
        <v>0</v>
      </c>
      <c r="N120" s="2">
        <f ca="1">IFERROR(__xludf.DUMMYFUNCTION("""COMPUTED_VALUE"""),0)</f>
        <v>0</v>
      </c>
      <c r="O120" s="2">
        <f ca="1">IFERROR(__xludf.DUMMYFUNCTION("""COMPUTED_VALUE"""),0)</f>
        <v>0</v>
      </c>
      <c r="P120" s="2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IFERROR(__xludf.DUMMYFUNCTION("""COMPUTED_VALUE"""),0)</f>
        <v>0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Z120" s="2">
        <f ca="1">IFERROR(__xludf.DUMMYFUNCTION("""COMPUTED_VALUE"""),0)</f>
        <v>0</v>
      </c>
      <c r="AA120" s="2">
        <f ca="1">IFERROR(__xludf.DUMMYFUNCTION("""COMPUTED_VALUE"""),0)</f>
        <v>0</v>
      </c>
      <c r="AB120" s="2">
        <f ca="1">IFERROR(__xludf.DUMMYFUNCTION("""COMPUTED_VALUE"""),0)</f>
        <v>0</v>
      </c>
      <c r="AC120" s="2">
        <f ca="1">IFERROR(__xludf.DUMMYFUNCTION("""COMPUTED_VALUE"""),0)</f>
        <v>0</v>
      </c>
      <c r="AD120" s="2">
        <f ca="1">IFERROR(__xludf.DUMMYFUNCTION("""COMPUTED_VALUE"""),0)</f>
        <v>0</v>
      </c>
      <c r="AE120" s="2">
        <f ca="1">IFERROR(__xludf.DUMMYFUNCTION("""COMPUTED_VALUE"""),0)</f>
        <v>0</v>
      </c>
      <c r="AF120" s="2">
        <f ca="1">IFERROR(__xludf.DUMMYFUNCTION("""COMPUTED_VALUE"""),0)</f>
        <v>0</v>
      </c>
      <c r="AG120" s="2">
        <f ca="1">IFERROR(__xludf.DUMMYFUNCTION("""COMPUTED_VALUE"""),0)</f>
        <v>0</v>
      </c>
      <c r="AH120" s="2">
        <f ca="1">IFERROR(__xludf.DUMMYFUNCTION("""COMPUTED_VALUE"""),0)</f>
        <v>0</v>
      </c>
      <c r="AI120" s="2">
        <f ca="1">IFERROR(__xludf.DUMMYFUNCTION("""COMPUTED_VALUE"""),0)</f>
        <v>0</v>
      </c>
      <c r="AJ120" s="2">
        <f ca="1">IFERROR(__xludf.DUMMYFUNCTION("""COMPUTED_VALUE"""),0)</f>
        <v>0</v>
      </c>
      <c r="AK120" s="2">
        <f ca="1">IFERROR(__xludf.DUMMYFUNCTION("""COMPUTED_VALUE"""),0)</f>
        <v>0</v>
      </c>
      <c r="AL120" s="2">
        <f ca="1">IFERROR(__xludf.DUMMYFUNCTION("""COMPUTED_VALUE"""),0)</f>
        <v>0</v>
      </c>
      <c r="AM120" s="2">
        <f ca="1">IFERROR(__xludf.DUMMYFUNCTION("""COMPUTED_VALUE"""),0)</f>
        <v>0</v>
      </c>
      <c r="AN120" s="2">
        <f ca="1">IFERROR(__xludf.DUMMYFUNCTION("""COMPUTED_VALUE"""),0)</f>
        <v>0</v>
      </c>
      <c r="AO120" s="2">
        <f ca="1">IFERROR(__xludf.DUMMYFUNCTION("""COMPUTED_VALUE"""),0)</f>
        <v>0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IFERROR(__xludf.DUMMYFUNCTION("""COMPUTED_VALUE"""),0)</f>
        <v>0</v>
      </c>
      <c r="AS120" s="2">
        <f ca="1">IFERROR(__xludf.DUMMYFUNCTION("""COMPUTED_VALUE"""),0)</f>
        <v>0</v>
      </c>
      <c r="AT120" s="2">
        <f ca="1">IFERROR(__xludf.DUMMYFUNCTION("""COMPUTED_VALUE"""),0)</f>
        <v>0</v>
      </c>
      <c r="AU120" s="2">
        <f ca="1">IFERROR(__xludf.DUMMYFUNCTION("""COMPUTED_VALUE"""),0)</f>
        <v>0</v>
      </c>
      <c r="AV120" s="2">
        <f ca="1">IFERROR(__xludf.DUMMYFUNCTION("""COMPUTED_VALUE"""),0)</f>
        <v>0</v>
      </c>
      <c r="AW120" s="2">
        <f ca="1">IFERROR(__xludf.DUMMYFUNCTION("""COMPUTED_VALUE"""),0)</f>
        <v>0</v>
      </c>
      <c r="AX120" s="2">
        <f ca="1">IFERROR(__xludf.DUMMYFUNCTION("""COMPUTED_VALUE"""),0)</f>
        <v>0</v>
      </c>
      <c r="AY120" s="2">
        <f ca="1">IFERROR(__xludf.DUMMYFUNCTION("""COMPUTED_VALUE"""),0)</f>
        <v>0</v>
      </c>
      <c r="AZ120" s="2">
        <f ca="1">IFERROR(__xludf.DUMMYFUNCTION("""COMPUTED_VALUE"""),0)</f>
        <v>0</v>
      </c>
    </row>
    <row r="121" spans="1:52" ht="13.2" x14ac:dyDescent="0.25">
      <c r="A121" s="2" t="str">
        <f ca="1">IFERROR(__xludf.DUMMYFUNCTION("""COMPUTED_VALUE"""),"Tasmania")</f>
        <v>Tasmania</v>
      </c>
      <c r="B121" s="2" t="str">
        <f ca="1">IFERROR(__xludf.DUMMYFUNCTION("""COMPUTED_VALUE"""),"Australia")</f>
        <v>Australia</v>
      </c>
      <c r="C121" s="2">
        <f ca="1">IFERROR(__xludf.DUMMYFUNCTION("""COMPUTED_VALUE"""),-41.4545)</f>
        <v>-41.454500000000003</v>
      </c>
      <c r="D121" s="2">
        <f ca="1">IFERROR(__xludf.DUMMYFUNCTION("""COMPUTED_VALUE"""),145.9707)</f>
        <v>145.97069999999999</v>
      </c>
      <c r="E121" s="2">
        <f ca="1">IFERROR(__xludf.DUMMYFUNCTION("""COMPUTED_VALUE"""),0)</f>
        <v>0</v>
      </c>
      <c r="F121" s="2">
        <f ca="1">IFERROR(__xludf.DUMMYFUNCTION("""COMPUTED_VALUE"""),0)</f>
        <v>0</v>
      </c>
      <c r="G121" s="2">
        <f ca="1">IFERROR(__xludf.DUMMYFUNCTION("""COMPUTED_VALUE"""),0)</f>
        <v>0</v>
      </c>
      <c r="H121" s="2">
        <f ca="1">IFERROR(__xludf.DUMMYFUNCTION("""COMPUTED_VALUE"""),0)</f>
        <v>0</v>
      </c>
      <c r="I121" s="2">
        <f ca="1">IFERROR(__xludf.DUMMYFUNCTION("""COMPUTED_VALUE"""),0)</f>
        <v>0</v>
      </c>
      <c r="J121" s="2">
        <f ca="1">IFERROR(__xludf.DUMMYFUNCTION("""COMPUTED_VALUE"""),0)</f>
        <v>0</v>
      </c>
      <c r="K121" s="2">
        <f ca="1">IFERROR(__xludf.DUMMYFUNCTION("""COMPUTED_VALUE"""),0)</f>
        <v>0</v>
      </c>
      <c r="L121" s="2">
        <f ca="1">IFERROR(__xludf.DUMMYFUNCTION("""COMPUTED_VALUE"""),0)</f>
        <v>0</v>
      </c>
      <c r="M121" s="2">
        <f ca="1">IFERROR(__xludf.DUMMYFUNCTION("""COMPUTED_VALUE"""),0)</f>
        <v>0</v>
      </c>
      <c r="N121" s="2">
        <f ca="1">IFERROR(__xludf.DUMMYFUNCTION("""COMPUTED_VALUE"""),0)</f>
        <v>0</v>
      </c>
      <c r="O121" s="2">
        <f ca="1">IFERROR(__xludf.DUMMYFUNCTION("""COMPUTED_VALUE"""),0)</f>
        <v>0</v>
      </c>
      <c r="P121" s="2">
        <f ca="1">IFERROR(__xludf.DUMMYFUNCTION("""COMPUTED_VALUE"""),0)</f>
        <v>0</v>
      </c>
      <c r="Q121" s="2">
        <f ca="1">IFERROR(__xludf.DUMMYFUNCTION("""COMPUTED_VALUE"""),0)</f>
        <v>0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Z121" s="2">
        <f ca="1">IFERROR(__xludf.DUMMYFUNCTION("""COMPUTED_VALUE"""),0)</f>
        <v>0</v>
      </c>
      <c r="AA121" s="2">
        <f ca="1">IFERROR(__xludf.DUMMYFUNCTION("""COMPUTED_VALUE"""),0)</f>
        <v>0</v>
      </c>
      <c r="AB121" s="2">
        <f ca="1">IFERROR(__xludf.DUMMYFUNCTION("""COMPUTED_VALUE"""),0)</f>
        <v>0</v>
      </c>
      <c r="AC121" s="2">
        <f ca="1">IFERROR(__xludf.DUMMYFUNCTION("""COMPUTED_VALUE"""),0)</f>
        <v>0</v>
      </c>
      <c r="AD121" s="2">
        <f ca="1">IFERROR(__xludf.DUMMYFUNCTION("""COMPUTED_VALUE"""),0)</f>
        <v>0</v>
      </c>
      <c r="AE121" s="2">
        <f ca="1">IFERROR(__xludf.DUMMYFUNCTION("""COMPUTED_VALUE"""),0)</f>
        <v>0</v>
      </c>
      <c r="AF121" s="2">
        <f ca="1">IFERROR(__xludf.DUMMYFUNCTION("""COMPUTED_VALUE"""),0)</f>
        <v>0</v>
      </c>
      <c r="AG121" s="2">
        <f ca="1">IFERROR(__xludf.DUMMYFUNCTION("""COMPUTED_VALUE"""),0)</f>
        <v>0</v>
      </c>
      <c r="AH121" s="2">
        <f ca="1">IFERROR(__xludf.DUMMYFUNCTION("""COMPUTED_VALUE"""),0)</f>
        <v>0</v>
      </c>
      <c r="AI121" s="2">
        <f ca="1">IFERROR(__xludf.DUMMYFUNCTION("""COMPUTED_VALUE"""),0)</f>
        <v>0</v>
      </c>
      <c r="AJ121" s="2">
        <f ca="1">IFERROR(__xludf.DUMMYFUNCTION("""COMPUTED_VALUE"""),0)</f>
        <v>0</v>
      </c>
      <c r="AK121" s="2">
        <f ca="1">IFERROR(__xludf.DUMMYFUNCTION("""COMPUTED_VALUE"""),0)</f>
        <v>0</v>
      </c>
      <c r="AL121" s="2">
        <f ca="1">IFERROR(__xludf.DUMMYFUNCTION("""COMPUTED_VALUE"""),0)</f>
        <v>0</v>
      </c>
      <c r="AM121" s="2">
        <f ca="1">IFERROR(__xludf.DUMMYFUNCTION("""COMPUTED_VALUE"""),0)</f>
        <v>0</v>
      </c>
      <c r="AN121" s="2">
        <f ca="1">IFERROR(__xludf.DUMMYFUNCTION("""COMPUTED_VALUE"""),0)</f>
        <v>0</v>
      </c>
      <c r="AO121" s="2">
        <f ca="1">IFERROR(__xludf.DUMMYFUNCTION("""COMPUTED_VALUE"""),0)</f>
        <v>0</v>
      </c>
      <c r="AP121" s="2">
        <f ca="1">IFERROR(__xludf.DUMMYFUNCTION("""COMPUTED_VALUE"""),0)</f>
        <v>0</v>
      </c>
      <c r="AQ121" s="2">
        <f ca="1">IFERROR(__xludf.DUMMYFUNCTION("""COMPUTED_VALUE"""),0)</f>
        <v>0</v>
      </c>
      <c r="AR121" s="2">
        <f ca="1">IFERROR(__xludf.DUMMYFUNCTION("""COMPUTED_VALUE"""),0)</f>
        <v>0</v>
      </c>
      <c r="AS121" s="2">
        <f ca="1">IFERROR(__xludf.DUMMYFUNCTION("""COMPUTED_VALUE"""),0)</f>
        <v>0</v>
      </c>
      <c r="AT121" s="2">
        <f ca="1">IFERROR(__xludf.DUMMYFUNCTION("""COMPUTED_VALUE"""),0)</f>
        <v>0</v>
      </c>
      <c r="AU121" s="2">
        <f ca="1">IFERROR(__xludf.DUMMYFUNCTION("""COMPUTED_VALUE"""),0)</f>
        <v>0</v>
      </c>
      <c r="AV121" s="2">
        <f ca="1">IFERROR(__xludf.DUMMYFUNCTION("""COMPUTED_VALUE"""),0)</f>
        <v>0</v>
      </c>
      <c r="AW121" s="2">
        <f ca="1">IFERROR(__xludf.DUMMYFUNCTION("""COMPUTED_VALUE"""),0)</f>
        <v>0</v>
      </c>
      <c r="AX121" s="2">
        <f ca="1">IFERROR(__xludf.DUMMYFUNCTION("""COMPUTED_VALUE"""),0)</f>
        <v>0</v>
      </c>
      <c r="AY121" s="2">
        <f ca="1">IFERROR(__xludf.DUMMYFUNCTION("""COMPUTED_VALUE"""),0)</f>
        <v>0</v>
      </c>
      <c r="AZ121" s="2">
        <f ca="1">IFERROR(__xludf.DUMMYFUNCTION("""COMPUTED_VALUE"""),0)</f>
        <v>0</v>
      </c>
    </row>
    <row r="122" spans="1:52" ht="13.2" x14ac:dyDescent="0.25">
      <c r="A122" s="2" t="str">
        <f ca="1">IFERROR(__xludf.DUMMYFUNCTION("""COMPUTED_VALUE"""),"")</f>
        <v/>
      </c>
      <c r="B122" s="2" t="str">
        <f ca="1">IFERROR(__xludf.DUMMYFUNCTION("""COMPUTED_VALUE"""),"Latvia")</f>
        <v>Latvia</v>
      </c>
      <c r="C122" s="2">
        <f ca="1">IFERROR(__xludf.DUMMYFUNCTION("""COMPUTED_VALUE"""),56.8796)</f>
        <v>56.879600000000003</v>
      </c>
      <c r="D122" s="2">
        <f ca="1">IFERROR(__xludf.DUMMYFUNCTION("""COMPUTED_VALUE"""),24.6032)</f>
        <v>24.603200000000001</v>
      </c>
      <c r="E122" s="2">
        <f ca="1">IFERROR(__xludf.DUMMYFUNCTION("""COMPUTED_VALUE"""),0)</f>
        <v>0</v>
      </c>
      <c r="F122" s="2">
        <f ca="1">IFERROR(__xludf.DUMMYFUNCTION("""COMPUTED_VALUE"""),0)</f>
        <v>0</v>
      </c>
      <c r="G122" s="2">
        <f ca="1">IFERROR(__xludf.DUMMYFUNCTION("""COMPUTED_VALUE"""),0)</f>
        <v>0</v>
      </c>
      <c r="H122" s="2">
        <f ca="1">IFERROR(__xludf.DUMMYFUNCTION("""COMPUTED_VALUE"""),0)</f>
        <v>0</v>
      </c>
      <c r="I122" s="2">
        <f ca="1">IFERROR(__xludf.DUMMYFUNCTION("""COMPUTED_VALUE"""),0)</f>
        <v>0</v>
      </c>
      <c r="J122" s="2">
        <f ca="1">IFERROR(__xludf.DUMMYFUNCTION("""COMPUTED_VALUE"""),0)</f>
        <v>0</v>
      </c>
      <c r="K122" s="2">
        <f ca="1">IFERROR(__xludf.DUMMYFUNCTION("""COMPUTED_VALUE"""),0)</f>
        <v>0</v>
      </c>
      <c r="L122" s="2">
        <f ca="1">IFERROR(__xludf.DUMMYFUNCTION("""COMPUTED_VALUE"""),0)</f>
        <v>0</v>
      </c>
      <c r="M122" s="2">
        <f ca="1">IFERROR(__xludf.DUMMYFUNCTION("""COMPUTED_VALUE"""),0)</f>
        <v>0</v>
      </c>
      <c r="N122" s="2">
        <f ca="1">IFERROR(__xludf.DUMMYFUNCTION("""COMPUTED_VALUE"""),0)</f>
        <v>0</v>
      </c>
      <c r="O122" s="2">
        <f ca="1">IFERROR(__xludf.DUMMYFUNCTION("""COMPUTED_VALUE"""),0)</f>
        <v>0</v>
      </c>
      <c r="P122" s="2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IFERROR(__xludf.DUMMYFUNCTION("""COMPUTED_VALUE"""),0)</f>
        <v>0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IFERROR(__xludf.DUMMYFUNCTION("""COMPUTED_VALUE"""),0)</f>
        <v>0</v>
      </c>
      <c r="V122" s="2">
        <f ca="1">IFERROR(__xludf.DUMMYFUNCTION("""COMPUTED_VALUE"""),0)</f>
        <v>0</v>
      </c>
      <c r="W122" s="2">
        <f ca="1">IFERROR(__xludf.DUMMYFUNCTION("""COMPUTED_VALUE"""),0)</f>
        <v>0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Z122" s="2">
        <f ca="1">IFERROR(__xludf.DUMMYFUNCTION("""COMPUTED_VALUE"""),0)</f>
        <v>0</v>
      </c>
      <c r="AA122" s="2">
        <f ca="1">IFERROR(__xludf.DUMMYFUNCTION("""COMPUTED_VALUE"""),0)</f>
        <v>0</v>
      </c>
      <c r="AB122" s="2">
        <f ca="1">IFERROR(__xludf.DUMMYFUNCTION("""COMPUTED_VALUE"""),0)</f>
        <v>0</v>
      </c>
      <c r="AC122" s="2">
        <f ca="1">IFERROR(__xludf.DUMMYFUNCTION("""COMPUTED_VALUE"""),0)</f>
        <v>0</v>
      </c>
      <c r="AD122" s="2">
        <f ca="1">IFERROR(__xludf.DUMMYFUNCTION("""COMPUTED_VALUE"""),0)</f>
        <v>0</v>
      </c>
      <c r="AE122" s="2">
        <f ca="1">IFERROR(__xludf.DUMMYFUNCTION("""COMPUTED_VALUE"""),0)</f>
        <v>0</v>
      </c>
      <c r="AF122" s="2">
        <f ca="1">IFERROR(__xludf.DUMMYFUNCTION("""COMPUTED_VALUE"""),0)</f>
        <v>0</v>
      </c>
      <c r="AG122" s="2">
        <f ca="1">IFERROR(__xludf.DUMMYFUNCTION("""COMPUTED_VALUE"""),0)</f>
        <v>0</v>
      </c>
      <c r="AH122" s="2">
        <f ca="1">IFERROR(__xludf.DUMMYFUNCTION("""COMPUTED_VALUE"""),0)</f>
        <v>0</v>
      </c>
      <c r="AI122" s="2">
        <f ca="1">IFERROR(__xludf.DUMMYFUNCTION("""COMPUTED_VALUE"""),0)</f>
        <v>0</v>
      </c>
      <c r="AJ122" s="2">
        <f ca="1">IFERROR(__xludf.DUMMYFUNCTION("""COMPUTED_VALUE"""),0)</f>
        <v>0</v>
      </c>
      <c r="AK122" s="2">
        <f ca="1">IFERROR(__xludf.DUMMYFUNCTION("""COMPUTED_VALUE"""),0)</f>
        <v>0</v>
      </c>
      <c r="AL122" s="2">
        <f ca="1">IFERROR(__xludf.DUMMYFUNCTION("""COMPUTED_VALUE"""),0)</f>
        <v>0</v>
      </c>
      <c r="AM122" s="2">
        <f ca="1">IFERROR(__xludf.DUMMYFUNCTION("""COMPUTED_VALUE"""),0)</f>
        <v>0</v>
      </c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IFERROR(__xludf.DUMMYFUNCTION("""COMPUTED_VALUE"""),0)</f>
        <v>0</v>
      </c>
      <c r="AQ122" s="2">
        <f ca="1">IFERROR(__xludf.DUMMYFUNCTION("""COMPUTED_VALUE"""),0)</f>
        <v>0</v>
      </c>
      <c r="AR122" s="2">
        <f ca="1">IFERROR(__xludf.DUMMYFUNCTION("""COMPUTED_VALUE"""),0)</f>
        <v>0</v>
      </c>
      <c r="AS122" s="2">
        <f ca="1">IFERROR(__xludf.DUMMYFUNCTION("""COMPUTED_VALUE"""),0)</f>
        <v>0</v>
      </c>
      <c r="AT122" s="2">
        <f ca="1">IFERROR(__xludf.DUMMYFUNCTION("""COMPUTED_VALUE"""),0)</f>
        <v>0</v>
      </c>
      <c r="AU122" s="2">
        <f ca="1">IFERROR(__xludf.DUMMYFUNCTION("""COMPUTED_VALUE"""),0)</f>
        <v>0</v>
      </c>
      <c r="AV122" s="2">
        <f ca="1">IFERROR(__xludf.DUMMYFUNCTION("""COMPUTED_VALUE"""),0)</f>
        <v>0</v>
      </c>
      <c r="AW122" s="2">
        <f ca="1">IFERROR(__xludf.DUMMYFUNCTION("""COMPUTED_VALUE"""),0)</f>
        <v>0</v>
      </c>
      <c r="AX122" s="2">
        <f ca="1">IFERROR(__xludf.DUMMYFUNCTION("""COMPUTED_VALUE"""),0)</f>
        <v>0</v>
      </c>
      <c r="AY122" s="2">
        <f ca="1">IFERROR(__xludf.DUMMYFUNCTION("""COMPUTED_VALUE"""),0)</f>
        <v>0</v>
      </c>
      <c r="AZ122" s="2">
        <f ca="1">IFERROR(__xludf.DUMMYFUNCTION("""COMPUTED_VALUE"""),0)</f>
        <v>0</v>
      </c>
    </row>
    <row r="123" spans="1:52" ht="13.2" x14ac:dyDescent="0.25">
      <c r="A123" s="2" t="str">
        <f ca="1">IFERROR(__xludf.DUMMYFUNCTION("""COMPUTED_VALUE"""),"")</f>
        <v/>
      </c>
      <c r="B123" s="2" t="str">
        <f ca="1">IFERROR(__xludf.DUMMYFUNCTION("""COMPUTED_VALUE"""),"Morocco")</f>
        <v>Morocco</v>
      </c>
      <c r="C123" s="2">
        <f ca="1">IFERROR(__xludf.DUMMYFUNCTION("""COMPUTED_VALUE"""),31.7917)</f>
        <v>31.791699999999999</v>
      </c>
      <c r="D123" s="2">
        <f ca="1">IFERROR(__xludf.DUMMYFUNCTION("""COMPUTED_VALUE"""),-7.0926)</f>
        <v>-7.0926</v>
      </c>
      <c r="E123" s="2">
        <f ca="1">IFERROR(__xludf.DUMMYFUNCTION("""COMPUTED_VALUE"""),0)</f>
        <v>0</v>
      </c>
      <c r="F123" s="2">
        <f ca="1">IFERROR(__xludf.DUMMYFUNCTION("""COMPUTED_VALUE"""),0)</f>
        <v>0</v>
      </c>
      <c r="G123" s="2">
        <f ca="1">IFERROR(__xludf.DUMMYFUNCTION("""COMPUTED_VALUE"""),0)</f>
        <v>0</v>
      </c>
      <c r="H123" s="2">
        <f ca="1">IFERROR(__xludf.DUMMYFUNCTION("""COMPUTED_VALUE"""),0)</f>
        <v>0</v>
      </c>
      <c r="I123" s="2">
        <f ca="1">IFERROR(__xludf.DUMMYFUNCTION("""COMPUTED_VALUE"""),0)</f>
        <v>0</v>
      </c>
      <c r="J123" s="2">
        <f ca="1">IFERROR(__xludf.DUMMYFUNCTION("""COMPUTED_VALUE"""),0)</f>
        <v>0</v>
      </c>
      <c r="K123" s="2">
        <f ca="1">IFERROR(__xludf.DUMMYFUNCTION("""COMPUTED_VALUE"""),0)</f>
        <v>0</v>
      </c>
      <c r="L123" s="2">
        <f ca="1">IFERROR(__xludf.DUMMYFUNCTION("""COMPUTED_VALUE"""),0)</f>
        <v>0</v>
      </c>
      <c r="M123" s="2">
        <f ca="1">IFERROR(__xludf.DUMMYFUNCTION("""COMPUTED_VALUE"""),0)</f>
        <v>0</v>
      </c>
      <c r="N123" s="2">
        <f ca="1">IFERROR(__xludf.DUMMYFUNCTION("""COMPUTED_VALUE"""),0)</f>
        <v>0</v>
      </c>
      <c r="O123" s="2">
        <f ca="1">IFERROR(__xludf.DUMMYFUNCTION("""COMPUTED_VALUE"""),0)</f>
        <v>0</v>
      </c>
      <c r="P123" s="2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IFERROR(__xludf.DUMMYFUNCTION("""COMPUTED_VALUE"""),0)</f>
        <v>0</v>
      </c>
      <c r="W123" s="2">
        <f ca="1">IFERROR(__xludf.DUMMYFUNCTION("""COMPUTED_VALUE"""),0)</f>
        <v>0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Z123" s="2">
        <f ca="1">IFERROR(__xludf.DUMMYFUNCTION("""COMPUTED_VALUE"""),0)</f>
        <v>0</v>
      </c>
      <c r="AA123" s="2">
        <f ca="1">IFERROR(__xludf.DUMMYFUNCTION("""COMPUTED_VALUE"""),0)</f>
        <v>0</v>
      </c>
      <c r="AB123" s="2">
        <f ca="1">IFERROR(__xludf.DUMMYFUNCTION("""COMPUTED_VALUE"""),0)</f>
        <v>0</v>
      </c>
      <c r="AC123" s="2">
        <f ca="1">IFERROR(__xludf.DUMMYFUNCTION("""COMPUTED_VALUE"""),0)</f>
        <v>0</v>
      </c>
      <c r="AD123" s="2">
        <f ca="1">IFERROR(__xludf.DUMMYFUNCTION("""COMPUTED_VALUE"""),0)</f>
        <v>0</v>
      </c>
      <c r="AE123" s="2">
        <f ca="1">IFERROR(__xludf.DUMMYFUNCTION("""COMPUTED_VALUE"""),0)</f>
        <v>0</v>
      </c>
      <c r="AF123" s="2">
        <f ca="1">IFERROR(__xludf.DUMMYFUNCTION("""COMPUTED_VALUE"""),0)</f>
        <v>0</v>
      </c>
      <c r="AG123" s="2">
        <f ca="1">IFERROR(__xludf.DUMMYFUNCTION("""COMPUTED_VALUE"""),0)</f>
        <v>0</v>
      </c>
      <c r="AH123" s="2">
        <f ca="1">IFERROR(__xludf.DUMMYFUNCTION("""COMPUTED_VALUE"""),0)</f>
        <v>0</v>
      </c>
      <c r="AI123" s="2">
        <f ca="1">IFERROR(__xludf.DUMMYFUNCTION("""COMPUTED_VALUE"""),0)</f>
        <v>0</v>
      </c>
      <c r="AJ123" s="2">
        <f ca="1">IFERROR(__xludf.DUMMYFUNCTION("""COMPUTED_VALUE"""),0)</f>
        <v>0</v>
      </c>
      <c r="AK123" s="2">
        <f ca="1">IFERROR(__xludf.DUMMYFUNCTION("""COMPUTED_VALUE"""),0)</f>
        <v>0</v>
      </c>
      <c r="AL123" s="2">
        <f ca="1">IFERROR(__xludf.DUMMYFUNCTION("""COMPUTED_VALUE"""),0)</f>
        <v>0</v>
      </c>
      <c r="AM123" s="2">
        <f ca="1">IFERROR(__xludf.DUMMYFUNCTION("""COMPUTED_VALUE"""),0)</f>
        <v>0</v>
      </c>
      <c r="AN123" s="2">
        <f ca="1">IFERROR(__xludf.DUMMYFUNCTION("""COMPUTED_VALUE"""),0)</f>
        <v>0</v>
      </c>
      <c r="AO123" s="2">
        <f ca="1">IFERROR(__xludf.DUMMYFUNCTION("""COMPUTED_VALUE"""),0)</f>
        <v>0</v>
      </c>
      <c r="AP123" s="2">
        <f ca="1">IFERROR(__xludf.DUMMYFUNCTION("""COMPUTED_VALUE"""),0)</f>
        <v>0</v>
      </c>
      <c r="AQ123" s="2">
        <f ca="1">IFERROR(__xludf.DUMMYFUNCTION("""COMPUTED_VALUE"""),0)</f>
        <v>0</v>
      </c>
      <c r="AR123" s="2">
        <f ca="1">IFERROR(__xludf.DUMMYFUNCTION("""COMPUTED_VALUE"""),0)</f>
        <v>0</v>
      </c>
      <c r="AS123" s="2">
        <f ca="1">IFERROR(__xludf.DUMMYFUNCTION("""COMPUTED_VALUE"""),0)</f>
        <v>0</v>
      </c>
      <c r="AT123" s="2">
        <f ca="1">IFERROR(__xludf.DUMMYFUNCTION("""COMPUTED_VALUE"""),0)</f>
        <v>0</v>
      </c>
      <c r="AU123" s="2">
        <f ca="1">IFERROR(__xludf.DUMMYFUNCTION("""COMPUTED_VALUE"""),0)</f>
        <v>0</v>
      </c>
      <c r="AV123" s="2">
        <f ca="1">IFERROR(__xludf.DUMMYFUNCTION("""COMPUTED_VALUE"""),0)</f>
        <v>0</v>
      </c>
      <c r="AW123" s="2">
        <f ca="1">IFERROR(__xludf.DUMMYFUNCTION("""COMPUTED_VALUE"""),0)</f>
        <v>0</v>
      </c>
      <c r="AX123" s="2">
        <f ca="1">IFERROR(__xludf.DUMMYFUNCTION("""COMPUTED_VALUE"""),0)</f>
        <v>0</v>
      </c>
      <c r="AY123" s="2">
        <f ca="1">IFERROR(__xludf.DUMMYFUNCTION("""COMPUTED_VALUE"""),0)</f>
        <v>0</v>
      </c>
      <c r="AZ123" s="2">
        <f ca="1">IFERROR(__xludf.DUMMYFUNCTION("""COMPUTED_VALUE"""),0)</f>
        <v>0</v>
      </c>
    </row>
    <row r="124" spans="1:52" ht="13.2" x14ac:dyDescent="0.25">
      <c r="A124" s="2" t="str">
        <f ca="1">IFERROR(__xludf.DUMMYFUNCTION("""COMPUTED_VALUE"""),"")</f>
        <v/>
      </c>
      <c r="B124" s="2" t="str">
        <f ca="1">IFERROR(__xludf.DUMMYFUNCTION("""COMPUTED_VALUE"""),"Saudi Arabia")</f>
        <v>Saudi Arabia</v>
      </c>
      <c r="C124" s="2">
        <f ca="1">IFERROR(__xludf.DUMMYFUNCTION("""COMPUTED_VALUE"""),24)</f>
        <v>24</v>
      </c>
      <c r="D124" s="2">
        <f ca="1">IFERROR(__xludf.DUMMYFUNCTION("""COMPUTED_VALUE"""),45)</f>
        <v>45</v>
      </c>
      <c r="E124" s="2">
        <f ca="1">IFERROR(__xludf.DUMMYFUNCTION("""COMPUTED_VALUE"""),0)</f>
        <v>0</v>
      </c>
      <c r="F124" s="2">
        <f ca="1">IFERROR(__xludf.DUMMYFUNCTION("""COMPUTED_VALUE"""),0)</f>
        <v>0</v>
      </c>
      <c r="G124" s="2">
        <f ca="1">IFERROR(__xludf.DUMMYFUNCTION("""COMPUTED_VALUE"""),0)</f>
        <v>0</v>
      </c>
      <c r="H124" s="2">
        <f ca="1">IFERROR(__xludf.DUMMYFUNCTION("""COMPUTED_VALUE"""),0)</f>
        <v>0</v>
      </c>
      <c r="I124" s="2">
        <f ca="1">IFERROR(__xludf.DUMMYFUNCTION("""COMPUTED_VALUE"""),0)</f>
        <v>0</v>
      </c>
      <c r="J124" s="2">
        <f ca="1">IFERROR(__xludf.DUMMYFUNCTION("""COMPUTED_VALUE"""),0)</f>
        <v>0</v>
      </c>
      <c r="K124" s="2">
        <f ca="1">IFERROR(__xludf.DUMMYFUNCTION("""COMPUTED_VALUE"""),0)</f>
        <v>0</v>
      </c>
      <c r="L124" s="2">
        <f ca="1">IFERROR(__xludf.DUMMYFUNCTION("""COMPUTED_VALUE"""),0)</f>
        <v>0</v>
      </c>
      <c r="M124" s="2">
        <f ca="1">IFERROR(__xludf.DUMMYFUNCTION("""COMPUTED_VALUE"""),0)</f>
        <v>0</v>
      </c>
      <c r="N124" s="2">
        <f ca="1">IFERROR(__xludf.DUMMYFUNCTION("""COMPUTED_VALUE"""),0)</f>
        <v>0</v>
      </c>
      <c r="O124" s="2">
        <f ca="1">IFERROR(__xludf.DUMMYFUNCTION("""COMPUTED_VALUE"""),0)</f>
        <v>0</v>
      </c>
      <c r="P124" s="2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IFERROR(__xludf.DUMMYFUNCTION("""COMPUTED_VALUE"""),0)</f>
        <v>0</v>
      </c>
      <c r="V124" s="2">
        <f ca="1">IFERROR(__xludf.DUMMYFUNCTION("""COMPUTED_VALUE"""),0)</f>
        <v>0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Z124" s="2">
        <f ca="1">IFERROR(__xludf.DUMMYFUNCTION("""COMPUTED_VALUE"""),0)</f>
        <v>0</v>
      </c>
      <c r="AA124" s="2">
        <f ca="1">IFERROR(__xludf.DUMMYFUNCTION("""COMPUTED_VALUE"""),0)</f>
        <v>0</v>
      </c>
      <c r="AB124" s="2">
        <f ca="1">IFERROR(__xludf.DUMMYFUNCTION("""COMPUTED_VALUE"""),0)</f>
        <v>0</v>
      </c>
      <c r="AC124" s="2">
        <f ca="1">IFERROR(__xludf.DUMMYFUNCTION("""COMPUTED_VALUE"""),0)</f>
        <v>0</v>
      </c>
      <c r="AD124" s="2">
        <f ca="1">IFERROR(__xludf.DUMMYFUNCTION("""COMPUTED_VALUE"""),0)</f>
        <v>0</v>
      </c>
      <c r="AE124" s="2">
        <f ca="1">IFERROR(__xludf.DUMMYFUNCTION("""COMPUTED_VALUE"""),0)</f>
        <v>0</v>
      </c>
      <c r="AF124" s="2">
        <f ca="1">IFERROR(__xludf.DUMMYFUNCTION("""COMPUTED_VALUE"""),0)</f>
        <v>0</v>
      </c>
      <c r="AG124" s="2">
        <f ca="1">IFERROR(__xludf.DUMMYFUNCTION("""COMPUTED_VALUE"""),0)</f>
        <v>0</v>
      </c>
      <c r="AH124" s="2">
        <f ca="1">IFERROR(__xludf.DUMMYFUNCTION("""COMPUTED_VALUE"""),0)</f>
        <v>0</v>
      </c>
      <c r="AI124" s="2">
        <f ca="1">IFERROR(__xludf.DUMMYFUNCTION("""COMPUTED_VALUE"""),0)</f>
        <v>0</v>
      </c>
      <c r="AJ124" s="2">
        <f ca="1">IFERROR(__xludf.DUMMYFUNCTION("""COMPUTED_VALUE"""),0)</f>
        <v>0</v>
      </c>
      <c r="AK124" s="2">
        <f ca="1">IFERROR(__xludf.DUMMYFUNCTION("""COMPUTED_VALUE"""),0)</f>
        <v>0</v>
      </c>
      <c r="AL124" s="2">
        <f ca="1">IFERROR(__xludf.DUMMYFUNCTION("""COMPUTED_VALUE"""),0)</f>
        <v>0</v>
      </c>
      <c r="AM124" s="2">
        <f ca="1">IFERROR(__xludf.DUMMYFUNCTION("""COMPUTED_VALUE"""),0)</f>
        <v>0</v>
      </c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IFERROR(__xludf.DUMMYFUNCTION("""COMPUTED_VALUE"""),0)</f>
        <v>0</v>
      </c>
      <c r="AS124" s="2">
        <f ca="1">IFERROR(__xludf.DUMMYFUNCTION("""COMPUTED_VALUE"""),0)</f>
        <v>0</v>
      </c>
      <c r="AT124" s="2">
        <f ca="1">IFERROR(__xludf.DUMMYFUNCTION("""COMPUTED_VALUE"""),0)</f>
        <v>0</v>
      </c>
      <c r="AU124" s="2">
        <f ca="1">IFERROR(__xludf.DUMMYFUNCTION("""COMPUTED_VALUE"""),0)</f>
        <v>0</v>
      </c>
      <c r="AV124" s="2">
        <f ca="1">IFERROR(__xludf.DUMMYFUNCTION("""COMPUTED_VALUE"""),0)</f>
        <v>0</v>
      </c>
      <c r="AW124" s="2">
        <f ca="1">IFERROR(__xludf.DUMMYFUNCTION("""COMPUTED_VALUE"""),0)</f>
        <v>0</v>
      </c>
      <c r="AX124" s="2">
        <f ca="1">IFERROR(__xludf.DUMMYFUNCTION("""COMPUTED_VALUE"""),0)</f>
        <v>0</v>
      </c>
      <c r="AY124" s="2">
        <f ca="1">IFERROR(__xludf.DUMMYFUNCTION("""COMPUTED_VALUE"""),0)</f>
        <v>0</v>
      </c>
      <c r="AZ124" s="2">
        <f ca="1">IFERROR(__xludf.DUMMYFUNCTION("""COMPUTED_VALUE"""),0)</f>
        <v>0</v>
      </c>
    </row>
    <row r="125" spans="1:52" ht="13.2" x14ac:dyDescent="0.25">
      <c r="A125" s="2" t="str">
        <f ca="1">IFERROR(__xludf.DUMMYFUNCTION("""COMPUTED_VALUE"""),"")</f>
        <v/>
      </c>
      <c r="B125" s="2" t="str">
        <f ca="1">IFERROR(__xludf.DUMMYFUNCTION("""COMPUTED_VALUE"""),"Senegal")</f>
        <v>Senegal</v>
      </c>
      <c r="C125" s="2">
        <f ca="1">IFERROR(__xludf.DUMMYFUNCTION("""COMPUTED_VALUE"""),14.4974)</f>
        <v>14.497400000000001</v>
      </c>
      <c r="D125" s="2">
        <f ca="1">IFERROR(__xludf.DUMMYFUNCTION("""COMPUTED_VALUE"""),-14.4524)</f>
        <v>-14.452400000000001</v>
      </c>
      <c r="E125" s="2">
        <f ca="1">IFERROR(__xludf.DUMMYFUNCTION("""COMPUTED_VALUE"""),0)</f>
        <v>0</v>
      </c>
      <c r="F125" s="2">
        <f ca="1">IFERROR(__xludf.DUMMYFUNCTION("""COMPUTED_VALUE"""),0)</f>
        <v>0</v>
      </c>
      <c r="G125" s="2">
        <f ca="1">IFERROR(__xludf.DUMMYFUNCTION("""COMPUTED_VALUE"""),0)</f>
        <v>0</v>
      </c>
      <c r="H125" s="2">
        <f ca="1">IFERROR(__xludf.DUMMYFUNCTION("""COMPUTED_VALUE"""),0)</f>
        <v>0</v>
      </c>
      <c r="I125" s="2">
        <f ca="1">IFERROR(__xludf.DUMMYFUNCTION("""COMPUTED_VALUE"""),0)</f>
        <v>0</v>
      </c>
      <c r="J125" s="2">
        <f ca="1">IFERROR(__xludf.DUMMYFUNCTION("""COMPUTED_VALUE"""),0)</f>
        <v>0</v>
      </c>
      <c r="K125" s="2">
        <f ca="1">IFERROR(__xludf.DUMMYFUNCTION("""COMPUTED_VALUE"""),0)</f>
        <v>0</v>
      </c>
      <c r="L125" s="2">
        <f ca="1">IFERROR(__xludf.DUMMYFUNCTION("""COMPUTED_VALUE"""),0)</f>
        <v>0</v>
      </c>
      <c r="M125" s="2">
        <f ca="1">IFERROR(__xludf.DUMMYFUNCTION("""COMPUTED_VALUE"""),0)</f>
        <v>0</v>
      </c>
      <c r="N125" s="2">
        <f ca="1">IFERROR(__xludf.DUMMYFUNCTION("""COMPUTED_VALUE"""),0)</f>
        <v>0</v>
      </c>
      <c r="O125" s="2">
        <f ca="1">IFERROR(__xludf.DUMMYFUNCTION("""COMPUTED_VALUE"""),0)</f>
        <v>0</v>
      </c>
      <c r="P125" s="2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Z125" s="2">
        <f ca="1">IFERROR(__xludf.DUMMYFUNCTION("""COMPUTED_VALUE"""),0)</f>
        <v>0</v>
      </c>
      <c r="AA125" s="2">
        <f ca="1">IFERROR(__xludf.DUMMYFUNCTION("""COMPUTED_VALUE"""),0)</f>
        <v>0</v>
      </c>
      <c r="AB125" s="2">
        <f ca="1">IFERROR(__xludf.DUMMYFUNCTION("""COMPUTED_VALUE"""),0)</f>
        <v>0</v>
      </c>
      <c r="AC125" s="2">
        <f ca="1">IFERROR(__xludf.DUMMYFUNCTION("""COMPUTED_VALUE"""),0)</f>
        <v>0</v>
      </c>
      <c r="AD125" s="2">
        <f ca="1">IFERROR(__xludf.DUMMYFUNCTION("""COMPUTED_VALUE"""),0)</f>
        <v>0</v>
      </c>
      <c r="AE125" s="2">
        <f ca="1">IFERROR(__xludf.DUMMYFUNCTION("""COMPUTED_VALUE"""),0)</f>
        <v>0</v>
      </c>
      <c r="AF125" s="2">
        <f ca="1">IFERROR(__xludf.DUMMYFUNCTION("""COMPUTED_VALUE"""),0)</f>
        <v>0</v>
      </c>
      <c r="AG125" s="2">
        <f ca="1">IFERROR(__xludf.DUMMYFUNCTION("""COMPUTED_VALUE"""),0)</f>
        <v>0</v>
      </c>
      <c r="AH125" s="2">
        <f ca="1">IFERROR(__xludf.DUMMYFUNCTION("""COMPUTED_VALUE"""),0)</f>
        <v>0</v>
      </c>
      <c r="AI125" s="2">
        <f ca="1">IFERROR(__xludf.DUMMYFUNCTION("""COMPUTED_VALUE"""),0)</f>
        <v>0</v>
      </c>
      <c r="AJ125" s="2">
        <f ca="1">IFERROR(__xludf.DUMMYFUNCTION("""COMPUTED_VALUE"""),0)</f>
        <v>0</v>
      </c>
      <c r="AK125" s="2">
        <f ca="1">IFERROR(__xludf.DUMMYFUNCTION("""COMPUTED_VALUE"""),0)</f>
        <v>0</v>
      </c>
      <c r="AL125" s="2">
        <f ca="1">IFERROR(__xludf.DUMMYFUNCTION("""COMPUTED_VALUE"""),0)</f>
        <v>0</v>
      </c>
      <c r="AM125" s="2">
        <f ca="1">IFERROR(__xludf.DUMMYFUNCTION("""COMPUTED_VALUE"""),0)</f>
        <v>0</v>
      </c>
      <c r="AN125" s="2">
        <f ca="1">IFERROR(__xludf.DUMMYFUNCTION("""COMPUTED_VALUE"""),0)</f>
        <v>0</v>
      </c>
      <c r="AO125" s="2">
        <f ca="1">IFERROR(__xludf.DUMMYFUNCTION("""COMPUTED_VALUE"""),0)</f>
        <v>0</v>
      </c>
      <c r="AP125" s="2">
        <f ca="1">IFERROR(__xludf.DUMMYFUNCTION("""COMPUTED_VALUE"""),0)</f>
        <v>0</v>
      </c>
      <c r="AQ125" s="2">
        <f ca="1">IFERROR(__xludf.DUMMYFUNCTION("""COMPUTED_VALUE"""),0)</f>
        <v>0</v>
      </c>
      <c r="AR125" s="2">
        <f ca="1">IFERROR(__xludf.DUMMYFUNCTION("""COMPUTED_VALUE"""),0)</f>
        <v>0</v>
      </c>
      <c r="AS125" s="2">
        <f ca="1">IFERROR(__xludf.DUMMYFUNCTION("""COMPUTED_VALUE"""),0)</f>
        <v>0</v>
      </c>
      <c r="AT125" s="2">
        <f ca="1">IFERROR(__xludf.DUMMYFUNCTION("""COMPUTED_VALUE"""),0)</f>
        <v>0</v>
      </c>
      <c r="AU125" s="2">
        <f ca="1">IFERROR(__xludf.DUMMYFUNCTION("""COMPUTED_VALUE"""),0)</f>
        <v>0</v>
      </c>
      <c r="AV125" s="2">
        <f ca="1">IFERROR(__xludf.DUMMYFUNCTION("""COMPUTED_VALUE"""),0)</f>
        <v>0</v>
      </c>
      <c r="AW125" s="2">
        <f ca="1">IFERROR(__xludf.DUMMYFUNCTION("""COMPUTED_VALUE"""),0)</f>
        <v>0</v>
      </c>
      <c r="AX125" s="2">
        <f ca="1">IFERROR(__xludf.DUMMYFUNCTION("""COMPUTED_VALUE"""),0)</f>
        <v>0</v>
      </c>
      <c r="AY125" s="2">
        <f ca="1">IFERROR(__xludf.DUMMYFUNCTION("""COMPUTED_VALUE"""),0)</f>
        <v>0</v>
      </c>
      <c r="AZ125" s="2">
        <f ca="1">IFERROR(__xludf.DUMMYFUNCTION("""COMPUTED_VALUE"""),0)</f>
        <v>0</v>
      </c>
    </row>
    <row r="126" spans="1:52" ht="13.2" x14ac:dyDescent="0.25">
      <c r="A126" s="2" t="str">
        <f ca="1">IFERROR(__xludf.DUMMYFUNCTION("""COMPUTED_VALUE"""),"Grafton County, NH")</f>
        <v>Grafton County, NH</v>
      </c>
      <c r="B126" s="2" t="str">
        <f ca="1">IFERROR(__xludf.DUMMYFUNCTION("""COMPUTED_VALUE"""),"US")</f>
        <v>US</v>
      </c>
      <c r="C126" s="2">
        <f ca="1">IFERROR(__xludf.DUMMYFUNCTION("""COMPUTED_VALUE"""),43.9088)</f>
        <v>43.908799999999999</v>
      </c>
      <c r="D126" s="2">
        <f ca="1">IFERROR(__xludf.DUMMYFUNCTION("""COMPUTED_VALUE"""),-71.826)</f>
        <v>-71.825999999999993</v>
      </c>
      <c r="E126" s="2">
        <f ca="1">IFERROR(__xludf.DUMMYFUNCTION("""COMPUTED_VALUE"""),0)</f>
        <v>0</v>
      </c>
      <c r="F126" s="2">
        <f ca="1">IFERROR(__xludf.DUMMYFUNCTION("""COMPUTED_VALUE"""),0)</f>
        <v>0</v>
      </c>
      <c r="G126" s="2">
        <f ca="1">IFERROR(__xludf.DUMMYFUNCTION("""COMPUTED_VALUE"""),0)</f>
        <v>0</v>
      </c>
      <c r="H126" s="2">
        <f ca="1">IFERROR(__xludf.DUMMYFUNCTION("""COMPUTED_VALUE"""),0)</f>
        <v>0</v>
      </c>
      <c r="I126" s="2">
        <f ca="1">IFERROR(__xludf.DUMMYFUNCTION("""COMPUTED_VALUE"""),0)</f>
        <v>0</v>
      </c>
      <c r="J126" s="2">
        <f ca="1">IFERROR(__xludf.DUMMYFUNCTION("""COMPUTED_VALUE"""),0)</f>
        <v>0</v>
      </c>
      <c r="K126" s="2">
        <f ca="1">IFERROR(__xludf.DUMMYFUNCTION("""COMPUTED_VALUE"""),0)</f>
        <v>0</v>
      </c>
      <c r="L126" s="2">
        <f ca="1">IFERROR(__xludf.DUMMYFUNCTION("""COMPUTED_VALUE"""),0)</f>
        <v>0</v>
      </c>
      <c r="M126" s="2">
        <f ca="1">IFERROR(__xludf.DUMMYFUNCTION("""COMPUTED_VALUE"""),0)</f>
        <v>0</v>
      </c>
      <c r="N126" s="2">
        <f ca="1">IFERROR(__xludf.DUMMYFUNCTION("""COMPUTED_VALUE"""),0)</f>
        <v>0</v>
      </c>
      <c r="O126" s="2">
        <f ca="1">IFERROR(__xludf.DUMMYFUNCTION("""COMPUTED_VALUE"""),0)</f>
        <v>0</v>
      </c>
      <c r="P126" s="2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IFERROR(__xludf.DUMMYFUNCTION("""COMPUTED_VALUE"""),0)</f>
        <v>0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Z126" s="2">
        <f ca="1">IFERROR(__xludf.DUMMYFUNCTION("""COMPUTED_VALUE"""),0)</f>
        <v>0</v>
      </c>
      <c r="AA126" s="2">
        <f ca="1">IFERROR(__xludf.DUMMYFUNCTION("""COMPUTED_VALUE"""),0)</f>
        <v>0</v>
      </c>
      <c r="AB126" s="2">
        <f ca="1">IFERROR(__xludf.DUMMYFUNCTION("""COMPUTED_VALUE"""),0)</f>
        <v>0</v>
      </c>
      <c r="AC126" s="2">
        <f ca="1">IFERROR(__xludf.DUMMYFUNCTION("""COMPUTED_VALUE"""),0)</f>
        <v>0</v>
      </c>
      <c r="AD126" s="2">
        <f ca="1">IFERROR(__xludf.DUMMYFUNCTION("""COMPUTED_VALUE"""),0)</f>
        <v>0</v>
      </c>
      <c r="AE126" s="2">
        <f ca="1">IFERROR(__xludf.DUMMYFUNCTION("""COMPUTED_VALUE"""),0)</f>
        <v>0</v>
      </c>
      <c r="AF126" s="2">
        <f ca="1">IFERROR(__xludf.DUMMYFUNCTION("""COMPUTED_VALUE"""),0)</f>
        <v>0</v>
      </c>
      <c r="AG126" s="2">
        <f ca="1">IFERROR(__xludf.DUMMYFUNCTION("""COMPUTED_VALUE"""),0)</f>
        <v>0</v>
      </c>
      <c r="AH126" s="2">
        <f ca="1">IFERROR(__xludf.DUMMYFUNCTION("""COMPUTED_VALUE"""),0)</f>
        <v>0</v>
      </c>
      <c r="AI126" s="2">
        <f ca="1">IFERROR(__xludf.DUMMYFUNCTION("""COMPUTED_VALUE"""),0)</f>
        <v>0</v>
      </c>
      <c r="AJ126" s="2">
        <f ca="1">IFERROR(__xludf.DUMMYFUNCTION("""COMPUTED_VALUE"""),0)</f>
        <v>0</v>
      </c>
      <c r="AK126" s="2">
        <f ca="1">IFERROR(__xludf.DUMMYFUNCTION("""COMPUTED_VALUE"""),0)</f>
        <v>0</v>
      </c>
      <c r="AL126" s="2">
        <f ca="1">IFERROR(__xludf.DUMMYFUNCTION("""COMPUTED_VALUE"""),0)</f>
        <v>0</v>
      </c>
      <c r="AM126" s="2">
        <f ca="1">IFERROR(__xludf.DUMMYFUNCTION("""COMPUTED_VALUE"""),0)</f>
        <v>0</v>
      </c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IFERROR(__xludf.DUMMYFUNCTION("""COMPUTED_VALUE"""),0)</f>
        <v>0</v>
      </c>
      <c r="AQ126" s="2">
        <f ca="1">IFERROR(__xludf.DUMMYFUNCTION("""COMPUTED_VALUE"""),0)</f>
        <v>0</v>
      </c>
      <c r="AR126" s="2">
        <f ca="1">IFERROR(__xludf.DUMMYFUNCTION("""COMPUTED_VALUE"""),0)</f>
        <v>0</v>
      </c>
      <c r="AS126" s="2">
        <f ca="1">IFERROR(__xludf.DUMMYFUNCTION("""COMPUTED_VALUE"""),0)</f>
        <v>0</v>
      </c>
      <c r="AT126" s="2">
        <f ca="1">IFERROR(__xludf.DUMMYFUNCTION("""COMPUTED_VALUE"""),0)</f>
        <v>0</v>
      </c>
      <c r="AU126" s="2">
        <f ca="1">IFERROR(__xludf.DUMMYFUNCTION("""COMPUTED_VALUE"""),0)</f>
        <v>0</v>
      </c>
      <c r="AV126" s="2">
        <f ca="1">IFERROR(__xludf.DUMMYFUNCTION("""COMPUTED_VALUE"""),0)</f>
        <v>0</v>
      </c>
      <c r="AW126" s="2">
        <f ca="1">IFERROR(__xludf.DUMMYFUNCTION("""COMPUTED_VALUE"""),0)</f>
        <v>0</v>
      </c>
      <c r="AX126" s="2">
        <f ca="1">IFERROR(__xludf.DUMMYFUNCTION("""COMPUTED_VALUE"""),0)</f>
        <v>0</v>
      </c>
      <c r="AY126" s="2">
        <f ca="1">IFERROR(__xludf.DUMMYFUNCTION("""COMPUTED_VALUE"""),0)</f>
        <v>0</v>
      </c>
      <c r="AZ126" s="2">
        <f ca="1">IFERROR(__xludf.DUMMYFUNCTION("""COMPUTED_VALUE"""),0)</f>
        <v>0</v>
      </c>
    </row>
    <row r="127" spans="1:52" ht="13.2" x14ac:dyDescent="0.25">
      <c r="A127" s="2" t="str">
        <f ca="1">IFERROR(__xludf.DUMMYFUNCTION("""COMPUTED_VALUE"""),"Hillsborough, FL")</f>
        <v>Hillsborough, FL</v>
      </c>
      <c r="B127" s="2" t="str">
        <f ca="1">IFERROR(__xludf.DUMMYFUNCTION("""COMPUTED_VALUE"""),"US")</f>
        <v>US</v>
      </c>
      <c r="C127" s="2">
        <f ca="1">IFERROR(__xludf.DUMMYFUNCTION("""COMPUTED_VALUE"""),27.9904)</f>
        <v>27.990400000000001</v>
      </c>
      <c r="D127" s="2">
        <f ca="1">IFERROR(__xludf.DUMMYFUNCTION("""COMPUTED_VALUE"""),-82.3018)</f>
        <v>-82.3018</v>
      </c>
      <c r="E127" s="2">
        <f ca="1">IFERROR(__xludf.DUMMYFUNCTION("""COMPUTED_VALUE"""),0)</f>
        <v>0</v>
      </c>
      <c r="F127" s="2">
        <f ca="1">IFERROR(__xludf.DUMMYFUNCTION("""COMPUTED_VALUE"""),0)</f>
        <v>0</v>
      </c>
      <c r="G127" s="2">
        <f ca="1">IFERROR(__xludf.DUMMYFUNCTION("""COMPUTED_VALUE"""),0)</f>
        <v>0</v>
      </c>
      <c r="H127" s="2">
        <f ca="1">IFERROR(__xludf.DUMMYFUNCTION("""COMPUTED_VALUE"""),0)</f>
        <v>0</v>
      </c>
      <c r="I127" s="2">
        <f ca="1">IFERROR(__xludf.DUMMYFUNCTION("""COMPUTED_VALUE"""),0)</f>
        <v>0</v>
      </c>
      <c r="J127" s="2">
        <f ca="1">IFERROR(__xludf.DUMMYFUNCTION("""COMPUTED_VALUE"""),0)</f>
        <v>0</v>
      </c>
      <c r="K127" s="2">
        <f ca="1">IFERROR(__xludf.DUMMYFUNCTION("""COMPUTED_VALUE"""),0)</f>
        <v>0</v>
      </c>
      <c r="L127" s="2">
        <f ca="1">IFERROR(__xludf.DUMMYFUNCTION("""COMPUTED_VALUE"""),0)</f>
        <v>0</v>
      </c>
      <c r="M127" s="2">
        <f ca="1">IFERROR(__xludf.DUMMYFUNCTION("""COMPUTED_VALUE"""),0)</f>
        <v>0</v>
      </c>
      <c r="N127" s="2">
        <f ca="1">IFERROR(__xludf.DUMMYFUNCTION("""COMPUTED_VALUE"""),0)</f>
        <v>0</v>
      </c>
      <c r="O127" s="2">
        <f ca="1">IFERROR(__xludf.DUMMYFUNCTION("""COMPUTED_VALUE"""),0)</f>
        <v>0</v>
      </c>
      <c r="P127" s="2">
        <f ca="1">IFERROR(__xludf.DUMMYFUNCTION("""COMPUTED_VALUE"""),0)</f>
        <v>0</v>
      </c>
      <c r="Q127" s="2">
        <f ca="1">IFERROR(__xludf.DUMMYFUNCTION("""COMPUTED_VALUE"""),0)</f>
        <v>0</v>
      </c>
      <c r="R127" s="2">
        <f ca="1">IFERROR(__xludf.DUMMYFUNCTION("""COMPUTED_VALUE"""),0)</f>
        <v>0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Z127" s="2">
        <f ca="1">IFERROR(__xludf.DUMMYFUNCTION("""COMPUTED_VALUE"""),0)</f>
        <v>0</v>
      </c>
      <c r="AA127" s="2">
        <f ca="1">IFERROR(__xludf.DUMMYFUNCTION("""COMPUTED_VALUE"""),0)</f>
        <v>0</v>
      </c>
      <c r="AB127" s="2">
        <f ca="1">IFERROR(__xludf.DUMMYFUNCTION("""COMPUTED_VALUE"""),0)</f>
        <v>0</v>
      </c>
      <c r="AC127" s="2">
        <f ca="1">IFERROR(__xludf.DUMMYFUNCTION("""COMPUTED_VALUE"""),0)</f>
        <v>0</v>
      </c>
      <c r="AD127" s="2">
        <f ca="1">IFERROR(__xludf.DUMMYFUNCTION("""COMPUTED_VALUE"""),0)</f>
        <v>0</v>
      </c>
      <c r="AE127" s="2">
        <f ca="1">IFERROR(__xludf.DUMMYFUNCTION("""COMPUTED_VALUE"""),0)</f>
        <v>0</v>
      </c>
      <c r="AF127" s="2">
        <f ca="1">IFERROR(__xludf.DUMMYFUNCTION("""COMPUTED_VALUE"""),0)</f>
        <v>0</v>
      </c>
      <c r="AG127" s="2">
        <f ca="1">IFERROR(__xludf.DUMMYFUNCTION("""COMPUTED_VALUE"""),0)</f>
        <v>0</v>
      </c>
      <c r="AH127" s="2">
        <f ca="1">IFERROR(__xludf.DUMMYFUNCTION("""COMPUTED_VALUE"""),0)</f>
        <v>0</v>
      </c>
      <c r="AI127" s="2">
        <f ca="1">IFERROR(__xludf.DUMMYFUNCTION("""COMPUTED_VALUE"""),0)</f>
        <v>0</v>
      </c>
      <c r="AJ127" s="2">
        <f ca="1">IFERROR(__xludf.DUMMYFUNCTION("""COMPUTED_VALUE"""),0)</f>
        <v>0</v>
      </c>
      <c r="AK127" s="2">
        <f ca="1">IFERROR(__xludf.DUMMYFUNCTION("""COMPUTED_VALUE"""),0)</f>
        <v>0</v>
      </c>
      <c r="AL127" s="2">
        <f ca="1">IFERROR(__xludf.DUMMYFUNCTION("""COMPUTED_VALUE"""),0)</f>
        <v>0</v>
      </c>
      <c r="AM127" s="2">
        <f ca="1">IFERROR(__xludf.DUMMYFUNCTION("""COMPUTED_VALUE"""),0)</f>
        <v>0</v>
      </c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IFERROR(__xludf.DUMMYFUNCTION("""COMPUTED_VALUE"""),0)</f>
        <v>0</v>
      </c>
      <c r="AR127" s="2">
        <f ca="1">IFERROR(__xludf.DUMMYFUNCTION("""COMPUTED_VALUE"""),0)</f>
        <v>0</v>
      </c>
      <c r="AS127" s="2">
        <f ca="1">IFERROR(__xludf.DUMMYFUNCTION("""COMPUTED_VALUE"""),0)</f>
        <v>0</v>
      </c>
      <c r="AT127" s="2">
        <f ca="1">IFERROR(__xludf.DUMMYFUNCTION("""COMPUTED_VALUE"""),0)</f>
        <v>0</v>
      </c>
      <c r="AU127" s="2">
        <f ca="1">IFERROR(__xludf.DUMMYFUNCTION("""COMPUTED_VALUE"""),0)</f>
        <v>0</v>
      </c>
      <c r="AV127" s="2">
        <f ca="1">IFERROR(__xludf.DUMMYFUNCTION("""COMPUTED_VALUE"""),0)</f>
        <v>0</v>
      </c>
      <c r="AW127" s="2">
        <f ca="1">IFERROR(__xludf.DUMMYFUNCTION("""COMPUTED_VALUE"""),0)</f>
        <v>0</v>
      </c>
      <c r="AX127" s="2">
        <f ca="1">IFERROR(__xludf.DUMMYFUNCTION("""COMPUTED_VALUE"""),0)</f>
        <v>0</v>
      </c>
      <c r="AY127" s="2">
        <f ca="1">IFERROR(__xludf.DUMMYFUNCTION("""COMPUTED_VALUE"""),0)</f>
        <v>0</v>
      </c>
      <c r="AZ127" s="2">
        <f ca="1">IFERROR(__xludf.DUMMYFUNCTION("""COMPUTED_VALUE"""),0)</f>
        <v>0</v>
      </c>
    </row>
    <row r="128" spans="1:52" ht="13.2" x14ac:dyDescent="0.25">
      <c r="A128" s="2" t="str">
        <f ca="1">IFERROR(__xludf.DUMMYFUNCTION("""COMPUTED_VALUE"""),"Placer County, CA")</f>
        <v>Placer County, CA</v>
      </c>
      <c r="B128" s="2" t="str">
        <f ca="1">IFERROR(__xludf.DUMMYFUNCTION("""COMPUTED_VALUE"""),"US")</f>
        <v>US</v>
      </c>
      <c r="C128" s="2">
        <f ca="1">IFERROR(__xludf.DUMMYFUNCTION("""COMPUTED_VALUE"""),39.0916)</f>
        <v>39.0916</v>
      </c>
      <c r="D128" s="2">
        <f ca="1">IFERROR(__xludf.DUMMYFUNCTION("""COMPUTED_VALUE"""),-120.8039)</f>
        <v>-120.8039</v>
      </c>
      <c r="E128" s="2">
        <f ca="1">IFERROR(__xludf.DUMMYFUNCTION("""COMPUTED_VALUE"""),0)</f>
        <v>0</v>
      </c>
      <c r="F128" s="2">
        <f ca="1">IFERROR(__xludf.DUMMYFUNCTION("""COMPUTED_VALUE"""),0)</f>
        <v>0</v>
      </c>
      <c r="G128" s="2">
        <f ca="1">IFERROR(__xludf.DUMMYFUNCTION("""COMPUTED_VALUE"""),0)</f>
        <v>0</v>
      </c>
      <c r="H128" s="2">
        <f ca="1">IFERROR(__xludf.DUMMYFUNCTION("""COMPUTED_VALUE"""),0)</f>
        <v>0</v>
      </c>
      <c r="I128" s="2">
        <f ca="1">IFERROR(__xludf.DUMMYFUNCTION("""COMPUTED_VALUE"""),0)</f>
        <v>0</v>
      </c>
      <c r="J128" s="2">
        <f ca="1">IFERROR(__xludf.DUMMYFUNCTION("""COMPUTED_VALUE"""),0)</f>
        <v>0</v>
      </c>
      <c r="K128" s="2">
        <f ca="1">IFERROR(__xludf.DUMMYFUNCTION("""COMPUTED_VALUE"""),0)</f>
        <v>0</v>
      </c>
      <c r="L128" s="2">
        <f ca="1">IFERROR(__xludf.DUMMYFUNCTION("""COMPUTED_VALUE"""),0)</f>
        <v>0</v>
      </c>
      <c r="M128" s="2">
        <f ca="1">IFERROR(__xludf.DUMMYFUNCTION("""COMPUTED_VALUE"""),0)</f>
        <v>0</v>
      </c>
      <c r="N128" s="2">
        <f ca="1">IFERROR(__xludf.DUMMYFUNCTION("""COMPUTED_VALUE"""),0)</f>
        <v>0</v>
      </c>
      <c r="O128" s="2">
        <f ca="1">IFERROR(__xludf.DUMMYFUNCTION("""COMPUTED_VALUE"""),0)</f>
        <v>0</v>
      </c>
      <c r="P128" s="2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Z128" s="2">
        <f ca="1">IFERROR(__xludf.DUMMYFUNCTION("""COMPUTED_VALUE"""),0)</f>
        <v>0</v>
      </c>
      <c r="AA128" s="2">
        <f ca="1">IFERROR(__xludf.DUMMYFUNCTION("""COMPUTED_VALUE"""),0)</f>
        <v>0</v>
      </c>
      <c r="AB128" s="2">
        <f ca="1">IFERROR(__xludf.DUMMYFUNCTION("""COMPUTED_VALUE"""),0)</f>
        <v>0</v>
      </c>
      <c r="AC128" s="2">
        <f ca="1">IFERROR(__xludf.DUMMYFUNCTION("""COMPUTED_VALUE"""),0)</f>
        <v>0</v>
      </c>
      <c r="AD128" s="2">
        <f ca="1">IFERROR(__xludf.DUMMYFUNCTION("""COMPUTED_VALUE"""),0)</f>
        <v>0</v>
      </c>
      <c r="AE128" s="2">
        <f ca="1">IFERROR(__xludf.DUMMYFUNCTION("""COMPUTED_VALUE"""),0)</f>
        <v>0</v>
      </c>
      <c r="AF128" s="2">
        <f ca="1">IFERROR(__xludf.DUMMYFUNCTION("""COMPUTED_VALUE"""),0)</f>
        <v>0</v>
      </c>
      <c r="AG128" s="2">
        <f ca="1">IFERROR(__xludf.DUMMYFUNCTION("""COMPUTED_VALUE"""),0)</f>
        <v>0</v>
      </c>
      <c r="AH128" s="2">
        <f ca="1">IFERROR(__xludf.DUMMYFUNCTION("""COMPUTED_VALUE"""),0)</f>
        <v>0</v>
      </c>
      <c r="AI128" s="2">
        <f ca="1">IFERROR(__xludf.DUMMYFUNCTION("""COMPUTED_VALUE"""),0)</f>
        <v>0</v>
      </c>
      <c r="AJ128" s="2">
        <f ca="1">IFERROR(__xludf.DUMMYFUNCTION("""COMPUTED_VALUE"""),0)</f>
        <v>0</v>
      </c>
      <c r="AK128" s="2">
        <f ca="1">IFERROR(__xludf.DUMMYFUNCTION("""COMPUTED_VALUE"""),0)</f>
        <v>0</v>
      </c>
      <c r="AL128" s="2">
        <f ca="1">IFERROR(__xludf.DUMMYFUNCTION("""COMPUTED_VALUE"""),0)</f>
        <v>0</v>
      </c>
      <c r="AM128" s="2">
        <f ca="1">IFERROR(__xludf.DUMMYFUNCTION("""COMPUTED_VALUE"""),0)</f>
        <v>0</v>
      </c>
      <c r="AN128" s="2">
        <f ca="1">IFERROR(__xludf.DUMMYFUNCTION("""COMPUTED_VALUE"""),0)</f>
        <v>0</v>
      </c>
      <c r="AO128" s="2">
        <f ca="1">IFERROR(__xludf.DUMMYFUNCTION("""COMPUTED_VALUE"""),0)</f>
        <v>0</v>
      </c>
      <c r="AP128" s="2">
        <f ca="1">IFERROR(__xludf.DUMMYFUNCTION("""COMPUTED_VALUE"""),0)</f>
        <v>0</v>
      </c>
      <c r="AQ128" s="2">
        <f ca="1">IFERROR(__xludf.DUMMYFUNCTION("""COMPUTED_VALUE"""),0)</f>
        <v>0</v>
      </c>
      <c r="AR128" s="2">
        <f ca="1">IFERROR(__xludf.DUMMYFUNCTION("""COMPUTED_VALUE"""),0)</f>
        <v>0</v>
      </c>
      <c r="AS128" s="2">
        <f ca="1">IFERROR(__xludf.DUMMYFUNCTION("""COMPUTED_VALUE"""),0)</f>
        <v>0</v>
      </c>
      <c r="AT128" s="2">
        <f ca="1">IFERROR(__xludf.DUMMYFUNCTION("""COMPUTED_VALUE"""),0)</f>
        <v>0</v>
      </c>
      <c r="AU128" s="2">
        <f ca="1">IFERROR(__xludf.DUMMYFUNCTION("""COMPUTED_VALUE"""),1)</f>
        <v>1</v>
      </c>
      <c r="AV128" s="2">
        <f ca="1">IFERROR(__xludf.DUMMYFUNCTION("""COMPUTED_VALUE"""),1)</f>
        <v>1</v>
      </c>
      <c r="AW128" s="2">
        <f ca="1">IFERROR(__xludf.DUMMYFUNCTION("""COMPUTED_VALUE"""),1)</f>
        <v>1</v>
      </c>
      <c r="AX128" s="2">
        <f ca="1">IFERROR(__xludf.DUMMYFUNCTION("""COMPUTED_VALUE"""),1)</f>
        <v>1</v>
      </c>
      <c r="AY128" s="2">
        <f ca="1">IFERROR(__xludf.DUMMYFUNCTION("""COMPUTED_VALUE"""),1)</f>
        <v>1</v>
      </c>
      <c r="AZ128" s="2">
        <f ca="1">IFERROR(__xludf.DUMMYFUNCTION("""COMPUTED_VALUE"""),1)</f>
        <v>1</v>
      </c>
    </row>
    <row r="129" spans="1:52" ht="13.2" x14ac:dyDescent="0.25">
      <c r="A129" s="2" t="str">
        <f ca="1">IFERROR(__xludf.DUMMYFUNCTION("""COMPUTED_VALUE"""),"San Mateo, CA")</f>
        <v>San Mateo, CA</v>
      </c>
      <c r="B129" s="2" t="str">
        <f ca="1">IFERROR(__xludf.DUMMYFUNCTION("""COMPUTED_VALUE"""),"US")</f>
        <v>US</v>
      </c>
      <c r="C129" s="2">
        <f ca="1">IFERROR(__xludf.DUMMYFUNCTION("""COMPUTED_VALUE"""),37.563)</f>
        <v>37.563000000000002</v>
      </c>
      <c r="D129" s="2">
        <f ca="1">IFERROR(__xludf.DUMMYFUNCTION("""COMPUTED_VALUE"""),-122.3255)</f>
        <v>-122.32550000000001</v>
      </c>
      <c r="E129" s="2">
        <f ca="1">IFERROR(__xludf.DUMMYFUNCTION("""COMPUTED_VALUE"""),0)</f>
        <v>0</v>
      </c>
      <c r="F129" s="2">
        <f ca="1">IFERROR(__xludf.DUMMYFUNCTION("""COMPUTED_VALUE"""),0)</f>
        <v>0</v>
      </c>
      <c r="G129" s="2">
        <f ca="1">IFERROR(__xludf.DUMMYFUNCTION("""COMPUTED_VALUE"""),0)</f>
        <v>0</v>
      </c>
      <c r="H129" s="2">
        <f ca="1">IFERROR(__xludf.DUMMYFUNCTION("""COMPUTED_VALUE"""),0)</f>
        <v>0</v>
      </c>
      <c r="I129" s="2">
        <f ca="1">IFERROR(__xludf.DUMMYFUNCTION("""COMPUTED_VALUE"""),0)</f>
        <v>0</v>
      </c>
      <c r="J129" s="2">
        <f ca="1">IFERROR(__xludf.DUMMYFUNCTION("""COMPUTED_VALUE"""),0)</f>
        <v>0</v>
      </c>
      <c r="K129" s="2">
        <f ca="1">IFERROR(__xludf.DUMMYFUNCTION("""COMPUTED_VALUE"""),0)</f>
        <v>0</v>
      </c>
      <c r="L129" s="2">
        <f ca="1">IFERROR(__xludf.DUMMYFUNCTION("""COMPUTED_VALUE"""),0)</f>
        <v>0</v>
      </c>
      <c r="M129" s="2">
        <f ca="1">IFERROR(__xludf.DUMMYFUNCTION("""COMPUTED_VALUE"""),0)</f>
        <v>0</v>
      </c>
      <c r="N129" s="2">
        <f ca="1">IFERROR(__xludf.DUMMYFUNCTION("""COMPUTED_VALUE"""),0)</f>
        <v>0</v>
      </c>
      <c r="O129" s="2">
        <f ca="1">IFERROR(__xludf.DUMMYFUNCTION("""COMPUTED_VALUE"""),0)</f>
        <v>0</v>
      </c>
      <c r="P129" s="2">
        <f ca="1">IFERROR(__xludf.DUMMYFUNCTION("""COMPUTED_VALUE"""),0)</f>
        <v>0</v>
      </c>
      <c r="Q129" s="2">
        <f ca="1">IFERROR(__xludf.DUMMYFUNCTION("""COMPUTED_VALUE"""),0)</f>
        <v>0</v>
      </c>
      <c r="R129" s="2">
        <f ca="1">IFERROR(__xludf.DUMMYFUNCTION("""COMPUTED_VALUE"""),0)</f>
        <v>0</v>
      </c>
      <c r="S129" s="2">
        <f ca="1">IFERROR(__xludf.DUMMYFUNCTION("""COMPUTED_VALUE"""),0)</f>
        <v>0</v>
      </c>
      <c r="T129" s="2">
        <f ca="1">IFERROR(__xludf.DUMMYFUNCTION("""COMPUTED_VALUE"""),0)</f>
        <v>0</v>
      </c>
      <c r="U129" s="2">
        <f ca="1">IFERROR(__xludf.DUMMYFUNCTION("""COMPUTED_VALUE"""),0)</f>
        <v>0</v>
      </c>
      <c r="V129" s="2">
        <f ca="1">IFERROR(__xludf.DUMMYFUNCTION("""COMPUTED_VALUE"""),0)</f>
        <v>0</v>
      </c>
      <c r="W129" s="2">
        <f ca="1">IFERROR(__xludf.DUMMYFUNCTION("""COMPUTED_VALUE"""),0)</f>
        <v>0</v>
      </c>
      <c r="X129" s="2">
        <f ca="1">IFERROR(__xludf.DUMMYFUNCTION("""COMPUTED_VALUE"""),0)</f>
        <v>0</v>
      </c>
      <c r="Y129" s="2">
        <f ca="1">IFERROR(__xludf.DUMMYFUNCTION("""COMPUTED_VALUE"""),0)</f>
        <v>0</v>
      </c>
      <c r="Z129" s="2">
        <f ca="1">IFERROR(__xludf.DUMMYFUNCTION("""COMPUTED_VALUE"""),0)</f>
        <v>0</v>
      </c>
      <c r="AA129" s="2">
        <f ca="1">IFERROR(__xludf.DUMMYFUNCTION("""COMPUTED_VALUE"""),0)</f>
        <v>0</v>
      </c>
      <c r="AB129" s="2">
        <f ca="1">IFERROR(__xludf.DUMMYFUNCTION("""COMPUTED_VALUE"""),0)</f>
        <v>0</v>
      </c>
      <c r="AC129" s="2">
        <f ca="1">IFERROR(__xludf.DUMMYFUNCTION("""COMPUTED_VALUE"""),0)</f>
        <v>0</v>
      </c>
      <c r="AD129" s="2">
        <f ca="1">IFERROR(__xludf.DUMMYFUNCTION("""COMPUTED_VALUE"""),0)</f>
        <v>0</v>
      </c>
      <c r="AE129" s="2">
        <f ca="1">IFERROR(__xludf.DUMMYFUNCTION("""COMPUTED_VALUE"""),0)</f>
        <v>0</v>
      </c>
      <c r="AF129" s="2">
        <f ca="1">IFERROR(__xludf.DUMMYFUNCTION("""COMPUTED_VALUE"""),0)</f>
        <v>0</v>
      </c>
      <c r="AG129" s="2">
        <f ca="1">IFERROR(__xludf.DUMMYFUNCTION("""COMPUTED_VALUE"""),0)</f>
        <v>0</v>
      </c>
      <c r="AH129" s="2">
        <f ca="1">IFERROR(__xludf.DUMMYFUNCTION("""COMPUTED_VALUE"""),0)</f>
        <v>0</v>
      </c>
      <c r="AI129" s="2">
        <f ca="1">IFERROR(__xludf.DUMMYFUNCTION("""COMPUTED_VALUE"""),0)</f>
        <v>0</v>
      </c>
      <c r="AJ129" s="2">
        <f ca="1">IFERROR(__xludf.DUMMYFUNCTION("""COMPUTED_VALUE"""),0)</f>
        <v>0</v>
      </c>
      <c r="AK129" s="2">
        <f ca="1">IFERROR(__xludf.DUMMYFUNCTION("""COMPUTED_VALUE"""),0)</f>
        <v>0</v>
      </c>
      <c r="AL129" s="2">
        <f ca="1">IFERROR(__xludf.DUMMYFUNCTION("""COMPUTED_VALUE"""),0)</f>
        <v>0</v>
      </c>
      <c r="AM129" s="2">
        <f ca="1">IFERROR(__xludf.DUMMYFUNCTION("""COMPUTED_VALUE"""),0)</f>
        <v>0</v>
      </c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IFERROR(__xludf.DUMMYFUNCTION("""COMPUTED_VALUE"""),0)</f>
        <v>0</v>
      </c>
      <c r="AS129" s="2">
        <f ca="1">IFERROR(__xludf.DUMMYFUNCTION("""COMPUTED_VALUE"""),0)</f>
        <v>0</v>
      </c>
      <c r="AT129" s="2">
        <f ca="1">IFERROR(__xludf.DUMMYFUNCTION("""COMPUTED_VALUE"""),0)</f>
        <v>0</v>
      </c>
      <c r="AU129" s="2">
        <f ca="1">IFERROR(__xludf.DUMMYFUNCTION("""COMPUTED_VALUE"""),0)</f>
        <v>0</v>
      </c>
      <c r="AV129" s="2">
        <f ca="1">IFERROR(__xludf.DUMMYFUNCTION("""COMPUTED_VALUE"""),0)</f>
        <v>0</v>
      </c>
      <c r="AW129" s="2">
        <f ca="1">IFERROR(__xludf.DUMMYFUNCTION("""COMPUTED_VALUE"""),0)</f>
        <v>0</v>
      </c>
      <c r="AX129" s="2">
        <f ca="1">IFERROR(__xludf.DUMMYFUNCTION("""COMPUTED_VALUE"""),0)</f>
        <v>0</v>
      </c>
      <c r="AY129" s="2">
        <f ca="1">IFERROR(__xludf.DUMMYFUNCTION("""COMPUTED_VALUE"""),0)</f>
        <v>0</v>
      </c>
      <c r="AZ129" s="2">
        <f ca="1">IFERROR(__xludf.DUMMYFUNCTION("""COMPUTED_VALUE"""),0)</f>
        <v>0</v>
      </c>
    </row>
    <row r="130" spans="1:52" ht="13.2" x14ac:dyDescent="0.25">
      <c r="A130" s="2" t="str">
        <f ca="1">IFERROR(__xludf.DUMMYFUNCTION("""COMPUTED_VALUE"""),"Sarasota, FL")</f>
        <v>Sarasota, FL</v>
      </c>
      <c r="B130" s="2" t="str">
        <f ca="1">IFERROR(__xludf.DUMMYFUNCTION("""COMPUTED_VALUE"""),"US")</f>
        <v>US</v>
      </c>
      <c r="C130" s="2">
        <f ca="1">IFERROR(__xludf.DUMMYFUNCTION("""COMPUTED_VALUE"""),27.3364)</f>
        <v>27.336400000000001</v>
      </c>
      <c r="D130" s="2">
        <f ca="1">IFERROR(__xludf.DUMMYFUNCTION("""COMPUTED_VALUE"""),-82.5307)</f>
        <v>-82.530699999999996</v>
      </c>
      <c r="E130" s="2">
        <f ca="1">IFERROR(__xludf.DUMMYFUNCTION("""COMPUTED_VALUE"""),0)</f>
        <v>0</v>
      </c>
      <c r="F130" s="2">
        <f ca="1">IFERROR(__xludf.DUMMYFUNCTION("""COMPUTED_VALUE"""),0)</f>
        <v>0</v>
      </c>
      <c r="G130" s="2">
        <f ca="1">IFERROR(__xludf.DUMMYFUNCTION("""COMPUTED_VALUE"""),0)</f>
        <v>0</v>
      </c>
      <c r="H130" s="2">
        <f ca="1">IFERROR(__xludf.DUMMYFUNCTION("""COMPUTED_VALUE"""),0)</f>
        <v>0</v>
      </c>
      <c r="I130" s="2">
        <f ca="1">IFERROR(__xludf.DUMMYFUNCTION("""COMPUTED_VALUE"""),0)</f>
        <v>0</v>
      </c>
      <c r="J130" s="2">
        <f ca="1">IFERROR(__xludf.DUMMYFUNCTION("""COMPUTED_VALUE"""),0)</f>
        <v>0</v>
      </c>
      <c r="K130" s="2">
        <f ca="1">IFERROR(__xludf.DUMMYFUNCTION("""COMPUTED_VALUE"""),0)</f>
        <v>0</v>
      </c>
      <c r="L130" s="2">
        <f ca="1">IFERROR(__xludf.DUMMYFUNCTION("""COMPUTED_VALUE"""),0)</f>
        <v>0</v>
      </c>
      <c r="M130" s="2">
        <f ca="1">IFERROR(__xludf.DUMMYFUNCTION("""COMPUTED_VALUE"""),0)</f>
        <v>0</v>
      </c>
      <c r="N130" s="2">
        <f ca="1">IFERROR(__xludf.DUMMYFUNCTION("""COMPUTED_VALUE"""),0)</f>
        <v>0</v>
      </c>
      <c r="O130" s="2">
        <f ca="1">IFERROR(__xludf.DUMMYFUNCTION("""COMPUTED_VALUE"""),0)</f>
        <v>0</v>
      </c>
      <c r="P130" s="2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Z130" s="2">
        <f ca="1">IFERROR(__xludf.DUMMYFUNCTION("""COMPUTED_VALUE"""),0)</f>
        <v>0</v>
      </c>
      <c r="AA130" s="2">
        <f ca="1">IFERROR(__xludf.DUMMYFUNCTION("""COMPUTED_VALUE"""),0)</f>
        <v>0</v>
      </c>
      <c r="AB130" s="2">
        <f ca="1">IFERROR(__xludf.DUMMYFUNCTION("""COMPUTED_VALUE"""),0)</f>
        <v>0</v>
      </c>
      <c r="AC130" s="2">
        <f ca="1">IFERROR(__xludf.DUMMYFUNCTION("""COMPUTED_VALUE"""),0)</f>
        <v>0</v>
      </c>
      <c r="AD130" s="2">
        <f ca="1">IFERROR(__xludf.DUMMYFUNCTION("""COMPUTED_VALUE"""),0)</f>
        <v>0</v>
      </c>
      <c r="AE130" s="2">
        <f ca="1">IFERROR(__xludf.DUMMYFUNCTION("""COMPUTED_VALUE"""),0)</f>
        <v>0</v>
      </c>
      <c r="AF130" s="2">
        <f ca="1">IFERROR(__xludf.DUMMYFUNCTION("""COMPUTED_VALUE"""),0)</f>
        <v>0</v>
      </c>
      <c r="AG130" s="2">
        <f ca="1">IFERROR(__xludf.DUMMYFUNCTION("""COMPUTED_VALUE"""),0)</f>
        <v>0</v>
      </c>
      <c r="AH130" s="2">
        <f ca="1">IFERROR(__xludf.DUMMYFUNCTION("""COMPUTED_VALUE"""),0)</f>
        <v>0</v>
      </c>
      <c r="AI130" s="2">
        <f ca="1">IFERROR(__xludf.DUMMYFUNCTION("""COMPUTED_VALUE"""),0)</f>
        <v>0</v>
      </c>
      <c r="AJ130" s="2">
        <f ca="1">IFERROR(__xludf.DUMMYFUNCTION("""COMPUTED_VALUE"""),0)</f>
        <v>0</v>
      </c>
      <c r="AK130" s="2">
        <f ca="1">IFERROR(__xludf.DUMMYFUNCTION("""COMPUTED_VALUE"""),0)</f>
        <v>0</v>
      </c>
      <c r="AL130" s="2">
        <f ca="1">IFERROR(__xludf.DUMMYFUNCTION("""COMPUTED_VALUE"""),0)</f>
        <v>0</v>
      </c>
      <c r="AM130" s="2">
        <f ca="1">IFERROR(__xludf.DUMMYFUNCTION("""COMPUTED_VALUE"""),0)</f>
        <v>0</v>
      </c>
      <c r="AN130" s="2">
        <f ca="1">IFERROR(__xludf.DUMMYFUNCTION("""COMPUTED_VALUE"""),0)</f>
        <v>0</v>
      </c>
      <c r="AO130" s="2">
        <f ca="1">IFERROR(__xludf.DUMMYFUNCTION("""COMPUTED_VALUE"""),0)</f>
        <v>0</v>
      </c>
      <c r="AP130" s="2">
        <f ca="1">IFERROR(__xludf.DUMMYFUNCTION("""COMPUTED_VALUE"""),0)</f>
        <v>0</v>
      </c>
      <c r="AQ130" s="2">
        <f ca="1">IFERROR(__xludf.DUMMYFUNCTION("""COMPUTED_VALUE"""),0)</f>
        <v>0</v>
      </c>
      <c r="AR130" s="2">
        <f ca="1">IFERROR(__xludf.DUMMYFUNCTION("""COMPUTED_VALUE"""),0)</f>
        <v>0</v>
      </c>
      <c r="AS130" s="2">
        <f ca="1">IFERROR(__xludf.DUMMYFUNCTION("""COMPUTED_VALUE"""),0)</f>
        <v>0</v>
      </c>
      <c r="AT130" s="2">
        <f ca="1">IFERROR(__xludf.DUMMYFUNCTION("""COMPUTED_VALUE"""),0)</f>
        <v>0</v>
      </c>
      <c r="AU130" s="2">
        <f ca="1">IFERROR(__xludf.DUMMYFUNCTION("""COMPUTED_VALUE"""),0)</f>
        <v>0</v>
      </c>
      <c r="AV130" s="2">
        <f ca="1">IFERROR(__xludf.DUMMYFUNCTION("""COMPUTED_VALUE"""),0)</f>
        <v>0</v>
      </c>
      <c r="AW130" s="2">
        <f ca="1">IFERROR(__xludf.DUMMYFUNCTION("""COMPUTED_VALUE"""),0)</f>
        <v>0</v>
      </c>
      <c r="AX130" s="2">
        <f ca="1">IFERROR(__xludf.DUMMYFUNCTION("""COMPUTED_VALUE"""),0)</f>
        <v>0</v>
      </c>
      <c r="AY130" s="2">
        <f ca="1">IFERROR(__xludf.DUMMYFUNCTION("""COMPUTED_VALUE"""),0)</f>
        <v>0</v>
      </c>
      <c r="AZ130" s="2">
        <f ca="1">IFERROR(__xludf.DUMMYFUNCTION("""COMPUTED_VALUE"""),0)</f>
        <v>0</v>
      </c>
    </row>
    <row r="131" spans="1:52" ht="13.2" x14ac:dyDescent="0.25">
      <c r="A131" s="2" t="str">
        <f ca="1">IFERROR(__xludf.DUMMYFUNCTION("""COMPUTED_VALUE"""),"Sonoma County, CA")</f>
        <v>Sonoma County, CA</v>
      </c>
      <c r="B131" s="2" t="str">
        <f ca="1">IFERROR(__xludf.DUMMYFUNCTION("""COMPUTED_VALUE"""),"US")</f>
        <v>US</v>
      </c>
      <c r="C131" s="2">
        <f ca="1">IFERROR(__xludf.DUMMYFUNCTION("""COMPUTED_VALUE"""),38.578)</f>
        <v>38.578000000000003</v>
      </c>
      <c r="D131" s="2">
        <f ca="1">IFERROR(__xludf.DUMMYFUNCTION("""COMPUTED_VALUE"""),-122.9888)</f>
        <v>-122.9888</v>
      </c>
      <c r="E131" s="2">
        <f ca="1">IFERROR(__xludf.DUMMYFUNCTION("""COMPUTED_VALUE"""),0)</f>
        <v>0</v>
      </c>
      <c r="F131" s="2">
        <f ca="1">IFERROR(__xludf.DUMMYFUNCTION("""COMPUTED_VALUE"""),0)</f>
        <v>0</v>
      </c>
      <c r="G131" s="2">
        <f ca="1">IFERROR(__xludf.DUMMYFUNCTION("""COMPUTED_VALUE"""),0)</f>
        <v>0</v>
      </c>
      <c r="H131" s="2">
        <f ca="1">IFERROR(__xludf.DUMMYFUNCTION("""COMPUTED_VALUE"""),0)</f>
        <v>0</v>
      </c>
      <c r="I131" s="2">
        <f ca="1">IFERROR(__xludf.DUMMYFUNCTION("""COMPUTED_VALUE"""),0)</f>
        <v>0</v>
      </c>
      <c r="J131" s="2">
        <f ca="1">IFERROR(__xludf.DUMMYFUNCTION("""COMPUTED_VALUE"""),0)</f>
        <v>0</v>
      </c>
      <c r="K131" s="2">
        <f ca="1">IFERROR(__xludf.DUMMYFUNCTION("""COMPUTED_VALUE"""),0)</f>
        <v>0</v>
      </c>
      <c r="L131" s="2">
        <f ca="1">IFERROR(__xludf.DUMMYFUNCTION("""COMPUTED_VALUE"""),0)</f>
        <v>0</v>
      </c>
      <c r="M131" s="2">
        <f ca="1">IFERROR(__xludf.DUMMYFUNCTION("""COMPUTED_VALUE"""),0)</f>
        <v>0</v>
      </c>
      <c r="N131" s="2">
        <f ca="1">IFERROR(__xludf.DUMMYFUNCTION("""COMPUTED_VALUE"""),0)</f>
        <v>0</v>
      </c>
      <c r="O131" s="2">
        <f ca="1">IFERROR(__xludf.DUMMYFUNCTION("""COMPUTED_VALUE"""),0)</f>
        <v>0</v>
      </c>
      <c r="P131" s="2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IFERROR(__xludf.DUMMYFUNCTION("""COMPUTED_VALUE"""),0)</f>
        <v>0</v>
      </c>
      <c r="T131" s="2">
        <f ca="1">IFERROR(__xludf.DUMMYFUNCTION("""COMPUTED_VALUE"""),0)</f>
        <v>0</v>
      </c>
      <c r="U131" s="2">
        <f ca="1">IFERROR(__xludf.DUMMYFUNCTION("""COMPUTED_VALUE"""),0)</f>
        <v>0</v>
      </c>
      <c r="V131" s="2">
        <f ca="1">IFERROR(__xludf.DUMMYFUNCTION("""COMPUTED_VALUE"""),0)</f>
        <v>0</v>
      </c>
      <c r="W131" s="2">
        <f ca="1">IFERROR(__xludf.DUMMYFUNCTION("""COMPUTED_VALUE"""),0)</f>
        <v>0</v>
      </c>
      <c r="X131" s="2">
        <f ca="1">IFERROR(__xludf.DUMMYFUNCTION("""COMPUTED_VALUE"""),0)</f>
        <v>0</v>
      </c>
      <c r="Y131" s="2">
        <f ca="1">IFERROR(__xludf.DUMMYFUNCTION("""COMPUTED_VALUE"""),0)</f>
        <v>0</v>
      </c>
      <c r="Z131" s="2">
        <f ca="1">IFERROR(__xludf.DUMMYFUNCTION("""COMPUTED_VALUE"""),0)</f>
        <v>0</v>
      </c>
      <c r="AA131" s="2">
        <f ca="1">IFERROR(__xludf.DUMMYFUNCTION("""COMPUTED_VALUE"""),0)</f>
        <v>0</v>
      </c>
      <c r="AB131" s="2">
        <f ca="1">IFERROR(__xludf.DUMMYFUNCTION("""COMPUTED_VALUE"""),0)</f>
        <v>0</v>
      </c>
      <c r="AC131" s="2">
        <f ca="1">IFERROR(__xludf.DUMMYFUNCTION("""COMPUTED_VALUE"""),0)</f>
        <v>0</v>
      </c>
      <c r="AD131" s="2">
        <f ca="1">IFERROR(__xludf.DUMMYFUNCTION("""COMPUTED_VALUE"""),0)</f>
        <v>0</v>
      </c>
      <c r="AE131" s="2">
        <f ca="1">IFERROR(__xludf.DUMMYFUNCTION("""COMPUTED_VALUE"""),0)</f>
        <v>0</v>
      </c>
      <c r="AF131" s="2">
        <f ca="1">IFERROR(__xludf.DUMMYFUNCTION("""COMPUTED_VALUE"""),0)</f>
        <v>0</v>
      </c>
      <c r="AG131" s="2">
        <f ca="1">IFERROR(__xludf.DUMMYFUNCTION("""COMPUTED_VALUE"""),0)</f>
        <v>0</v>
      </c>
      <c r="AH131" s="2">
        <f ca="1">IFERROR(__xludf.DUMMYFUNCTION("""COMPUTED_VALUE"""),0)</f>
        <v>0</v>
      </c>
      <c r="AI131" s="2">
        <f ca="1">IFERROR(__xludf.DUMMYFUNCTION("""COMPUTED_VALUE"""),0)</f>
        <v>0</v>
      </c>
      <c r="AJ131" s="2">
        <f ca="1">IFERROR(__xludf.DUMMYFUNCTION("""COMPUTED_VALUE"""),0)</f>
        <v>0</v>
      </c>
      <c r="AK131" s="2">
        <f ca="1">IFERROR(__xludf.DUMMYFUNCTION("""COMPUTED_VALUE"""),0)</f>
        <v>0</v>
      </c>
      <c r="AL131" s="2">
        <f ca="1">IFERROR(__xludf.DUMMYFUNCTION("""COMPUTED_VALUE"""),0)</f>
        <v>0</v>
      </c>
      <c r="AM131" s="2">
        <f ca="1">IFERROR(__xludf.DUMMYFUNCTION("""COMPUTED_VALUE"""),0)</f>
        <v>0</v>
      </c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IFERROR(__xludf.DUMMYFUNCTION("""COMPUTED_VALUE"""),0)</f>
        <v>0</v>
      </c>
      <c r="AR131" s="2">
        <f ca="1">IFERROR(__xludf.DUMMYFUNCTION("""COMPUTED_VALUE"""),0)</f>
        <v>0</v>
      </c>
      <c r="AS131" s="2">
        <f ca="1">IFERROR(__xludf.DUMMYFUNCTION("""COMPUTED_VALUE"""),0)</f>
        <v>0</v>
      </c>
      <c r="AT131" s="2">
        <f ca="1">IFERROR(__xludf.DUMMYFUNCTION("""COMPUTED_VALUE"""),0)</f>
        <v>0</v>
      </c>
      <c r="AU131" s="2">
        <f ca="1">IFERROR(__xludf.DUMMYFUNCTION("""COMPUTED_VALUE"""),0)</f>
        <v>0</v>
      </c>
      <c r="AV131" s="2">
        <f ca="1">IFERROR(__xludf.DUMMYFUNCTION("""COMPUTED_VALUE"""),0)</f>
        <v>0</v>
      </c>
      <c r="AW131" s="2">
        <f ca="1">IFERROR(__xludf.DUMMYFUNCTION("""COMPUTED_VALUE"""),0)</f>
        <v>0</v>
      </c>
      <c r="AX131" s="2">
        <f ca="1">IFERROR(__xludf.DUMMYFUNCTION("""COMPUTED_VALUE"""),0)</f>
        <v>0</v>
      </c>
      <c r="AY131" s="2">
        <f ca="1">IFERROR(__xludf.DUMMYFUNCTION("""COMPUTED_VALUE"""),0)</f>
        <v>0</v>
      </c>
      <c r="AZ131" s="2">
        <f ca="1">IFERROR(__xludf.DUMMYFUNCTION("""COMPUTED_VALUE"""),0)</f>
        <v>0</v>
      </c>
    </row>
    <row r="132" spans="1:52" ht="13.2" x14ac:dyDescent="0.25">
      <c r="A132" s="2" t="str">
        <f ca="1">IFERROR(__xludf.DUMMYFUNCTION("""COMPUTED_VALUE"""),"Umatilla, OR")</f>
        <v>Umatilla, OR</v>
      </c>
      <c r="B132" s="2" t="str">
        <f ca="1">IFERROR(__xludf.DUMMYFUNCTION("""COMPUTED_VALUE"""),"US")</f>
        <v>US</v>
      </c>
      <c r="C132" s="2">
        <f ca="1">IFERROR(__xludf.DUMMYFUNCTION("""COMPUTED_VALUE"""),45.775)</f>
        <v>45.774999999999999</v>
      </c>
      <c r="D132" s="2">
        <f ca="1">IFERROR(__xludf.DUMMYFUNCTION("""COMPUTED_VALUE"""),-118.7606)</f>
        <v>-118.7606</v>
      </c>
      <c r="E132" s="2">
        <f ca="1">IFERROR(__xludf.DUMMYFUNCTION("""COMPUTED_VALUE"""),0)</f>
        <v>0</v>
      </c>
      <c r="F132" s="2">
        <f ca="1">IFERROR(__xludf.DUMMYFUNCTION("""COMPUTED_VALUE"""),0)</f>
        <v>0</v>
      </c>
      <c r="G132" s="2">
        <f ca="1">IFERROR(__xludf.DUMMYFUNCTION("""COMPUTED_VALUE"""),0)</f>
        <v>0</v>
      </c>
      <c r="H132" s="2">
        <f ca="1">IFERROR(__xludf.DUMMYFUNCTION("""COMPUTED_VALUE"""),0)</f>
        <v>0</v>
      </c>
      <c r="I132" s="2">
        <f ca="1">IFERROR(__xludf.DUMMYFUNCTION("""COMPUTED_VALUE"""),0)</f>
        <v>0</v>
      </c>
      <c r="J132" s="2">
        <f ca="1">IFERROR(__xludf.DUMMYFUNCTION("""COMPUTED_VALUE"""),0)</f>
        <v>0</v>
      </c>
      <c r="K132" s="2">
        <f ca="1">IFERROR(__xludf.DUMMYFUNCTION("""COMPUTED_VALUE"""),0)</f>
        <v>0</v>
      </c>
      <c r="L132" s="2">
        <f ca="1">IFERROR(__xludf.DUMMYFUNCTION("""COMPUTED_VALUE"""),0)</f>
        <v>0</v>
      </c>
      <c r="M132" s="2">
        <f ca="1">IFERROR(__xludf.DUMMYFUNCTION("""COMPUTED_VALUE"""),0)</f>
        <v>0</v>
      </c>
      <c r="N132" s="2">
        <f ca="1">IFERROR(__xludf.DUMMYFUNCTION("""COMPUTED_VALUE"""),0)</f>
        <v>0</v>
      </c>
      <c r="O132" s="2">
        <f ca="1">IFERROR(__xludf.DUMMYFUNCTION("""COMPUTED_VALUE"""),0)</f>
        <v>0</v>
      </c>
      <c r="P132" s="2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IFERROR(__xludf.DUMMYFUNCTION("""COMPUTED_VALUE"""),0)</f>
        <v>0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Z132" s="2">
        <f ca="1">IFERROR(__xludf.DUMMYFUNCTION("""COMPUTED_VALUE"""),0)</f>
        <v>0</v>
      </c>
      <c r="AA132" s="2">
        <f ca="1">IFERROR(__xludf.DUMMYFUNCTION("""COMPUTED_VALUE"""),0)</f>
        <v>0</v>
      </c>
      <c r="AB132" s="2">
        <f ca="1">IFERROR(__xludf.DUMMYFUNCTION("""COMPUTED_VALUE"""),0)</f>
        <v>0</v>
      </c>
      <c r="AC132" s="2">
        <f ca="1">IFERROR(__xludf.DUMMYFUNCTION("""COMPUTED_VALUE"""),0)</f>
        <v>0</v>
      </c>
      <c r="AD132" s="2">
        <f ca="1">IFERROR(__xludf.DUMMYFUNCTION("""COMPUTED_VALUE"""),0)</f>
        <v>0</v>
      </c>
      <c r="AE132" s="2">
        <f ca="1">IFERROR(__xludf.DUMMYFUNCTION("""COMPUTED_VALUE"""),0)</f>
        <v>0</v>
      </c>
      <c r="AF132" s="2">
        <f ca="1">IFERROR(__xludf.DUMMYFUNCTION("""COMPUTED_VALUE"""),0)</f>
        <v>0</v>
      </c>
      <c r="AG132" s="2">
        <f ca="1">IFERROR(__xludf.DUMMYFUNCTION("""COMPUTED_VALUE"""),0)</f>
        <v>0</v>
      </c>
      <c r="AH132" s="2">
        <f ca="1">IFERROR(__xludf.DUMMYFUNCTION("""COMPUTED_VALUE"""),0)</f>
        <v>0</v>
      </c>
      <c r="AI132" s="2">
        <f ca="1">IFERROR(__xludf.DUMMYFUNCTION("""COMPUTED_VALUE"""),0)</f>
        <v>0</v>
      </c>
      <c r="AJ132" s="2">
        <f ca="1">IFERROR(__xludf.DUMMYFUNCTION("""COMPUTED_VALUE"""),0)</f>
        <v>0</v>
      </c>
      <c r="AK132" s="2">
        <f ca="1">IFERROR(__xludf.DUMMYFUNCTION("""COMPUTED_VALUE"""),0)</f>
        <v>0</v>
      </c>
      <c r="AL132" s="2">
        <f ca="1">IFERROR(__xludf.DUMMYFUNCTION("""COMPUTED_VALUE"""),0)</f>
        <v>0</v>
      </c>
      <c r="AM132" s="2">
        <f ca="1">IFERROR(__xludf.DUMMYFUNCTION("""COMPUTED_VALUE"""),0)</f>
        <v>0</v>
      </c>
      <c r="AN132" s="2">
        <f ca="1">IFERROR(__xludf.DUMMYFUNCTION("""COMPUTED_VALUE"""),0)</f>
        <v>0</v>
      </c>
      <c r="AO132" s="2">
        <f ca="1">IFERROR(__xludf.DUMMYFUNCTION("""COMPUTED_VALUE"""),0)</f>
        <v>0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IFERROR(__xludf.DUMMYFUNCTION("""COMPUTED_VALUE"""),0)</f>
        <v>0</v>
      </c>
      <c r="AT132" s="2">
        <f ca="1">IFERROR(__xludf.DUMMYFUNCTION("""COMPUTED_VALUE"""),0)</f>
        <v>0</v>
      </c>
      <c r="AU132" s="2">
        <f ca="1">IFERROR(__xludf.DUMMYFUNCTION("""COMPUTED_VALUE"""),0)</f>
        <v>0</v>
      </c>
      <c r="AV132" s="2">
        <f ca="1">IFERROR(__xludf.DUMMYFUNCTION("""COMPUTED_VALUE"""),0)</f>
        <v>0</v>
      </c>
      <c r="AW132" s="2">
        <f ca="1">IFERROR(__xludf.DUMMYFUNCTION("""COMPUTED_VALUE"""),0)</f>
        <v>0</v>
      </c>
      <c r="AX132" s="2">
        <f ca="1">IFERROR(__xludf.DUMMYFUNCTION("""COMPUTED_VALUE"""),0)</f>
        <v>0</v>
      </c>
      <c r="AY132" s="2">
        <f ca="1">IFERROR(__xludf.DUMMYFUNCTION("""COMPUTED_VALUE"""),0)</f>
        <v>0</v>
      </c>
      <c r="AZ132" s="2">
        <f ca="1">IFERROR(__xludf.DUMMYFUNCTION("""COMPUTED_VALUE"""),0)</f>
        <v>0</v>
      </c>
    </row>
    <row r="133" spans="1:52" ht="13.2" x14ac:dyDescent="0.25">
      <c r="A133" s="2" t="str">
        <f ca="1">IFERROR(__xludf.DUMMYFUNCTION("""COMPUTED_VALUE"""),"Fulton County, GA")</f>
        <v>Fulton County, GA</v>
      </c>
      <c r="B133" s="2" t="str">
        <f ca="1">IFERROR(__xludf.DUMMYFUNCTION("""COMPUTED_VALUE"""),"US")</f>
        <v>US</v>
      </c>
      <c r="C133" s="2">
        <f ca="1">IFERROR(__xludf.DUMMYFUNCTION("""COMPUTED_VALUE"""),33.8034)</f>
        <v>33.803400000000003</v>
      </c>
      <c r="D133" s="2">
        <f ca="1">IFERROR(__xludf.DUMMYFUNCTION("""COMPUTED_VALUE"""),-84.3963)</f>
        <v>-84.396299999999997</v>
      </c>
      <c r="E133" s="2">
        <f ca="1">IFERROR(__xludf.DUMMYFUNCTION("""COMPUTED_VALUE"""),0)</f>
        <v>0</v>
      </c>
      <c r="F133" s="2">
        <f ca="1">IFERROR(__xludf.DUMMYFUNCTION("""COMPUTED_VALUE"""),0)</f>
        <v>0</v>
      </c>
      <c r="G133" s="2">
        <f ca="1">IFERROR(__xludf.DUMMYFUNCTION("""COMPUTED_VALUE"""),0)</f>
        <v>0</v>
      </c>
      <c r="H133" s="2">
        <f ca="1">IFERROR(__xludf.DUMMYFUNCTION("""COMPUTED_VALUE"""),0)</f>
        <v>0</v>
      </c>
      <c r="I133" s="2">
        <f ca="1">IFERROR(__xludf.DUMMYFUNCTION("""COMPUTED_VALUE"""),0)</f>
        <v>0</v>
      </c>
      <c r="J133" s="2">
        <f ca="1">IFERROR(__xludf.DUMMYFUNCTION("""COMPUTED_VALUE"""),0)</f>
        <v>0</v>
      </c>
      <c r="K133" s="2">
        <f ca="1">IFERROR(__xludf.DUMMYFUNCTION("""COMPUTED_VALUE"""),0)</f>
        <v>0</v>
      </c>
      <c r="L133" s="2">
        <f ca="1">IFERROR(__xludf.DUMMYFUNCTION("""COMPUTED_VALUE"""),0)</f>
        <v>0</v>
      </c>
      <c r="M133" s="2">
        <f ca="1">IFERROR(__xludf.DUMMYFUNCTION("""COMPUTED_VALUE"""),0)</f>
        <v>0</v>
      </c>
      <c r="N133" s="2">
        <f ca="1">IFERROR(__xludf.DUMMYFUNCTION("""COMPUTED_VALUE"""),0)</f>
        <v>0</v>
      </c>
      <c r="O133" s="2">
        <f ca="1">IFERROR(__xludf.DUMMYFUNCTION("""COMPUTED_VALUE"""),0)</f>
        <v>0</v>
      </c>
      <c r="P133" s="2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Z133" s="2">
        <f ca="1">IFERROR(__xludf.DUMMYFUNCTION("""COMPUTED_VALUE"""),0)</f>
        <v>0</v>
      </c>
      <c r="AA133" s="2">
        <f ca="1">IFERROR(__xludf.DUMMYFUNCTION("""COMPUTED_VALUE"""),0)</f>
        <v>0</v>
      </c>
      <c r="AB133" s="2">
        <f ca="1">IFERROR(__xludf.DUMMYFUNCTION("""COMPUTED_VALUE"""),0)</f>
        <v>0</v>
      </c>
      <c r="AC133" s="2">
        <f ca="1">IFERROR(__xludf.DUMMYFUNCTION("""COMPUTED_VALUE"""),0)</f>
        <v>0</v>
      </c>
      <c r="AD133" s="2">
        <f ca="1">IFERROR(__xludf.DUMMYFUNCTION("""COMPUTED_VALUE"""),0)</f>
        <v>0</v>
      </c>
      <c r="AE133" s="2">
        <f ca="1">IFERROR(__xludf.DUMMYFUNCTION("""COMPUTED_VALUE"""),0)</f>
        <v>0</v>
      </c>
      <c r="AF133" s="2">
        <f ca="1">IFERROR(__xludf.DUMMYFUNCTION("""COMPUTED_VALUE"""),0)</f>
        <v>0</v>
      </c>
      <c r="AG133" s="2">
        <f ca="1">IFERROR(__xludf.DUMMYFUNCTION("""COMPUTED_VALUE"""),0)</f>
        <v>0</v>
      </c>
      <c r="AH133" s="2">
        <f ca="1">IFERROR(__xludf.DUMMYFUNCTION("""COMPUTED_VALUE"""),0)</f>
        <v>0</v>
      </c>
      <c r="AI133" s="2">
        <f ca="1">IFERROR(__xludf.DUMMYFUNCTION("""COMPUTED_VALUE"""),0)</f>
        <v>0</v>
      </c>
      <c r="AJ133" s="2">
        <f ca="1">IFERROR(__xludf.DUMMYFUNCTION("""COMPUTED_VALUE"""),0)</f>
        <v>0</v>
      </c>
      <c r="AK133" s="2">
        <f ca="1">IFERROR(__xludf.DUMMYFUNCTION("""COMPUTED_VALUE"""),0)</f>
        <v>0</v>
      </c>
      <c r="AL133" s="2">
        <f ca="1">IFERROR(__xludf.DUMMYFUNCTION("""COMPUTED_VALUE"""),0)</f>
        <v>0</v>
      </c>
      <c r="AM133" s="2">
        <f ca="1">IFERROR(__xludf.DUMMYFUNCTION("""COMPUTED_VALUE"""),0)</f>
        <v>0</v>
      </c>
      <c r="AN133" s="2">
        <f ca="1">IFERROR(__xludf.DUMMYFUNCTION("""COMPUTED_VALUE"""),0)</f>
        <v>0</v>
      </c>
      <c r="AO133" s="2">
        <f ca="1">IFERROR(__xludf.DUMMYFUNCTION("""COMPUTED_VALUE"""),0)</f>
        <v>0</v>
      </c>
      <c r="AP133" s="2">
        <f ca="1">IFERROR(__xludf.DUMMYFUNCTION("""COMPUTED_VALUE"""),0)</f>
        <v>0</v>
      </c>
      <c r="AQ133" s="2">
        <f ca="1">IFERROR(__xludf.DUMMYFUNCTION("""COMPUTED_VALUE"""),0)</f>
        <v>0</v>
      </c>
      <c r="AR133" s="2">
        <f ca="1">IFERROR(__xludf.DUMMYFUNCTION("""COMPUTED_VALUE"""),0)</f>
        <v>0</v>
      </c>
      <c r="AS133" s="2">
        <f ca="1">IFERROR(__xludf.DUMMYFUNCTION("""COMPUTED_VALUE"""),0)</f>
        <v>0</v>
      </c>
      <c r="AT133" s="2">
        <f ca="1">IFERROR(__xludf.DUMMYFUNCTION("""COMPUTED_VALUE"""),0)</f>
        <v>0</v>
      </c>
      <c r="AU133" s="2">
        <f ca="1">IFERROR(__xludf.DUMMYFUNCTION("""COMPUTED_VALUE"""),0)</f>
        <v>0</v>
      </c>
      <c r="AV133" s="2">
        <f ca="1">IFERROR(__xludf.DUMMYFUNCTION("""COMPUTED_VALUE"""),0)</f>
        <v>0</v>
      </c>
      <c r="AW133" s="2">
        <f ca="1">IFERROR(__xludf.DUMMYFUNCTION("""COMPUTED_VALUE"""),0)</f>
        <v>0</v>
      </c>
      <c r="AX133" s="2">
        <f ca="1">IFERROR(__xludf.DUMMYFUNCTION("""COMPUTED_VALUE"""),0)</f>
        <v>0</v>
      </c>
      <c r="AY133" s="2">
        <f ca="1">IFERROR(__xludf.DUMMYFUNCTION("""COMPUTED_VALUE"""),0)</f>
        <v>0</v>
      </c>
      <c r="AZ133" s="2">
        <f ca="1">IFERROR(__xludf.DUMMYFUNCTION("""COMPUTED_VALUE"""),0)</f>
        <v>0</v>
      </c>
    </row>
    <row r="134" spans="1:52" ht="13.2" x14ac:dyDescent="0.25">
      <c r="A134" s="2" t="str">
        <f ca="1">IFERROR(__xludf.DUMMYFUNCTION("""COMPUTED_VALUE"""),"Washington County, OR")</f>
        <v>Washington County, OR</v>
      </c>
      <c r="B134" s="2" t="str">
        <f ca="1">IFERROR(__xludf.DUMMYFUNCTION("""COMPUTED_VALUE"""),"US")</f>
        <v>US</v>
      </c>
      <c r="C134" s="2">
        <f ca="1">IFERROR(__xludf.DUMMYFUNCTION("""COMPUTED_VALUE"""),45.547)</f>
        <v>45.546999999999997</v>
      </c>
      <c r="D134" s="2">
        <f ca="1">IFERROR(__xludf.DUMMYFUNCTION("""COMPUTED_VALUE"""),-123.1386)</f>
        <v>-123.1386</v>
      </c>
      <c r="E134" s="2">
        <f ca="1">IFERROR(__xludf.DUMMYFUNCTION("""COMPUTED_VALUE"""),0)</f>
        <v>0</v>
      </c>
      <c r="F134" s="2">
        <f ca="1">IFERROR(__xludf.DUMMYFUNCTION("""COMPUTED_VALUE"""),0)</f>
        <v>0</v>
      </c>
      <c r="G134" s="2">
        <f ca="1">IFERROR(__xludf.DUMMYFUNCTION("""COMPUTED_VALUE"""),0)</f>
        <v>0</v>
      </c>
      <c r="H134" s="2">
        <f ca="1">IFERROR(__xludf.DUMMYFUNCTION("""COMPUTED_VALUE"""),0)</f>
        <v>0</v>
      </c>
      <c r="I134" s="2">
        <f ca="1">IFERROR(__xludf.DUMMYFUNCTION("""COMPUTED_VALUE"""),0)</f>
        <v>0</v>
      </c>
      <c r="J134" s="2">
        <f ca="1">IFERROR(__xludf.DUMMYFUNCTION("""COMPUTED_VALUE"""),0)</f>
        <v>0</v>
      </c>
      <c r="K134" s="2">
        <f ca="1">IFERROR(__xludf.DUMMYFUNCTION("""COMPUTED_VALUE"""),0)</f>
        <v>0</v>
      </c>
      <c r="L134" s="2">
        <f ca="1">IFERROR(__xludf.DUMMYFUNCTION("""COMPUTED_VALUE"""),0)</f>
        <v>0</v>
      </c>
      <c r="M134" s="2">
        <f ca="1">IFERROR(__xludf.DUMMYFUNCTION("""COMPUTED_VALUE"""),0)</f>
        <v>0</v>
      </c>
      <c r="N134" s="2">
        <f ca="1">IFERROR(__xludf.DUMMYFUNCTION("""COMPUTED_VALUE"""),0)</f>
        <v>0</v>
      </c>
      <c r="O134" s="2">
        <f ca="1">IFERROR(__xludf.DUMMYFUNCTION("""COMPUTED_VALUE"""),0)</f>
        <v>0</v>
      </c>
      <c r="P134" s="2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IFERROR(__xludf.DUMMYFUNCTION("""COMPUTED_VALUE"""),0)</f>
        <v>0</v>
      </c>
      <c r="V134" s="2">
        <f ca="1">IFERROR(__xludf.DUMMYFUNCTION("""COMPUTED_VALUE"""),0)</f>
        <v>0</v>
      </c>
      <c r="W134" s="2">
        <f ca="1">IFERROR(__xludf.DUMMYFUNCTION("""COMPUTED_VALUE"""),0)</f>
        <v>0</v>
      </c>
      <c r="X134" s="2">
        <f ca="1">IFERROR(__xludf.DUMMYFUNCTION("""COMPUTED_VALUE"""),0)</f>
        <v>0</v>
      </c>
      <c r="Y134" s="2">
        <f ca="1">IFERROR(__xludf.DUMMYFUNCTION("""COMPUTED_VALUE"""),0)</f>
        <v>0</v>
      </c>
      <c r="Z134" s="2">
        <f ca="1">IFERROR(__xludf.DUMMYFUNCTION("""COMPUTED_VALUE"""),0)</f>
        <v>0</v>
      </c>
      <c r="AA134" s="2">
        <f ca="1">IFERROR(__xludf.DUMMYFUNCTION("""COMPUTED_VALUE"""),0)</f>
        <v>0</v>
      </c>
      <c r="AB134" s="2">
        <f ca="1">IFERROR(__xludf.DUMMYFUNCTION("""COMPUTED_VALUE"""),0)</f>
        <v>0</v>
      </c>
      <c r="AC134" s="2">
        <f ca="1">IFERROR(__xludf.DUMMYFUNCTION("""COMPUTED_VALUE"""),0)</f>
        <v>0</v>
      </c>
      <c r="AD134" s="2">
        <f ca="1">IFERROR(__xludf.DUMMYFUNCTION("""COMPUTED_VALUE"""),0)</f>
        <v>0</v>
      </c>
      <c r="AE134" s="2">
        <f ca="1">IFERROR(__xludf.DUMMYFUNCTION("""COMPUTED_VALUE"""),0)</f>
        <v>0</v>
      </c>
      <c r="AF134" s="2">
        <f ca="1">IFERROR(__xludf.DUMMYFUNCTION("""COMPUTED_VALUE"""),0)</f>
        <v>0</v>
      </c>
      <c r="AG134" s="2">
        <f ca="1">IFERROR(__xludf.DUMMYFUNCTION("""COMPUTED_VALUE"""),0)</f>
        <v>0</v>
      </c>
      <c r="AH134" s="2">
        <f ca="1">IFERROR(__xludf.DUMMYFUNCTION("""COMPUTED_VALUE"""),0)</f>
        <v>0</v>
      </c>
      <c r="AI134" s="2">
        <f ca="1">IFERROR(__xludf.DUMMYFUNCTION("""COMPUTED_VALUE"""),0)</f>
        <v>0</v>
      </c>
      <c r="AJ134" s="2">
        <f ca="1">IFERROR(__xludf.DUMMYFUNCTION("""COMPUTED_VALUE"""),0)</f>
        <v>0</v>
      </c>
      <c r="AK134" s="2">
        <f ca="1">IFERROR(__xludf.DUMMYFUNCTION("""COMPUTED_VALUE"""),0)</f>
        <v>0</v>
      </c>
      <c r="AL134" s="2">
        <f ca="1">IFERROR(__xludf.DUMMYFUNCTION("""COMPUTED_VALUE"""),0)</f>
        <v>0</v>
      </c>
      <c r="AM134" s="2">
        <f ca="1">IFERROR(__xludf.DUMMYFUNCTION("""COMPUTED_VALUE"""),0)</f>
        <v>0</v>
      </c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IFERROR(__xludf.DUMMYFUNCTION("""COMPUTED_VALUE"""),0)</f>
        <v>0</v>
      </c>
      <c r="AT134" s="2">
        <f ca="1">IFERROR(__xludf.DUMMYFUNCTION("""COMPUTED_VALUE"""),0)</f>
        <v>0</v>
      </c>
      <c r="AU134" s="2">
        <f ca="1">IFERROR(__xludf.DUMMYFUNCTION("""COMPUTED_VALUE"""),0)</f>
        <v>0</v>
      </c>
      <c r="AV134" s="2">
        <f ca="1">IFERROR(__xludf.DUMMYFUNCTION("""COMPUTED_VALUE"""),0)</f>
        <v>0</v>
      </c>
      <c r="AW134" s="2">
        <f ca="1">IFERROR(__xludf.DUMMYFUNCTION("""COMPUTED_VALUE"""),0)</f>
        <v>0</v>
      </c>
      <c r="AX134" s="2">
        <f ca="1">IFERROR(__xludf.DUMMYFUNCTION("""COMPUTED_VALUE"""),0)</f>
        <v>0</v>
      </c>
      <c r="AY134" s="2">
        <f ca="1">IFERROR(__xludf.DUMMYFUNCTION("""COMPUTED_VALUE"""),0)</f>
        <v>0</v>
      </c>
      <c r="AZ134" s="2">
        <f ca="1">IFERROR(__xludf.DUMMYFUNCTION("""COMPUTED_VALUE"""),0)</f>
        <v>0</v>
      </c>
    </row>
    <row r="135" spans="1:52" ht="13.2" x14ac:dyDescent="0.25">
      <c r="A135" s="2" t="str">
        <f ca="1">IFERROR(__xludf.DUMMYFUNCTION("""COMPUTED_VALUE"""),"")</f>
        <v/>
      </c>
      <c r="B135" s="2" t="str">
        <f ca="1">IFERROR(__xludf.DUMMYFUNCTION("""COMPUTED_VALUE"""),"Argentina")</f>
        <v>Argentina</v>
      </c>
      <c r="C135" s="2">
        <f ca="1">IFERROR(__xludf.DUMMYFUNCTION("""COMPUTED_VALUE"""),-38.4161)</f>
        <v>-38.4161</v>
      </c>
      <c r="D135" s="2">
        <f ca="1">IFERROR(__xludf.DUMMYFUNCTION("""COMPUTED_VALUE"""),-63.6167)</f>
        <v>-63.616700000000002</v>
      </c>
      <c r="E135" s="2">
        <f ca="1">IFERROR(__xludf.DUMMYFUNCTION("""COMPUTED_VALUE"""),0)</f>
        <v>0</v>
      </c>
      <c r="F135" s="2">
        <f ca="1">IFERROR(__xludf.DUMMYFUNCTION("""COMPUTED_VALUE"""),0)</f>
        <v>0</v>
      </c>
      <c r="G135" s="2">
        <f ca="1">IFERROR(__xludf.DUMMYFUNCTION("""COMPUTED_VALUE"""),0)</f>
        <v>0</v>
      </c>
      <c r="H135" s="2">
        <f ca="1">IFERROR(__xludf.DUMMYFUNCTION("""COMPUTED_VALUE"""),0)</f>
        <v>0</v>
      </c>
      <c r="I135" s="2">
        <f ca="1">IFERROR(__xludf.DUMMYFUNCTION("""COMPUTED_VALUE"""),0)</f>
        <v>0</v>
      </c>
      <c r="J135" s="2">
        <f ca="1">IFERROR(__xludf.DUMMYFUNCTION("""COMPUTED_VALUE"""),0)</f>
        <v>0</v>
      </c>
      <c r="K135" s="2">
        <f ca="1">IFERROR(__xludf.DUMMYFUNCTION("""COMPUTED_VALUE"""),0)</f>
        <v>0</v>
      </c>
      <c r="L135" s="2">
        <f ca="1">IFERROR(__xludf.DUMMYFUNCTION("""COMPUTED_VALUE"""),0)</f>
        <v>0</v>
      </c>
      <c r="M135" s="2">
        <f ca="1">IFERROR(__xludf.DUMMYFUNCTION("""COMPUTED_VALUE"""),0)</f>
        <v>0</v>
      </c>
      <c r="N135" s="2">
        <f ca="1">IFERROR(__xludf.DUMMYFUNCTION("""COMPUTED_VALUE"""),0)</f>
        <v>0</v>
      </c>
      <c r="O135" s="2">
        <f ca="1">IFERROR(__xludf.DUMMYFUNCTION("""COMPUTED_VALUE"""),0)</f>
        <v>0</v>
      </c>
      <c r="P135" s="2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IFERROR(__xludf.DUMMYFUNCTION("""COMPUTED_VALUE"""),0)</f>
        <v>0</v>
      </c>
      <c r="S135" s="2">
        <f ca="1">IFERROR(__xludf.DUMMYFUNCTION("""COMPUTED_VALUE"""),0)</f>
        <v>0</v>
      </c>
      <c r="T135" s="2">
        <f ca="1">IFERROR(__xludf.DUMMYFUNCTION("""COMPUTED_VALUE"""),0)</f>
        <v>0</v>
      </c>
      <c r="U135" s="2">
        <f ca="1">IFERROR(__xludf.DUMMYFUNCTION("""COMPUTED_VALUE"""),0)</f>
        <v>0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Z135" s="2">
        <f ca="1">IFERROR(__xludf.DUMMYFUNCTION("""COMPUTED_VALUE"""),0)</f>
        <v>0</v>
      </c>
      <c r="AA135" s="2">
        <f ca="1">IFERROR(__xludf.DUMMYFUNCTION("""COMPUTED_VALUE"""),0)</f>
        <v>0</v>
      </c>
      <c r="AB135" s="2">
        <f ca="1">IFERROR(__xludf.DUMMYFUNCTION("""COMPUTED_VALUE"""),0)</f>
        <v>0</v>
      </c>
      <c r="AC135" s="2">
        <f ca="1">IFERROR(__xludf.DUMMYFUNCTION("""COMPUTED_VALUE"""),0)</f>
        <v>0</v>
      </c>
      <c r="AD135" s="2">
        <f ca="1">IFERROR(__xludf.DUMMYFUNCTION("""COMPUTED_VALUE"""),0)</f>
        <v>0</v>
      </c>
      <c r="AE135" s="2">
        <f ca="1">IFERROR(__xludf.DUMMYFUNCTION("""COMPUTED_VALUE"""),0)</f>
        <v>0</v>
      </c>
      <c r="AF135" s="2">
        <f ca="1">IFERROR(__xludf.DUMMYFUNCTION("""COMPUTED_VALUE"""),0)</f>
        <v>0</v>
      </c>
      <c r="AG135" s="2">
        <f ca="1">IFERROR(__xludf.DUMMYFUNCTION("""COMPUTED_VALUE"""),0)</f>
        <v>0</v>
      </c>
      <c r="AH135" s="2">
        <f ca="1">IFERROR(__xludf.DUMMYFUNCTION("""COMPUTED_VALUE"""),0)</f>
        <v>0</v>
      </c>
      <c r="AI135" s="2">
        <f ca="1">IFERROR(__xludf.DUMMYFUNCTION("""COMPUTED_VALUE"""),0)</f>
        <v>0</v>
      </c>
      <c r="AJ135" s="2">
        <f ca="1">IFERROR(__xludf.DUMMYFUNCTION("""COMPUTED_VALUE"""),0)</f>
        <v>0</v>
      </c>
      <c r="AK135" s="2">
        <f ca="1">IFERROR(__xludf.DUMMYFUNCTION("""COMPUTED_VALUE"""),0)</f>
        <v>0</v>
      </c>
      <c r="AL135" s="2">
        <f ca="1">IFERROR(__xludf.DUMMYFUNCTION("""COMPUTED_VALUE"""),0)</f>
        <v>0</v>
      </c>
      <c r="AM135" s="2">
        <f ca="1">IFERROR(__xludf.DUMMYFUNCTION("""COMPUTED_VALUE"""),0)</f>
        <v>0</v>
      </c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IFERROR(__xludf.DUMMYFUNCTION("""COMPUTED_VALUE"""),0)</f>
        <v>0</v>
      </c>
      <c r="AT135" s="2">
        <f ca="1">IFERROR(__xludf.DUMMYFUNCTION("""COMPUTED_VALUE"""),0)</f>
        <v>0</v>
      </c>
      <c r="AU135" s="2">
        <f ca="1">IFERROR(__xludf.DUMMYFUNCTION("""COMPUTED_VALUE"""),0)</f>
        <v>0</v>
      </c>
      <c r="AV135" s="2">
        <f ca="1">IFERROR(__xludf.DUMMYFUNCTION("""COMPUTED_VALUE"""),0)</f>
        <v>0</v>
      </c>
      <c r="AW135" s="2">
        <f ca="1">IFERROR(__xludf.DUMMYFUNCTION("""COMPUTED_VALUE"""),0)</f>
        <v>0</v>
      </c>
      <c r="AX135" s="2">
        <f ca="1">IFERROR(__xludf.DUMMYFUNCTION("""COMPUTED_VALUE"""),0)</f>
        <v>0</v>
      </c>
      <c r="AY135" s="2">
        <f ca="1">IFERROR(__xludf.DUMMYFUNCTION("""COMPUTED_VALUE"""),1)</f>
        <v>1</v>
      </c>
      <c r="AZ135" s="2">
        <f ca="1">IFERROR(__xludf.DUMMYFUNCTION("""COMPUTED_VALUE"""),1)</f>
        <v>1</v>
      </c>
    </row>
    <row r="136" spans="1:52" ht="13.2" x14ac:dyDescent="0.25">
      <c r="A136" s="2" t="str">
        <f ca="1">IFERROR(__xludf.DUMMYFUNCTION("""COMPUTED_VALUE"""),"")</f>
        <v/>
      </c>
      <c r="B136" s="2" t="str">
        <f ca="1">IFERROR(__xludf.DUMMYFUNCTION("""COMPUTED_VALUE"""),"Chile")</f>
        <v>Chile</v>
      </c>
      <c r="C136" s="2">
        <f ca="1">IFERROR(__xludf.DUMMYFUNCTION("""COMPUTED_VALUE"""),-35.6751)</f>
        <v>-35.6751</v>
      </c>
      <c r="D136" s="2">
        <f ca="1">IFERROR(__xludf.DUMMYFUNCTION("""COMPUTED_VALUE"""),-71.543)</f>
        <v>-71.543000000000006</v>
      </c>
      <c r="E136" s="2">
        <f ca="1">IFERROR(__xludf.DUMMYFUNCTION("""COMPUTED_VALUE"""),0)</f>
        <v>0</v>
      </c>
      <c r="F136" s="2">
        <f ca="1">IFERROR(__xludf.DUMMYFUNCTION("""COMPUTED_VALUE"""),0)</f>
        <v>0</v>
      </c>
      <c r="G136" s="2">
        <f ca="1">IFERROR(__xludf.DUMMYFUNCTION("""COMPUTED_VALUE"""),0)</f>
        <v>0</v>
      </c>
      <c r="H136" s="2">
        <f ca="1">IFERROR(__xludf.DUMMYFUNCTION("""COMPUTED_VALUE"""),0)</f>
        <v>0</v>
      </c>
      <c r="I136" s="2">
        <f ca="1">IFERROR(__xludf.DUMMYFUNCTION("""COMPUTED_VALUE"""),0)</f>
        <v>0</v>
      </c>
      <c r="J136" s="2">
        <f ca="1">IFERROR(__xludf.DUMMYFUNCTION("""COMPUTED_VALUE"""),0)</f>
        <v>0</v>
      </c>
      <c r="K136" s="2">
        <f ca="1">IFERROR(__xludf.DUMMYFUNCTION("""COMPUTED_VALUE"""),0)</f>
        <v>0</v>
      </c>
      <c r="L136" s="2">
        <f ca="1">IFERROR(__xludf.DUMMYFUNCTION("""COMPUTED_VALUE"""),0)</f>
        <v>0</v>
      </c>
      <c r="M136" s="2">
        <f ca="1">IFERROR(__xludf.DUMMYFUNCTION("""COMPUTED_VALUE"""),0)</f>
        <v>0</v>
      </c>
      <c r="N136" s="2">
        <f ca="1">IFERROR(__xludf.DUMMYFUNCTION("""COMPUTED_VALUE"""),0)</f>
        <v>0</v>
      </c>
      <c r="O136" s="2">
        <f ca="1">IFERROR(__xludf.DUMMYFUNCTION("""COMPUTED_VALUE"""),0)</f>
        <v>0</v>
      </c>
      <c r="P136" s="2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IFERROR(__xludf.DUMMYFUNCTION("""COMPUTED_VALUE"""),0)</f>
        <v>0</v>
      </c>
      <c r="S136" s="2">
        <f ca="1">IFERROR(__xludf.DUMMYFUNCTION("""COMPUTED_VALUE"""),0)</f>
        <v>0</v>
      </c>
      <c r="T136" s="2">
        <f ca="1">IFERROR(__xludf.DUMMYFUNCTION("""COMPUTED_VALUE"""),0)</f>
        <v>0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Z136" s="2">
        <f ca="1">IFERROR(__xludf.DUMMYFUNCTION("""COMPUTED_VALUE"""),0)</f>
        <v>0</v>
      </c>
      <c r="AA136" s="2">
        <f ca="1">IFERROR(__xludf.DUMMYFUNCTION("""COMPUTED_VALUE"""),0)</f>
        <v>0</v>
      </c>
      <c r="AB136" s="2">
        <f ca="1">IFERROR(__xludf.DUMMYFUNCTION("""COMPUTED_VALUE"""),0)</f>
        <v>0</v>
      </c>
      <c r="AC136" s="2">
        <f ca="1">IFERROR(__xludf.DUMMYFUNCTION("""COMPUTED_VALUE"""),0)</f>
        <v>0</v>
      </c>
      <c r="AD136" s="2">
        <f ca="1">IFERROR(__xludf.DUMMYFUNCTION("""COMPUTED_VALUE"""),0)</f>
        <v>0</v>
      </c>
      <c r="AE136" s="2">
        <f ca="1">IFERROR(__xludf.DUMMYFUNCTION("""COMPUTED_VALUE"""),0)</f>
        <v>0</v>
      </c>
      <c r="AF136" s="2">
        <f ca="1">IFERROR(__xludf.DUMMYFUNCTION("""COMPUTED_VALUE"""),0)</f>
        <v>0</v>
      </c>
      <c r="AG136" s="2">
        <f ca="1">IFERROR(__xludf.DUMMYFUNCTION("""COMPUTED_VALUE"""),0)</f>
        <v>0</v>
      </c>
      <c r="AH136" s="2">
        <f ca="1">IFERROR(__xludf.DUMMYFUNCTION("""COMPUTED_VALUE"""),0)</f>
        <v>0</v>
      </c>
      <c r="AI136" s="2">
        <f ca="1">IFERROR(__xludf.DUMMYFUNCTION("""COMPUTED_VALUE"""),0)</f>
        <v>0</v>
      </c>
      <c r="AJ136" s="2">
        <f ca="1">IFERROR(__xludf.DUMMYFUNCTION("""COMPUTED_VALUE"""),0)</f>
        <v>0</v>
      </c>
      <c r="AK136" s="2">
        <f ca="1">IFERROR(__xludf.DUMMYFUNCTION("""COMPUTED_VALUE"""),0)</f>
        <v>0</v>
      </c>
      <c r="AL136" s="2">
        <f ca="1">IFERROR(__xludf.DUMMYFUNCTION("""COMPUTED_VALUE"""),0)</f>
        <v>0</v>
      </c>
      <c r="AM136" s="2">
        <f ca="1">IFERROR(__xludf.DUMMYFUNCTION("""COMPUTED_VALUE"""),0)</f>
        <v>0</v>
      </c>
      <c r="AN136" s="2">
        <f ca="1">IFERROR(__xludf.DUMMYFUNCTION("""COMPUTED_VALUE"""),0)</f>
        <v>0</v>
      </c>
      <c r="AO136" s="2">
        <f ca="1">IFERROR(__xludf.DUMMYFUNCTION("""COMPUTED_VALUE"""),0)</f>
        <v>0</v>
      </c>
      <c r="AP136" s="2">
        <f ca="1">IFERROR(__xludf.DUMMYFUNCTION("""COMPUTED_VALUE"""),0)</f>
        <v>0</v>
      </c>
      <c r="AQ136" s="2">
        <f ca="1">IFERROR(__xludf.DUMMYFUNCTION("""COMPUTED_VALUE"""),0)</f>
        <v>0</v>
      </c>
      <c r="AR136" s="2">
        <f ca="1">IFERROR(__xludf.DUMMYFUNCTION("""COMPUTED_VALUE"""),0)</f>
        <v>0</v>
      </c>
      <c r="AS136" s="2">
        <f ca="1">IFERROR(__xludf.DUMMYFUNCTION("""COMPUTED_VALUE"""),0)</f>
        <v>0</v>
      </c>
      <c r="AT136" s="2">
        <f ca="1">IFERROR(__xludf.DUMMYFUNCTION("""COMPUTED_VALUE"""),0)</f>
        <v>0</v>
      </c>
      <c r="AU136" s="2">
        <f ca="1">IFERROR(__xludf.DUMMYFUNCTION("""COMPUTED_VALUE"""),0)</f>
        <v>0</v>
      </c>
      <c r="AV136" s="2">
        <f ca="1">IFERROR(__xludf.DUMMYFUNCTION("""COMPUTED_VALUE"""),0)</f>
        <v>0</v>
      </c>
      <c r="AW136" s="2">
        <f ca="1">IFERROR(__xludf.DUMMYFUNCTION("""COMPUTED_VALUE"""),0)</f>
        <v>0</v>
      </c>
      <c r="AX136" s="2">
        <f ca="1">IFERROR(__xludf.DUMMYFUNCTION("""COMPUTED_VALUE"""),0)</f>
        <v>0</v>
      </c>
      <c r="AY136" s="2">
        <f ca="1">IFERROR(__xludf.DUMMYFUNCTION("""COMPUTED_VALUE"""),0)</f>
        <v>0</v>
      </c>
      <c r="AZ136" s="2">
        <f ca="1">IFERROR(__xludf.DUMMYFUNCTION("""COMPUTED_VALUE"""),0)</f>
        <v>0</v>
      </c>
    </row>
    <row r="137" spans="1:52" ht="13.2" x14ac:dyDescent="0.25">
      <c r="A137" s="2" t="str">
        <f ca="1">IFERROR(__xludf.DUMMYFUNCTION("""COMPUTED_VALUE"""),"")</f>
        <v/>
      </c>
      <c r="B137" s="2" t="str">
        <f ca="1">IFERROR(__xludf.DUMMYFUNCTION("""COMPUTED_VALUE"""),"Jordan")</f>
        <v>Jordan</v>
      </c>
      <c r="C137" s="2">
        <f ca="1">IFERROR(__xludf.DUMMYFUNCTION("""COMPUTED_VALUE"""),31.24)</f>
        <v>31.24</v>
      </c>
      <c r="D137" s="2">
        <f ca="1">IFERROR(__xludf.DUMMYFUNCTION("""COMPUTED_VALUE"""),36.51)</f>
        <v>36.51</v>
      </c>
      <c r="E137" s="2">
        <f ca="1">IFERROR(__xludf.DUMMYFUNCTION("""COMPUTED_VALUE"""),0)</f>
        <v>0</v>
      </c>
      <c r="F137" s="2">
        <f ca="1">IFERROR(__xludf.DUMMYFUNCTION("""COMPUTED_VALUE"""),0)</f>
        <v>0</v>
      </c>
      <c r="G137" s="2">
        <f ca="1">IFERROR(__xludf.DUMMYFUNCTION("""COMPUTED_VALUE"""),0)</f>
        <v>0</v>
      </c>
      <c r="H137" s="2">
        <f ca="1">IFERROR(__xludf.DUMMYFUNCTION("""COMPUTED_VALUE"""),0)</f>
        <v>0</v>
      </c>
      <c r="I137" s="2">
        <f ca="1">IFERROR(__xludf.DUMMYFUNCTION("""COMPUTED_VALUE"""),0)</f>
        <v>0</v>
      </c>
      <c r="J137" s="2">
        <f ca="1">IFERROR(__xludf.DUMMYFUNCTION("""COMPUTED_VALUE"""),0)</f>
        <v>0</v>
      </c>
      <c r="K137" s="2">
        <f ca="1">IFERROR(__xludf.DUMMYFUNCTION("""COMPUTED_VALUE"""),0)</f>
        <v>0</v>
      </c>
      <c r="L137" s="2">
        <f ca="1">IFERROR(__xludf.DUMMYFUNCTION("""COMPUTED_VALUE"""),0)</f>
        <v>0</v>
      </c>
      <c r="M137" s="2">
        <f ca="1">IFERROR(__xludf.DUMMYFUNCTION("""COMPUTED_VALUE"""),0)</f>
        <v>0</v>
      </c>
      <c r="N137" s="2">
        <f ca="1">IFERROR(__xludf.DUMMYFUNCTION("""COMPUTED_VALUE"""),0)</f>
        <v>0</v>
      </c>
      <c r="O137" s="2">
        <f ca="1">IFERROR(__xludf.DUMMYFUNCTION("""COMPUTED_VALUE"""),0)</f>
        <v>0</v>
      </c>
      <c r="P137" s="2">
        <f ca="1">IFERROR(__xludf.DUMMYFUNCTION("""COMPUTED_VALUE"""),0)</f>
        <v>0</v>
      </c>
      <c r="Q137" s="2">
        <f ca="1">IFERROR(__xludf.DUMMYFUNCTION("""COMPUTED_VALUE"""),0)</f>
        <v>0</v>
      </c>
      <c r="R137" s="2">
        <f ca="1">IFERROR(__xludf.DUMMYFUNCTION("""COMPUTED_VALUE"""),0)</f>
        <v>0</v>
      </c>
      <c r="S137" s="2">
        <f ca="1">IFERROR(__xludf.DUMMYFUNCTION("""COMPUTED_VALUE"""),0)</f>
        <v>0</v>
      </c>
      <c r="T137" s="2">
        <f ca="1">IFERROR(__xludf.DUMMYFUNCTION("""COMPUTED_VALUE"""),0)</f>
        <v>0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Z137" s="2">
        <f ca="1">IFERROR(__xludf.DUMMYFUNCTION("""COMPUTED_VALUE"""),0)</f>
        <v>0</v>
      </c>
      <c r="AA137" s="2">
        <f ca="1">IFERROR(__xludf.DUMMYFUNCTION("""COMPUTED_VALUE"""),0)</f>
        <v>0</v>
      </c>
      <c r="AB137" s="2">
        <f ca="1">IFERROR(__xludf.DUMMYFUNCTION("""COMPUTED_VALUE"""),0)</f>
        <v>0</v>
      </c>
      <c r="AC137" s="2">
        <f ca="1">IFERROR(__xludf.DUMMYFUNCTION("""COMPUTED_VALUE"""),0)</f>
        <v>0</v>
      </c>
      <c r="AD137" s="2">
        <f ca="1">IFERROR(__xludf.DUMMYFUNCTION("""COMPUTED_VALUE"""),0)</f>
        <v>0</v>
      </c>
      <c r="AE137" s="2">
        <f ca="1">IFERROR(__xludf.DUMMYFUNCTION("""COMPUTED_VALUE"""),0)</f>
        <v>0</v>
      </c>
      <c r="AF137" s="2">
        <f ca="1">IFERROR(__xludf.DUMMYFUNCTION("""COMPUTED_VALUE"""),0)</f>
        <v>0</v>
      </c>
      <c r="AG137" s="2">
        <f ca="1">IFERROR(__xludf.DUMMYFUNCTION("""COMPUTED_VALUE"""),0)</f>
        <v>0</v>
      </c>
      <c r="AH137" s="2">
        <f ca="1">IFERROR(__xludf.DUMMYFUNCTION("""COMPUTED_VALUE"""),0)</f>
        <v>0</v>
      </c>
      <c r="AI137" s="2">
        <f ca="1">IFERROR(__xludf.DUMMYFUNCTION("""COMPUTED_VALUE"""),0)</f>
        <v>0</v>
      </c>
      <c r="AJ137" s="2">
        <f ca="1">IFERROR(__xludf.DUMMYFUNCTION("""COMPUTED_VALUE"""),0)</f>
        <v>0</v>
      </c>
      <c r="AK137" s="2">
        <f ca="1">IFERROR(__xludf.DUMMYFUNCTION("""COMPUTED_VALUE"""),0)</f>
        <v>0</v>
      </c>
      <c r="AL137" s="2">
        <f ca="1">IFERROR(__xludf.DUMMYFUNCTION("""COMPUTED_VALUE"""),0)</f>
        <v>0</v>
      </c>
      <c r="AM137" s="2">
        <f ca="1">IFERROR(__xludf.DUMMYFUNCTION("""COMPUTED_VALUE"""),0)</f>
        <v>0</v>
      </c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IFERROR(__xludf.DUMMYFUNCTION("""COMPUTED_VALUE"""),0)</f>
        <v>0</v>
      </c>
      <c r="AR137" s="2">
        <f ca="1">IFERROR(__xludf.DUMMYFUNCTION("""COMPUTED_VALUE"""),0)</f>
        <v>0</v>
      </c>
      <c r="AS137" s="2">
        <f ca="1">IFERROR(__xludf.DUMMYFUNCTION("""COMPUTED_VALUE"""),0)</f>
        <v>0</v>
      </c>
      <c r="AT137" s="2">
        <f ca="1">IFERROR(__xludf.DUMMYFUNCTION("""COMPUTED_VALUE"""),0)</f>
        <v>0</v>
      </c>
      <c r="AU137" s="2">
        <f ca="1">IFERROR(__xludf.DUMMYFUNCTION("""COMPUTED_VALUE"""),0)</f>
        <v>0</v>
      </c>
      <c r="AV137" s="2">
        <f ca="1">IFERROR(__xludf.DUMMYFUNCTION("""COMPUTED_VALUE"""),0)</f>
        <v>0</v>
      </c>
      <c r="AW137" s="2">
        <f ca="1">IFERROR(__xludf.DUMMYFUNCTION("""COMPUTED_VALUE"""),0)</f>
        <v>0</v>
      </c>
      <c r="AX137" s="2">
        <f ca="1">IFERROR(__xludf.DUMMYFUNCTION("""COMPUTED_VALUE"""),0)</f>
        <v>0</v>
      </c>
      <c r="AY137" s="2">
        <f ca="1">IFERROR(__xludf.DUMMYFUNCTION("""COMPUTED_VALUE"""),0)</f>
        <v>0</v>
      </c>
      <c r="AZ137" s="2">
        <f ca="1">IFERROR(__xludf.DUMMYFUNCTION("""COMPUTED_VALUE"""),0)</f>
        <v>0</v>
      </c>
    </row>
    <row r="138" spans="1:52" ht="13.2" x14ac:dyDescent="0.25">
      <c r="A138" s="2" t="str">
        <f ca="1">IFERROR(__xludf.DUMMYFUNCTION("""COMPUTED_VALUE""")," Norfolk County, MA")</f>
        <v xml:space="preserve"> Norfolk County, MA</v>
      </c>
      <c r="B138" s="2" t="str">
        <f ca="1">IFERROR(__xludf.DUMMYFUNCTION("""COMPUTED_VALUE"""),"US")</f>
        <v>US</v>
      </c>
      <c r="C138" s="2">
        <f ca="1">IFERROR(__xludf.DUMMYFUNCTION("""COMPUTED_VALUE"""),42.1767)</f>
        <v>42.176699999999997</v>
      </c>
      <c r="D138" s="2">
        <f ca="1">IFERROR(__xludf.DUMMYFUNCTION("""COMPUTED_VALUE"""),-71.1449)</f>
        <v>-71.144900000000007</v>
      </c>
      <c r="E138" s="2">
        <f ca="1">IFERROR(__xludf.DUMMYFUNCTION("""COMPUTED_VALUE"""),0)</f>
        <v>0</v>
      </c>
      <c r="F138" s="2">
        <f ca="1">IFERROR(__xludf.DUMMYFUNCTION("""COMPUTED_VALUE"""),0)</f>
        <v>0</v>
      </c>
      <c r="G138" s="2">
        <f ca="1">IFERROR(__xludf.DUMMYFUNCTION("""COMPUTED_VALUE"""),0)</f>
        <v>0</v>
      </c>
      <c r="H138" s="2">
        <f ca="1">IFERROR(__xludf.DUMMYFUNCTION("""COMPUTED_VALUE"""),0)</f>
        <v>0</v>
      </c>
      <c r="I138" s="2">
        <f ca="1">IFERROR(__xludf.DUMMYFUNCTION("""COMPUTED_VALUE"""),0)</f>
        <v>0</v>
      </c>
      <c r="J138" s="2">
        <f ca="1">IFERROR(__xludf.DUMMYFUNCTION("""COMPUTED_VALUE"""),0)</f>
        <v>0</v>
      </c>
      <c r="K138" s="2">
        <f ca="1">IFERROR(__xludf.DUMMYFUNCTION("""COMPUTED_VALUE"""),0)</f>
        <v>0</v>
      </c>
      <c r="L138" s="2">
        <f ca="1">IFERROR(__xludf.DUMMYFUNCTION("""COMPUTED_VALUE"""),0)</f>
        <v>0</v>
      </c>
      <c r="M138" s="2">
        <f ca="1">IFERROR(__xludf.DUMMYFUNCTION("""COMPUTED_VALUE"""),0)</f>
        <v>0</v>
      </c>
      <c r="N138" s="2">
        <f ca="1">IFERROR(__xludf.DUMMYFUNCTION("""COMPUTED_VALUE"""),0)</f>
        <v>0</v>
      </c>
      <c r="O138" s="2">
        <f ca="1">IFERROR(__xludf.DUMMYFUNCTION("""COMPUTED_VALUE"""),0)</f>
        <v>0</v>
      </c>
      <c r="P138" s="2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Z138" s="2">
        <f ca="1">IFERROR(__xludf.DUMMYFUNCTION("""COMPUTED_VALUE"""),0)</f>
        <v>0</v>
      </c>
      <c r="AA138" s="2">
        <f ca="1">IFERROR(__xludf.DUMMYFUNCTION("""COMPUTED_VALUE"""),0)</f>
        <v>0</v>
      </c>
      <c r="AB138" s="2">
        <f ca="1">IFERROR(__xludf.DUMMYFUNCTION("""COMPUTED_VALUE"""),0)</f>
        <v>0</v>
      </c>
      <c r="AC138" s="2">
        <f ca="1">IFERROR(__xludf.DUMMYFUNCTION("""COMPUTED_VALUE"""),0)</f>
        <v>0</v>
      </c>
      <c r="AD138" s="2">
        <f ca="1">IFERROR(__xludf.DUMMYFUNCTION("""COMPUTED_VALUE"""),0)</f>
        <v>0</v>
      </c>
      <c r="AE138" s="2">
        <f ca="1">IFERROR(__xludf.DUMMYFUNCTION("""COMPUTED_VALUE"""),0)</f>
        <v>0</v>
      </c>
      <c r="AF138" s="2">
        <f ca="1">IFERROR(__xludf.DUMMYFUNCTION("""COMPUTED_VALUE"""),0)</f>
        <v>0</v>
      </c>
      <c r="AG138" s="2">
        <f ca="1">IFERROR(__xludf.DUMMYFUNCTION("""COMPUTED_VALUE"""),0)</f>
        <v>0</v>
      </c>
      <c r="AH138" s="2">
        <f ca="1">IFERROR(__xludf.DUMMYFUNCTION("""COMPUTED_VALUE"""),0)</f>
        <v>0</v>
      </c>
      <c r="AI138" s="2">
        <f ca="1">IFERROR(__xludf.DUMMYFUNCTION("""COMPUTED_VALUE"""),0)</f>
        <v>0</v>
      </c>
      <c r="AJ138" s="2">
        <f ca="1">IFERROR(__xludf.DUMMYFUNCTION("""COMPUTED_VALUE"""),0)</f>
        <v>0</v>
      </c>
      <c r="AK138" s="2">
        <f ca="1">IFERROR(__xludf.DUMMYFUNCTION("""COMPUTED_VALUE"""),0)</f>
        <v>0</v>
      </c>
      <c r="AL138" s="2">
        <f ca="1">IFERROR(__xludf.DUMMYFUNCTION("""COMPUTED_VALUE"""),0)</f>
        <v>0</v>
      </c>
      <c r="AM138" s="2">
        <f ca="1">IFERROR(__xludf.DUMMYFUNCTION("""COMPUTED_VALUE"""),0)</f>
        <v>0</v>
      </c>
      <c r="AN138" s="2">
        <f ca="1">IFERROR(__xludf.DUMMYFUNCTION("""COMPUTED_VALUE"""),0)</f>
        <v>0</v>
      </c>
      <c r="AO138" s="2">
        <f ca="1">IFERROR(__xludf.DUMMYFUNCTION("""COMPUTED_VALUE"""),0)</f>
        <v>0</v>
      </c>
      <c r="AP138" s="2">
        <f ca="1">IFERROR(__xludf.DUMMYFUNCTION("""COMPUTED_VALUE"""),0)</f>
        <v>0</v>
      </c>
      <c r="AQ138" s="2">
        <f ca="1">IFERROR(__xludf.DUMMYFUNCTION("""COMPUTED_VALUE"""),0)</f>
        <v>0</v>
      </c>
      <c r="AR138" s="2">
        <f ca="1">IFERROR(__xludf.DUMMYFUNCTION("""COMPUTED_VALUE"""),0)</f>
        <v>0</v>
      </c>
      <c r="AS138" s="2">
        <f ca="1">IFERROR(__xludf.DUMMYFUNCTION("""COMPUTED_VALUE"""),0)</f>
        <v>0</v>
      </c>
      <c r="AT138" s="2">
        <f ca="1">IFERROR(__xludf.DUMMYFUNCTION("""COMPUTED_VALUE"""),0)</f>
        <v>0</v>
      </c>
      <c r="AU138" s="2">
        <f ca="1">IFERROR(__xludf.DUMMYFUNCTION("""COMPUTED_VALUE"""),0)</f>
        <v>0</v>
      </c>
      <c r="AV138" s="2">
        <f ca="1">IFERROR(__xludf.DUMMYFUNCTION("""COMPUTED_VALUE"""),0)</f>
        <v>0</v>
      </c>
      <c r="AW138" s="2">
        <f ca="1">IFERROR(__xludf.DUMMYFUNCTION("""COMPUTED_VALUE"""),0)</f>
        <v>0</v>
      </c>
      <c r="AX138" s="2">
        <f ca="1">IFERROR(__xludf.DUMMYFUNCTION("""COMPUTED_VALUE"""),0)</f>
        <v>0</v>
      </c>
      <c r="AY138" s="2">
        <f ca="1">IFERROR(__xludf.DUMMYFUNCTION("""COMPUTED_VALUE"""),0)</f>
        <v>0</v>
      </c>
      <c r="AZ138" s="2">
        <f ca="1">IFERROR(__xludf.DUMMYFUNCTION("""COMPUTED_VALUE"""),0)</f>
        <v>0</v>
      </c>
    </row>
    <row r="139" spans="1:52" ht="13.2" x14ac:dyDescent="0.25">
      <c r="A139" s="2" t="str">
        <f ca="1">IFERROR(__xludf.DUMMYFUNCTION("""COMPUTED_VALUE"""),"Maricopa County, AZ")</f>
        <v>Maricopa County, AZ</v>
      </c>
      <c r="B139" s="2" t="str">
        <f ca="1">IFERROR(__xludf.DUMMYFUNCTION("""COMPUTED_VALUE"""),"US")</f>
        <v>US</v>
      </c>
      <c r="C139" s="2">
        <f ca="1">IFERROR(__xludf.DUMMYFUNCTION("""COMPUTED_VALUE"""),33.2918)</f>
        <v>33.291800000000002</v>
      </c>
      <c r="D139" s="2">
        <f ca="1">IFERROR(__xludf.DUMMYFUNCTION("""COMPUTED_VALUE"""),-112.4291)</f>
        <v>-112.42910000000001</v>
      </c>
      <c r="E139" s="2">
        <f ca="1">IFERROR(__xludf.DUMMYFUNCTION("""COMPUTED_VALUE"""),0)</f>
        <v>0</v>
      </c>
      <c r="F139" s="2">
        <f ca="1">IFERROR(__xludf.DUMMYFUNCTION("""COMPUTED_VALUE"""),0)</f>
        <v>0</v>
      </c>
      <c r="G139" s="2">
        <f ca="1">IFERROR(__xludf.DUMMYFUNCTION("""COMPUTED_VALUE"""),0)</f>
        <v>0</v>
      </c>
      <c r="H139" s="2">
        <f ca="1">IFERROR(__xludf.DUMMYFUNCTION("""COMPUTED_VALUE"""),0)</f>
        <v>0</v>
      </c>
      <c r="I139" s="2">
        <f ca="1">IFERROR(__xludf.DUMMYFUNCTION("""COMPUTED_VALUE"""),0)</f>
        <v>0</v>
      </c>
      <c r="J139" s="2">
        <f ca="1">IFERROR(__xludf.DUMMYFUNCTION("""COMPUTED_VALUE"""),0)</f>
        <v>0</v>
      </c>
      <c r="K139" s="2">
        <f ca="1">IFERROR(__xludf.DUMMYFUNCTION("""COMPUTED_VALUE"""),0)</f>
        <v>0</v>
      </c>
      <c r="L139" s="2">
        <f ca="1">IFERROR(__xludf.DUMMYFUNCTION("""COMPUTED_VALUE"""),0)</f>
        <v>0</v>
      </c>
      <c r="M139" s="2">
        <f ca="1">IFERROR(__xludf.DUMMYFUNCTION("""COMPUTED_VALUE"""),0)</f>
        <v>0</v>
      </c>
      <c r="N139" s="2">
        <f ca="1">IFERROR(__xludf.DUMMYFUNCTION("""COMPUTED_VALUE"""),0)</f>
        <v>0</v>
      </c>
      <c r="O139" s="2">
        <f ca="1">IFERROR(__xludf.DUMMYFUNCTION("""COMPUTED_VALUE"""),0)</f>
        <v>0</v>
      </c>
      <c r="P139" s="2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Z139" s="2">
        <f ca="1">IFERROR(__xludf.DUMMYFUNCTION("""COMPUTED_VALUE"""),0)</f>
        <v>0</v>
      </c>
      <c r="AA139" s="2">
        <f ca="1">IFERROR(__xludf.DUMMYFUNCTION("""COMPUTED_VALUE"""),0)</f>
        <v>0</v>
      </c>
      <c r="AB139" s="2">
        <f ca="1">IFERROR(__xludf.DUMMYFUNCTION("""COMPUTED_VALUE"""),0)</f>
        <v>0</v>
      </c>
      <c r="AC139" s="2">
        <f ca="1">IFERROR(__xludf.DUMMYFUNCTION("""COMPUTED_VALUE"""),0)</f>
        <v>0</v>
      </c>
      <c r="AD139" s="2">
        <f ca="1">IFERROR(__xludf.DUMMYFUNCTION("""COMPUTED_VALUE"""),0)</f>
        <v>0</v>
      </c>
      <c r="AE139" s="2">
        <f ca="1">IFERROR(__xludf.DUMMYFUNCTION("""COMPUTED_VALUE"""),0)</f>
        <v>0</v>
      </c>
      <c r="AF139" s="2">
        <f ca="1">IFERROR(__xludf.DUMMYFUNCTION("""COMPUTED_VALUE"""),0)</f>
        <v>0</v>
      </c>
      <c r="AG139" s="2">
        <f ca="1">IFERROR(__xludf.DUMMYFUNCTION("""COMPUTED_VALUE"""),0)</f>
        <v>0</v>
      </c>
      <c r="AH139" s="2">
        <f ca="1">IFERROR(__xludf.DUMMYFUNCTION("""COMPUTED_VALUE"""),0)</f>
        <v>0</v>
      </c>
      <c r="AI139" s="2">
        <f ca="1">IFERROR(__xludf.DUMMYFUNCTION("""COMPUTED_VALUE"""),0)</f>
        <v>0</v>
      </c>
      <c r="AJ139" s="2">
        <f ca="1">IFERROR(__xludf.DUMMYFUNCTION("""COMPUTED_VALUE"""),0)</f>
        <v>0</v>
      </c>
      <c r="AK139" s="2">
        <f ca="1">IFERROR(__xludf.DUMMYFUNCTION("""COMPUTED_VALUE"""),0)</f>
        <v>0</v>
      </c>
      <c r="AL139" s="2">
        <f ca="1">IFERROR(__xludf.DUMMYFUNCTION("""COMPUTED_VALUE"""),0)</f>
        <v>0</v>
      </c>
      <c r="AM139" s="2">
        <f ca="1">IFERROR(__xludf.DUMMYFUNCTION("""COMPUTED_VALUE"""),0)</f>
        <v>0</v>
      </c>
      <c r="AN139" s="2">
        <f ca="1">IFERROR(__xludf.DUMMYFUNCTION("""COMPUTED_VALUE"""),0)</f>
        <v>0</v>
      </c>
      <c r="AO139" s="2">
        <f ca="1">IFERROR(__xludf.DUMMYFUNCTION("""COMPUTED_VALUE"""),0)</f>
        <v>0</v>
      </c>
      <c r="AP139" s="2">
        <f ca="1">IFERROR(__xludf.DUMMYFUNCTION("""COMPUTED_VALUE"""),0)</f>
        <v>0</v>
      </c>
      <c r="AQ139" s="2">
        <f ca="1">IFERROR(__xludf.DUMMYFUNCTION("""COMPUTED_VALUE"""),0)</f>
        <v>0</v>
      </c>
      <c r="AR139" s="2">
        <f ca="1">IFERROR(__xludf.DUMMYFUNCTION("""COMPUTED_VALUE"""),0)</f>
        <v>0</v>
      </c>
      <c r="AS139" s="2">
        <f ca="1">IFERROR(__xludf.DUMMYFUNCTION("""COMPUTED_VALUE"""),0)</f>
        <v>0</v>
      </c>
      <c r="AT139" s="2">
        <f ca="1">IFERROR(__xludf.DUMMYFUNCTION("""COMPUTED_VALUE"""),0)</f>
        <v>0</v>
      </c>
      <c r="AU139" s="2">
        <f ca="1">IFERROR(__xludf.DUMMYFUNCTION("""COMPUTED_VALUE"""),0)</f>
        <v>0</v>
      </c>
      <c r="AV139" s="2">
        <f ca="1">IFERROR(__xludf.DUMMYFUNCTION("""COMPUTED_VALUE"""),0)</f>
        <v>0</v>
      </c>
      <c r="AW139" s="2">
        <f ca="1">IFERROR(__xludf.DUMMYFUNCTION("""COMPUTED_VALUE"""),0)</f>
        <v>0</v>
      </c>
      <c r="AX139" s="2">
        <f ca="1">IFERROR(__xludf.DUMMYFUNCTION("""COMPUTED_VALUE"""),0)</f>
        <v>0</v>
      </c>
      <c r="AY139" s="2">
        <f ca="1">IFERROR(__xludf.DUMMYFUNCTION("""COMPUTED_VALUE"""),0)</f>
        <v>0</v>
      </c>
      <c r="AZ139" s="2">
        <f ca="1">IFERROR(__xludf.DUMMYFUNCTION("""COMPUTED_VALUE"""),0)</f>
        <v>0</v>
      </c>
    </row>
    <row r="140" spans="1:52" ht="13.2" x14ac:dyDescent="0.25">
      <c r="A140" s="2" t="str">
        <f ca="1">IFERROR(__xludf.DUMMYFUNCTION("""COMPUTED_VALUE"""),"Wake County, NC")</f>
        <v>Wake County, NC</v>
      </c>
      <c r="B140" s="2" t="str">
        <f ca="1">IFERROR(__xludf.DUMMYFUNCTION("""COMPUTED_VALUE"""),"US")</f>
        <v>US</v>
      </c>
      <c r="C140" s="2">
        <f ca="1">IFERROR(__xludf.DUMMYFUNCTION("""COMPUTED_VALUE"""),35.8032)</f>
        <v>35.803199999999997</v>
      </c>
      <c r="D140" s="2">
        <f ca="1">IFERROR(__xludf.DUMMYFUNCTION("""COMPUTED_VALUE"""),-78.5661)</f>
        <v>-78.566100000000006</v>
      </c>
      <c r="E140" s="2">
        <f ca="1">IFERROR(__xludf.DUMMYFUNCTION("""COMPUTED_VALUE"""),0)</f>
        <v>0</v>
      </c>
      <c r="F140" s="2">
        <f ca="1">IFERROR(__xludf.DUMMYFUNCTION("""COMPUTED_VALUE"""),0)</f>
        <v>0</v>
      </c>
      <c r="G140" s="2">
        <f ca="1">IFERROR(__xludf.DUMMYFUNCTION("""COMPUTED_VALUE"""),0)</f>
        <v>0</v>
      </c>
      <c r="H140" s="2">
        <f ca="1">IFERROR(__xludf.DUMMYFUNCTION("""COMPUTED_VALUE"""),0)</f>
        <v>0</v>
      </c>
      <c r="I140" s="2">
        <f ca="1">IFERROR(__xludf.DUMMYFUNCTION("""COMPUTED_VALUE"""),0)</f>
        <v>0</v>
      </c>
      <c r="J140" s="2">
        <f ca="1">IFERROR(__xludf.DUMMYFUNCTION("""COMPUTED_VALUE"""),0)</f>
        <v>0</v>
      </c>
      <c r="K140" s="2">
        <f ca="1">IFERROR(__xludf.DUMMYFUNCTION("""COMPUTED_VALUE"""),0)</f>
        <v>0</v>
      </c>
      <c r="L140" s="2">
        <f ca="1">IFERROR(__xludf.DUMMYFUNCTION("""COMPUTED_VALUE"""),0)</f>
        <v>0</v>
      </c>
      <c r="M140" s="2">
        <f ca="1">IFERROR(__xludf.DUMMYFUNCTION("""COMPUTED_VALUE"""),0)</f>
        <v>0</v>
      </c>
      <c r="N140" s="2">
        <f ca="1">IFERROR(__xludf.DUMMYFUNCTION("""COMPUTED_VALUE"""),0)</f>
        <v>0</v>
      </c>
      <c r="O140" s="2">
        <f ca="1">IFERROR(__xludf.DUMMYFUNCTION("""COMPUTED_VALUE"""),0)</f>
        <v>0</v>
      </c>
      <c r="P140" s="2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Z140" s="2">
        <f ca="1">IFERROR(__xludf.DUMMYFUNCTION("""COMPUTED_VALUE"""),0)</f>
        <v>0</v>
      </c>
      <c r="AA140" s="2">
        <f ca="1">IFERROR(__xludf.DUMMYFUNCTION("""COMPUTED_VALUE"""),0)</f>
        <v>0</v>
      </c>
      <c r="AB140" s="2">
        <f ca="1">IFERROR(__xludf.DUMMYFUNCTION("""COMPUTED_VALUE"""),0)</f>
        <v>0</v>
      </c>
      <c r="AC140" s="2">
        <f ca="1">IFERROR(__xludf.DUMMYFUNCTION("""COMPUTED_VALUE"""),0)</f>
        <v>0</v>
      </c>
      <c r="AD140" s="2">
        <f ca="1">IFERROR(__xludf.DUMMYFUNCTION("""COMPUTED_VALUE"""),0)</f>
        <v>0</v>
      </c>
      <c r="AE140" s="2">
        <f ca="1">IFERROR(__xludf.DUMMYFUNCTION("""COMPUTED_VALUE"""),0)</f>
        <v>0</v>
      </c>
      <c r="AF140" s="2">
        <f ca="1">IFERROR(__xludf.DUMMYFUNCTION("""COMPUTED_VALUE"""),0)</f>
        <v>0</v>
      </c>
      <c r="AG140" s="2">
        <f ca="1">IFERROR(__xludf.DUMMYFUNCTION("""COMPUTED_VALUE"""),0)</f>
        <v>0</v>
      </c>
      <c r="AH140" s="2">
        <f ca="1">IFERROR(__xludf.DUMMYFUNCTION("""COMPUTED_VALUE"""),0)</f>
        <v>0</v>
      </c>
      <c r="AI140" s="2">
        <f ca="1">IFERROR(__xludf.DUMMYFUNCTION("""COMPUTED_VALUE"""),0)</f>
        <v>0</v>
      </c>
      <c r="AJ140" s="2">
        <f ca="1">IFERROR(__xludf.DUMMYFUNCTION("""COMPUTED_VALUE"""),0)</f>
        <v>0</v>
      </c>
      <c r="AK140" s="2">
        <f ca="1">IFERROR(__xludf.DUMMYFUNCTION("""COMPUTED_VALUE"""),0)</f>
        <v>0</v>
      </c>
      <c r="AL140" s="2">
        <f ca="1">IFERROR(__xludf.DUMMYFUNCTION("""COMPUTED_VALUE"""),0)</f>
        <v>0</v>
      </c>
      <c r="AM140" s="2">
        <f ca="1">IFERROR(__xludf.DUMMYFUNCTION("""COMPUTED_VALUE"""),0)</f>
        <v>0</v>
      </c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IFERROR(__xludf.DUMMYFUNCTION("""COMPUTED_VALUE"""),0)</f>
        <v>0</v>
      </c>
      <c r="AQ140" s="2">
        <f ca="1">IFERROR(__xludf.DUMMYFUNCTION("""COMPUTED_VALUE"""),0)</f>
        <v>0</v>
      </c>
      <c r="AR140" s="2">
        <f ca="1">IFERROR(__xludf.DUMMYFUNCTION("""COMPUTED_VALUE"""),0)</f>
        <v>0</v>
      </c>
      <c r="AS140" s="2">
        <f ca="1">IFERROR(__xludf.DUMMYFUNCTION("""COMPUTED_VALUE"""),0)</f>
        <v>0</v>
      </c>
      <c r="AT140" s="2">
        <f ca="1">IFERROR(__xludf.DUMMYFUNCTION("""COMPUTED_VALUE"""),0)</f>
        <v>0</v>
      </c>
      <c r="AU140" s="2">
        <f ca="1">IFERROR(__xludf.DUMMYFUNCTION("""COMPUTED_VALUE"""),0)</f>
        <v>0</v>
      </c>
      <c r="AV140" s="2">
        <f ca="1">IFERROR(__xludf.DUMMYFUNCTION("""COMPUTED_VALUE"""),0)</f>
        <v>0</v>
      </c>
      <c r="AW140" s="2">
        <f ca="1">IFERROR(__xludf.DUMMYFUNCTION("""COMPUTED_VALUE"""),0)</f>
        <v>0</v>
      </c>
      <c r="AX140" s="2">
        <f ca="1">IFERROR(__xludf.DUMMYFUNCTION("""COMPUTED_VALUE"""),0)</f>
        <v>0</v>
      </c>
      <c r="AY140" s="2">
        <f ca="1">IFERROR(__xludf.DUMMYFUNCTION("""COMPUTED_VALUE"""),0)</f>
        <v>0</v>
      </c>
      <c r="AZ140" s="2">
        <f ca="1">IFERROR(__xludf.DUMMYFUNCTION("""COMPUTED_VALUE"""),0)</f>
        <v>0</v>
      </c>
    </row>
    <row r="141" spans="1:52" ht="13.2" x14ac:dyDescent="0.25">
      <c r="A141" s="2" t="str">
        <f ca="1">IFERROR(__xludf.DUMMYFUNCTION("""COMPUTED_VALUE"""),"Westchester County, NY")</f>
        <v>Westchester County, NY</v>
      </c>
      <c r="B141" s="2" t="str">
        <f ca="1">IFERROR(__xludf.DUMMYFUNCTION("""COMPUTED_VALUE"""),"US")</f>
        <v>US</v>
      </c>
      <c r="C141" s="2">
        <f ca="1">IFERROR(__xludf.DUMMYFUNCTION("""COMPUTED_VALUE"""),41.122)</f>
        <v>41.122</v>
      </c>
      <c r="D141" s="2">
        <f ca="1">IFERROR(__xludf.DUMMYFUNCTION("""COMPUTED_VALUE"""),-73.7949)</f>
        <v>-73.794899999999998</v>
      </c>
      <c r="E141" s="2">
        <f ca="1">IFERROR(__xludf.DUMMYFUNCTION("""COMPUTED_VALUE"""),0)</f>
        <v>0</v>
      </c>
      <c r="F141" s="2">
        <f ca="1">IFERROR(__xludf.DUMMYFUNCTION("""COMPUTED_VALUE"""),0)</f>
        <v>0</v>
      </c>
      <c r="G141" s="2">
        <f ca="1">IFERROR(__xludf.DUMMYFUNCTION("""COMPUTED_VALUE"""),0)</f>
        <v>0</v>
      </c>
      <c r="H141" s="2">
        <f ca="1">IFERROR(__xludf.DUMMYFUNCTION("""COMPUTED_VALUE"""),0)</f>
        <v>0</v>
      </c>
      <c r="I141" s="2">
        <f ca="1">IFERROR(__xludf.DUMMYFUNCTION("""COMPUTED_VALUE"""),0)</f>
        <v>0</v>
      </c>
      <c r="J141" s="2">
        <f ca="1">IFERROR(__xludf.DUMMYFUNCTION("""COMPUTED_VALUE"""),0)</f>
        <v>0</v>
      </c>
      <c r="K141" s="2">
        <f ca="1">IFERROR(__xludf.DUMMYFUNCTION("""COMPUTED_VALUE"""),0)</f>
        <v>0</v>
      </c>
      <c r="L141" s="2">
        <f ca="1">IFERROR(__xludf.DUMMYFUNCTION("""COMPUTED_VALUE"""),0)</f>
        <v>0</v>
      </c>
      <c r="M141" s="2">
        <f ca="1">IFERROR(__xludf.DUMMYFUNCTION("""COMPUTED_VALUE"""),0)</f>
        <v>0</v>
      </c>
      <c r="N141" s="2">
        <f ca="1">IFERROR(__xludf.DUMMYFUNCTION("""COMPUTED_VALUE"""),0)</f>
        <v>0</v>
      </c>
      <c r="O141" s="2">
        <f ca="1">IFERROR(__xludf.DUMMYFUNCTION("""COMPUTED_VALUE"""),0)</f>
        <v>0</v>
      </c>
      <c r="P141" s="2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Z141" s="2">
        <f ca="1">IFERROR(__xludf.DUMMYFUNCTION("""COMPUTED_VALUE"""),0)</f>
        <v>0</v>
      </c>
      <c r="AA141" s="2">
        <f ca="1">IFERROR(__xludf.DUMMYFUNCTION("""COMPUTED_VALUE"""),0)</f>
        <v>0</v>
      </c>
      <c r="AB141" s="2">
        <f ca="1">IFERROR(__xludf.DUMMYFUNCTION("""COMPUTED_VALUE"""),0)</f>
        <v>0</v>
      </c>
      <c r="AC141" s="2">
        <f ca="1">IFERROR(__xludf.DUMMYFUNCTION("""COMPUTED_VALUE"""),0)</f>
        <v>0</v>
      </c>
      <c r="AD141" s="2">
        <f ca="1">IFERROR(__xludf.DUMMYFUNCTION("""COMPUTED_VALUE"""),0)</f>
        <v>0</v>
      </c>
      <c r="AE141" s="2">
        <f ca="1">IFERROR(__xludf.DUMMYFUNCTION("""COMPUTED_VALUE"""),0)</f>
        <v>0</v>
      </c>
      <c r="AF141" s="2">
        <f ca="1">IFERROR(__xludf.DUMMYFUNCTION("""COMPUTED_VALUE"""),0)</f>
        <v>0</v>
      </c>
      <c r="AG141" s="2">
        <f ca="1">IFERROR(__xludf.DUMMYFUNCTION("""COMPUTED_VALUE"""),0)</f>
        <v>0</v>
      </c>
      <c r="AH141" s="2">
        <f ca="1">IFERROR(__xludf.DUMMYFUNCTION("""COMPUTED_VALUE"""),0)</f>
        <v>0</v>
      </c>
      <c r="AI141" s="2">
        <f ca="1">IFERROR(__xludf.DUMMYFUNCTION("""COMPUTED_VALUE"""),0)</f>
        <v>0</v>
      </c>
      <c r="AJ141" s="2">
        <f ca="1">IFERROR(__xludf.DUMMYFUNCTION("""COMPUTED_VALUE"""),0)</f>
        <v>0</v>
      </c>
      <c r="AK141" s="2">
        <f ca="1">IFERROR(__xludf.DUMMYFUNCTION("""COMPUTED_VALUE"""),0)</f>
        <v>0</v>
      </c>
      <c r="AL141" s="2">
        <f ca="1">IFERROR(__xludf.DUMMYFUNCTION("""COMPUTED_VALUE"""),0)</f>
        <v>0</v>
      </c>
      <c r="AM141" s="2">
        <f ca="1">IFERROR(__xludf.DUMMYFUNCTION("""COMPUTED_VALUE"""),0)</f>
        <v>0</v>
      </c>
      <c r="AN141" s="2">
        <f ca="1">IFERROR(__xludf.DUMMYFUNCTION("""COMPUTED_VALUE"""),0)</f>
        <v>0</v>
      </c>
      <c r="AO141" s="2">
        <f ca="1">IFERROR(__xludf.DUMMYFUNCTION("""COMPUTED_VALUE"""),0)</f>
        <v>0</v>
      </c>
      <c r="AP141" s="2">
        <f ca="1">IFERROR(__xludf.DUMMYFUNCTION("""COMPUTED_VALUE"""),0)</f>
        <v>0</v>
      </c>
      <c r="AQ141" s="2">
        <f ca="1">IFERROR(__xludf.DUMMYFUNCTION("""COMPUTED_VALUE"""),0)</f>
        <v>0</v>
      </c>
      <c r="AR141" s="2">
        <f ca="1">IFERROR(__xludf.DUMMYFUNCTION("""COMPUTED_VALUE"""),0)</f>
        <v>0</v>
      </c>
      <c r="AS141" s="2">
        <f ca="1">IFERROR(__xludf.DUMMYFUNCTION("""COMPUTED_VALUE"""),0)</f>
        <v>0</v>
      </c>
      <c r="AT141" s="2">
        <f ca="1">IFERROR(__xludf.DUMMYFUNCTION("""COMPUTED_VALUE"""),0)</f>
        <v>0</v>
      </c>
      <c r="AU141" s="2">
        <f ca="1">IFERROR(__xludf.DUMMYFUNCTION("""COMPUTED_VALUE"""),0)</f>
        <v>0</v>
      </c>
      <c r="AV141" s="2">
        <f ca="1">IFERROR(__xludf.DUMMYFUNCTION("""COMPUTED_VALUE"""),0)</f>
        <v>0</v>
      </c>
      <c r="AW141" s="2">
        <f ca="1">IFERROR(__xludf.DUMMYFUNCTION("""COMPUTED_VALUE"""),0)</f>
        <v>0</v>
      </c>
      <c r="AX141" s="2">
        <f ca="1">IFERROR(__xludf.DUMMYFUNCTION("""COMPUTED_VALUE"""),0)</f>
        <v>0</v>
      </c>
      <c r="AY141" s="2">
        <f ca="1">IFERROR(__xludf.DUMMYFUNCTION("""COMPUTED_VALUE"""),0)</f>
        <v>0</v>
      </c>
      <c r="AZ141" s="2">
        <f ca="1">IFERROR(__xludf.DUMMYFUNCTION("""COMPUTED_VALUE"""),0)</f>
        <v>0</v>
      </c>
    </row>
    <row r="142" spans="1:52" ht="13.2" x14ac:dyDescent="0.25">
      <c r="A142" s="2" t="str">
        <f ca="1">IFERROR(__xludf.DUMMYFUNCTION("""COMPUTED_VALUE"""),"")</f>
        <v/>
      </c>
      <c r="B142" s="2" t="str">
        <f ca="1">IFERROR(__xludf.DUMMYFUNCTION("""COMPUTED_VALUE"""),"Ukraine")</f>
        <v>Ukraine</v>
      </c>
      <c r="C142" s="2">
        <f ca="1">IFERROR(__xludf.DUMMYFUNCTION("""COMPUTED_VALUE"""),48.3794)</f>
        <v>48.379399999999997</v>
      </c>
      <c r="D142" s="2">
        <f ca="1">IFERROR(__xludf.DUMMYFUNCTION("""COMPUTED_VALUE"""),31.1656)</f>
        <v>31.165600000000001</v>
      </c>
      <c r="E142" s="2">
        <f ca="1">IFERROR(__xludf.DUMMYFUNCTION("""COMPUTED_VALUE"""),0)</f>
        <v>0</v>
      </c>
      <c r="F142" s="2">
        <f ca="1">IFERROR(__xludf.DUMMYFUNCTION("""COMPUTED_VALUE"""),0)</f>
        <v>0</v>
      </c>
      <c r="G142" s="2">
        <f ca="1">IFERROR(__xludf.DUMMYFUNCTION("""COMPUTED_VALUE"""),0)</f>
        <v>0</v>
      </c>
      <c r="H142" s="2">
        <f ca="1">IFERROR(__xludf.DUMMYFUNCTION("""COMPUTED_VALUE"""),0)</f>
        <v>0</v>
      </c>
      <c r="I142" s="2">
        <f ca="1">IFERROR(__xludf.DUMMYFUNCTION("""COMPUTED_VALUE"""),0)</f>
        <v>0</v>
      </c>
      <c r="J142" s="2">
        <f ca="1">IFERROR(__xludf.DUMMYFUNCTION("""COMPUTED_VALUE"""),0)</f>
        <v>0</v>
      </c>
      <c r="K142" s="2">
        <f ca="1">IFERROR(__xludf.DUMMYFUNCTION("""COMPUTED_VALUE"""),0)</f>
        <v>0</v>
      </c>
      <c r="L142" s="2">
        <f ca="1">IFERROR(__xludf.DUMMYFUNCTION("""COMPUTED_VALUE"""),0)</f>
        <v>0</v>
      </c>
      <c r="M142" s="2">
        <f ca="1">IFERROR(__xludf.DUMMYFUNCTION("""COMPUTED_VALUE"""),0)</f>
        <v>0</v>
      </c>
      <c r="N142" s="2">
        <f ca="1">IFERROR(__xludf.DUMMYFUNCTION("""COMPUTED_VALUE"""),0)</f>
        <v>0</v>
      </c>
      <c r="O142" s="2">
        <f ca="1">IFERROR(__xludf.DUMMYFUNCTION("""COMPUTED_VALUE"""),0)</f>
        <v>0</v>
      </c>
      <c r="P142" s="2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Z142" s="2">
        <f ca="1">IFERROR(__xludf.DUMMYFUNCTION("""COMPUTED_VALUE"""),0)</f>
        <v>0</v>
      </c>
      <c r="AA142" s="2">
        <f ca="1">IFERROR(__xludf.DUMMYFUNCTION("""COMPUTED_VALUE"""),0)</f>
        <v>0</v>
      </c>
      <c r="AB142" s="2">
        <f ca="1">IFERROR(__xludf.DUMMYFUNCTION("""COMPUTED_VALUE"""),0)</f>
        <v>0</v>
      </c>
      <c r="AC142" s="2">
        <f ca="1">IFERROR(__xludf.DUMMYFUNCTION("""COMPUTED_VALUE"""),0)</f>
        <v>0</v>
      </c>
      <c r="AD142" s="2">
        <f ca="1">IFERROR(__xludf.DUMMYFUNCTION("""COMPUTED_VALUE"""),0)</f>
        <v>0</v>
      </c>
      <c r="AE142" s="2">
        <f ca="1">IFERROR(__xludf.DUMMYFUNCTION("""COMPUTED_VALUE"""),0)</f>
        <v>0</v>
      </c>
      <c r="AF142" s="2">
        <f ca="1">IFERROR(__xludf.DUMMYFUNCTION("""COMPUTED_VALUE"""),0)</f>
        <v>0</v>
      </c>
      <c r="AG142" s="2">
        <f ca="1">IFERROR(__xludf.DUMMYFUNCTION("""COMPUTED_VALUE"""),0)</f>
        <v>0</v>
      </c>
      <c r="AH142" s="2">
        <f ca="1">IFERROR(__xludf.DUMMYFUNCTION("""COMPUTED_VALUE"""),0)</f>
        <v>0</v>
      </c>
      <c r="AI142" s="2">
        <f ca="1">IFERROR(__xludf.DUMMYFUNCTION("""COMPUTED_VALUE"""),0)</f>
        <v>0</v>
      </c>
      <c r="AJ142" s="2">
        <f ca="1">IFERROR(__xludf.DUMMYFUNCTION("""COMPUTED_VALUE"""),0)</f>
        <v>0</v>
      </c>
      <c r="AK142" s="2">
        <f ca="1">IFERROR(__xludf.DUMMYFUNCTION("""COMPUTED_VALUE"""),0)</f>
        <v>0</v>
      </c>
      <c r="AL142" s="2">
        <f ca="1">IFERROR(__xludf.DUMMYFUNCTION("""COMPUTED_VALUE"""),0)</f>
        <v>0</v>
      </c>
      <c r="AM142" s="2">
        <f ca="1">IFERROR(__xludf.DUMMYFUNCTION("""COMPUTED_VALUE"""),0)</f>
        <v>0</v>
      </c>
      <c r="AN142" s="2">
        <f ca="1">IFERROR(__xludf.DUMMYFUNCTION("""COMPUTED_VALUE"""),0)</f>
        <v>0</v>
      </c>
      <c r="AO142" s="2">
        <f ca="1">IFERROR(__xludf.DUMMYFUNCTION("""COMPUTED_VALUE"""),0)</f>
        <v>0</v>
      </c>
      <c r="AP142" s="2">
        <f ca="1">IFERROR(__xludf.DUMMYFUNCTION("""COMPUTED_VALUE"""),0)</f>
        <v>0</v>
      </c>
      <c r="AQ142" s="2">
        <f ca="1">IFERROR(__xludf.DUMMYFUNCTION("""COMPUTED_VALUE"""),0)</f>
        <v>0</v>
      </c>
      <c r="AR142" s="2">
        <f ca="1">IFERROR(__xludf.DUMMYFUNCTION("""COMPUTED_VALUE"""),0)</f>
        <v>0</v>
      </c>
      <c r="AS142" s="2">
        <f ca="1">IFERROR(__xludf.DUMMYFUNCTION("""COMPUTED_VALUE"""),0)</f>
        <v>0</v>
      </c>
      <c r="AT142" s="2">
        <f ca="1">IFERROR(__xludf.DUMMYFUNCTION("""COMPUTED_VALUE"""),0)</f>
        <v>0</v>
      </c>
      <c r="AU142" s="2">
        <f ca="1">IFERROR(__xludf.DUMMYFUNCTION("""COMPUTED_VALUE"""),0)</f>
        <v>0</v>
      </c>
      <c r="AV142" s="2">
        <f ca="1">IFERROR(__xludf.DUMMYFUNCTION("""COMPUTED_VALUE"""),0)</f>
        <v>0</v>
      </c>
      <c r="AW142" s="2">
        <f ca="1">IFERROR(__xludf.DUMMYFUNCTION("""COMPUTED_VALUE"""),0)</f>
        <v>0</v>
      </c>
      <c r="AX142" s="2">
        <f ca="1">IFERROR(__xludf.DUMMYFUNCTION("""COMPUTED_VALUE"""),0)</f>
        <v>0</v>
      </c>
      <c r="AY142" s="2">
        <f ca="1">IFERROR(__xludf.DUMMYFUNCTION("""COMPUTED_VALUE"""),0)</f>
        <v>0</v>
      </c>
      <c r="AZ142" s="2">
        <f ca="1">IFERROR(__xludf.DUMMYFUNCTION("""COMPUTED_VALUE"""),0)</f>
        <v>0</v>
      </c>
    </row>
    <row r="143" spans="1:52" ht="13.2" x14ac:dyDescent="0.25">
      <c r="A143" s="2" t="str">
        <f ca="1">IFERROR(__xludf.DUMMYFUNCTION("""COMPUTED_VALUE"""),"")</f>
        <v/>
      </c>
      <c r="B143" s="2" t="str">
        <f ca="1">IFERROR(__xludf.DUMMYFUNCTION("""COMPUTED_VALUE"""),"Saint Barthelemy")</f>
        <v>Saint Barthelemy</v>
      </c>
      <c r="C143" s="2">
        <f ca="1">IFERROR(__xludf.DUMMYFUNCTION("""COMPUTED_VALUE"""),17.9)</f>
        <v>17.899999999999999</v>
      </c>
      <c r="D143" s="2">
        <f ca="1">IFERROR(__xludf.DUMMYFUNCTION("""COMPUTED_VALUE"""),-62.8333)</f>
        <v>-62.833300000000001</v>
      </c>
      <c r="E143" s="2">
        <f ca="1">IFERROR(__xludf.DUMMYFUNCTION("""COMPUTED_VALUE"""),0)</f>
        <v>0</v>
      </c>
      <c r="F143" s="2">
        <f ca="1">IFERROR(__xludf.DUMMYFUNCTION("""COMPUTED_VALUE"""),0)</f>
        <v>0</v>
      </c>
      <c r="G143" s="2">
        <f ca="1">IFERROR(__xludf.DUMMYFUNCTION("""COMPUTED_VALUE"""),0)</f>
        <v>0</v>
      </c>
      <c r="H143" s="2">
        <f ca="1">IFERROR(__xludf.DUMMYFUNCTION("""COMPUTED_VALUE"""),0)</f>
        <v>0</v>
      </c>
      <c r="I143" s="2">
        <f ca="1">IFERROR(__xludf.DUMMYFUNCTION("""COMPUTED_VALUE"""),0)</f>
        <v>0</v>
      </c>
      <c r="J143" s="2">
        <f ca="1">IFERROR(__xludf.DUMMYFUNCTION("""COMPUTED_VALUE"""),0)</f>
        <v>0</v>
      </c>
      <c r="K143" s="2">
        <f ca="1">IFERROR(__xludf.DUMMYFUNCTION("""COMPUTED_VALUE"""),0)</f>
        <v>0</v>
      </c>
      <c r="L143" s="2">
        <f ca="1">IFERROR(__xludf.DUMMYFUNCTION("""COMPUTED_VALUE"""),0)</f>
        <v>0</v>
      </c>
      <c r="M143" s="2">
        <f ca="1">IFERROR(__xludf.DUMMYFUNCTION("""COMPUTED_VALUE"""),0)</f>
        <v>0</v>
      </c>
      <c r="N143" s="2">
        <f ca="1">IFERROR(__xludf.DUMMYFUNCTION("""COMPUTED_VALUE"""),0)</f>
        <v>0</v>
      </c>
      <c r="O143" s="2">
        <f ca="1">IFERROR(__xludf.DUMMYFUNCTION("""COMPUTED_VALUE"""),0)</f>
        <v>0</v>
      </c>
      <c r="P143" s="2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IFERROR(__xludf.DUMMYFUNCTION("""COMPUTED_VALUE"""),0)</f>
        <v>0</v>
      </c>
      <c r="W143" s="2">
        <f ca="1">IFERROR(__xludf.DUMMYFUNCTION("""COMPUTED_VALUE"""),0)</f>
        <v>0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Z143" s="2">
        <f ca="1">IFERROR(__xludf.DUMMYFUNCTION("""COMPUTED_VALUE"""),0)</f>
        <v>0</v>
      </c>
      <c r="AA143" s="2">
        <f ca="1">IFERROR(__xludf.DUMMYFUNCTION("""COMPUTED_VALUE"""),0)</f>
        <v>0</v>
      </c>
      <c r="AB143" s="2">
        <f ca="1">IFERROR(__xludf.DUMMYFUNCTION("""COMPUTED_VALUE"""),0)</f>
        <v>0</v>
      </c>
      <c r="AC143" s="2">
        <f ca="1">IFERROR(__xludf.DUMMYFUNCTION("""COMPUTED_VALUE"""),0)</f>
        <v>0</v>
      </c>
      <c r="AD143" s="2">
        <f ca="1">IFERROR(__xludf.DUMMYFUNCTION("""COMPUTED_VALUE"""),0)</f>
        <v>0</v>
      </c>
      <c r="AE143" s="2">
        <f ca="1">IFERROR(__xludf.DUMMYFUNCTION("""COMPUTED_VALUE"""),0)</f>
        <v>0</v>
      </c>
      <c r="AF143" s="2">
        <f ca="1">IFERROR(__xludf.DUMMYFUNCTION("""COMPUTED_VALUE"""),0)</f>
        <v>0</v>
      </c>
      <c r="AG143" s="2">
        <f ca="1">IFERROR(__xludf.DUMMYFUNCTION("""COMPUTED_VALUE"""),0)</f>
        <v>0</v>
      </c>
      <c r="AH143" s="2">
        <f ca="1">IFERROR(__xludf.DUMMYFUNCTION("""COMPUTED_VALUE"""),0)</f>
        <v>0</v>
      </c>
      <c r="AI143" s="2">
        <f ca="1">IFERROR(__xludf.DUMMYFUNCTION("""COMPUTED_VALUE"""),0)</f>
        <v>0</v>
      </c>
      <c r="AJ143" s="2">
        <f ca="1">IFERROR(__xludf.DUMMYFUNCTION("""COMPUTED_VALUE"""),0)</f>
        <v>0</v>
      </c>
      <c r="AK143" s="2">
        <f ca="1">IFERROR(__xludf.DUMMYFUNCTION("""COMPUTED_VALUE"""),0)</f>
        <v>0</v>
      </c>
      <c r="AL143" s="2">
        <f ca="1">IFERROR(__xludf.DUMMYFUNCTION("""COMPUTED_VALUE"""),0)</f>
        <v>0</v>
      </c>
      <c r="AM143" s="2">
        <f ca="1">IFERROR(__xludf.DUMMYFUNCTION("""COMPUTED_VALUE"""),0)</f>
        <v>0</v>
      </c>
      <c r="AN143" s="2">
        <f ca="1">IFERROR(__xludf.DUMMYFUNCTION("""COMPUTED_VALUE"""),0)</f>
        <v>0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IFERROR(__xludf.DUMMYFUNCTION("""COMPUTED_VALUE"""),0)</f>
        <v>0</v>
      </c>
      <c r="AU143" s="2">
        <f ca="1">IFERROR(__xludf.DUMMYFUNCTION("""COMPUTED_VALUE"""),0)</f>
        <v>0</v>
      </c>
      <c r="AV143" s="2">
        <f ca="1">IFERROR(__xludf.DUMMYFUNCTION("""COMPUTED_VALUE"""),0)</f>
        <v>0</v>
      </c>
      <c r="AW143" s="2">
        <f ca="1">IFERROR(__xludf.DUMMYFUNCTION("""COMPUTED_VALUE"""),0)</f>
        <v>0</v>
      </c>
      <c r="AX143" s="2">
        <f ca="1">IFERROR(__xludf.DUMMYFUNCTION("""COMPUTED_VALUE"""),0)</f>
        <v>0</v>
      </c>
      <c r="AY143" s="2">
        <f ca="1">IFERROR(__xludf.DUMMYFUNCTION("""COMPUTED_VALUE"""),0)</f>
        <v>0</v>
      </c>
      <c r="AZ143" s="2">
        <f ca="1">IFERROR(__xludf.DUMMYFUNCTION("""COMPUTED_VALUE"""),0)</f>
        <v>0</v>
      </c>
    </row>
    <row r="144" spans="1:52" ht="13.2" x14ac:dyDescent="0.25">
      <c r="A144" s="2" t="str">
        <f ca="1">IFERROR(__xludf.DUMMYFUNCTION("""COMPUTED_VALUE"""),"Orange County, CA")</f>
        <v>Orange County, CA</v>
      </c>
      <c r="B144" s="2" t="str">
        <f ca="1">IFERROR(__xludf.DUMMYFUNCTION("""COMPUTED_VALUE"""),"US")</f>
        <v>US</v>
      </c>
      <c r="C144" s="2">
        <f ca="1">IFERROR(__xludf.DUMMYFUNCTION("""COMPUTED_VALUE"""),33.7879)</f>
        <v>33.7879</v>
      </c>
      <c r="D144" s="2">
        <f ca="1">IFERROR(__xludf.DUMMYFUNCTION("""COMPUTED_VALUE"""),-117.8531)</f>
        <v>-117.8531</v>
      </c>
      <c r="E144" s="2">
        <f ca="1">IFERROR(__xludf.DUMMYFUNCTION("""COMPUTED_VALUE"""),0)</f>
        <v>0</v>
      </c>
      <c r="F144" s="2">
        <f ca="1">IFERROR(__xludf.DUMMYFUNCTION("""COMPUTED_VALUE"""),0)</f>
        <v>0</v>
      </c>
      <c r="G144" s="2">
        <f ca="1">IFERROR(__xludf.DUMMYFUNCTION("""COMPUTED_VALUE"""),0)</f>
        <v>0</v>
      </c>
      <c r="H144" s="2">
        <f ca="1">IFERROR(__xludf.DUMMYFUNCTION("""COMPUTED_VALUE"""),0)</f>
        <v>0</v>
      </c>
      <c r="I144" s="2">
        <f ca="1">IFERROR(__xludf.DUMMYFUNCTION("""COMPUTED_VALUE"""),0)</f>
        <v>0</v>
      </c>
      <c r="J144" s="2">
        <f ca="1">IFERROR(__xludf.DUMMYFUNCTION("""COMPUTED_VALUE"""),0)</f>
        <v>0</v>
      </c>
      <c r="K144" s="2">
        <f ca="1">IFERROR(__xludf.DUMMYFUNCTION("""COMPUTED_VALUE"""),0)</f>
        <v>0</v>
      </c>
      <c r="L144" s="2">
        <f ca="1">IFERROR(__xludf.DUMMYFUNCTION("""COMPUTED_VALUE"""),0)</f>
        <v>0</v>
      </c>
      <c r="M144" s="2">
        <f ca="1">IFERROR(__xludf.DUMMYFUNCTION("""COMPUTED_VALUE"""),0)</f>
        <v>0</v>
      </c>
      <c r="N144" s="2">
        <f ca="1">IFERROR(__xludf.DUMMYFUNCTION("""COMPUTED_VALUE"""),0)</f>
        <v>0</v>
      </c>
      <c r="O144" s="2">
        <f ca="1">IFERROR(__xludf.DUMMYFUNCTION("""COMPUTED_VALUE"""),0)</f>
        <v>0</v>
      </c>
      <c r="P144" s="2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Z144" s="2">
        <f ca="1">IFERROR(__xludf.DUMMYFUNCTION("""COMPUTED_VALUE"""),0)</f>
        <v>0</v>
      </c>
      <c r="AA144" s="2">
        <f ca="1">IFERROR(__xludf.DUMMYFUNCTION("""COMPUTED_VALUE"""),0)</f>
        <v>0</v>
      </c>
      <c r="AB144" s="2">
        <f ca="1">IFERROR(__xludf.DUMMYFUNCTION("""COMPUTED_VALUE"""),0)</f>
        <v>0</v>
      </c>
      <c r="AC144" s="2">
        <f ca="1">IFERROR(__xludf.DUMMYFUNCTION("""COMPUTED_VALUE"""),0)</f>
        <v>0</v>
      </c>
      <c r="AD144" s="2">
        <f ca="1">IFERROR(__xludf.DUMMYFUNCTION("""COMPUTED_VALUE"""),0)</f>
        <v>0</v>
      </c>
      <c r="AE144" s="2">
        <f ca="1">IFERROR(__xludf.DUMMYFUNCTION("""COMPUTED_VALUE"""),0)</f>
        <v>0</v>
      </c>
      <c r="AF144" s="2">
        <f ca="1">IFERROR(__xludf.DUMMYFUNCTION("""COMPUTED_VALUE"""),0)</f>
        <v>0</v>
      </c>
      <c r="AG144" s="2">
        <f ca="1">IFERROR(__xludf.DUMMYFUNCTION("""COMPUTED_VALUE"""),0)</f>
        <v>0</v>
      </c>
      <c r="AH144" s="2">
        <f ca="1">IFERROR(__xludf.DUMMYFUNCTION("""COMPUTED_VALUE"""),0)</f>
        <v>0</v>
      </c>
      <c r="AI144" s="2">
        <f ca="1">IFERROR(__xludf.DUMMYFUNCTION("""COMPUTED_VALUE"""),0)</f>
        <v>0</v>
      </c>
      <c r="AJ144" s="2">
        <f ca="1">IFERROR(__xludf.DUMMYFUNCTION("""COMPUTED_VALUE"""),0)</f>
        <v>0</v>
      </c>
      <c r="AK144" s="2">
        <f ca="1">IFERROR(__xludf.DUMMYFUNCTION("""COMPUTED_VALUE"""),0)</f>
        <v>0</v>
      </c>
      <c r="AL144" s="2">
        <f ca="1">IFERROR(__xludf.DUMMYFUNCTION("""COMPUTED_VALUE"""),0)</f>
        <v>0</v>
      </c>
      <c r="AM144" s="2">
        <f ca="1">IFERROR(__xludf.DUMMYFUNCTION("""COMPUTED_VALUE"""),0)</f>
        <v>0</v>
      </c>
      <c r="AN144" s="2">
        <f ca="1">IFERROR(__xludf.DUMMYFUNCTION("""COMPUTED_VALUE"""),0)</f>
        <v>0</v>
      </c>
      <c r="AO144" s="2">
        <f ca="1">IFERROR(__xludf.DUMMYFUNCTION("""COMPUTED_VALUE"""),0)</f>
        <v>0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IFERROR(__xludf.DUMMYFUNCTION("""COMPUTED_VALUE"""),0)</f>
        <v>0</v>
      </c>
      <c r="AU144" s="2">
        <f ca="1">IFERROR(__xludf.DUMMYFUNCTION("""COMPUTED_VALUE"""),0)</f>
        <v>0</v>
      </c>
      <c r="AV144" s="2">
        <f ca="1">IFERROR(__xludf.DUMMYFUNCTION("""COMPUTED_VALUE"""),0)</f>
        <v>0</v>
      </c>
      <c r="AW144" s="2">
        <f ca="1">IFERROR(__xludf.DUMMYFUNCTION("""COMPUTED_VALUE"""),0)</f>
        <v>0</v>
      </c>
      <c r="AX144" s="2">
        <f ca="1">IFERROR(__xludf.DUMMYFUNCTION("""COMPUTED_VALUE"""),0)</f>
        <v>0</v>
      </c>
      <c r="AY144" s="2">
        <f ca="1">IFERROR(__xludf.DUMMYFUNCTION("""COMPUTED_VALUE"""),0)</f>
        <v>0</v>
      </c>
      <c r="AZ144" s="2">
        <f ca="1">IFERROR(__xludf.DUMMYFUNCTION("""COMPUTED_VALUE"""),0)</f>
        <v>0</v>
      </c>
    </row>
    <row r="145" spans="1:52" ht="13.2" x14ac:dyDescent="0.25">
      <c r="A145" s="2" t="str">
        <f ca="1">IFERROR(__xludf.DUMMYFUNCTION("""COMPUTED_VALUE"""),"")</f>
        <v/>
      </c>
      <c r="B145" s="2" t="str">
        <f ca="1">IFERROR(__xludf.DUMMYFUNCTION("""COMPUTED_VALUE"""),"Hungary")</f>
        <v>Hungary</v>
      </c>
      <c r="C145" s="2">
        <f ca="1">IFERROR(__xludf.DUMMYFUNCTION("""COMPUTED_VALUE"""),47.1625)</f>
        <v>47.162500000000001</v>
      </c>
      <c r="D145" s="2">
        <f ca="1">IFERROR(__xludf.DUMMYFUNCTION("""COMPUTED_VALUE"""),19.5033)</f>
        <v>19.503299999999999</v>
      </c>
      <c r="E145" s="2">
        <f ca="1">IFERROR(__xludf.DUMMYFUNCTION("""COMPUTED_VALUE"""),0)</f>
        <v>0</v>
      </c>
      <c r="F145" s="2">
        <f ca="1">IFERROR(__xludf.DUMMYFUNCTION("""COMPUTED_VALUE"""),0)</f>
        <v>0</v>
      </c>
      <c r="G145" s="2">
        <f ca="1">IFERROR(__xludf.DUMMYFUNCTION("""COMPUTED_VALUE"""),0)</f>
        <v>0</v>
      </c>
      <c r="H145" s="2">
        <f ca="1">IFERROR(__xludf.DUMMYFUNCTION("""COMPUTED_VALUE"""),0)</f>
        <v>0</v>
      </c>
      <c r="I145" s="2">
        <f ca="1">IFERROR(__xludf.DUMMYFUNCTION("""COMPUTED_VALUE"""),0)</f>
        <v>0</v>
      </c>
      <c r="J145" s="2">
        <f ca="1">IFERROR(__xludf.DUMMYFUNCTION("""COMPUTED_VALUE"""),0)</f>
        <v>0</v>
      </c>
      <c r="K145" s="2">
        <f ca="1">IFERROR(__xludf.DUMMYFUNCTION("""COMPUTED_VALUE"""),0)</f>
        <v>0</v>
      </c>
      <c r="L145" s="2">
        <f ca="1">IFERROR(__xludf.DUMMYFUNCTION("""COMPUTED_VALUE"""),0)</f>
        <v>0</v>
      </c>
      <c r="M145" s="2">
        <f ca="1">IFERROR(__xludf.DUMMYFUNCTION("""COMPUTED_VALUE"""),0)</f>
        <v>0</v>
      </c>
      <c r="N145" s="2">
        <f ca="1">IFERROR(__xludf.DUMMYFUNCTION("""COMPUTED_VALUE"""),0)</f>
        <v>0</v>
      </c>
      <c r="O145" s="2">
        <f ca="1">IFERROR(__xludf.DUMMYFUNCTION("""COMPUTED_VALUE"""),0)</f>
        <v>0</v>
      </c>
      <c r="P145" s="2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Z145" s="2">
        <f ca="1">IFERROR(__xludf.DUMMYFUNCTION("""COMPUTED_VALUE"""),0)</f>
        <v>0</v>
      </c>
      <c r="AA145" s="2">
        <f ca="1">IFERROR(__xludf.DUMMYFUNCTION("""COMPUTED_VALUE"""),0)</f>
        <v>0</v>
      </c>
      <c r="AB145" s="2">
        <f ca="1">IFERROR(__xludf.DUMMYFUNCTION("""COMPUTED_VALUE"""),0)</f>
        <v>0</v>
      </c>
      <c r="AC145" s="2">
        <f ca="1">IFERROR(__xludf.DUMMYFUNCTION("""COMPUTED_VALUE"""),0)</f>
        <v>0</v>
      </c>
      <c r="AD145" s="2">
        <f ca="1">IFERROR(__xludf.DUMMYFUNCTION("""COMPUTED_VALUE"""),0)</f>
        <v>0</v>
      </c>
      <c r="AE145" s="2">
        <f ca="1">IFERROR(__xludf.DUMMYFUNCTION("""COMPUTED_VALUE"""),0)</f>
        <v>0</v>
      </c>
      <c r="AF145" s="2">
        <f ca="1">IFERROR(__xludf.DUMMYFUNCTION("""COMPUTED_VALUE"""),0)</f>
        <v>0</v>
      </c>
      <c r="AG145" s="2">
        <f ca="1">IFERROR(__xludf.DUMMYFUNCTION("""COMPUTED_VALUE"""),0)</f>
        <v>0</v>
      </c>
      <c r="AH145" s="2">
        <f ca="1">IFERROR(__xludf.DUMMYFUNCTION("""COMPUTED_VALUE"""),0)</f>
        <v>0</v>
      </c>
      <c r="AI145" s="2">
        <f ca="1">IFERROR(__xludf.DUMMYFUNCTION("""COMPUTED_VALUE"""),0)</f>
        <v>0</v>
      </c>
      <c r="AJ145" s="2">
        <f ca="1">IFERROR(__xludf.DUMMYFUNCTION("""COMPUTED_VALUE"""),0)</f>
        <v>0</v>
      </c>
      <c r="AK145" s="2">
        <f ca="1">IFERROR(__xludf.DUMMYFUNCTION("""COMPUTED_VALUE"""),0)</f>
        <v>0</v>
      </c>
      <c r="AL145" s="2">
        <f ca="1">IFERROR(__xludf.DUMMYFUNCTION("""COMPUTED_VALUE"""),0)</f>
        <v>0</v>
      </c>
      <c r="AM145" s="2">
        <f ca="1">IFERROR(__xludf.DUMMYFUNCTION("""COMPUTED_VALUE"""),0)</f>
        <v>0</v>
      </c>
      <c r="AN145" s="2">
        <f ca="1">IFERROR(__xludf.DUMMYFUNCTION("""COMPUTED_VALUE"""),0)</f>
        <v>0</v>
      </c>
      <c r="AO145" s="2">
        <f ca="1">IFERROR(__xludf.DUMMYFUNCTION("""COMPUTED_VALUE"""),0)</f>
        <v>0</v>
      </c>
      <c r="AP145" s="2">
        <f ca="1">IFERROR(__xludf.DUMMYFUNCTION("""COMPUTED_VALUE"""),0)</f>
        <v>0</v>
      </c>
      <c r="AQ145" s="2">
        <f ca="1">IFERROR(__xludf.DUMMYFUNCTION("""COMPUTED_VALUE"""),0)</f>
        <v>0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IFERROR(__xludf.DUMMYFUNCTION("""COMPUTED_VALUE"""),0)</f>
        <v>0</v>
      </c>
      <c r="AU145" s="2">
        <f ca="1">IFERROR(__xludf.DUMMYFUNCTION("""COMPUTED_VALUE"""),0)</f>
        <v>0</v>
      </c>
      <c r="AV145" s="2">
        <f ca="1">IFERROR(__xludf.DUMMYFUNCTION("""COMPUTED_VALUE"""),0)</f>
        <v>0</v>
      </c>
      <c r="AW145" s="2">
        <f ca="1">IFERROR(__xludf.DUMMYFUNCTION("""COMPUTED_VALUE"""),0)</f>
        <v>0</v>
      </c>
      <c r="AX145" s="2">
        <f ca="1">IFERROR(__xludf.DUMMYFUNCTION("""COMPUTED_VALUE"""),0)</f>
        <v>0</v>
      </c>
      <c r="AY145" s="2">
        <f ca="1">IFERROR(__xludf.DUMMYFUNCTION("""COMPUTED_VALUE"""),0)</f>
        <v>0</v>
      </c>
      <c r="AZ145" s="2">
        <f ca="1">IFERROR(__xludf.DUMMYFUNCTION("""COMPUTED_VALUE"""),0)</f>
        <v>0</v>
      </c>
    </row>
    <row r="146" spans="1:52" ht="13.2" x14ac:dyDescent="0.25">
      <c r="A146" s="2" t="str">
        <f ca="1">IFERROR(__xludf.DUMMYFUNCTION("""COMPUTED_VALUE"""),"Northern Territory")</f>
        <v>Northern Territory</v>
      </c>
      <c r="B146" s="2" t="str">
        <f ca="1">IFERROR(__xludf.DUMMYFUNCTION("""COMPUTED_VALUE"""),"Australia")</f>
        <v>Australia</v>
      </c>
      <c r="C146" s="2">
        <f ca="1">IFERROR(__xludf.DUMMYFUNCTION("""COMPUTED_VALUE"""),-12.4634)</f>
        <v>-12.4634</v>
      </c>
      <c r="D146" s="2">
        <f ca="1">IFERROR(__xludf.DUMMYFUNCTION("""COMPUTED_VALUE"""),130.8456)</f>
        <v>130.84559999999999</v>
      </c>
      <c r="E146" s="2">
        <f ca="1">IFERROR(__xludf.DUMMYFUNCTION("""COMPUTED_VALUE"""),0)</f>
        <v>0</v>
      </c>
      <c r="F146" s="2">
        <f ca="1">IFERROR(__xludf.DUMMYFUNCTION("""COMPUTED_VALUE"""),0)</f>
        <v>0</v>
      </c>
      <c r="G146" s="2">
        <f ca="1">IFERROR(__xludf.DUMMYFUNCTION("""COMPUTED_VALUE"""),0)</f>
        <v>0</v>
      </c>
      <c r="H146" s="2">
        <f ca="1">IFERROR(__xludf.DUMMYFUNCTION("""COMPUTED_VALUE"""),0)</f>
        <v>0</v>
      </c>
      <c r="I146" s="2">
        <f ca="1">IFERROR(__xludf.DUMMYFUNCTION("""COMPUTED_VALUE"""),0)</f>
        <v>0</v>
      </c>
      <c r="J146" s="2">
        <f ca="1">IFERROR(__xludf.DUMMYFUNCTION("""COMPUTED_VALUE"""),0)</f>
        <v>0</v>
      </c>
      <c r="K146" s="2">
        <f ca="1">IFERROR(__xludf.DUMMYFUNCTION("""COMPUTED_VALUE"""),0)</f>
        <v>0</v>
      </c>
      <c r="L146" s="2">
        <f ca="1">IFERROR(__xludf.DUMMYFUNCTION("""COMPUTED_VALUE"""),0)</f>
        <v>0</v>
      </c>
      <c r="M146" s="2">
        <f ca="1">IFERROR(__xludf.DUMMYFUNCTION("""COMPUTED_VALUE"""),0)</f>
        <v>0</v>
      </c>
      <c r="N146" s="2">
        <f ca="1">IFERROR(__xludf.DUMMYFUNCTION("""COMPUTED_VALUE"""),0)</f>
        <v>0</v>
      </c>
      <c r="O146" s="2">
        <f ca="1">IFERROR(__xludf.DUMMYFUNCTION("""COMPUTED_VALUE"""),0)</f>
        <v>0</v>
      </c>
      <c r="P146" s="2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IFERROR(__xludf.DUMMYFUNCTION("""COMPUTED_VALUE"""),0)</f>
        <v>0</v>
      </c>
      <c r="S146" s="2">
        <f ca="1">IFERROR(__xludf.DUMMYFUNCTION("""COMPUTED_VALUE"""),0)</f>
        <v>0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Z146" s="2">
        <f ca="1">IFERROR(__xludf.DUMMYFUNCTION("""COMPUTED_VALUE"""),0)</f>
        <v>0</v>
      </c>
      <c r="AA146" s="2">
        <f ca="1">IFERROR(__xludf.DUMMYFUNCTION("""COMPUTED_VALUE"""),0)</f>
        <v>0</v>
      </c>
      <c r="AB146" s="2">
        <f ca="1">IFERROR(__xludf.DUMMYFUNCTION("""COMPUTED_VALUE"""),0)</f>
        <v>0</v>
      </c>
      <c r="AC146" s="2">
        <f ca="1">IFERROR(__xludf.DUMMYFUNCTION("""COMPUTED_VALUE"""),0)</f>
        <v>0</v>
      </c>
      <c r="AD146" s="2">
        <f ca="1">IFERROR(__xludf.DUMMYFUNCTION("""COMPUTED_VALUE"""),0)</f>
        <v>0</v>
      </c>
      <c r="AE146" s="2">
        <f ca="1">IFERROR(__xludf.DUMMYFUNCTION("""COMPUTED_VALUE"""),0)</f>
        <v>0</v>
      </c>
      <c r="AF146" s="2">
        <f ca="1">IFERROR(__xludf.DUMMYFUNCTION("""COMPUTED_VALUE"""),0)</f>
        <v>0</v>
      </c>
      <c r="AG146" s="2">
        <f ca="1">IFERROR(__xludf.DUMMYFUNCTION("""COMPUTED_VALUE"""),0)</f>
        <v>0</v>
      </c>
      <c r="AH146" s="2">
        <f ca="1">IFERROR(__xludf.DUMMYFUNCTION("""COMPUTED_VALUE"""),0)</f>
        <v>0</v>
      </c>
      <c r="AI146" s="2">
        <f ca="1">IFERROR(__xludf.DUMMYFUNCTION("""COMPUTED_VALUE"""),0)</f>
        <v>0</v>
      </c>
      <c r="AJ146" s="2">
        <f ca="1">IFERROR(__xludf.DUMMYFUNCTION("""COMPUTED_VALUE"""),0)</f>
        <v>0</v>
      </c>
      <c r="AK146" s="2">
        <f ca="1">IFERROR(__xludf.DUMMYFUNCTION("""COMPUTED_VALUE"""),0)</f>
        <v>0</v>
      </c>
      <c r="AL146" s="2">
        <f ca="1">IFERROR(__xludf.DUMMYFUNCTION("""COMPUTED_VALUE"""),0)</f>
        <v>0</v>
      </c>
      <c r="AM146" s="2">
        <f ca="1">IFERROR(__xludf.DUMMYFUNCTION("""COMPUTED_VALUE"""),0)</f>
        <v>0</v>
      </c>
      <c r="AN146" s="2">
        <f ca="1">IFERROR(__xludf.DUMMYFUNCTION("""COMPUTED_VALUE"""),0)</f>
        <v>0</v>
      </c>
      <c r="AO146" s="2">
        <f ca="1">IFERROR(__xludf.DUMMYFUNCTION("""COMPUTED_VALUE"""),0)</f>
        <v>0</v>
      </c>
      <c r="AP146" s="2">
        <f ca="1">IFERROR(__xludf.DUMMYFUNCTION("""COMPUTED_VALUE"""),0)</f>
        <v>0</v>
      </c>
      <c r="AQ146" s="2">
        <f ca="1">IFERROR(__xludf.DUMMYFUNCTION("""COMPUTED_VALUE"""),0)</f>
        <v>0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IFERROR(__xludf.DUMMYFUNCTION("""COMPUTED_VALUE"""),0)</f>
        <v>0</v>
      </c>
      <c r="AU146" s="2">
        <f ca="1">IFERROR(__xludf.DUMMYFUNCTION("""COMPUTED_VALUE"""),0)</f>
        <v>0</v>
      </c>
      <c r="AV146" s="2">
        <f ca="1">IFERROR(__xludf.DUMMYFUNCTION("""COMPUTED_VALUE"""),0)</f>
        <v>0</v>
      </c>
      <c r="AW146" s="2">
        <f ca="1">IFERROR(__xludf.DUMMYFUNCTION("""COMPUTED_VALUE"""),0)</f>
        <v>0</v>
      </c>
      <c r="AX146" s="2">
        <f ca="1">IFERROR(__xludf.DUMMYFUNCTION("""COMPUTED_VALUE"""),0)</f>
        <v>0</v>
      </c>
      <c r="AY146" s="2">
        <f ca="1">IFERROR(__xludf.DUMMYFUNCTION("""COMPUTED_VALUE"""),0)</f>
        <v>0</v>
      </c>
      <c r="AZ146" s="2">
        <f ca="1">IFERROR(__xludf.DUMMYFUNCTION("""COMPUTED_VALUE"""),0)</f>
        <v>0</v>
      </c>
    </row>
    <row r="147" spans="1:52" ht="13.2" x14ac:dyDescent="0.25">
      <c r="A147" s="2" t="str">
        <f ca="1">IFERROR(__xludf.DUMMYFUNCTION("""COMPUTED_VALUE"""),"")</f>
        <v/>
      </c>
      <c r="B147" s="2" t="str">
        <f ca="1">IFERROR(__xludf.DUMMYFUNCTION("""COMPUTED_VALUE"""),"Faroe Islands")</f>
        <v>Faroe Islands</v>
      </c>
      <c r="C147" s="2">
        <f ca="1">IFERROR(__xludf.DUMMYFUNCTION("""COMPUTED_VALUE"""),61.8926)</f>
        <v>61.892600000000002</v>
      </c>
      <c r="D147" s="2">
        <f ca="1">IFERROR(__xludf.DUMMYFUNCTION("""COMPUTED_VALUE"""),-6.9118)</f>
        <v>-6.9118000000000004</v>
      </c>
      <c r="E147" s="2">
        <f ca="1">IFERROR(__xludf.DUMMYFUNCTION("""COMPUTED_VALUE"""),0)</f>
        <v>0</v>
      </c>
      <c r="F147" s="2">
        <f ca="1">IFERROR(__xludf.DUMMYFUNCTION("""COMPUTED_VALUE"""),0)</f>
        <v>0</v>
      </c>
      <c r="G147" s="2">
        <f ca="1">IFERROR(__xludf.DUMMYFUNCTION("""COMPUTED_VALUE"""),0)</f>
        <v>0</v>
      </c>
      <c r="H147" s="2">
        <f ca="1">IFERROR(__xludf.DUMMYFUNCTION("""COMPUTED_VALUE"""),0)</f>
        <v>0</v>
      </c>
      <c r="I147" s="2">
        <f ca="1">IFERROR(__xludf.DUMMYFUNCTION("""COMPUTED_VALUE"""),0)</f>
        <v>0</v>
      </c>
      <c r="J147" s="2">
        <f ca="1">IFERROR(__xludf.DUMMYFUNCTION("""COMPUTED_VALUE"""),0)</f>
        <v>0</v>
      </c>
      <c r="K147" s="2">
        <f ca="1">IFERROR(__xludf.DUMMYFUNCTION("""COMPUTED_VALUE"""),0)</f>
        <v>0</v>
      </c>
      <c r="L147" s="2">
        <f ca="1">IFERROR(__xludf.DUMMYFUNCTION("""COMPUTED_VALUE"""),0)</f>
        <v>0</v>
      </c>
      <c r="M147" s="2">
        <f ca="1">IFERROR(__xludf.DUMMYFUNCTION("""COMPUTED_VALUE"""),0)</f>
        <v>0</v>
      </c>
      <c r="N147" s="2">
        <f ca="1">IFERROR(__xludf.DUMMYFUNCTION("""COMPUTED_VALUE"""),0)</f>
        <v>0</v>
      </c>
      <c r="O147" s="2">
        <f ca="1">IFERROR(__xludf.DUMMYFUNCTION("""COMPUTED_VALUE"""),0)</f>
        <v>0</v>
      </c>
      <c r="P147" s="2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Z147" s="2">
        <f ca="1">IFERROR(__xludf.DUMMYFUNCTION("""COMPUTED_VALUE"""),0)</f>
        <v>0</v>
      </c>
      <c r="AA147" s="2">
        <f ca="1">IFERROR(__xludf.DUMMYFUNCTION("""COMPUTED_VALUE"""),0)</f>
        <v>0</v>
      </c>
      <c r="AB147" s="2">
        <f ca="1">IFERROR(__xludf.DUMMYFUNCTION("""COMPUTED_VALUE"""),0)</f>
        <v>0</v>
      </c>
      <c r="AC147" s="2">
        <f ca="1">IFERROR(__xludf.DUMMYFUNCTION("""COMPUTED_VALUE"""),0)</f>
        <v>0</v>
      </c>
      <c r="AD147" s="2">
        <f ca="1">IFERROR(__xludf.DUMMYFUNCTION("""COMPUTED_VALUE"""),0)</f>
        <v>0</v>
      </c>
      <c r="AE147" s="2">
        <f ca="1">IFERROR(__xludf.DUMMYFUNCTION("""COMPUTED_VALUE"""),0)</f>
        <v>0</v>
      </c>
      <c r="AF147" s="2">
        <f ca="1">IFERROR(__xludf.DUMMYFUNCTION("""COMPUTED_VALUE"""),0)</f>
        <v>0</v>
      </c>
      <c r="AG147" s="2">
        <f ca="1">IFERROR(__xludf.DUMMYFUNCTION("""COMPUTED_VALUE"""),0)</f>
        <v>0</v>
      </c>
      <c r="AH147" s="2">
        <f ca="1">IFERROR(__xludf.DUMMYFUNCTION("""COMPUTED_VALUE"""),0)</f>
        <v>0</v>
      </c>
      <c r="AI147" s="2">
        <f ca="1">IFERROR(__xludf.DUMMYFUNCTION("""COMPUTED_VALUE"""),0)</f>
        <v>0</v>
      </c>
      <c r="AJ147" s="2">
        <f ca="1">IFERROR(__xludf.DUMMYFUNCTION("""COMPUTED_VALUE"""),0)</f>
        <v>0</v>
      </c>
      <c r="AK147" s="2">
        <f ca="1">IFERROR(__xludf.DUMMYFUNCTION("""COMPUTED_VALUE"""),0)</f>
        <v>0</v>
      </c>
      <c r="AL147" s="2">
        <f ca="1">IFERROR(__xludf.DUMMYFUNCTION("""COMPUTED_VALUE"""),0)</f>
        <v>0</v>
      </c>
      <c r="AM147" s="2">
        <f ca="1">IFERROR(__xludf.DUMMYFUNCTION("""COMPUTED_VALUE"""),0)</f>
        <v>0</v>
      </c>
      <c r="AN147" s="2">
        <f ca="1">IFERROR(__xludf.DUMMYFUNCTION("""COMPUTED_VALUE"""),0)</f>
        <v>0</v>
      </c>
      <c r="AO147" s="2">
        <f ca="1">IFERROR(__xludf.DUMMYFUNCTION("""COMPUTED_VALUE"""),0)</f>
        <v>0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IFERROR(__xludf.DUMMYFUNCTION("""COMPUTED_VALUE"""),0)</f>
        <v>0</v>
      </c>
      <c r="AU147" s="2">
        <f ca="1">IFERROR(__xludf.DUMMYFUNCTION("""COMPUTED_VALUE"""),0)</f>
        <v>0</v>
      </c>
      <c r="AV147" s="2">
        <f ca="1">IFERROR(__xludf.DUMMYFUNCTION("""COMPUTED_VALUE"""),0)</f>
        <v>0</v>
      </c>
      <c r="AW147" s="2">
        <f ca="1">IFERROR(__xludf.DUMMYFUNCTION("""COMPUTED_VALUE"""),0)</f>
        <v>0</v>
      </c>
      <c r="AX147" s="2">
        <f ca="1">IFERROR(__xludf.DUMMYFUNCTION("""COMPUTED_VALUE"""),0)</f>
        <v>0</v>
      </c>
      <c r="AY147" s="2">
        <f ca="1">IFERROR(__xludf.DUMMYFUNCTION("""COMPUTED_VALUE"""),0)</f>
        <v>0</v>
      </c>
      <c r="AZ147" s="2">
        <f ca="1">IFERROR(__xludf.DUMMYFUNCTION("""COMPUTED_VALUE"""),0)</f>
        <v>0</v>
      </c>
    </row>
    <row r="148" spans="1:52" ht="13.2" x14ac:dyDescent="0.25">
      <c r="A148" s="2" t="str">
        <f ca="1">IFERROR(__xludf.DUMMYFUNCTION("""COMPUTED_VALUE"""),"")</f>
        <v/>
      </c>
      <c r="B148" s="2" t="str">
        <f ca="1">IFERROR(__xludf.DUMMYFUNCTION("""COMPUTED_VALUE"""),"Gibraltar")</f>
        <v>Gibraltar</v>
      </c>
      <c r="C148" s="2">
        <f ca="1">IFERROR(__xludf.DUMMYFUNCTION("""COMPUTED_VALUE"""),36.1408)</f>
        <v>36.140799999999999</v>
      </c>
      <c r="D148" s="2">
        <f ca="1">IFERROR(__xludf.DUMMYFUNCTION("""COMPUTED_VALUE"""),-5.3536)</f>
        <v>-5.3536000000000001</v>
      </c>
      <c r="E148" s="2">
        <f ca="1">IFERROR(__xludf.DUMMYFUNCTION("""COMPUTED_VALUE"""),0)</f>
        <v>0</v>
      </c>
      <c r="F148" s="2">
        <f ca="1">IFERROR(__xludf.DUMMYFUNCTION("""COMPUTED_VALUE"""),0)</f>
        <v>0</v>
      </c>
      <c r="G148" s="2">
        <f ca="1">IFERROR(__xludf.DUMMYFUNCTION("""COMPUTED_VALUE"""),0)</f>
        <v>0</v>
      </c>
      <c r="H148" s="2">
        <f ca="1">IFERROR(__xludf.DUMMYFUNCTION("""COMPUTED_VALUE"""),0)</f>
        <v>0</v>
      </c>
      <c r="I148" s="2">
        <f ca="1">IFERROR(__xludf.DUMMYFUNCTION("""COMPUTED_VALUE"""),0)</f>
        <v>0</v>
      </c>
      <c r="J148" s="2">
        <f ca="1">IFERROR(__xludf.DUMMYFUNCTION("""COMPUTED_VALUE"""),0)</f>
        <v>0</v>
      </c>
      <c r="K148" s="2">
        <f ca="1">IFERROR(__xludf.DUMMYFUNCTION("""COMPUTED_VALUE"""),0)</f>
        <v>0</v>
      </c>
      <c r="L148" s="2">
        <f ca="1">IFERROR(__xludf.DUMMYFUNCTION("""COMPUTED_VALUE"""),0)</f>
        <v>0</v>
      </c>
      <c r="M148" s="2">
        <f ca="1">IFERROR(__xludf.DUMMYFUNCTION("""COMPUTED_VALUE"""),0)</f>
        <v>0</v>
      </c>
      <c r="N148" s="2">
        <f ca="1">IFERROR(__xludf.DUMMYFUNCTION("""COMPUTED_VALUE"""),0)</f>
        <v>0</v>
      </c>
      <c r="O148" s="2">
        <f ca="1">IFERROR(__xludf.DUMMYFUNCTION("""COMPUTED_VALUE"""),0)</f>
        <v>0</v>
      </c>
      <c r="P148" s="2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IFERROR(__xludf.DUMMYFUNCTION("""COMPUTED_VALUE"""),0)</f>
        <v>0</v>
      </c>
      <c r="U148" s="2">
        <f ca="1">IFERROR(__xludf.DUMMYFUNCTION("""COMPUTED_VALUE"""),0)</f>
        <v>0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Z148" s="2">
        <f ca="1">IFERROR(__xludf.DUMMYFUNCTION("""COMPUTED_VALUE"""),0)</f>
        <v>0</v>
      </c>
      <c r="AA148" s="2">
        <f ca="1">IFERROR(__xludf.DUMMYFUNCTION("""COMPUTED_VALUE"""),0)</f>
        <v>0</v>
      </c>
      <c r="AB148" s="2">
        <f ca="1">IFERROR(__xludf.DUMMYFUNCTION("""COMPUTED_VALUE"""),0)</f>
        <v>0</v>
      </c>
      <c r="AC148" s="2">
        <f ca="1">IFERROR(__xludf.DUMMYFUNCTION("""COMPUTED_VALUE"""),0)</f>
        <v>0</v>
      </c>
      <c r="AD148" s="2">
        <f ca="1">IFERROR(__xludf.DUMMYFUNCTION("""COMPUTED_VALUE"""),0)</f>
        <v>0</v>
      </c>
      <c r="AE148" s="2">
        <f ca="1">IFERROR(__xludf.DUMMYFUNCTION("""COMPUTED_VALUE"""),0)</f>
        <v>0</v>
      </c>
      <c r="AF148" s="2">
        <f ca="1">IFERROR(__xludf.DUMMYFUNCTION("""COMPUTED_VALUE"""),0)</f>
        <v>0</v>
      </c>
      <c r="AG148" s="2">
        <f ca="1">IFERROR(__xludf.DUMMYFUNCTION("""COMPUTED_VALUE"""),0)</f>
        <v>0</v>
      </c>
      <c r="AH148" s="2">
        <f ca="1">IFERROR(__xludf.DUMMYFUNCTION("""COMPUTED_VALUE"""),0)</f>
        <v>0</v>
      </c>
      <c r="AI148" s="2">
        <f ca="1">IFERROR(__xludf.DUMMYFUNCTION("""COMPUTED_VALUE"""),0)</f>
        <v>0</v>
      </c>
      <c r="AJ148" s="2">
        <f ca="1">IFERROR(__xludf.DUMMYFUNCTION("""COMPUTED_VALUE"""),0)</f>
        <v>0</v>
      </c>
      <c r="AK148" s="2">
        <f ca="1">IFERROR(__xludf.DUMMYFUNCTION("""COMPUTED_VALUE"""),0)</f>
        <v>0</v>
      </c>
      <c r="AL148" s="2">
        <f ca="1">IFERROR(__xludf.DUMMYFUNCTION("""COMPUTED_VALUE"""),0)</f>
        <v>0</v>
      </c>
      <c r="AM148" s="2">
        <f ca="1">IFERROR(__xludf.DUMMYFUNCTION("""COMPUTED_VALUE"""),0)</f>
        <v>0</v>
      </c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IFERROR(__xludf.DUMMYFUNCTION("""COMPUTED_VALUE"""),0)</f>
        <v>0</v>
      </c>
      <c r="AT148" s="2">
        <f ca="1">IFERROR(__xludf.DUMMYFUNCTION("""COMPUTED_VALUE"""),0)</f>
        <v>0</v>
      </c>
      <c r="AU148" s="2">
        <f ca="1">IFERROR(__xludf.DUMMYFUNCTION("""COMPUTED_VALUE"""),0)</f>
        <v>0</v>
      </c>
      <c r="AV148" s="2">
        <f ca="1">IFERROR(__xludf.DUMMYFUNCTION("""COMPUTED_VALUE"""),0)</f>
        <v>0</v>
      </c>
      <c r="AW148" s="2">
        <f ca="1">IFERROR(__xludf.DUMMYFUNCTION("""COMPUTED_VALUE"""),0)</f>
        <v>0</v>
      </c>
      <c r="AX148" s="2">
        <f ca="1">IFERROR(__xludf.DUMMYFUNCTION("""COMPUTED_VALUE"""),0)</f>
        <v>0</v>
      </c>
      <c r="AY148" s="2">
        <f ca="1">IFERROR(__xludf.DUMMYFUNCTION("""COMPUTED_VALUE"""),0)</f>
        <v>0</v>
      </c>
      <c r="AZ148" s="2">
        <f ca="1">IFERROR(__xludf.DUMMYFUNCTION("""COMPUTED_VALUE"""),0)</f>
        <v>0</v>
      </c>
    </row>
    <row r="149" spans="1:52" ht="13.2" x14ac:dyDescent="0.25">
      <c r="A149" s="2" t="str">
        <f ca="1">IFERROR(__xludf.DUMMYFUNCTION("""COMPUTED_VALUE"""),"")</f>
        <v/>
      </c>
      <c r="B149" s="2" t="str">
        <f ca="1">IFERROR(__xludf.DUMMYFUNCTION("""COMPUTED_VALUE"""),"Liechtenstein")</f>
        <v>Liechtenstein</v>
      </c>
      <c r="C149" s="2">
        <f ca="1">IFERROR(__xludf.DUMMYFUNCTION("""COMPUTED_VALUE"""),47.14)</f>
        <v>47.14</v>
      </c>
      <c r="D149" s="2">
        <f ca="1">IFERROR(__xludf.DUMMYFUNCTION("""COMPUTED_VALUE"""),9.55)</f>
        <v>9.5500000000000007</v>
      </c>
      <c r="E149" s="2">
        <f ca="1">IFERROR(__xludf.DUMMYFUNCTION("""COMPUTED_VALUE"""),0)</f>
        <v>0</v>
      </c>
      <c r="F149" s="2">
        <f ca="1">IFERROR(__xludf.DUMMYFUNCTION("""COMPUTED_VALUE"""),0)</f>
        <v>0</v>
      </c>
      <c r="G149" s="2">
        <f ca="1">IFERROR(__xludf.DUMMYFUNCTION("""COMPUTED_VALUE"""),0)</f>
        <v>0</v>
      </c>
      <c r="H149" s="2">
        <f ca="1">IFERROR(__xludf.DUMMYFUNCTION("""COMPUTED_VALUE"""),0)</f>
        <v>0</v>
      </c>
      <c r="I149" s="2">
        <f ca="1">IFERROR(__xludf.DUMMYFUNCTION("""COMPUTED_VALUE"""),0)</f>
        <v>0</v>
      </c>
      <c r="J149" s="2">
        <f ca="1">IFERROR(__xludf.DUMMYFUNCTION("""COMPUTED_VALUE"""),0)</f>
        <v>0</v>
      </c>
      <c r="K149" s="2">
        <f ca="1">IFERROR(__xludf.DUMMYFUNCTION("""COMPUTED_VALUE"""),0)</f>
        <v>0</v>
      </c>
      <c r="L149" s="2">
        <f ca="1">IFERROR(__xludf.DUMMYFUNCTION("""COMPUTED_VALUE"""),0)</f>
        <v>0</v>
      </c>
      <c r="M149" s="2">
        <f ca="1">IFERROR(__xludf.DUMMYFUNCTION("""COMPUTED_VALUE"""),0)</f>
        <v>0</v>
      </c>
      <c r="N149" s="2">
        <f ca="1">IFERROR(__xludf.DUMMYFUNCTION("""COMPUTED_VALUE"""),0)</f>
        <v>0</v>
      </c>
      <c r="O149" s="2">
        <f ca="1">IFERROR(__xludf.DUMMYFUNCTION("""COMPUTED_VALUE"""),0)</f>
        <v>0</v>
      </c>
      <c r="P149" s="2">
        <f ca="1">IFERROR(__xludf.DUMMYFUNCTION("""COMPUTED_VALUE"""),0)</f>
        <v>0</v>
      </c>
      <c r="Q149" s="2">
        <f ca="1">IFERROR(__xludf.DUMMYFUNCTION("""COMPUTED_VALUE"""),0)</f>
        <v>0</v>
      </c>
      <c r="R149" s="2">
        <f ca="1">IFERROR(__xludf.DUMMYFUNCTION("""COMPUTED_VALUE"""),0)</f>
        <v>0</v>
      </c>
      <c r="S149" s="2">
        <f ca="1">IFERROR(__xludf.DUMMYFUNCTION("""COMPUTED_VALUE"""),0)</f>
        <v>0</v>
      </c>
      <c r="T149" s="2">
        <f ca="1">IFERROR(__xludf.DUMMYFUNCTION("""COMPUTED_VALUE"""),0)</f>
        <v>0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Z149" s="2">
        <f ca="1">IFERROR(__xludf.DUMMYFUNCTION("""COMPUTED_VALUE"""),0)</f>
        <v>0</v>
      </c>
      <c r="AA149" s="2">
        <f ca="1">IFERROR(__xludf.DUMMYFUNCTION("""COMPUTED_VALUE"""),0)</f>
        <v>0</v>
      </c>
      <c r="AB149" s="2">
        <f ca="1">IFERROR(__xludf.DUMMYFUNCTION("""COMPUTED_VALUE"""),0)</f>
        <v>0</v>
      </c>
      <c r="AC149" s="2">
        <f ca="1">IFERROR(__xludf.DUMMYFUNCTION("""COMPUTED_VALUE"""),0)</f>
        <v>0</v>
      </c>
      <c r="AD149" s="2">
        <f ca="1">IFERROR(__xludf.DUMMYFUNCTION("""COMPUTED_VALUE"""),0)</f>
        <v>0</v>
      </c>
      <c r="AE149" s="2">
        <f ca="1">IFERROR(__xludf.DUMMYFUNCTION("""COMPUTED_VALUE"""),0)</f>
        <v>0</v>
      </c>
      <c r="AF149" s="2">
        <f ca="1">IFERROR(__xludf.DUMMYFUNCTION("""COMPUTED_VALUE"""),0)</f>
        <v>0</v>
      </c>
      <c r="AG149" s="2">
        <f ca="1">IFERROR(__xludf.DUMMYFUNCTION("""COMPUTED_VALUE"""),0)</f>
        <v>0</v>
      </c>
      <c r="AH149" s="2">
        <f ca="1">IFERROR(__xludf.DUMMYFUNCTION("""COMPUTED_VALUE"""),0)</f>
        <v>0</v>
      </c>
      <c r="AI149" s="2">
        <f ca="1">IFERROR(__xludf.DUMMYFUNCTION("""COMPUTED_VALUE"""),0)</f>
        <v>0</v>
      </c>
      <c r="AJ149" s="2">
        <f ca="1">IFERROR(__xludf.DUMMYFUNCTION("""COMPUTED_VALUE"""),0)</f>
        <v>0</v>
      </c>
      <c r="AK149" s="2">
        <f ca="1">IFERROR(__xludf.DUMMYFUNCTION("""COMPUTED_VALUE"""),0)</f>
        <v>0</v>
      </c>
      <c r="AL149" s="2">
        <f ca="1">IFERROR(__xludf.DUMMYFUNCTION("""COMPUTED_VALUE"""),0)</f>
        <v>0</v>
      </c>
      <c r="AM149" s="2">
        <f ca="1">IFERROR(__xludf.DUMMYFUNCTION("""COMPUTED_VALUE"""),0)</f>
        <v>0</v>
      </c>
      <c r="AN149" s="2">
        <f ca="1">IFERROR(__xludf.DUMMYFUNCTION("""COMPUTED_VALUE"""),0)</f>
        <v>0</v>
      </c>
      <c r="AO149" s="2">
        <f ca="1">IFERROR(__xludf.DUMMYFUNCTION("""COMPUTED_VALUE"""),0)</f>
        <v>0</v>
      </c>
      <c r="AP149" s="2">
        <f ca="1">IFERROR(__xludf.DUMMYFUNCTION("""COMPUTED_VALUE"""),0)</f>
        <v>0</v>
      </c>
      <c r="AQ149" s="2">
        <f ca="1">IFERROR(__xludf.DUMMYFUNCTION("""COMPUTED_VALUE"""),0)</f>
        <v>0</v>
      </c>
      <c r="AR149" s="2">
        <f ca="1">IFERROR(__xludf.DUMMYFUNCTION("""COMPUTED_VALUE"""),0)</f>
        <v>0</v>
      </c>
      <c r="AS149" s="2">
        <f ca="1">IFERROR(__xludf.DUMMYFUNCTION("""COMPUTED_VALUE"""),0)</f>
        <v>0</v>
      </c>
      <c r="AT149" s="2">
        <f ca="1">IFERROR(__xludf.DUMMYFUNCTION("""COMPUTED_VALUE"""),0)</f>
        <v>0</v>
      </c>
      <c r="AU149" s="2">
        <f ca="1">IFERROR(__xludf.DUMMYFUNCTION("""COMPUTED_VALUE"""),0)</f>
        <v>0</v>
      </c>
      <c r="AV149" s="2">
        <f ca="1">IFERROR(__xludf.DUMMYFUNCTION("""COMPUTED_VALUE"""),0)</f>
        <v>0</v>
      </c>
      <c r="AW149" s="2">
        <f ca="1">IFERROR(__xludf.DUMMYFUNCTION("""COMPUTED_VALUE"""),0)</f>
        <v>0</v>
      </c>
      <c r="AX149" s="2">
        <f ca="1">IFERROR(__xludf.DUMMYFUNCTION("""COMPUTED_VALUE"""),0)</f>
        <v>0</v>
      </c>
      <c r="AY149" s="2">
        <f ca="1">IFERROR(__xludf.DUMMYFUNCTION("""COMPUTED_VALUE"""),0)</f>
        <v>0</v>
      </c>
      <c r="AZ149" s="2">
        <f ca="1">IFERROR(__xludf.DUMMYFUNCTION("""COMPUTED_VALUE"""),0)</f>
        <v>0</v>
      </c>
    </row>
    <row r="150" spans="1:52" ht="13.2" x14ac:dyDescent="0.25">
      <c r="A150" s="2" t="str">
        <f ca="1">IFERROR(__xludf.DUMMYFUNCTION("""COMPUTED_VALUE"""),"")</f>
        <v/>
      </c>
      <c r="B150" s="2" t="str">
        <f ca="1">IFERROR(__xludf.DUMMYFUNCTION("""COMPUTED_VALUE"""),"Poland")</f>
        <v>Poland</v>
      </c>
      <c r="C150" s="2">
        <f ca="1">IFERROR(__xludf.DUMMYFUNCTION("""COMPUTED_VALUE"""),51.9194)</f>
        <v>51.919400000000003</v>
      </c>
      <c r="D150" s="2">
        <f ca="1">IFERROR(__xludf.DUMMYFUNCTION("""COMPUTED_VALUE"""),19.1451)</f>
        <v>19.145099999999999</v>
      </c>
      <c r="E150" s="2">
        <f ca="1">IFERROR(__xludf.DUMMYFUNCTION("""COMPUTED_VALUE"""),0)</f>
        <v>0</v>
      </c>
      <c r="F150" s="2">
        <f ca="1">IFERROR(__xludf.DUMMYFUNCTION("""COMPUTED_VALUE"""),0)</f>
        <v>0</v>
      </c>
      <c r="G150" s="2">
        <f ca="1">IFERROR(__xludf.DUMMYFUNCTION("""COMPUTED_VALUE"""),0)</f>
        <v>0</v>
      </c>
      <c r="H150" s="2">
        <f ca="1">IFERROR(__xludf.DUMMYFUNCTION("""COMPUTED_VALUE"""),0)</f>
        <v>0</v>
      </c>
      <c r="I150" s="2">
        <f ca="1">IFERROR(__xludf.DUMMYFUNCTION("""COMPUTED_VALUE"""),0)</f>
        <v>0</v>
      </c>
      <c r="J150" s="2">
        <f ca="1">IFERROR(__xludf.DUMMYFUNCTION("""COMPUTED_VALUE"""),0)</f>
        <v>0</v>
      </c>
      <c r="K150" s="2">
        <f ca="1">IFERROR(__xludf.DUMMYFUNCTION("""COMPUTED_VALUE"""),0)</f>
        <v>0</v>
      </c>
      <c r="L150" s="2">
        <f ca="1">IFERROR(__xludf.DUMMYFUNCTION("""COMPUTED_VALUE"""),0)</f>
        <v>0</v>
      </c>
      <c r="M150" s="2">
        <f ca="1">IFERROR(__xludf.DUMMYFUNCTION("""COMPUTED_VALUE"""),0)</f>
        <v>0</v>
      </c>
      <c r="N150" s="2">
        <f ca="1">IFERROR(__xludf.DUMMYFUNCTION("""COMPUTED_VALUE"""),0)</f>
        <v>0</v>
      </c>
      <c r="O150" s="2">
        <f ca="1">IFERROR(__xludf.DUMMYFUNCTION("""COMPUTED_VALUE"""),0)</f>
        <v>0</v>
      </c>
      <c r="P150" s="2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IFERROR(__xludf.DUMMYFUNCTION("""COMPUTED_VALUE"""),0)</f>
        <v>0</v>
      </c>
      <c r="T150" s="2">
        <f ca="1">IFERROR(__xludf.DUMMYFUNCTION("""COMPUTED_VALUE"""),0)</f>
        <v>0</v>
      </c>
      <c r="U150" s="2">
        <f ca="1">IFERROR(__xludf.DUMMYFUNCTION("""COMPUTED_VALUE"""),0)</f>
        <v>0</v>
      </c>
      <c r="V150" s="2">
        <f ca="1">IFERROR(__xludf.DUMMYFUNCTION("""COMPUTED_VALUE"""),0)</f>
        <v>0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Z150" s="2">
        <f ca="1">IFERROR(__xludf.DUMMYFUNCTION("""COMPUTED_VALUE"""),0)</f>
        <v>0</v>
      </c>
      <c r="AA150" s="2">
        <f ca="1">IFERROR(__xludf.DUMMYFUNCTION("""COMPUTED_VALUE"""),0)</f>
        <v>0</v>
      </c>
      <c r="AB150" s="2">
        <f ca="1">IFERROR(__xludf.DUMMYFUNCTION("""COMPUTED_VALUE"""),0)</f>
        <v>0</v>
      </c>
      <c r="AC150" s="2">
        <f ca="1">IFERROR(__xludf.DUMMYFUNCTION("""COMPUTED_VALUE"""),0)</f>
        <v>0</v>
      </c>
      <c r="AD150" s="2">
        <f ca="1">IFERROR(__xludf.DUMMYFUNCTION("""COMPUTED_VALUE"""),0)</f>
        <v>0</v>
      </c>
      <c r="AE150" s="2">
        <f ca="1">IFERROR(__xludf.DUMMYFUNCTION("""COMPUTED_VALUE"""),0)</f>
        <v>0</v>
      </c>
      <c r="AF150" s="2">
        <f ca="1">IFERROR(__xludf.DUMMYFUNCTION("""COMPUTED_VALUE"""),0)</f>
        <v>0</v>
      </c>
      <c r="AG150" s="2">
        <f ca="1">IFERROR(__xludf.DUMMYFUNCTION("""COMPUTED_VALUE"""),0)</f>
        <v>0</v>
      </c>
      <c r="AH150" s="2">
        <f ca="1">IFERROR(__xludf.DUMMYFUNCTION("""COMPUTED_VALUE"""),0)</f>
        <v>0</v>
      </c>
      <c r="AI150" s="2">
        <f ca="1">IFERROR(__xludf.DUMMYFUNCTION("""COMPUTED_VALUE"""),0)</f>
        <v>0</v>
      </c>
      <c r="AJ150" s="2">
        <f ca="1">IFERROR(__xludf.DUMMYFUNCTION("""COMPUTED_VALUE"""),0)</f>
        <v>0</v>
      </c>
      <c r="AK150" s="2">
        <f ca="1">IFERROR(__xludf.DUMMYFUNCTION("""COMPUTED_VALUE"""),0)</f>
        <v>0</v>
      </c>
      <c r="AL150" s="2">
        <f ca="1">IFERROR(__xludf.DUMMYFUNCTION("""COMPUTED_VALUE"""),0)</f>
        <v>0</v>
      </c>
      <c r="AM150" s="2">
        <f ca="1">IFERROR(__xludf.DUMMYFUNCTION("""COMPUTED_VALUE"""),0)</f>
        <v>0</v>
      </c>
      <c r="AN150" s="2">
        <f ca="1">IFERROR(__xludf.DUMMYFUNCTION("""COMPUTED_VALUE"""),0)</f>
        <v>0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IFERROR(__xludf.DUMMYFUNCTION("""COMPUTED_VALUE"""),0)</f>
        <v>0</v>
      </c>
      <c r="AU150" s="2">
        <f ca="1">IFERROR(__xludf.DUMMYFUNCTION("""COMPUTED_VALUE"""),0)</f>
        <v>0</v>
      </c>
      <c r="AV150" s="2">
        <f ca="1">IFERROR(__xludf.DUMMYFUNCTION("""COMPUTED_VALUE"""),0)</f>
        <v>0</v>
      </c>
      <c r="AW150" s="2">
        <f ca="1">IFERROR(__xludf.DUMMYFUNCTION("""COMPUTED_VALUE"""),0)</f>
        <v>0</v>
      </c>
      <c r="AX150" s="2">
        <f ca="1">IFERROR(__xludf.DUMMYFUNCTION("""COMPUTED_VALUE"""),0)</f>
        <v>0</v>
      </c>
      <c r="AY150" s="2">
        <f ca="1">IFERROR(__xludf.DUMMYFUNCTION("""COMPUTED_VALUE"""),0)</f>
        <v>0</v>
      </c>
      <c r="AZ150" s="2">
        <f ca="1">IFERROR(__xludf.DUMMYFUNCTION("""COMPUTED_VALUE"""),0)</f>
        <v>0</v>
      </c>
    </row>
    <row r="151" spans="1:52" ht="13.2" x14ac:dyDescent="0.25">
      <c r="A151" s="2" t="str">
        <f ca="1">IFERROR(__xludf.DUMMYFUNCTION("""COMPUTED_VALUE"""),"")</f>
        <v/>
      </c>
      <c r="B151" s="2" t="str">
        <f ca="1">IFERROR(__xludf.DUMMYFUNCTION("""COMPUTED_VALUE"""),"Tunisia")</f>
        <v>Tunisia</v>
      </c>
      <c r="C151" s="2">
        <f ca="1">IFERROR(__xludf.DUMMYFUNCTION("""COMPUTED_VALUE"""),34)</f>
        <v>34</v>
      </c>
      <c r="D151" s="2">
        <f ca="1">IFERROR(__xludf.DUMMYFUNCTION("""COMPUTED_VALUE"""),9)</f>
        <v>9</v>
      </c>
      <c r="E151" s="2">
        <f ca="1">IFERROR(__xludf.DUMMYFUNCTION("""COMPUTED_VALUE"""),0)</f>
        <v>0</v>
      </c>
      <c r="F151" s="2">
        <f ca="1">IFERROR(__xludf.DUMMYFUNCTION("""COMPUTED_VALUE"""),0)</f>
        <v>0</v>
      </c>
      <c r="G151" s="2">
        <f ca="1">IFERROR(__xludf.DUMMYFUNCTION("""COMPUTED_VALUE"""),0)</f>
        <v>0</v>
      </c>
      <c r="H151" s="2">
        <f ca="1">IFERROR(__xludf.DUMMYFUNCTION("""COMPUTED_VALUE"""),0)</f>
        <v>0</v>
      </c>
      <c r="I151" s="2">
        <f ca="1">IFERROR(__xludf.DUMMYFUNCTION("""COMPUTED_VALUE"""),0)</f>
        <v>0</v>
      </c>
      <c r="J151" s="2">
        <f ca="1">IFERROR(__xludf.DUMMYFUNCTION("""COMPUTED_VALUE"""),0)</f>
        <v>0</v>
      </c>
      <c r="K151" s="2">
        <f ca="1">IFERROR(__xludf.DUMMYFUNCTION("""COMPUTED_VALUE"""),0)</f>
        <v>0</v>
      </c>
      <c r="L151" s="2">
        <f ca="1">IFERROR(__xludf.DUMMYFUNCTION("""COMPUTED_VALUE"""),0)</f>
        <v>0</v>
      </c>
      <c r="M151" s="2">
        <f ca="1">IFERROR(__xludf.DUMMYFUNCTION("""COMPUTED_VALUE"""),0)</f>
        <v>0</v>
      </c>
      <c r="N151" s="2">
        <f ca="1">IFERROR(__xludf.DUMMYFUNCTION("""COMPUTED_VALUE"""),0)</f>
        <v>0</v>
      </c>
      <c r="O151" s="2">
        <f ca="1">IFERROR(__xludf.DUMMYFUNCTION("""COMPUTED_VALUE"""),0)</f>
        <v>0</v>
      </c>
      <c r="P151" s="2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Z151" s="2">
        <f ca="1">IFERROR(__xludf.DUMMYFUNCTION("""COMPUTED_VALUE"""),0)</f>
        <v>0</v>
      </c>
      <c r="AA151" s="2">
        <f ca="1">IFERROR(__xludf.DUMMYFUNCTION("""COMPUTED_VALUE"""),0)</f>
        <v>0</v>
      </c>
      <c r="AB151" s="2">
        <f ca="1">IFERROR(__xludf.DUMMYFUNCTION("""COMPUTED_VALUE"""),0)</f>
        <v>0</v>
      </c>
      <c r="AC151" s="2">
        <f ca="1">IFERROR(__xludf.DUMMYFUNCTION("""COMPUTED_VALUE"""),0)</f>
        <v>0</v>
      </c>
      <c r="AD151" s="2">
        <f ca="1">IFERROR(__xludf.DUMMYFUNCTION("""COMPUTED_VALUE"""),0)</f>
        <v>0</v>
      </c>
      <c r="AE151" s="2">
        <f ca="1">IFERROR(__xludf.DUMMYFUNCTION("""COMPUTED_VALUE"""),0)</f>
        <v>0</v>
      </c>
      <c r="AF151" s="2">
        <f ca="1">IFERROR(__xludf.DUMMYFUNCTION("""COMPUTED_VALUE"""),0)</f>
        <v>0</v>
      </c>
      <c r="AG151" s="2">
        <f ca="1">IFERROR(__xludf.DUMMYFUNCTION("""COMPUTED_VALUE"""),0)</f>
        <v>0</v>
      </c>
      <c r="AH151" s="2">
        <f ca="1">IFERROR(__xludf.DUMMYFUNCTION("""COMPUTED_VALUE"""),0)</f>
        <v>0</v>
      </c>
      <c r="AI151" s="2">
        <f ca="1">IFERROR(__xludf.DUMMYFUNCTION("""COMPUTED_VALUE"""),0)</f>
        <v>0</v>
      </c>
      <c r="AJ151" s="2">
        <f ca="1">IFERROR(__xludf.DUMMYFUNCTION("""COMPUTED_VALUE"""),0)</f>
        <v>0</v>
      </c>
      <c r="AK151" s="2">
        <f ca="1">IFERROR(__xludf.DUMMYFUNCTION("""COMPUTED_VALUE"""),0)</f>
        <v>0</v>
      </c>
      <c r="AL151" s="2">
        <f ca="1">IFERROR(__xludf.DUMMYFUNCTION("""COMPUTED_VALUE"""),0)</f>
        <v>0</v>
      </c>
      <c r="AM151" s="2">
        <f ca="1">IFERROR(__xludf.DUMMYFUNCTION("""COMPUTED_VALUE"""),0)</f>
        <v>0</v>
      </c>
      <c r="AN151" s="2">
        <f ca="1">IFERROR(__xludf.DUMMYFUNCTION("""COMPUTED_VALUE"""),0)</f>
        <v>0</v>
      </c>
      <c r="AO151" s="2">
        <f ca="1">IFERROR(__xludf.DUMMYFUNCTION("""COMPUTED_VALUE"""),0)</f>
        <v>0</v>
      </c>
      <c r="AP151" s="2">
        <f ca="1">IFERROR(__xludf.DUMMYFUNCTION("""COMPUTED_VALUE"""),0)</f>
        <v>0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IFERROR(__xludf.DUMMYFUNCTION("""COMPUTED_VALUE"""),0)</f>
        <v>0</v>
      </c>
      <c r="AU151" s="2">
        <f ca="1">IFERROR(__xludf.DUMMYFUNCTION("""COMPUTED_VALUE"""),0)</f>
        <v>0</v>
      </c>
      <c r="AV151" s="2">
        <f ca="1">IFERROR(__xludf.DUMMYFUNCTION("""COMPUTED_VALUE"""),0)</f>
        <v>0</v>
      </c>
      <c r="AW151" s="2">
        <f ca="1">IFERROR(__xludf.DUMMYFUNCTION("""COMPUTED_VALUE"""),0)</f>
        <v>0</v>
      </c>
      <c r="AX151" s="2">
        <f ca="1">IFERROR(__xludf.DUMMYFUNCTION("""COMPUTED_VALUE"""),0)</f>
        <v>0</v>
      </c>
      <c r="AY151" s="2">
        <f ca="1">IFERROR(__xludf.DUMMYFUNCTION("""COMPUTED_VALUE"""),0)</f>
        <v>0</v>
      </c>
      <c r="AZ151" s="2">
        <f ca="1">IFERROR(__xludf.DUMMYFUNCTION("""COMPUTED_VALUE"""),0)</f>
        <v>0</v>
      </c>
    </row>
    <row r="152" spans="1:52" ht="13.2" x14ac:dyDescent="0.25">
      <c r="A152" s="2" t="str">
        <f ca="1">IFERROR(__xludf.DUMMYFUNCTION("""COMPUTED_VALUE"""),"Contra Costa County, CA")</f>
        <v>Contra Costa County, CA</v>
      </c>
      <c r="B152" s="2" t="str">
        <f ca="1">IFERROR(__xludf.DUMMYFUNCTION("""COMPUTED_VALUE"""),"US")</f>
        <v>US</v>
      </c>
      <c r="C152" s="2">
        <f ca="1">IFERROR(__xludf.DUMMYFUNCTION("""COMPUTED_VALUE"""),37.8534)</f>
        <v>37.853400000000001</v>
      </c>
      <c r="D152" s="2">
        <f ca="1">IFERROR(__xludf.DUMMYFUNCTION("""COMPUTED_VALUE"""),-121.9018)</f>
        <v>-121.90179999999999</v>
      </c>
      <c r="E152" s="2">
        <f ca="1">IFERROR(__xludf.DUMMYFUNCTION("""COMPUTED_VALUE"""),0)</f>
        <v>0</v>
      </c>
      <c r="F152" s="2">
        <f ca="1">IFERROR(__xludf.DUMMYFUNCTION("""COMPUTED_VALUE"""),0)</f>
        <v>0</v>
      </c>
      <c r="G152" s="2">
        <f ca="1">IFERROR(__xludf.DUMMYFUNCTION("""COMPUTED_VALUE"""),0)</f>
        <v>0</v>
      </c>
      <c r="H152" s="2">
        <f ca="1">IFERROR(__xludf.DUMMYFUNCTION("""COMPUTED_VALUE"""),0)</f>
        <v>0</v>
      </c>
      <c r="I152" s="2">
        <f ca="1">IFERROR(__xludf.DUMMYFUNCTION("""COMPUTED_VALUE"""),0)</f>
        <v>0</v>
      </c>
      <c r="J152" s="2">
        <f ca="1">IFERROR(__xludf.DUMMYFUNCTION("""COMPUTED_VALUE"""),0)</f>
        <v>0</v>
      </c>
      <c r="K152" s="2">
        <f ca="1">IFERROR(__xludf.DUMMYFUNCTION("""COMPUTED_VALUE"""),0)</f>
        <v>0</v>
      </c>
      <c r="L152" s="2">
        <f ca="1">IFERROR(__xludf.DUMMYFUNCTION("""COMPUTED_VALUE"""),0)</f>
        <v>0</v>
      </c>
      <c r="M152" s="2">
        <f ca="1">IFERROR(__xludf.DUMMYFUNCTION("""COMPUTED_VALUE"""),0)</f>
        <v>0</v>
      </c>
      <c r="N152" s="2">
        <f ca="1">IFERROR(__xludf.DUMMYFUNCTION("""COMPUTED_VALUE"""),0)</f>
        <v>0</v>
      </c>
      <c r="O152" s="2">
        <f ca="1">IFERROR(__xludf.DUMMYFUNCTION("""COMPUTED_VALUE"""),0)</f>
        <v>0</v>
      </c>
      <c r="P152" s="2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Z152" s="2">
        <f ca="1">IFERROR(__xludf.DUMMYFUNCTION("""COMPUTED_VALUE"""),0)</f>
        <v>0</v>
      </c>
      <c r="AA152" s="2">
        <f ca="1">IFERROR(__xludf.DUMMYFUNCTION("""COMPUTED_VALUE"""),0)</f>
        <v>0</v>
      </c>
      <c r="AB152" s="2">
        <f ca="1">IFERROR(__xludf.DUMMYFUNCTION("""COMPUTED_VALUE"""),0)</f>
        <v>0</v>
      </c>
      <c r="AC152" s="2">
        <f ca="1">IFERROR(__xludf.DUMMYFUNCTION("""COMPUTED_VALUE"""),0)</f>
        <v>0</v>
      </c>
      <c r="AD152" s="2">
        <f ca="1">IFERROR(__xludf.DUMMYFUNCTION("""COMPUTED_VALUE"""),0)</f>
        <v>0</v>
      </c>
      <c r="AE152" s="2">
        <f ca="1">IFERROR(__xludf.DUMMYFUNCTION("""COMPUTED_VALUE"""),0)</f>
        <v>0</v>
      </c>
      <c r="AF152" s="2">
        <f ca="1">IFERROR(__xludf.DUMMYFUNCTION("""COMPUTED_VALUE"""),0)</f>
        <v>0</v>
      </c>
      <c r="AG152" s="2">
        <f ca="1">IFERROR(__xludf.DUMMYFUNCTION("""COMPUTED_VALUE"""),0)</f>
        <v>0</v>
      </c>
      <c r="AH152" s="2">
        <f ca="1">IFERROR(__xludf.DUMMYFUNCTION("""COMPUTED_VALUE"""),0)</f>
        <v>0</v>
      </c>
      <c r="AI152" s="2">
        <f ca="1">IFERROR(__xludf.DUMMYFUNCTION("""COMPUTED_VALUE"""),0)</f>
        <v>0</v>
      </c>
      <c r="AJ152" s="2">
        <f ca="1">IFERROR(__xludf.DUMMYFUNCTION("""COMPUTED_VALUE"""),0)</f>
        <v>0</v>
      </c>
      <c r="AK152" s="2">
        <f ca="1">IFERROR(__xludf.DUMMYFUNCTION("""COMPUTED_VALUE"""),0)</f>
        <v>0</v>
      </c>
      <c r="AL152" s="2">
        <f ca="1">IFERROR(__xludf.DUMMYFUNCTION("""COMPUTED_VALUE"""),0)</f>
        <v>0</v>
      </c>
      <c r="AM152" s="2">
        <f ca="1">IFERROR(__xludf.DUMMYFUNCTION("""COMPUTED_VALUE"""),0)</f>
        <v>0</v>
      </c>
      <c r="AN152" s="2">
        <f ca="1">IFERROR(__xludf.DUMMYFUNCTION("""COMPUTED_VALUE"""),0)</f>
        <v>0</v>
      </c>
      <c r="AO152" s="2">
        <f ca="1">IFERROR(__xludf.DUMMYFUNCTION("""COMPUTED_VALUE"""),0)</f>
        <v>0</v>
      </c>
      <c r="AP152" s="2">
        <f ca="1">IFERROR(__xludf.DUMMYFUNCTION("""COMPUTED_VALUE"""),0)</f>
        <v>0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IFERROR(__xludf.DUMMYFUNCTION("""COMPUTED_VALUE"""),0)</f>
        <v>0</v>
      </c>
      <c r="AV152" s="2">
        <f ca="1">IFERROR(__xludf.DUMMYFUNCTION("""COMPUTED_VALUE"""),0)</f>
        <v>0</v>
      </c>
      <c r="AW152" s="2">
        <f ca="1">IFERROR(__xludf.DUMMYFUNCTION("""COMPUTED_VALUE"""),0)</f>
        <v>0</v>
      </c>
      <c r="AX152" s="2">
        <f ca="1">IFERROR(__xludf.DUMMYFUNCTION("""COMPUTED_VALUE"""),0)</f>
        <v>0</v>
      </c>
      <c r="AY152" s="2">
        <f ca="1">IFERROR(__xludf.DUMMYFUNCTION("""COMPUTED_VALUE"""),0)</f>
        <v>0</v>
      </c>
      <c r="AZ152" s="2">
        <f ca="1">IFERROR(__xludf.DUMMYFUNCTION("""COMPUTED_VALUE"""),0)</f>
        <v>0</v>
      </c>
    </row>
    <row r="153" spans="1:52" ht="13.2" x14ac:dyDescent="0.25">
      <c r="A153" s="2" t="str">
        <f ca="1">IFERROR(__xludf.DUMMYFUNCTION("""COMPUTED_VALUE"""),"")</f>
        <v/>
      </c>
      <c r="B153" s="2" t="str">
        <f ca="1">IFERROR(__xludf.DUMMYFUNCTION("""COMPUTED_VALUE"""),"Palestine")</f>
        <v>Palestine</v>
      </c>
      <c r="C153" s="2">
        <f ca="1">IFERROR(__xludf.DUMMYFUNCTION("""COMPUTED_VALUE"""),31.9522)</f>
        <v>31.952200000000001</v>
      </c>
      <c r="D153" s="2">
        <f ca="1">IFERROR(__xludf.DUMMYFUNCTION("""COMPUTED_VALUE"""),35.2332)</f>
        <v>35.233199999999997</v>
      </c>
      <c r="E153" s="2">
        <f ca="1">IFERROR(__xludf.DUMMYFUNCTION("""COMPUTED_VALUE"""),0)</f>
        <v>0</v>
      </c>
      <c r="F153" s="2">
        <f ca="1">IFERROR(__xludf.DUMMYFUNCTION("""COMPUTED_VALUE"""),0)</f>
        <v>0</v>
      </c>
      <c r="G153" s="2">
        <f ca="1">IFERROR(__xludf.DUMMYFUNCTION("""COMPUTED_VALUE"""),0)</f>
        <v>0</v>
      </c>
      <c r="H153" s="2">
        <f ca="1">IFERROR(__xludf.DUMMYFUNCTION("""COMPUTED_VALUE"""),0)</f>
        <v>0</v>
      </c>
      <c r="I153" s="2">
        <f ca="1">IFERROR(__xludf.DUMMYFUNCTION("""COMPUTED_VALUE"""),0)</f>
        <v>0</v>
      </c>
      <c r="J153" s="2">
        <f ca="1">IFERROR(__xludf.DUMMYFUNCTION("""COMPUTED_VALUE"""),0)</f>
        <v>0</v>
      </c>
      <c r="K153" s="2">
        <f ca="1">IFERROR(__xludf.DUMMYFUNCTION("""COMPUTED_VALUE"""),0)</f>
        <v>0</v>
      </c>
      <c r="L153" s="2">
        <f ca="1">IFERROR(__xludf.DUMMYFUNCTION("""COMPUTED_VALUE"""),0)</f>
        <v>0</v>
      </c>
      <c r="M153" s="2">
        <f ca="1">IFERROR(__xludf.DUMMYFUNCTION("""COMPUTED_VALUE"""),0)</f>
        <v>0</v>
      </c>
      <c r="N153" s="2">
        <f ca="1">IFERROR(__xludf.DUMMYFUNCTION("""COMPUTED_VALUE"""),0)</f>
        <v>0</v>
      </c>
      <c r="O153" s="2">
        <f ca="1">IFERROR(__xludf.DUMMYFUNCTION("""COMPUTED_VALUE"""),0)</f>
        <v>0</v>
      </c>
      <c r="P153" s="2">
        <f ca="1">IFERROR(__xludf.DUMMYFUNCTION("""COMPUTED_VALUE"""),0)</f>
        <v>0</v>
      </c>
      <c r="Q153" s="2">
        <f ca="1">IFERROR(__xludf.DUMMYFUNCTION("""COMPUTED_VALUE"""),0)</f>
        <v>0</v>
      </c>
      <c r="R153" s="2">
        <f ca="1">IFERROR(__xludf.DUMMYFUNCTION("""COMPUTED_VALUE"""),0)</f>
        <v>0</v>
      </c>
      <c r="S153" s="2">
        <f ca="1">IFERROR(__xludf.DUMMYFUNCTION("""COMPUTED_VALUE"""),0)</f>
        <v>0</v>
      </c>
      <c r="T153" s="2">
        <f ca="1">IFERROR(__xludf.DUMMYFUNCTION("""COMPUTED_VALUE"""),0)</f>
        <v>0</v>
      </c>
      <c r="U153" s="2">
        <f ca="1">IFERROR(__xludf.DUMMYFUNCTION("""COMPUTED_VALUE"""),0)</f>
        <v>0</v>
      </c>
      <c r="V153" s="2">
        <f ca="1">IFERROR(__xludf.DUMMYFUNCTION("""COMPUTED_VALUE"""),0)</f>
        <v>0</v>
      </c>
      <c r="W153" s="2">
        <f ca="1">IFERROR(__xludf.DUMMYFUNCTION("""COMPUTED_VALUE"""),0)</f>
        <v>0</v>
      </c>
      <c r="X153" s="2">
        <f ca="1">IFERROR(__xludf.DUMMYFUNCTION("""COMPUTED_VALUE"""),0)</f>
        <v>0</v>
      </c>
      <c r="Y153" s="2">
        <f ca="1">IFERROR(__xludf.DUMMYFUNCTION("""COMPUTED_VALUE"""),0)</f>
        <v>0</v>
      </c>
      <c r="Z153" s="2">
        <f ca="1">IFERROR(__xludf.DUMMYFUNCTION("""COMPUTED_VALUE"""),0)</f>
        <v>0</v>
      </c>
      <c r="AA153" s="2">
        <f ca="1">IFERROR(__xludf.DUMMYFUNCTION("""COMPUTED_VALUE"""),0)</f>
        <v>0</v>
      </c>
      <c r="AB153" s="2">
        <f ca="1">IFERROR(__xludf.DUMMYFUNCTION("""COMPUTED_VALUE"""),0)</f>
        <v>0</v>
      </c>
      <c r="AC153" s="2">
        <f ca="1">IFERROR(__xludf.DUMMYFUNCTION("""COMPUTED_VALUE"""),0)</f>
        <v>0</v>
      </c>
      <c r="AD153" s="2">
        <f ca="1">IFERROR(__xludf.DUMMYFUNCTION("""COMPUTED_VALUE"""),0)</f>
        <v>0</v>
      </c>
      <c r="AE153" s="2">
        <f ca="1">IFERROR(__xludf.DUMMYFUNCTION("""COMPUTED_VALUE"""),0)</f>
        <v>0</v>
      </c>
      <c r="AF153" s="2">
        <f ca="1">IFERROR(__xludf.DUMMYFUNCTION("""COMPUTED_VALUE"""),0)</f>
        <v>0</v>
      </c>
      <c r="AG153" s="2">
        <f ca="1">IFERROR(__xludf.DUMMYFUNCTION("""COMPUTED_VALUE"""),0)</f>
        <v>0</v>
      </c>
      <c r="AH153" s="2">
        <f ca="1">IFERROR(__xludf.DUMMYFUNCTION("""COMPUTED_VALUE"""),0)</f>
        <v>0</v>
      </c>
      <c r="AI153" s="2">
        <f ca="1">IFERROR(__xludf.DUMMYFUNCTION("""COMPUTED_VALUE"""),0)</f>
        <v>0</v>
      </c>
      <c r="AJ153" s="2">
        <f ca="1">IFERROR(__xludf.DUMMYFUNCTION("""COMPUTED_VALUE"""),0)</f>
        <v>0</v>
      </c>
      <c r="AK153" s="2">
        <f ca="1">IFERROR(__xludf.DUMMYFUNCTION("""COMPUTED_VALUE"""),0)</f>
        <v>0</v>
      </c>
      <c r="AL153" s="2">
        <f ca="1">IFERROR(__xludf.DUMMYFUNCTION("""COMPUTED_VALUE"""),0)</f>
        <v>0</v>
      </c>
      <c r="AM153" s="2">
        <f ca="1">IFERROR(__xludf.DUMMYFUNCTION("""COMPUTED_VALUE"""),0)</f>
        <v>0</v>
      </c>
      <c r="AN153" s="2">
        <f ca="1">IFERROR(__xludf.DUMMYFUNCTION("""COMPUTED_VALUE"""),0)</f>
        <v>0</v>
      </c>
      <c r="AO153" s="2">
        <f ca="1">IFERROR(__xludf.DUMMYFUNCTION("""COMPUTED_VALUE"""),0)</f>
        <v>0</v>
      </c>
      <c r="AP153" s="2">
        <f ca="1">IFERROR(__xludf.DUMMYFUNCTION("""COMPUTED_VALUE"""),0)</f>
        <v>0</v>
      </c>
      <c r="AQ153" s="2">
        <f ca="1">IFERROR(__xludf.DUMMYFUNCTION("""COMPUTED_VALUE"""),0)</f>
        <v>0</v>
      </c>
      <c r="AR153" s="2">
        <f ca="1">IFERROR(__xludf.DUMMYFUNCTION("""COMPUTED_VALUE"""),0)</f>
        <v>0</v>
      </c>
      <c r="AS153" s="2">
        <f ca="1">IFERROR(__xludf.DUMMYFUNCTION("""COMPUTED_VALUE"""),0)</f>
        <v>0</v>
      </c>
      <c r="AT153" s="2">
        <f ca="1">IFERROR(__xludf.DUMMYFUNCTION("""COMPUTED_VALUE"""),0)</f>
        <v>0</v>
      </c>
      <c r="AU153" s="2">
        <f ca="1">IFERROR(__xludf.DUMMYFUNCTION("""COMPUTED_VALUE"""),0)</f>
        <v>0</v>
      </c>
      <c r="AV153" s="2">
        <f ca="1">IFERROR(__xludf.DUMMYFUNCTION("""COMPUTED_VALUE"""),0)</f>
        <v>0</v>
      </c>
      <c r="AW153" s="2">
        <f ca="1">IFERROR(__xludf.DUMMYFUNCTION("""COMPUTED_VALUE"""),0)</f>
        <v>0</v>
      </c>
      <c r="AX153" s="2">
        <f ca="1">IFERROR(__xludf.DUMMYFUNCTION("""COMPUTED_VALUE"""),0)</f>
        <v>0</v>
      </c>
      <c r="AY153" s="2">
        <f ca="1">IFERROR(__xludf.DUMMYFUNCTION("""COMPUTED_VALUE"""),0)</f>
        <v>0</v>
      </c>
      <c r="AZ153" s="2">
        <f ca="1">IFERROR(__xludf.DUMMYFUNCTION("""COMPUTED_VALUE"""),0)</f>
        <v>0</v>
      </c>
    </row>
    <row r="154" spans="1:52" ht="13.2" x14ac:dyDescent="0.25">
      <c r="A154" s="2" t="str">
        <f ca="1">IFERROR(__xludf.DUMMYFUNCTION("""COMPUTED_VALUE"""),"")</f>
        <v/>
      </c>
      <c r="B154" s="2" t="str">
        <f ca="1">IFERROR(__xludf.DUMMYFUNCTION("""COMPUTED_VALUE"""),"Bosnia and Herzegovina")</f>
        <v>Bosnia and Herzegovina</v>
      </c>
      <c r="C154" s="2">
        <f ca="1">IFERROR(__xludf.DUMMYFUNCTION("""COMPUTED_VALUE"""),43.9159)</f>
        <v>43.915900000000001</v>
      </c>
      <c r="D154" s="2">
        <f ca="1">IFERROR(__xludf.DUMMYFUNCTION("""COMPUTED_VALUE"""),17.6791)</f>
        <v>17.679099999999998</v>
      </c>
      <c r="E154" s="2">
        <f ca="1">IFERROR(__xludf.DUMMYFUNCTION("""COMPUTED_VALUE"""),0)</f>
        <v>0</v>
      </c>
      <c r="F154" s="2">
        <f ca="1">IFERROR(__xludf.DUMMYFUNCTION("""COMPUTED_VALUE"""),0)</f>
        <v>0</v>
      </c>
      <c r="G154" s="2">
        <f ca="1">IFERROR(__xludf.DUMMYFUNCTION("""COMPUTED_VALUE"""),0)</f>
        <v>0</v>
      </c>
      <c r="H154" s="2">
        <f ca="1">IFERROR(__xludf.DUMMYFUNCTION("""COMPUTED_VALUE"""),0)</f>
        <v>0</v>
      </c>
      <c r="I154" s="2">
        <f ca="1">IFERROR(__xludf.DUMMYFUNCTION("""COMPUTED_VALUE"""),0)</f>
        <v>0</v>
      </c>
      <c r="J154" s="2">
        <f ca="1">IFERROR(__xludf.DUMMYFUNCTION("""COMPUTED_VALUE"""),0)</f>
        <v>0</v>
      </c>
      <c r="K154" s="2">
        <f ca="1">IFERROR(__xludf.DUMMYFUNCTION("""COMPUTED_VALUE"""),0)</f>
        <v>0</v>
      </c>
      <c r="L154" s="2">
        <f ca="1">IFERROR(__xludf.DUMMYFUNCTION("""COMPUTED_VALUE"""),0)</f>
        <v>0</v>
      </c>
      <c r="M154" s="2">
        <f ca="1">IFERROR(__xludf.DUMMYFUNCTION("""COMPUTED_VALUE"""),0)</f>
        <v>0</v>
      </c>
      <c r="N154" s="2">
        <f ca="1">IFERROR(__xludf.DUMMYFUNCTION("""COMPUTED_VALUE"""),0)</f>
        <v>0</v>
      </c>
      <c r="O154" s="2">
        <f ca="1">IFERROR(__xludf.DUMMYFUNCTION("""COMPUTED_VALUE"""),0)</f>
        <v>0</v>
      </c>
      <c r="P154" s="2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IFERROR(__xludf.DUMMYFUNCTION("""COMPUTED_VALUE"""),0)</f>
        <v>0</v>
      </c>
      <c r="V154" s="2">
        <f ca="1">IFERROR(__xludf.DUMMYFUNCTION("""COMPUTED_VALUE"""),0)</f>
        <v>0</v>
      </c>
      <c r="W154" s="2">
        <f ca="1">IFERROR(__xludf.DUMMYFUNCTION("""COMPUTED_VALUE"""),0)</f>
        <v>0</v>
      </c>
      <c r="X154" s="2">
        <f ca="1">IFERROR(__xludf.DUMMYFUNCTION("""COMPUTED_VALUE"""),0)</f>
        <v>0</v>
      </c>
      <c r="Y154" s="2">
        <f ca="1">IFERROR(__xludf.DUMMYFUNCTION("""COMPUTED_VALUE"""),0)</f>
        <v>0</v>
      </c>
      <c r="Z154" s="2">
        <f ca="1">IFERROR(__xludf.DUMMYFUNCTION("""COMPUTED_VALUE"""),0)</f>
        <v>0</v>
      </c>
      <c r="AA154" s="2">
        <f ca="1">IFERROR(__xludf.DUMMYFUNCTION("""COMPUTED_VALUE"""),0)</f>
        <v>0</v>
      </c>
      <c r="AB154" s="2">
        <f ca="1">IFERROR(__xludf.DUMMYFUNCTION("""COMPUTED_VALUE"""),0)</f>
        <v>0</v>
      </c>
      <c r="AC154" s="2">
        <f ca="1">IFERROR(__xludf.DUMMYFUNCTION("""COMPUTED_VALUE"""),0)</f>
        <v>0</v>
      </c>
      <c r="AD154" s="2">
        <f ca="1">IFERROR(__xludf.DUMMYFUNCTION("""COMPUTED_VALUE"""),0)</f>
        <v>0</v>
      </c>
      <c r="AE154" s="2">
        <f ca="1">IFERROR(__xludf.DUMMYFUNCTION("""COMPUTED_VALUE"""),0)</f>
        <v>0</v>
      </c>
      <c r="AF154" s="2">
        <f ca="1">IFERROR(__xludf.DUMMYFUNCTION("""COMPUTED_VALUE"""),0)</f>
        <v>0</v>
      </c>
      <c r="AG154" s="2">
        <f ca="1">IFERROR(__xludf.DUMMYFUNCTION("""COMPUTED_VALUE"""),0)</f>
        <v>0</v>
      </c>
      <c r="AH154" s="2">
        <f ca="1">IFERROR(__xludf.DUMMYFUNCTION("""COMPUTED_VALUE"""),0)</f>
        <v>0</v>
      </c>
      <c r="AI154" s="2">
        <f ca="1">IFERROR(__xludf.DUMMYFUNCTION("""COMPUTED_VALUE"""),0)</f>
        <v>0</v>
      </c>
      <c r="AJ154" s="2">
        <f ca="1">IFERROR(__xludf.DUMMYFUNCTION("""COMPUTED_VALUE"""),0)</f>
        <v>0</v>
      </c>
      <c r="AK154" s="2">
        <f ca="1">IFERROR(__xludf.DUMMYFUNCTION("""COMPUTED_VALUE"""),0)</f>
        <v>0</v>
      </c>
      <c r="AL154" s="2">
        <f ca="1">IFERROR(__xludf.DUMMYFUNCTION("""COMPUTED_VALUE"""),0)</f>
        <v>0</v>
      </c>
      <c r="AM154" s="2">
        <f ca="1">IFERROR(__xludf.DUMMYFUNCTION("""COMPUTED_VALUE"""),0)</f>
        <v>0</v>
      </c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IFERROR(__xludf.DUMMYFUNCTION("""COMPUTED_VALUE"""),0)</f>
        <v>0</v>
      </c>
      <c r="AV154" s="2">
        <f ca="1">IFERROR(__xludf.DUMMYFUNCTION("""COMPUTED_VALUE"""),0)</f>
        <v>0</v>
      </c>
      <c r="AW154" s="2">
        <f ca="1">IFERROR(__xludf.DUMMYFUNCTION("""COMPUTED_VALUE"""),0)</f>
        <v>0</v>
      </c>
      <c r="AX154" s="2">
        <f ca="1">IFERROR(__xludf.DUMMYFUNCTION("""COMPUTED_VALUE"""),0)</f>
        <v>0</v>
      </c>
      <c r="AY154" s="2">
        <f ca="1">IFERROR(__xludf.DUMMYFUNCTION("""COMPUTED_VALUE"""),0)</f>
        <v>0</v>
      </c>
      <c r="AZ154" s="2">
        <f ca="1">IFERROR(__xludf.DUMMYFUNCTION("""COMPUTED_VALUE"""),0)</f>
        <v>0</v>
      </c>
    </row>
    <row r="155" spans="1:52" ht="13.2" x14ac:dyDescent="0.25">
      <c r="A155" s="2" t="str">
        <f ca="1">IFERROR(__xludf.DUMMYFUNCTION("""COMPUTED_VALUE"""),"")</f>
        <v/>
      </c>
      <c r="B155" s="2" t="str">
        <f ca="1">IFERROR(__xludf.DUMMYFUNCTION("""COMPUTED_VALUE"""),"Slovenia")</f>
        <v>Slovenia</v>
      </c>
      <c r="C155" s="2">
        <f ca="1">IFERROR(__xludf.DUMMYFUNCTION("""COMPUTED_VALUE"""),46.1512)</f>
        <v>46.151200000000003</v>
      </c>
      <c r="D155" s="2">
        <f ca="1">IFERROR(__xludf.DUMMYFUNCTION("""COMPUTED_VALUE"""),14.9955)</f>
        <v>14.9955</v>
      </c>
      <c r="E155" s="2">
        <f ca="1">IFERROR(__xludf.DUMMYFUNCTION("""COMPUTED_VALUE"""),0)</f>
        <v>0</v>
      </c>
      <c r="F155" s="2">
        <f ca="1">IFERROR(__xludf.DUMMYFUNCTION("""COMPUTED_VALUE"""),0)</f>
        <v>0</v>
      </c>
      <c r="G155" s="2">
        <f ca="1">IFERROR(__xludf.DUMMYFUNCTION("""COMPUTED_VALUE"""),0)</f>
        <v>0</v>
      </c>
      <c r="H155" s="2">
        <f ca="1">IFERROR(__xludf.DUMMYFUNCTION("""COMPUTED_VALUE"""),0)</f>
        <v>0</v>
      </c>
      <c r="I155" s="2">
        <f ca="1">IFERROR(__xludf.DUMMYFUNCTION("""COMPUTED_VALUE"""),0)</f>
        <v>0</v>
      </c>
      <c r="J155" s="2">
        <f ca="1">IFERROR(__xludf.DUMMYFUNCTION("""COMPUTED_VALUE"""),0)</f>
        <v>0</v>
      </c>
      <c r="K155" s="2">
        <f ca="1">IFERROR(__xludf.DUMMYFUNCTION("""COMPUTED_VALUE"""),0)</f>
        <v>0</v>
      </c>
      <c r="L155" s="2">
        <f ca="1">IFERROR(__xludf.DUMMYFUNCTION("""COMPUTED_VALUE"""),0)</f>
        <v>0</v>
      </c>
      <c r="M155" s="2">
        <f ca="1">IFERROR(__xludf.DUMMYFUNCTION("""COMPUTED_VALUE"""),0)</f>
        <v>0</v>
      </c>
      <c r="N155" s="2">
        <f ca="1">IFERROR(__xludf.DUMMYFUNCTION("""COMPUTED_VALUE"""),0)</f>
        <v>0</v>
      </c>
      <c r="O155" s="2">
        <f ca="1">IFERROR(__xludf.DUMMYFUNCTION("""COMPUTED_VALUE"""),0)</f>
        <v>0</v>
      </c>
      <c r="P155" s="2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Z155" s="2">
        <f ca="1">IFERROR(__xludf.DUMMYFUNCTION("""COMPUTED_VALUE"""),0)</f>
        <v>0</v>
      </c>
      <c r="AA155" s="2">
        <f ca="1">IFERROR(__xludf.DUMMYFUNCTION("""COMPUTED_VALUE"""),0)</f>
        <v>0</v>
      </c>
      <c r="AB155" s="2">
        <f ca="1">IFERROR(__xludf.DUMMYFUNCTION("""COMPUTED_VALUE"""),0)</f>
        <v>0</v>
      </c>
      <c r="AC155" s="2">
        <f ca="1">IFERROR(__xludf.DUMMYFUNCTION("""COMPUTED_VALUE"""),0)</f>
        <v>0</v>
      </c>
      <c r="AD155" s="2">
        <f ca="1">IFERROR(__xludf.DUMMYFUNCTION("""COMPUTED_VALUE"""),0)</f>
        <v>0</v>
      </c>
      <c r="AE155" s="2">
        <f ca="1">IFERROR(__xludf.DUMMYFUNCTION("""COMPUTED_VALUE"""),0)</f>
        <v>0</v>
      </c>
      <c r="AF155" s="2">
        <f ca="1">IFERROR(__xludf.DUMMYFUNCTION("""COMPUTED_VALUE"""),0)</f>
        <v>0</v>
      </c>
      <c r="AG155" s="2">
        <f ca="1">IFERROR(__xludf.DUMMYFUNCTION("""COMPUTED_VALUE"""),0)</f>
        <v>0</v>
      </c>
      <c r="AH155" s="2">
        <f ca="1">IFERROR(__xludf.DUMMYFUNCTION("""COMPUTED_VALUE"""),0)</f>
        <v>0</v>
      </c>
      <c r="AI155" s="2">
        <f ca="1">IFERROR(__xludf.DUMMYFUNCTION("""COMPUTED_VALUE"""),0)</f>
        <v>0</v>
      </c>
      <c r="AJ155" s="2">
        <f ca="1">IFERROR(__xludf.DUMMYFUNCTION("""COMPUTED_VALUE"""),0)</f>
        <v>0</v>
      </c>
      <c r="AK155" s="2">
        <f ca="1">IFERROR(__xludf.DUMMYFUNCTION("""COMPUTED_VALUE"""),0)</f>
        <v>0</v>
      </c>
      <c r="AL155" s="2">
        <f ca="1">IFERROR(__xludf.DUMMYFUNCTION("""COMPUTED_VALUE"""),0)</f>
        <v>0</v>
      </c>
      <c r="AM155" s="2">
        <f ca="1">IFERROR(__xludf.DUMMYFUNCTION("""COMPUTED_VALUE"""),0)</f>
        <v>0</v>
      </c>
      <c r="AN155" s="2">
        <f ca="1">IFERROR(__xludf.DUMMYFUNCTION("""COMPUTED_VALUE"""),0)</f>
        <v>0</v>
      </c>
      <c r="AO155" s="2">
        <f ca="1">IFERROR(__xludf.DUMMYFUNCTION("""COMPUTED_VALUE"""),0)</f>
        <v>0</v>
      </c>
      <c r="AP155" s="2">
        <f ca="1">IFERROR(__xludf.DUMMYFUNCTION("""COMPUTED_VALUE"""),0)</f>
        <v>0</v>
      </c>
      <c r="AQ155" s="2">
        <f ca="1">IFERROR(__xludf.DUMMYFUNCTION("""COMPUTED_VALUE"""),0)</f>
        <v>0</v>
      </c>
      <c r="AR155" s="2">
        <f ca="1">IFERROR(__xludf.DUMMYFUNCTION("""COMPUTED_VALUE"""),0)</f>
        <v>0</v>
      </c>
      <c r="AS155" s="2">
        <f ca="1">IFERROR(__xludf.DUMMYFUNCTION("""COMPUTED_VALUE"""),0)</f>
        <v>0</v>
      </c>
      <c r="AT155" s="2">
        <f ca="1">IFERROR(__xludf.DUMMYFUNCTION("""COMPUTED_VALUE"""),0)</f>
        <v>0</v>
      </c>
      <c r="AU155" s="2">
        <f ca="1">IFERROR(__xludf.DUMMYFUNCTION("""COMPUTED_VALUE"""),0)</f>
        <v>0</v>
      </c>
      <c r="AV155" s="2">
        <f ca="1">IFERROR(__xludf.DUMMYFUNCTION("""COMPUTED_VALUE"""),0)</f>
        <v>0</v>
      </c>
      <c r="AW155" s="2">
        <f ca="1">IFERROR(__xludf.DUMMYFUNCTION("""COMPUTED_VALUE"""),0)</f>
        <v>0</v>
      </c>
      <c r="AX155" s="2">
        <f ca="1">IFERROR(__xludf.DUMMYFUNCTION("""COMPUTED_VALUE"""),0)</f>
        <v>0</v>
      </c>
      <c r="AY155" s="2">
        <f ca="1">IFERROR(__xludf.DUMMYFUNCTION("""COMPUTED_VALUE"""),0)</f>
        <v>0</v>
      </c>
      <c r="AZ155" s="2">
        <f ca="1">IFERROR(__xludf.DUMMYFUNCTION("""COMPUTED_VALUE"""),0)</f>
        <v>0</v>
      </c>
    </row>
    <row r="156" spans="1:52" ht="13.2" x14ac:dyDescent="0.25">
      <c r="A156" s="2" t="str">
        <f ca="1">IFERROR(__xludf.DUMMYFUNCTION("""COMPUTED_VALUE"""),"Bergen County, NJ")</f>
        <v>Bergen County, NJ</v>
      </c>
      <c r="B156" s="2" t="str">
        <f ca="1">IFERROR(__xludf.DUMMYFUNCTION("""COMPUTED_VALUE"""),"US")</f>
        <v>US</v>
      </c>
      <c r="C156" s="2">
        <f ca="1">IFERROR(__xludf.DUMMYFUNCTION("""COMPUTED_VALUE"""),40.9263)</f>
        <v>40.926299999999998</v>
      </c>
      <c r="D156" s="2">
        <f ca="1">IFERROR(__xludf.DUMMYFUNCTION("""COMPUTED_VALUE"""),-74.077)</f>
        <v>-74.076999999999998</v>
      </c>
      <c r="E156" s="2">
        <f ca="1">IFERROR(__xludf.DUMMYFUNCTION("""COMPUTED_VALUE"""),0)</f>
        <v>0</v>
      </c>
      <c r="F156" s="2">
        <f ca="1">IFERROR(__xludf.DUMMYFUNCTION("""COMPUTED_VALUE"""),0)</f>
        <v>0</v>
      </c>
      <c r="G156" s="2">
        <f ca="1">IFERROR(__xludf.DUMMYFUNCTION("""COMPUTED_VALUE"""),0)</f>
        <v>0</v>
      </c>
      <c r="H156" s="2">
        <f ca="1">IFERROR(__xludf.DUMMYFUNCTION("""COMPUTED_VALUE"""),0)</f>
        <v>0</v>
      </c>
      <c r="I156" s="2">
        <f ca="1">IFERROR(__xludf.DUMMYFUNCTION("""COMPUTED_VALUE"""),0)</f>
        <v>0</v>
      </c>
      <c r="J156" s="2">
        <f ca="1">IFERROR(__xludf.DUMMYFUNCTION("""COMPUTED_VALUE"""),0)</f>
        <v>0</v>
      </c>
      <c r="K156" s="2">
        <f ca="1">IFERROR(__xludf.DUMMYFUNCTION("""COMPUTED_VALUE"""),0)</f>
        <v>0</v>
      </c>
      <c r="L156" s="2">
        <f ca="1">IFERROR(__xludf.DUMMYFUNCTION("""COMPUTED_VALUE"""),0)</f>
        <v>0</v>
      </c>
      <c r="M156" s="2">
        <f ca="1">IFERROR(__xludf.DUMMYFUNCTION("""COMPUTED_VALUE"""),0)</f>
        <v>0</v>
      </c>
      <c r="N156" s="2">
        <f ca="1">IFERROR(__xludf.DUMMYFUNCTION("""COMPUTED_VALUE"""),0)</f>
        <v>0</v>
      </c>
      <c r="O156" s="2">
        <f ca="1">IFERROR(__xludf.DUMMYFUNCTION("""COMPUTED_VALUE"""),0)</f>
        <v>0</v>
      </c>
      <c r="P156" s="2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IFERROR(__xludf.DUMMYFUNCTION("""COMPUTED_VALUE"""),0)</f>
        <v>0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Z156" s="2">
        <f ca="1">IFERROR(__xludf.DUMMYFUNCTION("""COMPUTED_VALUE"""),0)</f>
        <v>0</v>
      </c>
      <c r="AA156" s="2">
        <f ca="1">IFERROR(__xludf.DUMMYFUNCTION("""COMPUTED_VALUE"""),0)</f>
        <v>0</v>
      </c>
      <c r="AB156" s="2">
        <f ca="1">IFERROR(__xludf.DUMMYFUNCTION("""COMPUTED_VALUE"""),0)</f>
        <v>0</v>
      </c>
      <c r="AC156" s="2">
        <f ca="1">IFERROR(__xludf.DUMMYFUNCTION("""COMPUTED_VALUE"""),0)</f>
        <v>0</v>
      </c>
      <c r="AD156" s="2">
        <f ca="1">IFERROR(__xludf.DUMMYFUNCTION("""COMPUTED_VALUE"""),0)</f>
        <v>0</v>
      </c>
      <c r="AE156" s="2">
        <f ca="1">IFERROR(__xludf.DUMMYFUNCTION("""COMPUTED_VALUE"""),0)</f>
        <v>0</v>
      </c>
      <c r="AF156" s="2">
        <f ca="1">IFERROR(__xludf.DUMMYFUNCTION("""COMPUTED_VALUE"""),0)</f>
        <v>0</v>
      </c>
      <c r="AG156" s="2">
        <f ca="1">IFERROR(__xludf.DUMMYFUNCTION("""COMPUTED_VALUE"""),0)</f>
        <v>0</v>
      </c>
      <c r="AH156" s="2">
        <f ca="1">IFERROR(__xludf.DUMMYFUNCTION("""COMPUTED_VALUE"""),0)</f>
        <v>0</v>
      </c>
      <c r="AI156" s="2">
        <f ca="1">IFERROR(__xludf.DUMMYFUNCTION("""COMPUTED_VALUE"""),0)</f>
        <v>0</v>
      </c>
      <c r="AJ156" s="2">
        <f ca="1">IFERROR(__xludf.DUMMYFUNCTION("""COMPUTED_VALUE"""),0)</f>
        <v>0</v>
      </c>
      <c r="AK156" s="2">
        <f ca="1">IFERROR(__xludf.DUMMYFUNCTION("""COMPUTED_VALUE"""),0)</f>
        <v>0</v>
      </c>
      <c r="AL156" s="2">
        <f ca="1">IFERROR(__xludf.DUMMYFUNCTION("""COMPUTED_VALUE"""),0)</f>
        <v>0</v>
      </c>
      <c r="AM156" s="2">
        <f ca="1">IFERROR(__xludf.DUMMYFUNCTION("""COMPUTED_VALUE"""),0)</f>
        <v>0</v>
      </c>
      <c r="AN156" s="2">
        <f ca="1">IFERROR(__xludf.DUMMYFUNCTION("""COMPUTED_VALUE"""),0)</f>
        <v>0</v>
      </c>
      <c r="AO156" s="2">
        <f ca="1">IFERROR(__xludf.DUMMYFUNCTION("""COMPUTED_VALUE"""),0)</f>
        <v>0</v>
      </c>
      <c r="AP156" s="2">
        <f ca="1">IFERROR(__xludf.DUMMYFUNCTION("""COMPUTED_VALUE"""),0)</f>
        <v>0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IFERROR(__xludf.DUMMYFUNCTION("""COMPUTED_VALUE"""),0)</f>
        <v>0</v>
      </c>
      <c r="AV156" s="2">
        <f ca="1">IFERROR(__xludf.DUMMYFUNCTION("""COMPUTED_VALUE"""),0)</f>
        <v>0</v>
      </c>
      <c r="AW156" s="2">
        <f ca="1">IFERROR(__xludf.DUMMYFUNCTION("""COMPUTED_VALUE"""),0)</f>
        <v>0</v>
      </c>
      <c r="AX156" s="2">
        <f ca="1">IFERROR(__xludf.DUMMYFUNCTION("""COMPUTED_VALUE"""),0)</f>
        <v>0</v>
      </c>
      <c r="AY156" s="2">
        <f ca="1">IFERROR(__xludf.DUMMYFUNCTION("""COMPUTED_VALUE"""),0)</f>
        <v>0</v>
      </c>
      <c r="AZ156" s="2">
        <f ca="1">IFERROR(__xludf.DUMMYFUNCTION("""COMPUTED_VALUE"""),0)</f>
        <v>0</v>
      </c>
    </row>
    <row r="157" spans="1:52" ht="13.2" x14ac:dyDescent="0.25">
      <c r="A157" s="2" t="str">
        <f ca="1">IFERROR(__xludf.DUMMYFUNCTION("""COMPUTED_VALUE"""),"Harris County, TX")</f>
        <v>Harris County, TX</v>
      </c>
      <c r="B157" s="2" t="str">
        <f ca="1">IFERROR(__xludf.DUMMYFUNCTION("""COMPUTED_VALUE"""),"US")</f>
        <v>US</v>
      </c>
      <c r="C157" s="2">
        <f ca="1">IFERROR(__xludf.DUMMYFUNCTION("""COMPUTED_VALUE"""),29.7752)</f>
        <v>29.775200000000002</v>
      </c>
      <c r="D157" s="2">
        <f ca="1">IFERROR(__xludf.DUMMYFUNCTION("""COMPUTED_VALUE"""),-95.3103)</f>
        <v>-95.310299999999998</v>
      </c>
      <c r="E157" s="2">
        <f ca="1">IFERROR(__xludf.DUMMYFUNCTION("""COMPUTED_VALUE"""),0)</f>
        <v>0</v>
      </c>
      <c r="F157" s="2">
        <f ca="1">IFERROR(__xludf.DUMMYFUNCTION("""COMPUTED_VALUE"""),0)</f>
        <v>0</v>
      </c>
      <c r="G157" s="2">
        <f ca="1">IFERROR(__xludf.DUMMYFUNCTION("""COMPUTED_VALUE"""),0)</f>
        <v>0</v>
      </c>
      <c r="H157" s="2">
        <f ca="1">IFERROR(__xludf.DUMMYFUNCTION("""COMPUTED_VALUE"""),0)</f>
        <v>0</v>
      </c>
      <c r="I157" s="2">
        <f ca="1">IFERROR(__xludf.DUMMYFUNCTION("""COMPUTED_VALUE"""),0)</f>
        <v>0</v>
      </c>
      <c r="J157" s="2">
        <f ca="1">IFERROR(__xludf.DUMMYFUNCTION("""COMPUTED_VALUE"""),0)</f>
        <v>0</v>
      </c>
      <c r="K157" s="2">
        <f ca="1">IFERROR(__xludf.DUMMYFUNCTION("""COMPUTED_VALUE"""),0)</f>
        <v>0</v>
      </c>
      <c r="L157" s="2">
        <f ca="1">IFERROR(__xludf.DUMMYFUNCTION("""COMPUTED_VALUE"""),0)</f>
        <v>0</v>
      </c>
      <c r="M157" s="2">
        <f ca="1">IFERROR(__xludf.DUMMYFUNCTION("""COMPUTED_VALUE"""),0)</f>
        <v>0</v>
      </c>
      <c r="N157" s="2">
        <f ca="1">IFERROR(__xludf.DUMMYFUNCTION("""COMPUTED_VALUE"""),0)</f>
        <v>0</v>
      </c>
      <c r="O157" s="2">
        <f ca="1">IFERROR(__xludf.DUMMYFUNCTION("""COMPUTED_VALUE"""),0)</f>
        <v>0</v>
      </c>
      <c r="P157" s="2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Z157" s="2">
        <f ca="1">IFERROR(__xludf.DUMMYFUNCTION("""COMPUTED_VALUE"""),0)</f>
        <v>0</v>
      </c>
      <c r="AA157" s="2">
        <f ca="1">IFERROR(__xludf.DUMMYFUNCTION("""COMPUTED_VALUE"""),0)</f>
        <v>0</v>
      </c>
      <c r="AB157" s="2">
        <f ca="1">IFERROR(__xludf.DUMMYFUNCTION("""COMPUTED_VALUE"""),0)</f>
        <v>0</v>
      </c>
      <c r="AC157" s="2">
        <f ca="1">IFERROR(__xludf.DUMMYFUNCTION("""COMPUTED_VALUE"""),0)</f>
        <v>0</v>
      </c>
      <c r="AD157" s="2">
        <f ca="1">IFERROR(__xludf.DUMMYFUNCTION("""COMPUTED_VALUE"""),0)</f>
        <v>0</v>
      </c>
      <c r="AE157" s="2">
        <f ca="1">IFERROR(__xludf.DUMMYFUNCTION("""COMPUTED_VALUE"""),0)</f>
        <v>0</v>
      </c>
      <c r="AF157" s="2">
        <f ca="1">IFERROR(__xludf.DUMMYFUNCTION("""COMPUTED_VALUE"""),0)</f>
        <v>0</v>
      </c>
      <c r="AG157" s="2">
        <f ca="1">IFERROR(__xludf.DUMMYFUNCTION("""COMPUTED_VALUE"""),0)</f>
        <v>0</v>
      </c>
      <c r="AH157" s="2">
        <f ca="1">IFERROR(__xludf.DUMMYFUNCTION("""COMPUTED_VALUE"""),0)</f>
        <v>0</v>
      </c>
      <c r="AI157" s="2">
        <f ca="1">IFERROR(__xludf.DUMMYFUNCTION("""COMPUTED_VALUE"""),0)</f>
        <v>0</v>
      </c>
      <c r="AJ157" s="2">
        <f ca="1">IFERROR(__xludf.DUMMYFUNCTION("""COMPUTED_VALUE"""),0)</f>
        <v>0</v>
      </c>
      <c r="AK157" s="2">
        <f ca="1">IFERROR(__xludf.DUMMYFUNCTION("""COMPUTED_VALUE"""),0)</f>
        <v>0</v>
      </c>
      <c r="AL157" s="2">
        <f ca="1">IFERROR(__xludf.DUMMYFUNCTION("""COMPUTED_VALUE"""),0)</f>
        <v>0</v>
      </c>
      <c r="AM157" s="2">
        <f ca="1">IFERROR(__xludf.DUMMYFUNCTION("""COMPUTED_VALUE"""),0)</f>
        <v>0</v>
      </c>
      <c r="AN157" s="2">
        <f ca="1">IFERROR(__xludf.DUMMYFUNCTION("""COMPUTED_VALUE"""),0)</f>
        <v>0</v>
      </c>
      <c r="AO157" s="2">
        <f ca="1">IFERROR(__xludf.DUMMYFUNCTION("""COMPUTED_VALUE"""),0)</f>
        <v>0</v>
      </c>
      <c r="AP157" s="2">
        <f ca="1">IFERROR(__xludf.DUMMYFUNCTION("""COMPUTED_VALUE"""),0)</f>
        <v>0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IFERROR(__xludf.DUMMYFUNCTION("""COMPUTED_VALUE"""),0)</f>
        <v>0</v>
      </c>
      <c r="AV157" s="2">
        <f ca="1">IFERROR(__xludf.DUMMYFUNCTION("""COMPUTED_VALUE"""),0)</f>
        <v>0</v>
      </c>
      <c r="AW157" s="2">
        <f ca="1">IFERROR(__xludf.DUMMYFUNCTION("""COMPUTED_VALUE"""),0)</f>
        <v>0</v>
      </c>
      <c r="AX157" s="2">
        <f ca="1">IFERROR(__xludf.DUMMYFUNCTION("""COMPUTED_VALUE"""),0)</f>
        <v>0</v>
      </c>
      <c r="AY157" s="2">
        <f ca="1">IFERROR(__xludf.DUMMYFUNCTION("""COMPUTED_VALUE"""),0)</f>
        <v>0</v>
      </c>
      <c r="AZ157" s="2">
        <f ca="1">IFERROR(__xludf.DUMMYFUNCTION("""COMPUTED_VALUE"""),0)</f>
        <v>0</v>
      </c>
    </row>
    <row r="158" spans="1:52" ht="13.2" x14ac:dyDescent="0.25">
      <c r="A158" s="2" t="str">
        <f ca="1">IFERROR(__xludf.DUMMYFUNCTION("""COMPUTED_VALUE"""),"San Francisco County, CA")</f>
        <v>San Francisco County, CA</v>
      </c>
      <c r="B158" s="2" t="str">
        <f ca="1">IFERROR(__xludf.DUMMYFUNCTION("""COMPUTED_VALUE"""),"US")</f>
        <v>US</v>
      </c>
      <c r="C158" s="2">
        <f ca="1">IFERROR(__xludf.DUMMYFUNCTION("""COMPUTED_VALUE"""),37.7749)</f>
        <v>37.774900000000002</v>
      </c>
      <c r="D158" s="2">
        <f ca="1">IFERROR(__xludf.DUMMYFUNCTION("""COMPUTED_VALUE"""),-122.4194)</f>
        <v>-122.4194</v>
      </c>
      <c r="E158" s="2">
        <f ca="1">IFERROR(__xludf.DUMMYFUNCTION("""COMPUTED_VALUE"""),0)</f>
        <v>0</v>
      </c>
      <c r="F158" s="2">
        <f ca="1">IFERROR(__xludf.DUMMYFUNCTION("""COMPUTED_VALUE"""),0)</f>
        <v>0</v>
      </c>
      <c r="G158" s="2">
        <f ca="1">IFERROR(__xludf.DUMMYFUNCTION("""COMPUTED_VALUE"""),0)</f>
        <v>0</v>
      </c>
      <c r="H158" s="2">
        <f ca="1">IFERROR(__xludf.DUMMYFUNCTION("""COMPUTED_VALUE"""),0)</f>
        <v>0</v>
      </c>
      <c r="I158" s="2">
        <f ca="1">IFERROR(__xludf.DUMMYFUNCTION("""COMPUTED_VALUE"""),0)</f>
        <v>0</v>
      </c>
      <c r="J158" s="2">
        <f ca="1">IFERROR(__xludf.DUMMYFUNCTION("""COMPUTED_VALUE"""),0)</f>
        <v>0</v>
      </c>
      <c r="K158" s="2">
        <f ca="1">IFERROR(__xludf.DUMMYFUNCTION("""COMPUTED_VALUE"""),0)</f>
        <v>0</v>
      </c>
      <c r="L158" s="2">
        <f ca="1">IFERROR(__xludf.DUMMYFUNCTION("""COMPUTED_VALUE"""),0)</f>
        <v>0</v>
      </c>
      <c r="M158" s="2">
        <f ca="1">IFERROR(__xludf.DUMMYFUNCTION("""COMPUTED_VALUE"""),0)</f>
        <v>0</v>
      </c>
      <c r="N158" s="2">
        <f ca="1">IFERROR(__xludf.DUMMYFUNCTION("""COMPUTED_VALUE"""),0)</f>
        <v>0</v>
      </c>
      <c r="O158" s="2">
        <f ca="1">IFERROR(__xludf.DUMMYFUNCTION("""COMPUTED_VALUE"""),0)</f>
        <v>0</v>
      </c>
      <c r="P158" s="2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IFERROR(__xludf.DUMMYFUNCTION("""COMPUTED_VALUE"""),0)</f>
        <v>0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IFERROR(__xludf.DUMMYFUNCTION("""COMPUTED_VALUE"""),0)</f>
        <v>0</v>
      </c>
      <c r="V158" s="2">
        <f ca="1">IFERROR(__xludf.DUMMYFUNCTION("""COMPUTED_VALUE"""),0)</f>
        <v>0</v>
      </c>
      <c r="W158" s="2">
        <f ca="1">IFERROR(__xludf.DUMMYFUNCTION("""COMPUTED_VALUE"""),0)</f>
        <v>0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Z158" s="2">
        <f ca="1">IFERROR(__xludf.DUMMYFUNCTION("""COMPUTED_VALUE"""),0)</f>
        <v>0</v>
      </c>
      <c r="AA158" s="2">
        <f ca="1">IFERROR(__xludf.DUMMYFUNCTION("""COMPUTED_VALUE"""),0)</f>
        <v>0</v>
      </c>
      <c r="AB158" s="2">
        <f ca="1">IFERROR(__xludf.DUMMYFUNCTION("""COMPUTED_VALUE"""),0)</f>
        <v>0</v>
      </c>
      <c r="AC158" s="2">
        <f ca="1">IFERROR(__xludf.DUMMYFUNCTION("""COMPUTED_VALUE"""),0)</f>
        <v>0</v>
      </c>
      <c r="AD158" s="2">
        <f ca="1">IFERROR(__xludf.DUMMYFUNCTION("""COMPUTED_VALUE"""),0)</f>
        <v>0</v>
      </c>
      <c r="AE158" s="2">
        <f ca="1">IFERROR(__xludf.DUMMYFUNCTION("""COMPUTED_VALUE"""),0)</f>
        <v>0</v>
      </c>
      <c r="AF158" s="2">
        <f ca="1">IFERROR(__xludf.DUMMYFUNCTION("""COMPUTED_VALUE"""),0)</f>
        <v>0</v>
      </c>
      <c r="AG158" s="2">
        <f ca="1">IFERROR(__xludf.DUMMYFUNCTION("""COMPUTED_VALUE"""),0)</f>
        <v>0</v>
      </c>
      <c r="AH158" s="2">
        <f ca="1">IFERROR(__xludf.DUMMYFUNCTION("""COMPUTED_VALUE"""),0)</f>
        <v>0</v>
      </c>
      <c r="AI158" s="2">
        <f ca="1">IFERROR(__xludf.DUMMYFUNCTION("""COMPUTED_VALUE"""),0)</f>
        <v>0</v>
      </c>
      <c r="AJ158" s="2">
        <f ca="1">IFERROR(__xludf.DUMMYFUNCTION("""COMPUTED_VALUE"""),0)</f>
        <v>0</v>
      </c>
      <c r="AK158" s="2">
        <f ca="1">IFERROR(__xludf.DUMMYFUNCTION("""COMPUTED_VALUE"""),0)</f>
        <v>0</v>
      </c>
      <c r="AL158" s="2">
        <f ca="1">IFERROR(__xludf.DUMMYFUNCTION("""COMPUTED_VALUE"""),0)</f>
        <v>0</v>
      </c>
      <c r="AM158" s="2">
        <f ca="1">IFERROR(__xludf.DUMMYFUNCTION("""COMPUTED_VALUE"""),0)</f>
        <v>0</v>
      </c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IFERROR(__xludf.DUMMYFUNCTION("""COMPUTED_VALUE"""),0)</f>
        <v>0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IFERROR(__xludf.DUMMYFUNCTION("""COMPUTED_VALUE"""),0)</f>
        <v>0</v>
      </c>
      <c r="AV158" s="2">
        <f ca="1">IFERROR(__xludf.DUMMYFUNCTION("""COMPUTED_VALUE"""),0)</f>
        <v>0</v>
      </c>
      <c r="AW158" s="2">
        <f ca="1">IFERROR(__xludf.DUMMYFUNCTION("""COMPUTED_VALUE"""),0)</f>
        <v>0</v>
      </c>
      <c r="AX158" s="2">
        <f ca="1">IFERROR(__xludf.DUMMYFUNCTION("""COMPUTED_VALUE"""),0)</f>
        <v>0</v>
      </c>
      <c r="AY158" s="2">
        <f ca="1">IFERROR(__xludf.DUMMYFUNCTION("""COMPUTED_VALUE"""),0)</f>
        <v>0</v>
      </c>
      <c r="AZ158" s="2">
        <f ca="1">IFERROR(__xludf.DUMMYFUNCTION("""COMPUTED_VALUE"""),0)</f>
        <v>0</v>
      </c>
    </row>
    <row r="159" spans="1:52" ht="13.2" x14ac:dyDescent="0.25">
      <c r="A159" s="2" t="str">
        <f ca="1">IFERROR(__xludf.DUMMYFUNCTION("""COMPUTED_VALUE"""),"")</f>
        <v/>
      </c>
      <c r="B159" s="2" t="str">
        <f ca="1">IFERROR(__xludf.DUMMYFUNCTION("""COMPUTED_VALUE"""),"South Africa")</f>
        <v>South Africa</v>
      </c>
      <c r="C159" s="2">
        <f ca="1">IFERROR(__xludf.DUMMYFUNCTION("""COMPUTED_VALUE"""),-30.5595)</f>
        <v>-30.5595</v>
      </c>
      <c r="D159" s="2">
        <f ca="1">IFERROR(__xludf.DUMMYFUNCTION("""COMPUTED_VALUE"""),22.9375)</f>
        <v>22.9375</v>
      </c>
      <c r="E159" s="2">
        <f ca="1">IFERROR(__xludf.DUMMYFUNCTION("""COMPUTED_VALUE"""),0)</f>
        <v>0</v>
      </c>
      <c r="F159" s="2">
        <f ca="1">IFERROR(__xludf.DUMMYFUNCTION("""COMPUTED_VALUE"""),0)</f>
        <v>0</v>
      </c>
      <c r="G159" s="2">
        <f ca="1">IFERROR(__xludf.DUMMYFUNCTION("""COMPUTED_VALUE"""),0)</f>
        <v>0</v>
      </c>
      <c r="H159" s="2">
        <f ca="1">IFERROR(__xludf.DUMMYFUNCTION("""COMPUTED_VALUE"""),0)</f>
        <v>0</v>
      </c>
      <c r="I159" s="2">
        <f ca="1">IFERROR(__xludf.DUMMYFUNCTION("""COMPUTED_VALUE"""),0)</f>
        <v>0</v>
      </c>
      <c r="J159" s="2">
        <f ca="1">IFERROR(__xludf.DUMMYFUNCTION("""COMPUTED_VALUE"""),0)</f>
        <v>0</v>
      </c>
      <c r="K159" s="2">
        <f ca="1">IFERROR(__xludf.DUMMYFUNCTION("""COMPUTED_VALUE"""),0)</f>
        <v>0</v>
      </c>
      <c r="L159" s="2">
        <f ca="1">IFERROR(__xludf.DUMMYFUNCTION("""COMPUTED_VALUE"""),0)</f>
        <v>0</v>
      </c>
      <c r="M159" s="2">
        <f ca="1">IFERROR(__xludf.DUMMYFUNCTION("""COMPUTED_VALUE"""),0)</f>
        <v>0</v>
      </c>
      <c r="N159" s="2">
        <f ca="1">IFERROR(__xludf.DUMMYFUNCTION("""COMPUTED_VALUE"""),0)</f>
        <v>0</v>
      </c>
      <c r="O159" s="2">
        <f ca="1">IFERROR(__xludf.DUMMYFUNCTION("""COMPUTED_VALUE"""),0)</f>
        <v>0</v>
      </c>
      <c r="P159" s="2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IFERROR(__xludf.DUMMYFUNCTION("""COMPUTED_VALUE"""),0)</f>
        <v>0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Z159" s="2">
        <f ca="1">IFERROR(__xludf.DUMMYFUNCTION("""COMPUTED_VALUE"""),0)</f>
        <v>0</v>
      </c>
      <c r="AA159" s="2">
        <f ca="1">IFERROR(__xludf.DUMMYFUNCTION("""COMPUTED_VALUE"""),0)</f>
        <v>0</v>
      </c>
      <c r="AB159" s="2">
        <f ca="1">IFERROR(__xludf.DUMMYFUNCTION("""COMPUTED_VALUE"""),0)</f>
        <v>0</v>
      </c>
      <c r="AC159" s="2">
        <f ca="1">IFERROR(__xludf.DUMMYFUNCTION("""COMPUTED_VALUE"""),0)</f>
        <v>0</v>
      </c>
      <c r="AD159" s="2">
        <f ca="1">IFERROR(__xludf.DUMMYFUNCTION("""COMPUTED_VALUE"""),0)</f>
        <v>0</v>
      </c>
      <c r="AE159" s="2">
        <f ca="1">IFERROR(__xludf.DUMMYFUNCTION("""COMPUTED_VALUE"""),0)</f>
        <v>0</v>
      </c>
      <c r="AF159" s="2">
        <f ca="1">IFERROR(__xludf.DUMMYFUNCTION("""COMPUTED_VALUE"""),0)</f>
        <v>0</v>
      </c>
      <c r="AG159" s="2">
        <f ca="1">IFERROR(__xludf.DUMMYFUNCTION("""COMPUTED_VALUE"""),0)</f>
        <v>0</v>
      </c>
      <c r="AH159" s="2">
        <f ca="1">IFERROR(__xludf.DUMMYFUNCTION("""COMPUTED_VALUE"""),0)</f>
        <v>0</v>
      </c>
      <c r="AI159" s="2">
        <f ca="1">IFERROR(__xludf.DUMMYFUNCTION("""COMPUTED_VALUE"""),0)</f>
        <v>0</v>
      </c>
      <c r="AJ159" s="2">
        <f ca="1">IFERROR(__xludf.DUMMYFUNCTION("""COMPUTED_VALUE"""),0)</f>
        <v>0</v>
      </c>
      <c r="AK159" s="2">
        <f ca="1">IFERROR(__xludf.DUMMYFUNCTION("""COMPUTED_VALUE"""),0)</f>
        <v>0</v>
      </c>
      <c r="AL159" s="2">
        <f ca="1">IFERROR(__xludf.DUMMYFUNCTION("""COMPUTED_VALUE"""),0)</f>
        <v>0</v>
      </c>
      <c r="AM159" s="2">
        <f ca="1">IFERROR(__xludf.DUMMYFUNCTION("""COMPUTED_VALUE"""),0)</f>
        <v>0</v>
      </c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IFERROR(__xludf.DUMMYFUNCTION("""COMPUTED_VALUE"""),0)</f>
        <v>0</v>
      </c>
      <c r="AT159" s="2">
        <f ca="1">IFERROR(__xludf.DUMMYFUNCTION("""COMPUTED_VALUE"""),0)</f>
        <v>0</v>
      </c>
      <c r="AU159" s="2">
        <f ca="1">IFERROR(__xludf.DUMMYFUNCTION("""COMPUTED_VALUE"""),0)</f>
        <v>0</v>
      </c>
      <c r="AV159" s="2">
        <f ca="1">IFERROR(__xludf.DUMMYFUNCTION("""COMPUTED_VALUE"""),0)</f>
        <v>0</v>
      </c>
      <c r="AW159" s="2">
        <f ca="1">IFERROR(__xludf.DUMMYFUNCTION("""COMPUTED_VALUE"""),0)</f>
        <v>0</v>
      </c>
      <c r="AX159" s="2">
        <f ca="1">IFERROR(__xludf.DUMMYFUNCTION("""COMPUTED_VALUE"""),0)</f>
        <v>0</v>
      </c>
      <c r="AY159" s="2">
        <f ca="1">IFERROR(__xludf.DUMMYFUNCTION("""COMPUTED_VALUE"""),0)</f>
        <v>0</v>
      </c>
      <c r="AZ159" s="2">
        <f ca="1">IFERROR(__xludf.DUMMYFUNCTION("""COMPUTED_VALUE"""),0)</f>
        <v>0</v>
      </c>
    </row>
    <row r="160" spans="1:52" ht="13.2" x14ac:dyDescent="0.25">
      <c r="A160" s="2" t="str">
        <f ca="1">IFERROR(__xludf.DUMMYFUNCTION("""COMPUTED_VALUE"""),"Clark County, NV")</f>
        <v>Clark County, NV</v>
      </c>
      <c r="B160" s="2" t="str">
        <f ca="1">IFERROR(__xludf.DUMMYFUNCTION("""COMPUTED_VALUE"""),"US")</f>
        <v>US</v>
      </c>
      <c r="C160" s="2">
        <f ca="1">IFERROR(__xludf.DUMMYFUNCTION("""COMPUTED_VALUE"""),36.0796)</f>
        <v>36.079599999999999</v>
      </c>
      <c r="D160" s="2">
        <f ca="1">IFERROR(__xludf.DUMMYFUNCTION("""COMPUTED_VALUE"""),-115.094)</f>
        <v>-115.09399999999999</v>
      </c>
      <c r="E160" s="2">
        <f ca="1">IFERROR(__xludf.DUMMYFUNCTION("""COMPUTED_VALUE"""),0)</f>
        <v>0</v>
      </c>
      <c r="F160" s="2">
        <f ca="1">IFERROR(__xludf.DUMMYFUNCTION("""COMPUTED_VALUE"""),0)</f>
        <v>0</v>
      </c>
      <c r="G160" s="2">
        <f ca="1">IFERROR(__xludf.DUMMYFUNCTION("""COMPUTED_VALUE"""),0)</f>
        <v>0</v>
      </c>
      <c r="H160" s="2">
        <f ca="1">IFERROR(__xludf.DUMMYFUNCTION("""COMPUTED_VALUE"""),0)</f>
        <v>0</v>
      </c>
      <c r="I160" s="2">
        <f ca="1">IFERROR(__xludf.DUMMYFUNCTION("""COMPUTED_VALUE"""),0)</f>
        <v>0</v>
      </c>
      <c r="J160" s="2">
        <f ca="1">IFERROR(__xludf.DUMMYFUNCTION("""COMPUTED_VALUE"""),0)</f>
        <v>0</v>
      </c>
      <c r="K160" s="2">
        <f ca="1">IFERROR(__xludf.DUMMYFUNCTION("""COMPUTED_VALUE"""),0)</f>
        <v>0</v>
      </c>
      <c r="L160" s="2">
        <f ca="1">IFERROR(__xludf.DUMMYFUNCTION("""COMPUTED_VALUE"""),0)</f>
        <v>0</v>
      </c>
      <c r="M160" s="2">
        <f ca="1">IFERROR(__xludf.DUMMYFUNCTION("""COMPUTED_VALUE"""),0)</f>
        <v>0</v>
      </c>
      <c r="N160" s="2">
        <f ca="1">IFERROR(__xludf.DUMMYFUNCTION("""COMPUTED_VALUE"""),0)</f>
        <v>0</v>
      </c>
      <c r="O160" s="2">
        <f ca="1">IFERROR(__xludf.DUMMYFUNCTION("""COMPUTED_VALUE"""),0)</f>
        <v>0</v>
      </c>
      <c r="P160" s="2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Z160" s="2">
        <f ca="1">IFERROR(__xludf.DUMMYFUNCTION("""COMPUTED_VALUE"""),0)</f>
        <v>0</v>
      </c>
      <c r="AA160" s="2">
        <f ca="1">IFERROR(__xludf.DUMMYFUNCTION("""COMPUTED_VALUE"""),0)</f>
        <v>0</v>
      </c>
      <c r="AB160" s="2">
        <f ca="1">IFERROR(__xludf.DUMMYFUNCTION("""COMPUTED_VALUE"""),0)</f>
        <v>0</v>
      </c>
      <c r="AC160" s="2">
        <f ca="1">IFERROR(__xludf.DUMMYFUNCTION("""COMPUTED_VALUE"""),0)</f>
        <v>0</v>
      </c>
      <c r="AD160" s="2">
        <f ca="1">IFERROR(__xludf.DUMMYFUNCTION("""COMPUTED_VALUE"""),0)</f>
        <v>0</v>
      </c>
      <c r="AE160" s="2">
        <f ca="1">IFERROR(__xludf.DUMMYFUNCTION("""COMPUTED_VALUE"""),0)</f>
        <v>0</v>
      </c>
      <c r="AF160" s="2">
        <f ca="1">IFERROR(__xludf.DUMMYFUNCTION("""COMPUTED_VALUE"""),0)</f>
        <v>0</v>
      </c>
      <c r="AG160" s="2">
        <f ca="1">IFERROR(__xludf.DUMMYFUNCTION("""COMPUTED_VALUE"""),0)</f>
        <v>0</v>
      </c>
      <c r="AH160" s="2">
        <f ca="1">IFERROR(__xludf.DUMMYFUNCTION("""COMPUTED_VALUE"""),0)</f>
        <v>0</v>
      </c>
      <c r="AI160" s="2">
        <f ca="1">IFERROR(__xludf.DUMMYFUNCTION("""COMPUTED_VALUE"""),0)</f>
        <v>0</v>
      </c>
      <c r="AJ160" s="2">
        <f ca="1">IFERROR(__xludf.DUMMYFUNCTION("""COMPUTED_VALUE"""),0)</f>
        <v>0</v>
      </c>
      <c r="AK160" s="2">
        <f ca="1">IFERROR(__xludf.DUMMYFUNCTION("""COMPUTED_VALUE"""),0)</f>
        <v>0</v>
      </c>
      <c r="AL160" s="2">
        <f ca="1">IFERROR(__xludf.DUMMYFUNCTION("""COMPUTED_VALUE"""),0)</f>
        <v>0</v>
      </c>
      <c r="AM160" s="2">
        <f ca="1">IFERROR(__xludf.DUMMYFUNCTION("""COMPUTED_VALUE"""),0)</f>
        <v>0</v>
      </c>
      <c r="AN160" s="2">
        <f ca="1">IFERROR(__xludf.DUMMYFUNCTION("""COMPUTED_VALUE"""),0)</f>
        <v>0</v>
      </c>
      <c r="AO160" s="2">
        <f ca="1">IFERROR(__xludf.DUMMYFUNCTION("""COMPUTED_VALUE"""),0)</f>
        <v>0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IFERROR(__xludf.DUMMYFUNCTION("""COMPUTED_VALUE"""),0)</f>
        <v>0</v>
      </c>
      <c r="AV160" s="2">
        <f ca="1">IFERROR(__xludf.DUMMYFUNCTION("""COMPUTED_VALUE"""),0)</f>
        <v>0</v>
      </c>
      <c r="AW160" s="2">
        <f ca="1">IFERROR(__xludf.DUMMYFUNCTION("""COMPUTED_VALUE"""),0)</f>
        <v>0</v>
      </c>
      <c r="AX160" s="2">
        <f ca="1">IFERROR(__xludf.DUMMYFUNCTION("""COMPUTED_VALUE"""),0)</f>
        <v>0</v>
      </c>
      <c r="AY160" s="2">
        <f ca="1">IFERROR(__xludf.DUMMYFUNCTION("""COMPUTED_VALUE"""),0)</f>
        <v>0</v>
      </c>
      <c r="AZ160" s="2">
        <f ca="1">IFERROR(__xludf.DUMMYFUNCTION("""COMPUTED_VALUE"""),0)</f>
        <v>0</v>
      </c>
    </row>
    <row r="161" spans="1:52" ht="13.2" x14ac:dyDescent="0.25">
      <c r="A161" s="2" t="str">
        <f ca="1">IFERROR(__xludf.DUMMYFUNCTION("""COMPUTED_VALUE"""),"Fort Bend County, TX")</f>
        <v>Fort Bend County, TX</v>
      </c>
      <c r="B161" s="2" t="str">
        <f ca="1">IFERROR(__xludf.DUMMYFUNCTION("""COMPUTED_VALUE"""),"US")</f>
        <v>US</v>
      </c>
      <c r="C161" s="2">
        <f ca="1">IFERROR(__xludf.DUMMYFUNCTION("""COMPUTED_VALUE"""),29.5693)</f>
        <v>29.569299999999998</v>
      </c>
      <c r="D161" s="2">
        <f ca="1">IFERROR(__xludf.DUMMYFUNCTION("""COMPUTED_VALUE"""),-95.8143)</f>
        <v>-95.814300000000003</v>
      </c>
      <c r="E161" s="2">
        <f ca="1">IFERROR(__xludf.DUMMYFUNCTION("""COMPUTED_VALUE"""),0)</f>
        <v>0</v>
      </c>
      <c r="F161" s="2">
        <f ca="1">IFERROR(__xludf.DUMMYFUNCTION("""COMPUTED_VALUE"""),0)</f>
        <v>0</v>
      </c>
      <c r="G161" s="2">
        <f ca="1">IFERROR(__xludf.DUMMYFUNCTION("""COMPUTED_VALUE"""),0)</f>
        <v>0</v>
      </c>
      <c r="H161" s="2">
        <f ca="1">IFERROR(__xludf.DUMMYFUNCTION("""COMPUTED_VALUE"""),0)</f>
        <v>0</v>
      </c>
      <c r="I161" s="2">
        <f ca="1">IFERROR(__xludf.DUMMYFUNCTION("""COMPUTED_VALUE"""),0)</f>
        <v>0</v>
      </c>
      <c r="J161" s="2">
        <f ca="1">IFERROR(__xludf.DUMMYFUNCTION("""COMPUTED_VALUE"""),0)</f>
        <v>0</v>
      </c>
      <c r="K161" s="2">
        <f ca="1">IFERROR(__xludf.DUMMYFUNCTION("""COMPUTED_VALUE"""),0)</f>
        <v>0</v>
      </c>
      <c r="L161" s="2">
        <f ca="1">IFERROR(__xludf.DUMMYFUNCTION("""COMPUTED_VALUE"""),0)</f>
        <v>0</v>
      </c>
      <c r="M161" s="2">
        <f ca="1">IFERROR(__xludf.DUMMYFUNCTION("""COMPUTED_VALUE"""),0)</f>
        <v>0</v>
      </c>
      <c r="N161" s="2">
        <f ca="1">IFERROR(__xludf.DUMMYFUNCTION("""COMPUTED_VALUE"""),0)</f>
        <v>0</v>
      </c>
      <c r="O161" s="2">
        <f ca="1">IFERROR(__xludf.DUMMYFUNCTION("""COMPUTED_VALUE"""),0)</f>
        <v>0</v>
      </c>
      <c r="P161" s="2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Z161" s="2">
        <f ca="1">IFERROR(__xludf.DUMMYFUNCTION("""COMPUTED_VALUE"""),0)</f>
        <v>0</v>
      </c>
      <c r="AA161" s="2">
        <f ca="1">IFERROR(__xludf.DUMMYFUNCTION("""COMPUTED_VALUE"""),0)</f>
        <v>0</v>
      </c>
      <c r="AB161" s="2">
        <f ca="1">IFERROR(__xludf.DUMMYFUNCTION("""COMPUTED_VALUE"""),0)</f>
        <v>0</v>
      </c>
      <c r="AC161" s="2">
        <f ca="1">IFERROR(__xludf.DUMMYFUNCTION("""COMPUTED_VALUE"""),0)</f>
        <v>0</v>
      </c>
      <c r="AD161" s="2">
        <f ca="1">IFERROR(__xludf.DUMMYFUNCTION("""COMPUTED_VALUE"""),0)</f>
        <v>0</v>
      </c>
      <c r="AE161" s="2">
        <f ca="1">IFERROR(__xludf.DUMMYFUNCTION("""COMPUTED_VALUE"""),0)</f>
        <v>0</v>
      </c>
      <c r="AF161" s="2">
        <f ca="1">IFERROR(__xludf.DUMMYFUNCTION("""COMPUTED_VALUE"""),0)</f>
        <v>0</v>
      </c>
      <c r="AG161" s="2">
        <f ca="1">IFERROR(__xludf.DUMMYFUNCTION("""COMPUTED_VALUE"""),0)</f>
        <v>0</v>
      </c>
      <c r="AH161" s="2">
        <f ca="1">IFERROR(__xludf.DUMMYFUNCTION("""COMPUTED_VALUE"""),0)</f>
        <v>0</v>
      </c>
      <c r="AI161" s="2">
        <f ca="1">IFERROR(__xludf.DUMMYFUNCTION("""COMPUTED_VALUE"""),0)</f>
        <v>0</v>
      </c>
      <c r="AJ161" s="2">
        <f ca="1">IFERROR(__xludf.DUMMYFUNCTION("""COMPUTED_VALUE"""),0)</f>
        <v>0</v>
      </c>
      <c r="AK161" s="2">
        <f ca="1">IFERROR(__xludf.DUMMYFUNCTION("""COMPUTED_VALUE"""),0)</f>
        <v>0</v>
      </c>
      <c r="AL161" s="2">
        <f ca="1">IFERROR(__xludf.DUMMYFUNCTION("""COMPUTED_VALUE"""),0)</f>
        <v>0</v>
      </c>
      <c r="AM161" s="2">
        <f ca="1">IFERROR(__xludf.DUMMYFUNCTION("""COMPUTED_VALUE"""),0)</f>
        <v>0</v>
      </c>
      <c r="AN161" s="2">
        <f ca="1">IFERROR(__xludf.DUMMYFUNCTION("""COMPUTED_VALUE"""),0)</f>
        <v>0</v>
      </c>
      <c r="AO161" s="2">
        <f ca="1">IFERROR(__xludf.DUMMYFUNCTION("""COMPUTED_VALUE"""),0)</f>
        <v>0</v>
      </c>
      <c r="AP161" s="2">
        <f ca="1">IFERROR(__xludf.DUMMYFUNCTION("""COMPUTED_VALUE"""),0)</f>
        <v>0</v>
      </c>
      <c r="AQ161" s="2">
        <f ca="1">IFERROR(__xludf.DUMMYFUNCTION("""COMPUTED_VALUE"""),0)</f>
        <v>0</v>
      </c>
      <c r="AR161" s="2">
        <f ca="1">IFERROR(__xludf.DUMMYFUNCTION("""COMPUTED_VALUE"""),0)</f>
        <v>0</v>
      </c>
      <c r="AS161" s="2">
        <f ca="1">IFERROR(__xludf.DUMMYFUNCTION("""COMPUTED_VALUE"""),0)</f>
        <v>0</v>
      </c>
      <c r="AT161" s="2">
        <f ca="1">IFERROR(__xludf.DUMMYFUNCTION("""COMPUTED_VALUE"""),0)</f>
        <v>0</v>
      </c>
      <c r="AU161" s="2">
        <f ca="1">IFERROR(__xludf.DUMMYFUNCTION("""COMPUTED_VALUE"""),0)</f>
        <v>0</v>
      </c>
      <c r="AV161" s="2">
        <f ca="1">IFERROR(__xludf.DUMMYFUNCTION("""COMPUTED_VALUE"""),0)</f>
        <v>0</v>
      </c>
      <c r="AW161" s="2">
        <f ca="1">IFERROR(__xludf.DUMMYFUNCTION("""COMPUTED_VALUE"""),0)</f>
        <v>0</v>
      </c>
      <c r="AX161" s="2">
        <f ca="1">IFERROR(__xludf.DUMMYFUNCTION("""COMPUTED_VALUE"""),0)</f>
        <v>0</v>
      </c>
      <c r="AY161" s="2">
        <f ca="1">IFERROR(__xludf.DUMMYFUNCTION("""COMPUTED_VALUE"""),0)</f>
        <v>0</v>
      </c>
      <c r="AZ161" s="2">
        <f ca="1">IFERROR(__xludf.DUMMYFUNCTION("""COMPUTED_VALUE"""),0)</f>
        <v>0</v>
      </c>
    </row>
    <row r="162" spans="1:52" ht="13.2" x14ac:dyDescent="0.25">
      <c r="A162" s="2" t="str">
        <f ca="1">IFERROR(__xludf.DUMMYFUNCTION("""COMPUTED_VALUE"""),"Grant County, WA")</f>
        <v>Grant County, WA</v>
      </c>
      <c r="B162" s="2" t="str">
        <f ca="1">IFERROR(__xludf.DUMMYFUNCTION("""COMPUTED_VALUE"""),"US")</f>
        <v>US</v>
      </c>
      <c r="C162" s="2">
        <f ca="1">IFERROR(__xludf.DUMMYFUNCTION("""COMPUTED_VALUE"""),47.1981)</f>
        <v>47.198099999999997</v>
      </c>
      <c r="D162" s="2">
        <f ca="1">IFERROR(__xludf.DUMMYFUNCTION("""COMPUTED_VALUE"""),-119.3732)</f>
        <v>-119.3732</v>
      </c>
      <c r="E162" s="2">
        <f ca="1">IFERROR(__xludf.DUMMYFUNCTION("""COMPUTED_VALUE"""),0)</f>
        <v>0</v>
      </c>
      <c r="F162" s="2">
        <f ca="1">IFERROR(__xludf.DUMMYFUNCTION("""COMPUTED_VALUE"""),0)</f>
        <v>0</v>
      </c>
      <c r="G162" s="2">
        <f ca="1">IFERROR(__xludf.DUMMYFUNCTION("""COMPUTED_VALUE"""),0)</f>
        <v>0</v>
      </c>
      <c r="H162" s="2">
        <f ca="1">IFERROR(__xludf.DUMMYFUNCTION("""COMPUTED_VALUE"""),0)</f>
        <v>0</v>
      </c>
      <c r="I162" s="2">
        <f ca="1">IFERROR(__xludf.DUMMYFUNCTION("""COMPUTED_VALUE"""),0)</f>
        <v>0</v>
      </c>
      <c r="J162" s="2">
        <f ca="1">IFERROR(__xludf.DUMMYFUNCTION("""COMPUTED_VALUE"""),0)</f>
        <v>0</v>
      </c>
      <c r="K162" s="2">
        <f ca="1">IFERROR(__xludf.DUMMYFUNCTION("""COMPUTED_VALUE"""),0)</f>
        <v>0</v>
      </c>
      <c r="L162" s="2">
        <f ca="1">IFERROR(__xludf.DUMMYFUNCTION("""COMPUTED_VALUE"""),0)</f>
        <v>0</v>
      </c>
      <c r="M162" s="2">
        <f ca="1">IFERROR(__xludf.DUMMYFUNCTION("""COMPUTED_VALUE"""),0)</f>
        <v>0</v>
      </c>
      <c r="N162" s="2">
        <f ca="1">IFERROR(__xludf.DUMMYFUNCTION("""COMPUTED_VALUE"""),0)</f>
        <v>0</v>
      </c>
      <c r="O162" s="2">
        <f ca="1">IFERROR(__xludf.DUMMYFUNCTION("""COMPUTED_VALUE"""),0)</f>
        <v>0</v>
      </c>
      <c r="P162" s="2">
        <f ca="1">IFERROR(__xludf.DUMMYFUNCTION("""COMPUTED_VALUE"""),0)</f>
        <v>0</v>
      </c>
      <c r="Q162" s="2">
        <f ca="1">IFERROR(__xludf.DUMMYFUNCTION("""COMPUTED_VALUE"""),0)</f>
        <v>0</v>
      </c>
      <c r="R162" s="2">
        <f ca="1">IFERROR(__xludf.DUMMYFUNCTION("""COMPUTED_VALUE"""),0)</f>
        <v>0</v>
      </c>
      <c r="S162" s="2">
        <f ca="1">IFERROR(__xludf.DUMMYFUNCTION("""COMPUTED_VALUE"""),0)</f>
        <v>0</v>
      </c>
      <c r="T162" s="2">
        <f ca="1">IFERROR(__xludf.DUMMYFUNCTION("""COMPUTED_VALUE"""),0)</f>
        <v>0</v>
      </c>
      <c r="U162" s="2">
        <f ca="1">IFERROR(__xludf.DUMMYFUNCTION("""COMPUTED_VALUE"""),0)</f>
        <v>0</v>
      </c>
      <c r="V162" s="2">
        <f ca="1">IFERROR(__xludf.DUMMYFUNCTION("""COMPUTED_VALUE"""),0)</f>
        <v>0</v>
      </c>
      <c r="W162" s="2">
        <f ca="1">IFERROR(__xludf.DUMMYFUNCTION("""COMPUTED_VALUE"""),0)</f>
        <v>0</v>
      </c>
      <c r="X162" s="2">
        <f ca="1">IFERROR(__xludf.DUMMYFUNCTION("""COMPUTED_VALUE"""),0)</f>
        <v>0</v>
      </c>
      <c r="Y162" s="2">
        <f ca="1">IFERROR(__xludf.DUMMYFUNCTION("""COMPUTED_VALUE"""),0)</f>
        <v>0</v>
      </c>
      <c r="Z162" s="2">
        <f ca="1">IFERROR(__xludf.DUMMYFUNCTION("""COMPUTED_VALUE"""),0)</f>
        <v>0</v>
      </c>
      <c r="AA162" s="2">
        <f ca="1">IFERROR(__xludf.DUMMYFUNCTION("""COMPUTED_VALUE"""),0)</f>
        <v>0</v>
      </c>
      <c r="AB162" s="2">
        <f ca="1">IFERROR(__xludf.DUMMYFUNCTION("""COMPUTED_VALUE"""),0)</f>
        <v>0</v>
      </c>
      <c r="AC162" s="2">
        <f ca="1">IFERROR(__xludf.DUMMYFUNCTION("""COMPUTED_VALUE"""),0)</f>
        <v>0</v>
      </c>
      <c r="AD162" s="2">
        <f ca="1">IFERROR(__xludf.DUMMYFUNCTION("""COMPUTED_VALUE"""),0)</f>
        <v>0</v>
      </c>
      <c r="AE162" s="2">
        <f ca="1">IFERROR(__xludf.DUMMYFUNCTION("""COMPUTED_VALUE"""),0)</f>
        <v>0</v>
      </c>
      <c r="AF162" s="2">
        <f ca="1">IFERROR(__xludf.DUMMYFUNCTION("""COMPUTED_VALUE"""),0)</f>
        <v>0</v>
      </c>
      <c r="AG162" s="2">
        <f ca="1">IFERROR(__xludf.DUMMYFUNCTION("""COMPUTED_VALUE"""),0)</f>
        <v>0</v>
      </c>
      <c r="AH162" s="2">
        <f ca="1">IFERROR(__xludf.DUMMYFUNCTION("""COMPUTED_VALUE"""),0)</f>
        <v>0</v>
      </c>
      <c r="AI162" s="2">
        <f ca="1">IFERROR(__xludf.DUMMYFUNCTION("""COMPUTED_VALUE"""),0)</f>
        <v>0</v>
      </c>
      <c r="AJ162" s="2">
        <f ca="1">IFERROR(__xludf.DUMMYFUNCTION("""COMPUTED_VALUE"""),0)</f>
        <v>0</v>
      </c>
      <c r="AK162" s="2">
        <f ca="1">IFERROR(__xludf.DUMMYFUNCTION("""COMPUTED_VALUE"""),0)</f>
        <v>0</v>
      </c>
      <c r="AL162" s="2">
        <f ca="1">IFERROR(__xludf.DUMMYFUNCTION("""COMPUTED_VALUE"""),0)</f>
        <v>0</v>
      </c>
      <c r="AM162" s="2">
        <f ca="1">IFERROR(__xludf.DUMMYFUNCTION("""COMPUTED_VALUE"""),0)</f>
        <v>0</v>
      </c>
      <c r="AN162" s="2">
        <f ca="1">IFERROR(__xludf.DUMMYFUNCTION("""COMPUTED_VALUE"""),0)</f>
        <v>0</v>
      </c>
      <c r="AO162" s="2">
        <f ca="1">IFERROR(__xludf.DUMMYFUNCTION("""COMPUTED_VALUE"""),0)</f>
        <v>0</v>
      </c>
      <c r="AP162" s="2">
        <f ca="1">IFERROR(__xludf.DUMMYFUNCTION("""COMPUTED_VALUE"""),0)</f>
        <v>0</v>
      </c>
      <c r="AQ162" s="2">
        <f ca="1">IFERROR(__xludf.DUMMYFUNCTION("""COMPUTED_VALUE"""),0)</f>
        <v>0</v>
      </c>
      <c r="AR162" s="2">
        <f ca="1">IFERROR(__xludf.DUMMYFUNCTION("""COMPUTED_VALUE"""),0)</f>
        <v>0</v>
      </c>
      <c r="AS162" s="2">
        <f ca="1">IFERROR(__xludf.DUMMYFUNCTION("""COMPUTED_VALUE"""),0)</f>
        <v>0</v>
      </c>
      <c r="AT162" s="2">
        <f ca="1">IFERROR(__xludf.DUMMYFUNCTION("""COMPUTED_VALUE"""),0)</f>
        <v>0</v>
      </c>
      <c r="AU162" s="2">
        <f ca="1">IFERROR(__xludf.DUMMYFUNCTION("""COMPUTED_VALUE"""),0)</f>
        <v>0</v>
      </c>
      <c r="AV162" s="2">
        <f ca="1">IFERROR(__xludf.DUMMYFUNCTION("""COMPUTED_VALUE"""),0)</f>
        <v>0</v>
      </c>
      <c r="AW162" s="2">
        <f ca="1">IFERROR(__xludf.DUMMYFUNCTION("""COMPUTED_VALUE"""),0)</f>
        <v>0</v>
      </c>
      <c r="AX162" s="2">
        <f ca="1">IFERROR(__xludf.DUMMYFUNCTION("""COMPUTED_VALUE"""),0)</f>
        <v>0</v>
      </c>
      <c r="AY162" s="2">
        <f ca="1">IFERROR(__xludf.DUMMYFUNCTION("""COMPUTED_VALUE"""),0)</f>
        <v>0</v>
      </c>
      <c r="AZ162" s="2">
        <f ca="1">IFERROR(__xludf.DUMMYFUNCTION("""COMPUTED_VALUE"""),1)</f>
        <v>1</v>
      </c>
    </row>
    <row r="163" spans="1:52" ht="13.2" x14ac:dyDescent="0.25">
      <c r="A163" s="2" t="str">
        <f ca="1">IFERROR(__xludf.DUMMYFUNCTION("""COMPUTED_VALUE"""),"Santa Rosa County, FL")</f>
        <v>Santa Rosa County, FL</v>
      </c>
      <c r="B163" s="2" t="str">
        <f ca="1">IFERROR(__xludf.DUMMYFUNCTION("""COMPUTED_VALUE"""),"US")</f>
        <v>US</v>
      </c>
      <c r="C163" s="2">
        <f ca="1">IFERROR(__xludf.DUMMYFUNCTION("""COMPUTED_VALUE"""),30.769)</f>
        <v>30.768999999999998</v>
      </c>
      <c r="D163" s="2">
        <f ca="1">IFERROR(__xludf.DUMMYFUNCTION("""COMPUTED_VALUE"""),-86.9824)</f>
        <v>-86.982399999999998</v>
      </c>
      <c r="E163" s="2">
        <f ca="1">IFERROR(__xludf.DUMMYFUNCTION("""COMPUTED_VALUE"""),0)</f>
        <v>0</v>
      </c>
      <c r="F163" s="2">
        <f ca="1">IFERROR(__xludf.DUMMYFUNCTION("""COMPUTED_VALUE"""),0)</f>
        <v>0</v>
      </c>
      <c r="G163" s="2">
        <f ca="1">IFERROR(__xludf.DUMMYFUNCTION("""COMPUTED_VALUE"""),0)</f>
        <v>0</v>
      </c>
      <c r="H163" s="2">
        <f ca="1">IFERROR(__xludf.DUMMYFUNCTION("""COMPUTED_VALUE"""),0)</f>
        <v>0</v>
      </c>
      <c r="I163" s="2">
        <f ca="1">IFERROR(__xludf.DUMMYFUNCTION("""COMPUTED_VALUE"""),0)</f>
        <v>0</v>
      </c>
      <c r="J163" s="2">
        <f ca="1">IFERROR(__xludf.DUMMYFUNCTION("""COMPUTED_VALUE"""),0)</f>
        <v>0</v>
      </c>
      <c r="K163" s="2">
        <f ca="1">IFERROR(__xludf.DUMMYFUNCTION("""COMPUTED_VALUE"""),0)</f>
        <v>0</v>
      </c>
      <c r="L163" s="2">
        <f ca="1">IFERROR(__xludf.DUMMYFUNCTION("""COMPUTED_VALUE"""),0)</f>
        <v>0</v>
      </c>
      <c r="M163" s="2">
        <f ca="1">IFERROR(__xludf.DUMMYFUNCTION("""COMPUTED_VALUE"""),0)</f>
        <v>0</v>
      </c>
      <c r="N163" s="2">
        <f ca="1">IFERROR(__xludf.DUMMYFUNCTION("""COMPUTED_VALUE"""),0)</f>
        <v>0</v>
      </c>
      <c r="O163" s="2">
        <f ca="1">IFERROR(__xludf.DUMMYFUNCTION("""COMPUTED_VALUE"""),0)</f>
        <v>0</v>
      </c>
      <c r="P163" s="2">
        <f ca="1">IFERROR(__xludf.DUMMYFUNCTION("""COMPUTED_VALUE"""),0)</f>
        <v>0</v>
      </c>
      <c r="Q163" s="2">
        <f ca="1">IFERROR(__xludf.DUMMYFUNCTION("""COMPUTED_VALUE"""),0)</f>
        <v>0</v>
      </c>
      <c r="R163" s="2">
        <f ca="1">IFERROR(__xludf.DUMMYFUNCTION("""COMPUTED_VALUE"""),0)</f>
        <v>0</v>
      </c>
      <c r="S163" s="2">
        <f ca="1">IFERROR(__xludf.DUMMYFUNCTION("""COMPUTED_VALUE"""),0)</f>
        <v>0</v>
      </c>
      <c r="T163" s="2">
        <f ca="1">IFERROR(__xludf.DUMMYFUNCTION("""COMPUTED_VALUE"""),0)</f>
        <v>0</v>
      </c>
      <c r="U163" s="2">
        <f ca="1">IFERROR(__xludf.DUMMYFUNCTION("""COMPUTED_VALUE"""),0)</f>
        <v>0</v>
      </c>
      <c r="V163" s="2">
        <f ca="1">IFERROR(__xludf.DUMMYFUNCTION("""COMPUTED_VALUE"""),0)</f>
        <v>0</v>
      </c>
      <c r="W163" s="2">
        <f ca="1">IFERROR(__xludf.DUMMYFUNCTION("""COMPUTED_VALUE"""),0)</f>
        <v>0</v>
      </c>
      <c r="X163" s="2">
        <f ca="1">IFERROR(__xludf.DUMMYFUNCTION("""COMPUTED_VALUE"""),0)</f>
        <v>0</v>
      </c>
      <c r="Y163" s="2">
        <f ca="1">IFERROR(__xludf.DUMMYFUNCTION("""COMPUTED_VALUE"""),0)</f>
        <v>0</v>
      </c>
      <c r="Z163" s="2">
        <f ca="1">IFERROR(__xludf.DUMMYFUNCTION("""COMPUTED_VALUE"""),0)</f>
        <v>0</v>
      </c>
      <c r="AA163" s="2">
        <f ca="1">IFERROR(__xludf.DUMMYFUNCTION("""COMPUTED_VALUE"""),0)</f>
        <v>0</v>
      </c>
      <c r="AB163" s="2">
        <f ca="1">IFERROR(__xludf.DUMMYFUNCTION("""COMPUTED_VALUE"""),0)</f>
        <v>0</v>
      </c>
      <c r="AC163" s="2">
        <f ca="1">IFERROR(__xludf.DUMMYFUNCTION("""COMPUTED_VALUE"""),0)</f>
        <v>0</v>
      </c>
      <c r="AD163" s="2">
        <f ca="1">IFERROR(__xludf.DUMMYFUNCTION("""COMPUTED_VALUE"""),0)</f>
        <v>0</v>
      </c>
      <c r="AE163" s="2">
        <f ca="1">IFERROR(__xludf.DUMMYFUNCTION("""COMPUTED_VALUE"""),0)</f>
        <v>0</v>
      </c>
      <c r="AF163" s="2">
        <f ca="1">IFERROR(__xludf.DUMMYFUNCTION("""COMPUTED_VALUE"""),0)</f>
        <v>0</v>
      </c>
      <c r="AG163" s="2">
        <f ca="1">IFERROR(__xludf.DUMMYFUNCTION("""COMPUTED_VALUE"""),0)</f>
        <v>0</v>
      </c>
      <c r="AH163" s="2">
        <f ca="1">IFERROR(__xludf.DUMMYFUNCTION("""COMPUTED_VALUE"""),0)</f>
        <v>0</v>
      </c>
      <c r="AI163" s="2">
        <f ca="1">IFERROR(__xludf.DUMMYFUNCTION("""COMPUTED_VALUE"""),0)</f>
        <v>0</v>
      </c>
      <c r="AJ163" s="2">
        <f ca="1">IFERROR(__xludf.DUMMYFUNCTION("""COMPUTED_VALUE"""),0)</f>
        <v>0</v>
      </c>
      <c r="AK163" s="2">
        <f ca="1">IFERROR(__xludf.DUMMYFUNCTION("""COMPUTED_VALUE"""),0)</f>
        <v>0</v>
      </c>
      <c r="AL163" s="2">
        <f ca="1">IFERROR(__xludf.DUMMYFUNCTION("""COMPUTED_VALUE"""),0)</f>
        <v>0</v>
      </c>
      <c r="AM163" s="2">
        <f ca="1">IFERROR(__xludf.DUMMYFUNCTION("""COMPUTED_VALUE"""),0)</f>
        <v>0</v>
      </c>
      <c r="AN163" s="2">
        <f ca="1">IFERROR(__xludf.DUMMYFUNCTION("""COMPUTED_VALUE"""),0)</f>
        <v>0</v>
      </c>
      <c r="AO163" s="2">
        <f ca="1">IFERROR(__xludf.DUMMYFUNCTION("""COMPUTED_VALUE"""),0)</f>
        <v>0</v>
      </c>
      <c r="AP163" s="2">
        <f ca="1">IFERROR(__xludf.DUMMYFUNCTION("""COMPUTED_VALUE"""),0)</f>
        <v>0</v>
      </c>
      <c r="AQ163" s="2">
        <f ca="1">IFERROR(__xludf.DUMMYFUNCTION("""COMPUTED_VALUE"""),0)</f>
        <v>0</v>
      </c>
      <c r="AR163" s="2">
        <f ca="1">IFERROR(__xludf.DUMMYFUNCTION("""COMPUTED_VALUE"""),0)</f>
        <v>0</v>
      </c>
      <c r="AS163" s="2">
        <f ca="1">IFERROR(__xludf.DUMMYFUNCTION("""COMPUTED_VALUE"""),0)</f>
        <v>0</v>
      </c>
      <c r="AT163" s="2">
        <f ca="1">IFERROR(__xludf.DUMMYFUNCTION("""COMPUTED_VALUE"""),0)</f>
        <v>0</v>
      </c>
      <c r="AU163" s="2">
        <f ca="1">IFERROR(__xludf.DUMMYFUNCTION("""COMPUTED_VALUE"""),0)</f>
        <v>0</v>
      </c>
      <c r="AV163" s="2">
        <f ca="1">IFERROR(__xludf.DUMMYFUNCTION("""COMPUTED_VALUE"""),0)</f>
        <v>0</v>
      </c>
      <c r="AW163" s="2">
        <f ca="1">IFERROR(__xludf.DUMMYFUNCTION("""COMPUTED_VALUE"""),0)</f>
        <v>0</v>
      </c>
      <c r="AX163" s="2">
        <f ca="1">IFERROR(__xludf.DUMMYFUNCTION("""COMPUTED_VALUE"""),0)</f>
        <v>0</v>
      </c>
      <c r="AY163" s="2">
        <f ca="1">IFERROR(__xludf.DUMMYFUNCTION("""COMPUTED_VALUE"""),1)</f>
        <v>1</v>
      </c>
      <c r="AZ163" s="2">
        <f ca="1">IFERROR(__xludf.DUMMYFUNCTION("""COMPUTED_VALUE"""),1)</f>
        <v>1</v>
      </c>
    </row>
    <row r="164" spans="1:52" ht="13.2" x14ac:dyDescent="0.25">
      <c r="A164" s="2" t="str">
        <f ca="1">IFERROR(__xludf.DUMMYFUNCTION("""COMPUTED_VALUE"""),"Williamson County, TN")</f>
        <v>Williamson County, TN</v>
      </c>
      <c r="B164" s="2" t="str">
        <f ca="1">IFERROR(__xludf.DUMMYFUNCTION("""COMPUTED_VALUE"""),"US")</f>
        <v>US</v>
      </c>
      <c r="C164" s="2">
        <f ca="1">IFERROR(__xludf.DUMMYFUNCTION("""COMPUTED_VALUE"""),35.9179)</f>
        <v>35.917900000000003</v>
      </c>
      <c r="D164" s="2">
        <f ca="1">IFERROR(__xludf.DUMMYFUNCTION("""COMPUTED_VALUE"""),-86.8622)</f>
        <v>-86.862200000000001</v>
      </c>
      <c r="E164" s="2">
        <f ca="1">IFERROR(__xludf.DUMMYFUNCTION("""COMPUTED_VALUE"""),0)</f>
        <v>0</v>
      </c>
      <c r="F164" s="2">
        <f ca="1">IFERROR(__xludf.DUMMYFUNCTION("""COMPUTED_VALUE"""),0)</f>
        <v>0</v>
      </c>
      <c r="G164" s="2">
        <f ca="1">IFERROR(__xludf.DUMMYFUNCTION("""COMPUTED_VALUE"""),0)</f>
        <v>0</v>
      </c>
      <c r="H164" s="2">
        <f ca="1">IFERROR(__xludf.DUMMYFUNCTION("""COMPUTED_VALUE"""),0)</f>
        <v>0</v>
      </c>
      <c r="I164" s="2">
        <f ca="1">IFERROR(__xludf.DUMMYFUNCTION("""COMPUTED_VALUE"""),0)</f>
        <v>0</v>
      </c>
      <c r="J164" s="2">
        <f ca="1">IFERROR(__xludf.DUMMYFUNCTION("""COMPUTED_VALUE"""),0)</f>
        <v>0</v>
      </c>
      <c r="K164" s="2">
        <f ca="1">IFERROR(__xludf.DUMMYFUNCTION("""COMPUTED_VALUE"""),0)</f>
        <v>0</v>
      </c>
      <c r="L164" s="2">
        <f ca="1">IFERROR(__xludf.DUMMYFUNCTION("""COMPUTED_VALUE"""),0)</f>
        <v>0</v>
      </c>
      <c r="M164" s="2">
        <f ca="1">IFERROR(__xludf.DUMMYFUNCTION("""COMPUTED_VALUE"""),0)</f>
        <v>0</v>
      </c>
      <c r="N164" s="2">
        <f ca="1">IFERROR(__xludf.DUMMYFUNCTION("""COMPUTED_VALUE"""),0)</f>
        <v>0</v>
      </c>
      <c r="O164" s="2">
        <f ca="1">IFERROR(__xludf.DUMMYFUNCTION("""COMPUTED_VALUE"""),0)</f>
        <v>0</v>
      </c>
      <c r="P164" s="2">
        <f ca="1">IFERROR(__xludf.DUMMYFUNCTION("""COMPUTED_VALUE"""),0)</f>
        <v>0</v>
      </c>
      <c r="Q164" s="2">
        <f ca="1">IFERROR(__xludf.DUMMYFUNCTION("""COMPUTED_VALUE"""),0)</f>
        <v>0</v>
      </c>
      <c r="R164" s="2">
        <f ca="1">IFERROR(__xludf.DUMMYFUNCTION("""COMPUTED_VALUE"""),0)</f>
        <v>0</v>
      </c>
      <c r="S164" s="2">
        <f ca="1">IFERROR(__xludf.DUMMYFUNCTION("""COMPUTED_VALUE"""),0)</f>
        <v>0</v>
      </c>
      <c r="T164" s="2">
        <f ca="1">IFERROR(__xludf.DUMMYFUNCTION("""COMPUTED_VALUE"""),0)</f>
        <v>0</v>
      </c>
      <c r="U164" s="2">
        <f ca="1">IFERROR(__xludf.DUMMYFUNCTION("""COMPUTED_VALUE"""),0)</f>
        <v>0</v>
      </c>
      <c r="V164" s="2">
        <f ca="1">IFERROR(__xludf.DUMMYFUNCTION("""COMPUTED_VALUE"""),0)</f>
        <v>0</v>
      </c>
      <c r="W164" s="2">
        <f ca="1">IFERROR(__xludf.DUMMYFUNCTION("""COMPUTED_VALUE"""),0)</f>
        <v>0</v>
      </c>
      <c r="X164" s="2">
        <f ca="1">IFERROR(__xludf.DUMMYFUNCTION("""COMPUTED_VALUE"""),0)</f>
        <v>0</v>
      </c>
      <c r="Y164" s="2">
        <f ca="1">IFERROR(__xludf.DUMMYFUNCTION("""COMPUTED_VALUE"""),0)</f>
        <v>0</v>
      </c>
      <c r="Z164" s="2">
        <f ca="1">IFERROR(__xludf.DUMMYFUNCTION("""COMPUTED_VALUE"""),0)</f>
        <v>0</v>
      </c>
      <c r="AA164" s="2">
        <f ca="1">IFERROR(__xludf.DUMMYFUNCTION("""COMPUTED_VALUE"""),0)</f>
        <v>0</v>
      </c>
      <c r="AB164" s="2">
        <f ca="1">IFERROR(__xludf.DUMMYFUNCTION("""COMPUTED_VALUE"""),0)</f>
        <v>0</v>
      </c>
      <c r="AC164" s="2">
        <f ca="1">IFERROR(__xludf.DUMMYFUNCTION("""COMPUTED_VALUE"""),0)</f>
        <v>0</v>
      </c>
      <c r="AD164" s="2">
        <f ca="1">IFERROR(__xludf.DUMMYFUNCTION("""COMPUTED_VALUE"""),0)</f>
        <v>0</v>
      </c>
      <c r="AE164" s="2">
        <f ca="1">IFERROR(__xludf.DUMMYFUNCTION("""COMPUTED_VALUE"""),0)</f>
        <v>0</v>
      </c>
      <c r="AF164" s="2">
        <f ca="1">IFERROR(__xludf.DUMMYFUNCTION("""COMPUTED_VALUE"""),0)</f>
        <v>0</v>
      </c>
      <c r="AG164" s="2">
        <f ca="1">IFERROR(__xludf.DUMMYFUNCTION("""COMPUTED_VALUE"""),0)</f>
        <v>0</v>
      </c>
      <c r="AH164" s="2">
        <f ca="1">IFERROR(__xludf.DUMMYFUNCTION("""COMPUTED_VALUE"""),0)</f>
        <v>0</v>
      </c>
      <c r="AI164" s="2">
        <f ca="1">IFERROR(__xludf.DUMMYFUNCTION("""COMPUTED_VALUE"""),0)</f>
        <v>0</v>
      </c>
      <c r="AJ164" s="2">
        <f ca="1">IFERROR(__xludf.DUMMYFUNCTION("""COMPUTED_VALUE"""),0)</f>
        <v>0</v>
      </c>
      <c r="AK164" s="2">
        <f ca="1">IFERROR(__xludf.DUMMYFUNCTION("""COMPUTED_VALUE"""),0)</f>
        <v>0</v>
      </c>
      <c r="AL164" s="2">
        <f ca="1">IFERROR(__xludf.DUMMYFUNCTION("""COMPUTED_VALUE"""),0)</f>
        <v>0</v>
      </c>
      <c r="AM164" s="2">
        <f ca="1">IFERROR(__xludf.DUMMYFUNCTION("""COMPUTED_VALUE"""),0)</f>
        <v>0</v>
      </c>
      <c r="AN164" s="2">
        <f ca="1">IFERROR(__xludf.DUMMYFUNCTION("""COMPUTED_VALUE"""),0)</f>
        <v>0</v>
      </c>
      <c r="AO164" s="2">
        <f ca="1">IFERROR(__xludf.DUMMYFUNCTION("""COMPUTED_VALUE"""),0)</f>
        <v>0</v>
      </c>
      <c r="AP164" s="2">
        <f ca="1">IFERROR(__xludf.DUMMYFUNCTION("""COMPUTED_VALUE"""),0)</f>
        <v>0</v>
      </c>
      <c r="AQ164" s="2">
        <f ca="1">IFERROR(__xludf.DUMMYFUNCTION("""COMPUTED_VALUE"""),0)</f>
        <v>0</v>
      </c>
      <c r="AR164" s="2">
        <f ca="1">IFERROR(__xludf.DUMMYFUNCTION("""COMPUTED_VALUE"""),0)</f>
        <v>0</v>
      </c>
      <c r="AS164" s="2">
        <f ca="1">IFERROR(__xludf.DUMMYFUNCTION("""COMPUTED_VALUE"""),0)</f>
        <v>0</v>
      </c>
      <c r="AT164" s="2">
        <f ca="1">IFERROR(__xludf.DUMMYFUNCTION("""COMPUTED_VALUE"""),0)</f>
        <v>0</v>
      </c>
      <c r="AU164" s="2">
        <f ca="1">IFERROR(__xludf.DUMMYFUNCTION("""COMPUTED_VALUE"""),0)</f>
        <v>0</v>
      </c>
      <c r="AV164" s="2">
        <f ca="1">IFERROR(__xludf.DUMMYFUNCTION("""COMPUTED_VALUE"""),0)</f>
        <v>0</v>
      </c>
      <c r="AW164" s="2">
        <f ca="1">IFERROR(__xludf.DUMMYFUNCTION("""COMPUTED_VALUE"""),0)</f>
        <v>0</v>
      </c>
      <c r="AX164" s="2">
        <f ca="1">IFERROR(__xludf.DUMMYFUNCTION("""COMPUTED_VALUE"""),0)</f>
        <v>0</v>
      </c>
      <c r="AY164" s="2">
        <f ca="1">IFERROR(__xludf.DUMMYFUNCTION("""COMPUTED_VALUE"""),0)</f>
        <v>0</v>
      </c>
      <c r="AZ164" s="2">
        <f ca="1">IFERROR(__xludf.DUMMYFUNCTION("""COMPUTED_VALUE"""),0)</f>
        <v>0</v>
      </c>
    </row>
    <row r="165" spans="1:52" ht="13.2" x14ac:dyDescent="0.25">
      <c r="A165" s="2" t="str">
        <f ca="1">IFERROR(__xludf.DUMMYFUNCTION("""COMPUTED_VALUE"""),"New York County, NY")</f>
        <v>New York County, NY</v>
      </c>
      <c r="B165" s="2" t="str">
        <f ca="1">IFERROR(__xludf.DUMMYFUNCTION("""COMPUTED_VALUE"""),"US")</f>
        <v>US</v>
      </c>
      <c r="C165" s="2">
        <f ca="1">IFERROR(__xludf.DUMMYFUNCTION("""COMPUTED_VALUE"""),40.7128)</f>
        <v>40.712800000000001</v>
      </c>
      <c r="D165" s="2">
        <f ca="1">IFERROR(__xludf.DUMMYFUNCTION("""COMPUTED_VALUE"""),-74.006)</f>
        <v>-74.006</v>
      </c>
      <c r="E165" s="2">
        <f ca="1">IFERROR(__xludf.DUMMYFUNCTION("""COMPUTED_VALUE"""),0)</f>
        <v>0</v>
      </c>
      <c r="F165" s="2">
        <f ca="1">IFERROR(__xludf.DUMMYFUNCTION("""COMPUTED_VALUE"""),0)</f>
        <v>0</v>
      </c>
      <c r="G165" s="2">
        <f ca="1">IFERROR(__xludf.DUMMYFUNCTION("""COMPUTED_VALUE"""),0)</f>
        <v>0</v>
      </c>
      <c r="H165" s="2">
        <f ca="1">IFERROR(__xludf.DUMMYFUNCTION("""COMPUTED_VALUE"""),0)</f>
        <v>0</v>
      </c>
      <c r="I165" s="2">
        <f ca="1">IFERROR(__xludf.DUMMYFUNCTION("""COMPUTED_VALUE"""),0)</f>
        <v>0</v>
      </c>
      <c r="J165" s="2">
        <f ca="1">IFERROR(__xludf.DUMMYFUNCTION("""COMPUTED_VALUE"""),0)</f>
        <v>0</v>
      </c>
      <c r="K165" s="2">
        <f ca="1">IFERROR(__xludf.DUMMYFUNCTION("""COMPUTED_VALUE"""),0)</f>
        <v>0</v>
      </c>
      <c r="L165" s="2">
        <f ca="1">IFERROR(__xludf.DUMMYFUNCTION("""COMPUTED_VALUE"""),0)</f>
        <v>0</v>
      </c>
      <c r="M165" s="2">
        <f ca="1">IFERROR(__xludf.DUMMYFUNCTION("""COMPUTED_VALUE"""),0)</f>
        <v>0</v>
      </c>
      <c r="N165" s="2">
        <f ca="1">IFERROR(__xludf.DUMMYFUNCTION("""COMPUTED_VALUE"""),0)</f>
        <v>0</v>
      </c>
      <c r="O165" s="2">
        <f ca="1">IFERROR(__xludf.DUMMYFUNCTION("""COMPUTED_VALUE"""),0)</f>
        <v>0</v>
      </c>
      <c r="P165" s="2">
        <f ca="1">IFERROR(__xludf.DUMMYFUNCTION("""COMPUTED_VALUE"""),0)</f>
        <v>0</v>
      </c>
      <c r="Q165" s="2">
        <f ca="1">IFERROR(__xludf.DUMMYFUNCTION("""COMPUTED_VALUE"""),0)</f>
        <v>0</v>
      </c>
      <c r="R165" s="2">
        <f ca="1">IFERROR(__xludf.DUMMYFUNCTION("""COMPUTED_VALUE"""),0)</f>
        <v>0</v>
      </c>
      <c r="S165" s="2">
        <f ca="1">IFERROR(__xludf.DUMMYFUNCTION("""COMPUTED_VALUE"""),0)</f>
        <v>0</v>
      </c>
      <c r="T165" s="2">
        <f ca="1">IFERROR(__xludf.DUMMYFUNCTION("""COMPUTED_VALUE"""),0)</f>
        <v>0</v>
      </c>
      <c r="U165" s="2">
        <f ca="1">IFERROR(__xludf.DUMMYFUNCTION("""COMPUTED_VALUE"""),0)</f>
        <v>0</v>
      </c>
      <c r="V165" s="2">
        <f ca="1">IFERROR(__xludf.DUMMYFUNCTION("""COMPUTED_VALUE"""),0)</f>
        <v>0</v>
      </c>
      <c r="W165" s="2">
        <f ca="1">IFERROR(__xludf.DUMMYFUNCTION("""COMPUTED_VALUE"""),0)</f>
        <v>0</v>
      </c>
      <c r="X165" s="2">
        <f ca="1">IFERROR(__xludf.DUMMYFUNCTION("""COMPUTED_VALUE"""),0)</f>
        <v>0</v>
      </c>
      <c r="Y165" s="2">
        <f ca="1">IFERROR(__xludf.DUMMYFUNCTION("""COMPUTED_VALUE"""),0)</f>
        <v>0</v>
      </c>
      <c r="Z165" s="2">
        <f ca="1">IFERROR(__xludf.DUMMYFUNCTION("""COMPUTED_VALUE"""),0)</f>
        <v>0</v>
      </c>
      <c r="AA165" s="2">
        <f ca="1">IFERROR(__xludf.DUMMYFUNCTION("""COMPUTED_VALUE"""),0)</f>
        <v>0</v>
      </c>
      <c r="AB165" s="2">
        <f ca="1">IFERROR(__xludf.DUMMYFUNCTION("""COMPUTED_VALUE"""),0)</f>
        <v>0</v>
      </c>
      <c r="AC165" s="2">
        <f ca="1">IFERROR(__xludf.DUMMYFUNCTION("""COMPUTED_VALUE"""),0)</f>
        <v>0</v>
      </c>
      <c r="AD165" s="2">
        <f ca="1">IFERROR(__xludf.DUMMYFUNCTION("""COMPUTED_VALUE"""),0)</f>
        <v>0</v>
      </c>
      <c r="AE165" s="2">
        <f ca="1">IFERROR(__xludf.DUMMYFUNCTION("""COMPUTED_VALUE"""),0)</f>
        <v>0</v>
      </c>
      <c r="AF165" s="2">
        <f ca="1">IFERROR(__xludf.DUMMYFUNCTION("""COMPUTED_VALUE"""),0)</f>
        <v>0</v>
      </c>
      <c r="AG165" s="2">
        <f ca="1">IFERROR(__xludf.DUMMYFUNCTION("""COMPUTED_VALUE"""),0)</f>
        <v>0</v>
      </c>
      <c r="AH165" s="2">
        <f ca="1">IFERROR(__xludf.DUMMYFUNCTION("""COMPUTED_VALUE"""),0)</f>
        <v>0</v>
      </c>
      <c r="AI165" s="2">
        <f ca="1">IFERROR(__xludf.DUMMYFUNCTION("""COMPUTED_VALUE"""),0)</f>
        <v>0</v>
      </c>
      <c r="AJ165" s="2">
        <f ca="1">IFERROR(__xludf.DUMMYFUNCTION("""COMPUTED_VALUE"""),0)</f>
        <v>0</v>
      </c>
      <c r="AK165" s="2">
        <f ca="1">IFERROR(__xludf.DUMMYFUNCTION("""COMPUTED_VALUE"""),0)</f>
        <v>0</v>
      </c>
      <c r="AL165" s="2">
        <f ca="1">IFERROR(__xludf.DUMMYFUNCTION("""COMPUTED_VALUE"""),0)</f>
        <v>0</v>
      </c>
      <c r="AM165" s="2">
        <f ca="1">IFERROR(__xludf.DUMMYFUNCTION("""COMPUTED_VALUE"""),0)</f>
        <v>0</v>
      </c>
      <c r="AN165" s="2">
        <f ca="1">IFERROR(__xludf.DUMMYFUNCTION("""COMPUTED_VALUE"""),0)</f>
        <v>0</v>
      </c>
      <c r="AO165" s="2">
        <f ca="1">IFERROR(__xludf.DUMMYFUNCTION("""COMPUTED_VALUE"""),0)</f>
        <v>0</v>
      </c>
      <c r="AP165" s="2">
        <f ca="1">IFERROR(__xludf.DUMMYFUNCTION("""COMPUTED_VALUE"""),0)</f>
        <v>0</v>
      </c>
      <c r="AQ165" s="2">
        <f ca="1">IFERROR(__xludf.DUMMYFUNCTION("""COMPUTED_VALUE"""),0)</f>
        <v>0</v>
      </c>
      <c r="AR165" s="2">
        <f ca="1">IFERROR(__xludf.DUMMYFUNCTION("""COMPUTED_VALUE"""),0)</f>
        <v>0</v>
      </c>
      <c r="AS165" s="2">
        <f ca="1">IFERROR(__xludf.DUMMYFUNCTION("""COMPUTED_VALUE"""),0)</f>
        <v>0</v>
      </c>
      <c r="AT165" s="2">
        <f ca="1">IFERROR(__xludf.DUMMYFUNCTION("""COMPUTED_VALUE"""),0)</f>
        <v>0</v>
      </c>
      <c r="AU165" s="2">
        <f ca="1">IFERROR(__xludf.DUMMYFUNCTION("""COMPUTED_VALUE"""),0)</f>
        <v>0</v>
      </c>
      <c r="AV165" s="2">
        <f ca="1">IFERROR(__xludf.DUMMYFUNCTION("""COMPUTED_VALUE"""),0)</f>
        <v>0</v>
      </c>
      <c r="AW165" s="2">
        <f ca="1">IFERROR(__xludf.DUMMYFUNCTION("""COMPUTED_VALUE"""),0)</f>
        <v>0</v>
      </c>
      <c r="AX165" s="2">
        <f ca="1">IFERROR(__xludf.DUMMYFUNCTION("""COMPUTED_VALUE"""),0)</f>
        <v>0</v>
      </c>
      <c r="AY165" s="2">
        <f ca="1">IFERROR(__xludf.DUMMYFUNCTION("""COMPUTED_VALUE"""),0)</f>
        <v>0</v>
      </c>
      <c r="AZ165" s="2">
        <f ca="1">IFERROR(__xludf.DUMMYFUNCTION("""COMPUTED_VALUE"""),0)</f>
        <v>0</v>
      </c>
    </row>
    <row r="166" spans="1:52" ht="13.2" x14ac:dyDescent="0.25">
      <c r="A166" s="2" t="str">
        <f ca="1">IFERROR(__xludf.DUMMYFUNCTION("""COMPUTED_VALUE"""),"Unassigned Location, WA")</f>
        <v>Unassigned Location, WA</v>
      </c>
      <c r="B166" s="2" t="str">
        <f ca="1">IFERROR(__xludf.DUMMYFUNCTION("""COMPUTED_VALUE"""),"US")</f>
        <v>US</v>
      </c>
      <c r="C166" s="2">
        <f ca="1">IFERROR(__xludf.DUMMYFUNCTION("""COMPUTED_VALUE"""),47.7511)</f>
        <v>47.751100000000001</v>
      </c>
      <c r="D166" s="2">
        <f ca="1">IFERROR(__xludf.DUMMYFUNCTION("""COMPUTED_VALUE"""),-120.7401)</f>
        <v>-120.7401</v>
      </c>
      <c r="E166" s="2">
        <f ca="1">IFERROR(__xludf.DUMMYFUNCTION("""COMPUTED_VALUE"""),0)</f>
        <v>0</v>
      </c>
      <c r="F166" s="2">
        <f ca="1">IFERROR(__xludf.DUMMYFUNCTION("""COMPUTED_VALUE"""),0)</f>
        <v>0</v>
      </c>
      <c r="G166" s="2">
        <f ca="1">IFERROR(__xludf.DUMMYFUNCTION("""COMPUTED_VALUE"""),0)</f>
        <v>0</v>
      </c>
      <c r="H166" s="2">
        <f ca="1">IFERROR(__xludf.DUMMYFUNCTION("""COMPUTED_VALUE"""),0)</f>
        <v>0</v>
      </c>
      <c r="I166" s="2">
        <f ca="1">IFERROR(__xludf.DUMMYFUNCTION("""COMPUTED_VALUE"""),0)</f>
        <v>0</v>
      </c>
      <c r="J166" s="2">
        <f ca="1">IFERROR(__xludf.DUMMYFUNCTION("""COMPUTED_VALUE"""),0)</f>
        <v>0</v>
      </c>
      <c r="K166" s="2">
        <f ca="1">IFERROR(__xludf.DUMMYFUNCTION("""COMPUTED_VALUE"""),0)</f>
        <v>0</v>
      </c>
      <c r="L166" s="2">
        <f ca="1">IFERROR(__xludf.DUMMYFUNCTION("""COMPUTED_VALUE"""),0)</f>
        <v>0</v>
      </c>
      <c r="M166" s="2">
        <f ca="1">IFERROR(__xludf.DUMMYFUNCTION("""COMPUTED_VALUE"""),0)</f>
        <v>0</v>
      </c>
      <c r="N166" s="2">
        <f ca="1">IFERROR(__xludf.DUMMYFUNCTION("""COMPUTED_VALUE"""),0)</f>
        <v>0</v>
      </c>
      <c r="O166" s="2">
        <f ca="1">IFERROR(__xludf.DUMMYFUNCTION("""COMPUTED_VALUE"""),0)</f>
        <v>0</v>
      </c>
      <c r="P166" s="2">
        <f ca="1">IFERROR(__xludf.DUMMYFUNCTION("""COMPUTED_VALUE"""),0)</f>
        <v>0</v>
      </c>
      <c r="Q166" s="2">
        <f ca="1">IFERROR(__xludf.DUMMYFUNCTION("""COMPUTED_VALUE"""),0)</f>
        <v>0</v>
      </c>
      <c r="R166" s="2">
        <f ca="1">IFERROR(__xludf.DUMMYFUNCTION("""COMPUTED_VALUE"""),0)</f>
        <v>0</v>
      </c>
      <c r="S166" s="2">
        <f ca="1">IFERROR(__xludf.DUMMYFUNCTION("""COMPUTED_VALUE"""),0)</f>
        <v>0</v>
      </c>
      <c r="T166" s="2">
        <f ca="1">IFERROR(__xludf.DUMMYFUNCTION("""COMPUTED_VALUE"""),0)</f>
        <v>0</v>
      </c>
      <c r="U166" s="2">
        <f ca="1">IFERROR(__xludf.DUMMYFUNCTION("""COMPUTED_VALUE"""),0)</f>
        <v>0</v>
      </c>
      <c r="V166" s="2">
        <f ca="1">IFERROR(__xludf.DUMMYFUNCTION("""COMPUTED_VALUE"""),0)</f>
        <v>0</v>
      </c>
      <c r="W166" s="2">
        <f ca="1">IFERROR(__xludf.DUMMYFUNCTION("""COMPUTED_VALUE"""),0)</f>
        <v>0</v>
      </c>
      <c r="X166" s="2">
        <f ca="1">IFERROR(__xludf.DUMMYFUNCTION("""COMPUTED_VALUE"""),0)</f>
        <v>0</v>
      </c>
      <c r="Y166" s="2">
        <f ca="1">IFERROR(__xludf.DUMMYFUNCTION("""COMPUTED_VALUE"""),0)</f>
        <v>0</v>
      </c>
      <c r="Z166" s="2">
        <f ca="1">IFERROR(__xludf.DUMMYFUNCTION("""COMPUTED_VALUE"""),0)</f>
        <v>0</v>
      </c>
      <c r="AA166" s="2">
        <f ca="1">IFERROR(__xludf.DUMMYFUNCTION("""COMPUTED_VALUE"""),0)</f>
        <v>0</v>
      </c>
      <c r="AB166" s="2">
        <f ca="1">IFERROR(__xludf.DUMMYFUNCTION("""COMPUTED_VALUE"""),0)</f>
        <v>0</v>
      </c>
      <c r="AC166" s="2">
        <f ca="1">IFERROR(__xludf.DUMMYFUNCTION("""COMPUTED_VALUE"""),0)</f>
        <v>0</v>
      </c>
      <c r="AD166" s="2">
        <f ca="1">IFERROR(__xludf.DUMMYFUNCTION("""COMPUTED_VALUE"""),0)</f>
        <v>0</v>
      </c>
      <c r="AE166" s="2">
        <f ca="1">IFERROR(__xludf.DUMMYFUNCTION("""COMPUTED_VALUE"""),0)</f>
        <v>0</v>
      </c>
      <c r="AF166" s="2">
        <f ca="1">IFERROR(__xludf.DUMMYFUNCTION("""COMPUTED_VALUE"""),0)</f>
        <v>0</v>
      </c>
      <c r="AG166" s="2">
        <f ca="1">IFERROR(__xludf.DUMMYFUNCTION("""COMPUTED_VALUE"""),0)</f>
        <v>0</v>
      </c>
      <c r="AH166" s="2">
        <f ca="1">IFERROR(__xludf.DUMMYFUNCTION("""COMPUTED_VALUE"""),0)</f>
        <v>0</v>
      </c>
      <c r="AI166" s="2">
        <f ca="1">IFERROR(__xludf.DUMMYFUNCTION("""COMPUTED_VALUE"""),0)</f>
        <v>0</v>
      </c>
      <c r="AJ166" s="2">
        <f ca="1">IFERROR(__xludf.DUMMYFUNCTION("""COMPUTED_VALUE"""),0)</f>
        <v>0</v>
      </c>
      <c r="AK166" s="2">
        <f ca="1">IFERROR(__xludf.DUMMYFUNCTION("""COMPUTED_VALUE"""),0)</f>
        <v>0</v>
      </c>
      <c r="AL166" s="2">
        <f ca="1">IFERROR(__xludf.DUMMYFUNCTION("""COMPUTED_VALUE"""),0)</f>
        <v>0</v>
      </c>
      <c r="AM166" s="2">
        <f ca="1">IFERROR(__xludf.DUMMYFUNCTION("""COMPUTED_VALUE"""),0)</f>
        <v>0</v>
      </c>
      <c r="AN166" s="2">
        <f ca="1">IFERROR(__xludf.DUMMYFUNCTION("""COMPUTED_VALUE"""),0)</f>
        <v>0</v>
      </c>
      <c r="AO166" s="2">
        <f ca="1">IFERROR(__xludf.DUMMYFUNCTION("""COMPUTED_VALUE"""),0)</f>
        <v>0</v>
      </c>
      <c r="AP166" s="2">
        <f ca="1">IFERROR(__xludf.DUMMYFUNCTION("""COMPUTED_VALUE"""),0)</f>
        <v>0</v>
      </c>
      <c r="AQ166" s="2">
        <f ca="1">IFERROR(__xludf.DUMMYFUNCTION("""COMPUTED_VALUE"""),0)</f>
        <v>0</v>
      </c>
      <c r="AR166" s="2">
        <f ca="1">IFERROR(__xludf.DUMMYFUNCTION("""COMPUTED_VALUE"""),0)</f>
        <v>0</v>
      </c>
      <c r="AS166" s="2">
        <f ca="1">IFERROR(__xludf.DUMMYFUNCTION("""COMPUTED_VALUE"""),0)</f>
        <v>0</v>
      </c>
      <c r="AT166" s="2">
        <f ca="1">IFERROR(__xludf.DUMMYFUNCTION("""COMPUTED_VALUE"""),0)</f>
        <v>0</v>
      </c>
      <c r="AU166" s="2">
        <f ca="1">IFERROR(__xludf.DUMMYFUNCTION("""COMPUTED_VALUE"""),0)</f>
        <v>0</v>
      </c>
      <c r="AV166" s="2">
        <f ca="1">IFERROR(__xludf.DUMMYFUNCTION("""COMPUTED_VALUE"""),0)</f>
        <v>0</v>
      </c>
      <c r="AW166" s="2">
        <f ca="1">IFERROR(__xludf.DUMMYFUNCTION("""COMPUTED_VALUE"""),0)</f>
        <v>0</v>
      </c>
      <c r="AX166" s="2">
        <f ca="1">IFERROR(__xludf.DUMMYFUNCTION("""COMPUTED_VALUE"""),0)</f>
        <v>0</v>
      </c>
      <c r="AY166" s="2">
        <f ca="1">IFERROR(__xludf.DUMMYFUNCTION("""COMPUTED_VALUE"""),0)</f>
        <v>0</v>
      </c>
      <c r="AZ166" s="2">
        <f ca="1">IFERROR(__xludf.DUMMYFUNCTION("""COMPUTED_VALUE"""),0)</f>
        <v>0</v>
      </c>
    </row>
    <row r="167" spans="1:52" ht="13.2" x14ac:dyDescent="0.25">
      <c r="A167" s="2" t="str">
        <f ca="1">IFERROR(__xludf.DUMMYFUNCTION("""COMPUTED_VALUE"""),"Montgomery County, MD")</f>
        <v>Montgomery County, MD</v>
      </c>
      <c r="B167" s="2" t="str">
        <f ca="1">IFERROR(__xludf.DUMMYFUNCTION("""COMPUTED_VALUE"""),"US")</f>
        <v>US</v>
      </c>
      <c r="C167" s="2">
        <f ca="1">IFERROR(__xludf.DUMMYFUNCTION("""COMPUTED_VALUE"""),39.1547)</f>
        <v>39.154699999999998</v>
      </c>
      <c r="D167" s="2">
        <f ca="1">IFERROR(__xludf.DUMMYFUNCTION("""COMPUTED_VALUE"""),-77.2405)</f>
        <v>-77.240499999999997</v>
      </c>
      <c r="E167" s="2">
        <f ca="1">IFERROR(__xludf.DUMMYFUNCTION("""COMPUTED_VALUE"""),0)</f>
        <v>0</v>
      </c>
      <c r="F167" s="2">
        <f ca="1">IFERROR(__xludf.DUMMYFUNCTION("""COMPUTED_VALUE"""),0)</f>
        <v>0</v>
      </c>
      <c r="G167" s="2">
        <f ca="1">IFERROR(__xludf.DUMMYFUNCTION("""COMPUTED_VALUE"""),0)</f>
        <v>0</v>
      </c>
      <c r="H167" s="2">
        <f ca="1">IFERROR(__xludf.DUMMYFUNCTION("""COMPUTED_VALUE"""),0)</f>
        <v>0</v>
      </c>
      <c r="I167" s="2">
        <f ca="1">IFERROR(__xludf.DUMMYFUNCTION("""COMPUTED_VALUE"""),0)</f>
        <v>0</v>
      </c>
      <c r="J167" s="2">
        <f ca="1">IFERROR(__xludf.DUMMYFUNCTION("""COMPUTED_VALUE"""),0)</f>
        <v>0</v>
      </c>
      <c r="K167" s="2">
        <f ca="1">IFERROR(__xludf.DUMMYFUNCTION("""COMPUTED_VALUE"""),0)</f>
        <v>0</v>
      </c>
      <c r="L167" s="2">
        <f ca="1">IFERROR(__xludf.DUMMYFUNCTION("""COMPUTED_VALUE"""),0)</f>
        <v>0</v>
      </c>
      <c r="M167" s="2">
        <f ca="1">IFERROR(__xludf.DUMMYFUNCTION("""COMPUTED_VALUE"""),0)</f>
        <v>0</v>
      </c>
      <c r="N167" s="2">
        <f ca="1">IFERROR(__xludf.DUMMYFUNCTION("""COMPUTED_VALUE"""),0)</f>
        <v>0</v>
      </c>
      <c r="O167" s="2">
        <f ca="1">IFERROR(__xludf.DUMMYFUNCTION("""COMPUTED_VALUE"""),0)</f>
        <v>0</v>
      </c>
      <c r="P167" s="2">
        <f ca="1">IFERROR(__xludf.DUMMYFUNCTION("""COMPUTED_VALUE"""),0)</f>
        <v>0</v>
      </c>
      <c r="Q167" s="2">
        <f ca="1">IFERROR(__xludf.DUMMYFUNCTION("""COMPUTED_VALUE"""),0)</f>
        <v>0</v>
      </c>
      <c r="R167" s="2">
        <f ca="1">IFERROR(__xludf.DUMMYFUNCTION("""COMPUTED_VALUE"""),0)</f>
        <v>0</v>
      </c>
      <c r="S167" s="2">
        <f ca="1">IFERROR(__xludf.DUMMYFUNCTION("""COMPUTED_VALUE"""),0)</f>
        <v>0</v>
      </c>
      <c r="T167" s="2">
        <f ca="1">IFERROR(__xludf.DUMMYFUNCTION("""COMPUTED_VALUE"""),0)</f>
        <v>0</v>
      </c>
      <c r="U167" s="2">
        <f ca="1">IFERROR(__xludf.DUMMYFUNCTION("""COMPUTED_VALUE"""),0)</f>
        <v>0</v>
      </c>
      <c r="V167" s="2">
        <f ca="1">IFERROR(__xludf.DUMMYFUNCTION("""COMPUTED_VALUE"""),0)</f>
        <v>0</v>
      </c>
      <c r="W167" s="2">
        <f ca="1">IFERROR(__xludf.DUMMYFUNCTION("""COMPUTED_VALUE"""),0)</f>
        <v>0</v>
      </c>
      <c r="X167" s="2">
        <f ca="1">IFERROR(__xludf.DUMMYFUNCTION("""COMPUTED_VALUE"""),0)</f>
        <v>0</v>
      </c>
      <c r="Y167" s="2">
        <f ca="1">IFERROR(__xludf.DUMMYFUNCTION("""COMPUTED_VALUE"""),0)</f>
        <v>0</v>
      </c>
      <c r="Z167" s="2">
        <f ca="1">IFERROR(__xludf.DUMMYFUNCTION("""COMPUTED_VALUE"""),0)</f>
        <v>0</v>
      </c>
      <c r="AA167" s="2">
        <f ca="1">IFERROR(__xludf.DUMMYFUNCTION("""COMPUTED_VALUE"""),0)</f>
        <v>0</v>
      </c>
      <c r="AB167" s="2">
        <f ca="1">IFERROR(__xludf.DUMMYFUNCTION("""COMPUTED_VALUE"""),0)</f>
        <v>0</v>
      </c>
      <c r="AC167" s="2">
        <f ca="1">IFERROR(__xludf.DUMMYFUNCTION("""COMPUTED_VALUE"""),0)</f>
        <v>0</v>
      </c>
      <c r="AD167" s="2">
        <f ca="1">IFERROR(__xludf.DUMMYFUNCTION("""COMPUTED_VALUE"""),0)</f>
        <v>0</v>
      </c>
      <c r="AE167" s="2">
        <f ca="1">IFERROR(__xludf.DUMMYFUNCTION("""COMPUTED_VALUE"""),0)</f>
        <v>0</v>
      </c>
      <c r="AF167" s="2">
        <f ca="1">IFERROR(__xludf.DUMMYFUNCTION("""COMPUTED_VALUE"""),0)</f>
        <v>0</v>
      </c>
      <c r="AG167" s="2">
        <f ca="1">IFERROR(__xludf.DUMMYFUNCTION("""COMPUTED_VALUE"""),0)</f>
        <v>0</v>
      </c>
      <c r="AH167" s="2">
        <f ca="1">IFERROR(__xludf.DUMMYFUNCTION("""COMPUTED_VALUE"""),0)</f>
        <v>0</v>
      </c>
      <c r="AI167" s="2">
        <f ca="1">IFERROR(__xludf.DUMMYFUNCTION("""COMPUTED_VALUE"""),0)</f>
        <v>0</v>
      </c>
      <c r="AJ167" s="2">
        <f ca="1">IFERROR(__xludf.DUMMYFUNCTION("""COMPUTED_VALUE"""),0)</f>
        <v>0</v>
      </c>
      <c r="AK167" s="2">
        <f ca="1">IFERROR(__xludf.DUMMYFUNCTION("""COMPUTED_VALUE"""),0)</f>
        <v>0</v>
      </c>
      <c r="AL167" s="2">
        <f ca="1">IFERROR(__xludf.DUMMYFUNCTION("""COMPUTED_VALUE"""),0)</f>
        <v>0</v>
      </c>
      <c r="AM167" s="2">
        <f ca="1">IFERROR(__xludf.DUMMYFUNCTION("""COMPUTED_VALUE"""),0)</f>
        <v>0</v>
      </c>
      <c r="AN167" s="2">
        <f ca="1">IFERROR(__xludf.DUMMYFUNCTION("""COMPUTED_VALUE"""),0)</f>
        <v>0</v>
      </c>
      <c r="AO167" s="2">
        <f ca="1">IFERROR(__xludf.DUMMYFUNCTION("""COMPUTED_VALUE"""),0)</f>
        <v>0</v>
      </c>
      <c r="AP167" s="2">
        <f ca="1">IFERROR(__xludf.DUMMYFUNCTION("""COMPUTED_VALUE"""),0)</f>
        <v>0</v>
      </c>
      <c r="AQ167" s="2">
        <f ca="1">IFERROR(__xludf.DUMMYFUNCTION("""COMPUTED_VALUE"""),0)</f>
        <v>0</v>
      </c>
      <c r="AR167" s="2">
        <f ca="1">IFERROR(__xludf.DUMMYFUNCTION("""COMPUTED_VALUE"""),0)</f>
        <v>0</v>
      </c>
      <c r="AS167" s="2">
        <f ca="1">IFERROR(__xludf.DUMMYFUNCTION("""COMPUTED_VALUE"""),0)</f>
        <v>0</v>
      </c>
      <c r="AT167" s="2">
        <f ca="1">IFERROR(__xludf.DUMMYFUNCTION("""COMPUTED_VALUE"""),0)</f>
        <v>0</v>
      </c>
      <c r="AU167" s="2">
        <f ca="1">IFERROR(__xludf.DUMMYFUNCTION("""COMPUTED_VALUE"""),0)</f>
        <v>0</v>
      </c>
      <c r="AV167" s="2">
        <f ca="1">IFERROR(__xludf.DUMMYFUNCTION("""COMPUTED_VALUE"""),0)</f>
        <v>0</v>
      </c>
      <c r="AW167" s="2">
        <f ca="1">IFERROR(__xludf.DUMMYFUNCTION("""COMPUTED_VALUE"""),0)</f>
        <v>0</v>
      </c>
      <c r="AX167" s="2">
        <f ca="1">IFERROR(__xludf.DUMMYFUNCTION("""COMPUTED_VALUE"""),0)</f>
        <v>0</v>
      </c>
      <c r="AY167" s="2">
        <f ca="1">IFERROR(__xludf.DUMMYFUNCTION("""COMPUTED_VALUE"""),0)</f>
        <v>0</v>
      </c>
      <c r="AZ167" s="2">
        <f ca="1">IFERROR(__xludf.DUMMYFUNCTION("""COMPUTED_VALUE"""),0)</f>
        <v>0</v>
      </c>
    </row>
    <row r="168" spans="1:52" ht="13.2" x14ac:dyDescent="0.25">
      <c r="A168" s="2" t="str">
        <f ca="1">IFERROR(__xludf.DUMMYFUNCTION("""COMPUTED_VALUE"""),"Suffolk County, MA")</f>
        <v>Suffolk County, MA</v>
      </c>
      <c r="B168" s="2" t="str">
        <f ca="1">IFERROR(__xludf.DUMMYFUNCTION("""COMPUTED_VALUE"""),"US")</f>
        <v>US</v>
      </c>
      <c r="C168" s="2">
        <f ca="1">IFERROR(__xludf.DUMMYFUNCTION("""COMPUTED_VALUE"""),42.3601)</f>
        <v>42.360100000000003</v>
      </c>
      <c r="D168" s="2">
        <f ca="1">IFERROR(__xludf.DUMMYFUNCTION("""COMPUTED_VALUE"""),-71.0589)</f>
        <v>-71.058899999999994</v>
      </c>
      <c r="E168" s="2">
        <f ca="1">IFERROR(__xludf.DUMMYFUNCTION("""COMPUTED_VALUE"""),0)</f>
        <v>0</v>
      </c>
      <c r="F168" s="2">
        <f ca="1">IFERROR(__xludf.DUMMYFUNCTION("""COMPUTED_VALUE"""),0)</f>
        <v>0</v>
      </c>
      <c r="G168" s="2">
        <f ca="1">IFERROR(__xludf.DUMMYFUNCTION("""COMPUTED_VALUE"""),0)</f>
        <v>0</v>
      </c>
      <c r="H168" s="2">
        <f ca="1">IFERROR(__xludf.DUMMYFUNCTION("""COMPUTED_VALUE"""),0)</f>
        <v>0</v>
      </c>
      <c r="I168" s="2">
        <f ca="1">IFERROR(__xludf.DUMMYFUNCTION("""COMPUTED_VALUE"""),0)</f>
        <v>0</v>
      </c>
      <c r="J168" s="2">
        <f ca="1">IFERROR(__xludf.DUMMYFUNCTION("""COMPUTED_VALUE"""),0)</f>
        <v>0</v>
      </c>
      <c r="K168" s="2">
        <f ca="1">IFERROR(__xludf.DUMMYFUNCTION("""COMPUTED_VALUE"""),0)</f>
        <v>0</v>
      </c>
      <c r="L168" s="2">
        <f ca="1">IFERROR(__xludf.DUMMYFUNCTION("""COMPUTED_VALUE"""),0)</f>
        <v>0</v>
      </c>
      <c r="M168" s="2">
        <f ca="1">IFERROR(__xludf.DUMMYFUNCTION("""COMPUTED_VALUE"""),0)</f>
        <v>0</v>
      </c>
      <c r="N168" s="2">
        <f ca="1">IFERROR(__xludf.DUMMYFUNCTION("""COMPUTED_VALUE"""),0)</f>
        <v>0</v>
      </c>
      <c r="O168" s="2">
        <f ca="1">IFERROR(__xludf.DUMMYFUNCTION("""COMPUTED_VALUE"""),0)</f>
        <v>0</v>
      </c>
      <c r="P168" s="2">
        <f ca="1">IFERROR(__xludf.DUMMYFUNCTION("""COMPUTED_VALUE"""),0)</f>
        <v>0</v>
      </c>
      <c r="Q168" s="2">
        <f ca="1">IFERROR(__xludf.DUMMYFUNCTION("""COMPUTED_VALUE"""),0)</f>
        <v>0</v>
      </c>
      <c r="R168" s="2">
        <f ca="1">IFERROR(__xludf.DUMMYFUNCTION("""COMPUTED_VALUE"""),0)</f>
        <v>0</v>
      </c>
      <c r="S168" s="2">
        <f ca="1">IFERROR(__xludf.DUMMYFUNCTION("""COMPUTED_VALUE"""),0)</f>
        <v>0</v>
      </c>
      <c r="T168" s="2">
        <f ca="1">IFERROR(__xludf.DUMMYFUNCTION("""COMPUTED_VALUE"""),0)</f>
        <v>0</v>
      </c>
      <c r="U168" s="2">
        <f ca="1">IFERROR(__xludf.DUMMYFUNCTION("""COMPUTED_VALUE"""),0)</f>
        <v>0</v>
      </c>
      <c r="V168" s="2">
        <f ca="1">IFERROR(__xludf.DUMMYFUNCTION("""COMPUTED_VALUE"""),0)</f>
        <v>0</v>
      </c>
      <c r="W168" s="2">
        <f ca="1">IFERROR(__xludf.DUMMYFUNCTION("""COMPUTED_VALUE"""),0)</f>
        <v>0</v>
      </c>
      <c r="X168" s="2">
        <f ca="1">IFERROR(__xludf.DUMMYFUNCTION("""COMPUTED_VALUE"""),0)</f>
        <v>0</v>
      </c>
      <c r="Y168" s="2">
        <f ca="1">IFERROR(__xludf.DUMMYFUNCTION("""COMPUTED_VALUE"""),0)</f>
        <v>0</v>
      </c>
      <c r="Z168" s="2">
        <f ca="1">IFERROR(__xludf.DUMMYFUNCTION("""COMPUTED_VALUE"""),0)</f>
        <v>0</v>
      </c>
      <c r="AA168" s="2">
        <f ca="1">IFERROR(__xludf.DUMMYFUNCTION("""COMPUTED_VALUE"""),0)</f>
        <v>0</v>
      </c>
      <c r="AB168" s="2">
        <f ca="1">IFERROR(__xludf.DUMMYFUNCTION("""COMPUTED_VALUE"""),0)</f>
        <v>0</v>
      </c>
      <c r="AC168" s="2">
        <f ca="1">IFERROR(__xludf.DUMMYFUNCTION("""COMPUTED_VALUE"""),0)</f>
        <v>0</v>
      </c>
      <c r="AD168" s="2">
        <f ca="1">IFERROR(__xludf.DUMMYFUNCTION("""COMPUTED_VALUE"""),0)</f>
        <v>0</v>
      </c>
      <c r="AE168" s="2">
        <f ca="1">IFERROR(__xludf.DUMMYFUNCTION("""COMPUTED_VALUE"""),0)</f>
        <v>0</v>
      </c>
      <c r="AF168" s="2">
        <f ca="1">IFERROR(__xludf.DUMMYFUNCTION("""COMPUTED_VALUE"""),0)</f>
        <v>0</v>
      </c>
      <c r="AG168" s="2">
        <f ca="1">IFERROR(__xludf.DUMMYFUNCTION("""COMPUTED_VALUE"""),0)</f>
        <v>0</v>
      </c>
      <c r="AH168" s="2">
        <f ca="1">IFERROR(__xludf.DUMMYFUNCTION("""COMPUTED_VALUE"""),0)</f>
        <v>0</v>
      </c>
      <c r="AI168" s="2">
        <f ca="1">IFERROR(__xludf.DUMMYFUNCTION("""COMPUTED_VALUE"""),0)</f>
        <v>0</v>
      </c>
      <c r="AJ168" s="2">
        <f ca="1">IFERROR(__xludf.DUMMYFUNCTION("""COMPUTED_VALUE"""),0)</f>
        <v>0</v>
      </c>
      <c r="AK168" s="2">
        <f ca="1">IFERROR(__xludf.DUMMYFUNCTION("""COMPUTED_VALUE"""),0)</f>
        <v>0</v>
      </c>
      <c r="AL168" s="2">
        <f ca="1">IFERROR(__xludf.DUMMYFUNCTION("""COMPUTED_VALUE"""),0)</f>
        <v>0</v>
      </c>
      <c r="AM168" s="2">
        <f ca="1">IFERROR(__xludf.DUMMYFUNCTION("""COMPUTED_VALUE"""),0)</f>
        <v>0</v>
      </c>
      <c r="AN168" s="2">
        <f ca="1">IFERROR(__xludf.DUMMYFUNCTION("""COMPUTED_VALUE"""),0)</f>
        <v>0</v>
      </c>
      <c r="AO168" s="2">
        <f ca="1">IFERROR(__xludf.DUMMYFUNCTION("""COMPUTED_VALUE"""),0)</f>
        <v>0</v>
      </c>
      <c r="AP168" s="2">
        <f ca="1">IFERROR(__xludf.DUMMYFUNCTION("""COMPUTED_VALUE"""),0)</f>
        <v>0</v>
      </c>
      <c r="AQ168" s="2">
        <f ca="1">IFERROR(__xludf.DUMMYFUNCTION("""COMPUTED_VALUE"""),0)</f>
        <v>0</v>
      </c>
      <c r="AR168" s="2">
        <f ca="1">IFERROR(__xludf.DUMMYFUNCTION("""COMPUTED_VALUE"""),0)</f>
        <v>0</v>
      </c>
      <c r="AS168" s="2">
        <f ca="1">IFERROR(__xludf.DUMMYFUNCTION("""COMPUTED_VALUE"""),0)</f>
        <v>0</v>
      </c>
      <c r="AT168" s="2">
        <f ca="1">IFERROR(__xludf.DUMMYFUNCTION("""COMPUTED_VALUE"""),0)</f>
        <v>0</v>
      </c>
      <c r="AU168" s="2">
        <f ca="1">IFERROR(__xludf.DUMMYFUNCTION("""COMPUTED_VALUE"""),0)</f>
        <v>0</v>
      </c>
      <c r="AV168" s="2">
        <f ca="1">IFERROR(__xludf.DUMMYFUNCTION("""COMPUTED_VALUE"""),0)</f>
        <v>0</v>
      </c>
      <c r="AW168" s="2">
        <f ca="1">IFERROR(__xludf.DUMMYFUNCTION("""COMPUTED_VALUE"""),0)</f>
        <v>0</v>
      </c>
      <c r="AX168" s="2">
        <f ca="1">IFERROR(__xludf.DUMMYFUNCTION("""COMPUTED_VALUE"""),0)</f>
        <v>0</v>
      </c>
      <c r="AY168" s="2">
        <f ca="1">IFERROR(__xludf.DUMMYFUNCTION("""COMPUTED_VALUE"""),0)</f>
        <v>0</v>
      </c>
      <c r="AZ168" s="2">
        <f ca="1">IFERROR(__xludf.DUMMYFUNCTION("""COMPUTED_VALUE"""),0)</f>
        <v>0</v>
      </c>
    </row>
    <row r="169" spans="1:52" ht="13.2" x14ac:dyDescent="0.25">
      <c r="A169" s="2" t="str">
        <f ca="1">IFERROR(__xludf.DUMMYFUNCTION("""COMPUTED_VALUE"""),"Denver County, CO")</f>
        <v>Denver County, CO</v>
      </c>
      <c r="B169" s="2" t="str">
        <f ca="1">IFERROR(__xludf.DUMMYFUNCTION("""COMPUTED_VALUE"""),"US")</f>
        <v>US</v>
      </c>
      <c r="C169" s="2">
        <f ca="1">IFERROR(__xludf.DUMMYFUNCTION("""COMPUTED_VALUE"""),39.7392)</f>
        <v>39.739199999999997</v>
      </c>
      <c r="D169" s="2">
        <f ca="1">IFERROR(__xludf.DUMMYFUNCTION("""COMPUTED_VALUE"""),-104.9903)</f>
        <v>-104.9903</v>
      </c>
      <c r="E169" s="2">
        <f ca="1">IFERROR(__xludf.DUMMYFUNCTION("""COMPUTED_VALUE"""),0)</f>
        <v>0</v>
      </c>
      <c r="F169" s="2">
        <f ca="1">IFERROR(__xludf.DUMMYFUNCTION("""COMPUTED_VALUE"""),0)</f>
        <v>0</v>
      </c>
      <c r="G169" s="2">
        <f ca="1">IFERROR(__xludf.DUMMYFUNCTION("""COMPUTED_VALUE"""),0)</f>
        <v>0</v>
      </c>
      <c r="H169" s="2">
        <f ca="1">IFERROR(__xludf.DUMMYFUNCTION("""COMPUTED_VALUE"""),0)</f>
        <v>0</v>
      </c>
      <c r="I169" s="2">
        <f ca="1">IFERROR(__xludf.DUMMYFUNCTION("""COMPUTED_VALUE"""),0)</f>
        <v>0</v>
      </c>
      <c r="J169" s="2">
        <f ca="1">IFERROR(__xludf.DUMMYFUNCTION("""COMPUTED_VALUE"""),0)</f>
        <v>0</v>
      </c>
      <c r="K169" s="2">
        <f ca="1">IFERROR(__xludf.DUMMYFUNCTION("""COMPUTED_VALUE"""),0)</f>
        <v>0</v>
      </c>
      <c r="L169" s="2">
        <f ca="1">IFERROR(__xludf.DUMMYFUNCTION("""COMPUTED_VALUE"""),0)</f>
        <v>0</v>
      </c>
      <c r="M169" s="2">
        <f ca="1">IFERROR(__xludf.DUMMYFUNCTION("""COMPUTED_VALUE"""),0)</f>
        <v>0</v>
      </c>
      <c r="N169" s="2">
        <f ca="1">IFERROR(__xludf.DUMMYFUNCTION("""COMPUTED_VALUE"""),0)</f>
        <v>0</v>
      </c>
      <c r="O169" s="2">
        <f ca="1">IFERROR(__xludf.DUMMYFUNCTION("""COMPUTED_VALUE"""),0)</f>
        <v>0</v>
      </c>
      <c r="P169" s="2">
        <f ca="1">IFERROR(__xludf.DUMMYFUNCTION("""COMPUTED_VALUE"""),0)</f>
        <v>0</v>
      </c>
      <c r="Q169" s="2">
        <f ca="1">IFERROR(__xludf.DUMMYFUNCTION("""COMPUTED_VALUE"""),0)</f>
        <v>0</v>
      </c>
      <c r="R169" s="2">
        <f ca="1">IFERROR(__xludf.DUMMYFUNCTION("""COMPUTED_VALUE"""),0)</f>
        <v>0</v>
      </c>
      <c r="S169" s="2">
        <f ca="1">IFERROR(__xludf.DUMMYFUNCTION("""COMPUTED_VALUE"""),0)</f>
        <v>0</v>
      </c>
      <c r="T169" s="2">
        <f ca="1">IFERROR(__xludf.DUMMYFUNCTION("""COMPUTED_VALUE"""),0)</f>
        <v>0</v>
      </c>
      <c r="U169" s="2">
        <f ca="1">IFERROR(__xludf.DUMMYFUNCTION("""COMPUTED_VALUE"""),0)</f>
        <v>0</v>
      </c>
      <c r="V169" s="2">
        <f ca="1">IFERROR(__xludf.DUMMYFUNCTION("""COMPUTED_VALUE"""),0)</f>
        <v>0</v>
      </c>
      <c r="W169" s="2">
        <f ca="1">IFERROR(__xludf.DUMMYFUNCTION("""COMPUTED_VALUE"""),0)</f>
        <v>0</v>
      </c>
      <c r="X169" s="2">
        <f ca="1">IFERROR(__xludf.DUMMYFUNCTION("""COMPUTED_VALUE"""),0)</f>
        <v>0</v>
      </c>
      <c r="Y169" s="2">
        <f ca="1">IFERROR(__xludf.DUMMYFUNCTION("""COMPUTED_VALUE"""),0)</f>
        <v>0</v>
      </c>
      <c r="Z169" s="2">
        <f ca="1">IFERROR(__xludf.DUMMYFUNCTION("""COMPUTED_VALUE"""),0)</f>
        <v>0</v>
      </c>
      <c r="AA169" s="2">
        <f ca="1">IFERROR(__xludf.DUMMYFUNCTION("""COMPUTED_VALUE"""),0)</f>
        <v>0</v>
      </c>
      <c r="AB169" s="2">
        <f ca="1">IFERROR(__xludf.DUMMYFUNCTION("""COMPUTED_VALUE"""),0)</f>
        <v>0</v>
      </c>
      <c r="AC169" s="2">
        <f ca="1">IFERROR(__xludf.DUMMYFUNCTION("""COMPUTED_VALUE"""),0)</f>
        <v>0</v>
      </c>
      <c r="AD169" s="2">
        <f ca="1">IFERROR(__xludf.DUMMYFUNCTION("""COMPUTED_VALUE"""),0)</f>
        <v>0</v>
      </c>
      <c r="AE169" s="2">
        <f ca="1">IFERROR(__xludf.DUMMYFUNCTION("""COMPUTED_VALUE"""),0)</f>
        <v>0</v>
      </c>
      <c r="AF169" s="2">
        <f ca="1">IFERROR(__xludf.DUMMYFUNCTION("""COMPUTED_VALUE"""),0)</f>
        <v>0</v>
      </c>
      <c r="AG169" s="2">
        <f ca="1">IFERROR(__xludf.DUMMYFUNCTION("""COMPUTED_VALUE"""),0)</f>
        <v>0</v>
      </c>
      <c r="AH169" s="2">
        <f ca="1">IFERROR(__xludf.DUMMYFUNCTION("""COMPUTED_VALUE"""),0)</f>
        <v>0</v>
      </c>
      <c r="AI169" s="2">
        <f ca="1">IFERROR(__xludf.DUMMYFUNCTION("""COMPUTED_VALUE"""),0)</f>
        <v>0</v>
      </c>
      <c r="AJ169" s="2">
        <f ca="1">IFERROR(__xludf.DUMMYFUNCTION("""COMPUTED_VALUE"""),0)</f>
        <v>0</v>
      </c>
      <c r="AK169" s="2">
        <f ca="1">IFERROR(__xludf.DUMMYFUNCTION("""COMPUTED_VALUE"""),0)</f>
        <v>0</v>
      </c>
      <c r="AL169" s="2">
        <f ca="1">IFERROR(__xludf.DUMMYFUNCTION("""COMPUTED_VALUE"""),0)</f>
        <v>0</v>
      </c>
      <c r="AM169" s="2">
        <f ca="1">IFERROR(__xludf.DUMMYFUNCTION("""COMPUTED_VALUE"""),0)</f>
        <v>0</v>
      </c>
      <c r="AN169" s="2">
        <f ca="1">IFERROR(__xludf.DUMMYFUNCTION("""COMPUTED_VALUE"""),0)</f>
        <v>0</v>
      </c>
      <c r="AO169" s="2">
        <f ca="1">IFERROR(__xludf.DUMMYFUNCTION("""COMPUTED_VALUE"""),0)</f>
        <v>0</v>
      </c>
      <c r="AP169" s="2">
        <f ca="1">IFERROR(__xludf.DUMMYFUNCTION("""COMPUTED_VALUE"""),0)</f>
        <v>0</v>
      </c>
      <c r="AQ169" s="2">
        <f ca="1">IFERROR(__xludf.DUMMYFUNCTION("""COMPUTED_VALUE"""),0)</f>
        <v>0</v>
      </c>
      <c r="AR169" s="2">
        <f ca="1">IFERROR(__xludf.DUMMYFUNCTION("""COMPUTED_VALUE"""),0)</f>
        <v>0</v>
      </c>
      <c r="AS169" s="2">
        <f ca="1">IFERROR(__xludf.DUMMYFUNCTION("""COMPUTED_VALUE"""),0)</f>
        <v>0</v>
      </c>
      <c r="AT169" s="2">
        <f ca="1">IFERROR(__xludf.DUMMYFUNCTION("""COMPUTED_VALUE"""),0)</f>
        <v>0</v>
      </c>
      <c r="AU169" s="2">
        <f ca="1">IFERROR(__xludf.DUMMYFUNCTION("""COMPUTED_VALUE"""),0)</f>
        <v>0</v>
      </c>
      <c r="AV169" s="2">
        <f ca="1">IFERROR(__xludf.DUMMYFUNCTION("""COMPUTED_VALUE"""),0)</f>
        <v>0</v>
      </c>
      <c r="AW169" s="2">
        <f ca="1">IFERROR(__xludf.DUMMYFUNCTION("""COMPUTED_VALUE"""),0)</f>
        <v>0</v>
      </c>
      <c r="AX169" s="2">
        <f ca="1">IFERROR(__xludf.DUMMYFUNCTION("""COMPUTED_VALUE"""),0)</f>
        <v>0</v>
      </c>
      <c r="AY169" s="2">
        <f ca="1">IFERROR(__xludf.DUMMYFUNCTION("""COMPUTED_VALUE"""),0)</f>
        <v>0</v>
      </c>
      <c r="AZ169" s="2">
        <f ca="1">IFERROR(__xludf.DUMMYFUNCTION("""COMPUTED_VALUE"""),0)</f>
        <v>0</v>
      </c>
    </row>
    <row r="170" spans="1:52" ht="13.2" x14ac:dyDescent="0.25">
      <c r="A170" s="2" t="str">
        <f ca="1">IFERROR(__xludf.DUMMYFUNCTION("""COMPUTED_VALUE"""),"Summit County, CO")</f>
        <v>Summit County, CO</v>
      </c>
      <c r="B170" s="2" t="str">
        <f ca="1">IFERROR(__xludf.DUMMYFUNCTION("""COMPUTED_VALUE"""),"US")</f>
        <v>US</v>
      </c>
      <c r="C170" s="2">
        <f ca="1">IFERROR(__xludf.DUMMYFUNCTION("""COMPUTED_VALUE"""),39.5912)</f>
        <v>39.591200000000001</v>
      </c>
      <c r="D170" s="2">
        <f ca="1">IFERROR(__xludf.DUMMYFUNCTION("""COMPUTED_VALUE"""),-106.064)</f>
        <v>-106.06399999999999</v>
      </c>
      <c r="E170" s="2">
        <f ca="1">IFERROR(__xludf.DUMMYFUNCTION("""COMPUTED_VALUE"""),0)</f>
        <v>0</v>
      </c>
      <c r="F170" s="2">
        <f ca="1">IFERROR(__xludf.DUMMYFUNCTION("""COMPUTED_VALUE"""),0)</f>
        <v>0</v>
      </c>
      <c r="G170" s="2">
        <f ca="1">IFERROR(__xludf.DUMMYFUNCTION("""COMPUTED_VALUE"""),0)</f>
        <v>0</v>
      </c>
      <c r="H170" s="2">
        <f ca="1">IFERROR(__xludf.DUMMYFUNCTION("""COMPUTED_VALUE"""),0)</f>
        <v>0</v>
      </c>
      <c r="I170" s="2">
        <f ca="1">IFERROR(__xludf.DUMMYFUNCTION("""COMPUTED_VALUE"""),0)</f>
        <v>0</v>
      </c>
      <c r="J170" s="2">
        <f ca="1">IFERROR(__xludf.DUMMYFUNCTION("""COMPUTED_VALUE"""),0)</f>
        <v>0</v>
      </c>
      <c r="K170" s="2">
        <f ca="1">IFERROR(__xludf.DUMMYFUNCTION("""COMPUTED_VALUE"""),0)</f>
        <v>0</v>
      </c>
      <c r="L170" s="2">
        <f ca="1">IFERROR(__xludf.DUMMYFUNCTION("""COMPUTED_VALUE"""),0)</f>
        <v>0</v>
      </c>
      <c r="M170" s="2">
        <f ca="1">IFERROR(__xludf.DUMMYFUNCTION("""COMPUTED_VALUE"""),0)</f>
        <v>0</v>
      </c>
      <c r="N170" s="2">
        <f ca="1">IFERROR(__xludf.DUMMYFUNCTION("""COMPUTED_VALUE"""),0)</f>
        <v>0</v>
      </c>
      <c r="O170" s="2">
        <f ca="1">IFERROR(__xludf.DUMMYFUNCTION("""COMPUTED_VALUE"""),0)</f>
        <v>0</v>
      </c>
      <c r="P170" s="2">
        <f ca="1">IFERROR(__xludf.DUMMYFUNCTION("""COMPUTED_VALUE"""),0)</f>
        <v>0</v>
      </c>
      <c r="Q170" s="2">
        <f ca="1">IFERROR(__xludf.DUMMYFUNCTION("""COMPUTED_VALUE"""),0)</f>
        <v>0</v>
      </c>
      <c r="R170" s="2">
        <f ca="1">IFERROR(__xludf.DUMMYFUNCTION("""COMPUTED_VALUE"""),0)</f>
        <v>0</v>
      </c>
      <c r="S170" s="2">
        <f ca="1">IFERROR(__xludf.DUMMYFUNCTION("""COMPUTED_VALUE"""),0)</f>
        <v>0</v>
      </c>
      <c r="T170" s="2">
        <f ca="1">IFERROR(__xludf.DUMMYFUNCTION("""COMPUTED_VALUE"""),0)</f>
        <v>0</v>
      </c>
      <c r="U170" s="2">
        <f ca="1">IFERROR(__xludf.DUMMYFUNCTION("""COMPUTED_VALUE"""),0)</f>
        <v>0</v>
      </c>
      <c r="V170" s="2">
        <f ca="1">IFERROR(__xludf.DUMMYFUNCTION("""COMPUTED_VALUE"""),0)</f>
        <v>0</v>
      </c>
      <c r="W170" s="2">
        <f ca="1">IFERROR(__xludf.DUMMYFUNCTION("""COMPUTED_VALUE"""),0)</f>
        <v>0</v>
      </c>
      <c r="X170" s="2">
        <f ca="1">IFERROR(__xludf.DUMMYFUNCTION("""COMPUTED_VALUE"""),0)</f>
        <v>0</v>
      </c>
      <c r="Y170" s="2">
        <f ca="1">IFERROR(__xludf.DUMMYFUNCTION("""COMPUTED_VALUE"""),0)</f>
        <v>0</v>
      </c>
      <c r="Z170" s="2">
        <f ca="1">IFERROR(__xludf.DUMMYFUNCTION("""COMPUTED_VALUE"""),0)</f>
        <v>0</v>
      </c>
      <c r="AA170" s="2">
        <f ca="1">IFERROR(__xludf.DUMMYFUNCTION("""COMPUTED_VALUE"""),0)</f>
        <v>0</v>
      </c>
      <c r="AB170" s="2">
        <f ca="1">IFERROR(__xludf.DUMMYFUNCTION("""COMPUTED_VALUE"""),0)</f>
        <v>0</v>
      </c>
      <c r="AC170" s="2">
        <f ca="1">IFERROR(__xludf.DUMMYFUNCTION("""COMPUTED_VALUE"""),0)</f>
        <v>0</v>
      </c>
      <c r="AD170" s="2">
        <f ca="1">IFERROR(__xludf.DUMMYFUNCTION("""COMPUTED_VALUE"""),0)</f>
        <v>0</v>
      </c>
      <c r="AE170" s="2">
        <f ca="1">IFERROR(__xludf.DUMMYFUNCTION("""COMPUTED_VALUE"""),0)</f>
        <v>0</v>
      </c>
      <c r="AF170" s="2">
        <f ca="1">IFERROR(__xludf.DUMMYFUNCTION("""COMPUTED_VALUE"""),0)</f>
        <v>0</v>
      </c>
      <c r="AG170" s="2">
        <f ca="1">IFERROR(__xludf.DUMMYFUNCTION("""COMPUTED_VALUE"""),0)</f>
        <v>0</v>
      </c>
      <c r="AH170" s="2">
        <f ca="1">IFERROR(__xludf.DUMMYFUNCTION("""COMPUTED_VALUE"""),0)</f>
        <v>0</v>
      </c>
      <c r="AI170" s="2">
        <f ca="1">IFERROR(__xludf.DUMMYFUNCTION("""COMPUTED_VALUE"""),0)</f>
        <v>0</v>
      </c>
      <c r="AJ170" s="2">
        <f ca="1">IFERROR(__xludf.DUMMYFUNCTION("""COMPUTED_VALUE"""),0)</f>
        <v>0</v>
      </c>
      <c r="AK170" s="2">
        <f ca="1">IFERROR(__xludf.DUMMYFUNCTION("""COMPUTED_VALUE"""),0)</f>
        <v>0</v>
      </c>
      <c r="AL170" s="2">
        <f ca="1">IFERROR(__xludf.DUMMYFUNCTION("""COMPUTED_VALUE"""),0)</f>
        <v>0</v>
      </c>
      <c r="AM170" s="2">
        <f ca="1">IFERROR(__xludf.DUMMYFUNCTION("""COMPUTED_VALUE"""),0)</f>
        <v>0</v>
      </c>
      <c r="AN170" s="2">
        <f ca="1">IFERROR(__xludf.DUMMYFUNCTION("""COMPUTED_VALUE"""),0)</f>
        <v>0</v>
      </c>
      <c r="AO170" s="2">
        <f ca="1">IFERROR(__xludf.DUMMYFUNCTION("""COMPUTED_VALUE"""),0)</f>
        <v>0</v>
      </c>
      <c r="AP170" s="2">
        <f ca="1">IFERROR(__xludf.DUMMYFUNCTION("""COMPUTED_VALUE"""),0)</f>
        <v>0</v>
      </c>
      <c r="AQ170" s="2">
        <f ca="1">IFERROR(__xludf.DUMMYFUNCTION("""COMPUTED_VALUE"""),0)</f>
        <v>0</v>
      </c>
      <c r="AR170" s="2">
        <f ca="1">IFERROR(__xludf.DUMMYFUNCTION("""COMPUTED_VALUE"""),0)</f>
        <v>0</v>
      </c>
      <c r="AS170" s="2">
        <f ca="1">IFERROR(__xludf.DUMMYFUNCTION("""COMPUTED_VALUE"""),0)</f>
        <v>0</v>
      </c>
      <c r="AT170" s="2">
        <f ca="1">IFERROR(__xludf.DUMMYFUNCTION("""COMPUTED_VALUE"""),0)</f>
        <v>0</v>
      </c>
      <c r="AU170" s="2">
        <f ca="1">IFERROR(__xludf.DUMMYFUNCTION("""COMPUTED_VALUE"""),0)</f>
        <v>0</v>
      </c>
      <c r="AV170" s="2">
        <f ca="1">IFERROR(__xludf.DUMMYFUNCTION("""COMPUTED_VALUE"""),0)</f>
        <v>0</v>
      </c>
      <c r="AW170" s="2">
        <f ca="1">IFERROR(__xludf.DUMMYFUNCTION("""COMPUTED_VALUE"""),0)</f>
        <v>0</v>
      </c>
      <c r="AX170" s="2">
        <f ca="1">IFERROR(__xludf.DUMMYFUNCTION("""COMPUTED_VALUE"""),0)</f>
        <v>0</v>
      </c>
      <c r="AY170" s="2">
        <f ca="1">IFERROR(__xludf.DUMMYFUNCTION("""COMPUTED_VALUE"""),0)</f>
        <v>0</v>
      </c>
      <c r="AZ170" s="2">
        <f ca="1">IFERROR(__xludf.DUMMYFUNCTION("""COMPUTED_VALUE"""),0)</f>
        <v>0</v>
      </c>
    </row>
    <row r="171" spans="1:52" ht="13.2" x14ac:dyDescent="0.25">
      <c r="A171" s="2" t="str">
        <f ca="1">IFERROR(__xludf.DUMMYFUNCTION("""COMPUTED_VALUE"""),"")</f>
        <v/>
      </c>
      <c r="B171" s="2" t="str">
        <f ca="1">IFERROR(__xludf.DUMMYFUNCTION("""COMPUTED_VALUE"""),"Bhutan")</f>
        <v>Bhutan</v>
      </c>
      <c r="C171" s="2">
        <f ca="1">IFERROR(__xludf.DUMMYFUNCTION("""COMPUTED_VALUE"""),27.5142)</f>
        <v>27.514199999999999</v>
      </c>
      <c r="D171" s="2">
        <f ca="1">IFERROR(__xludf.DUMMYFUNCTION("""COMPUTED_VALUE"""),90.4336)</f>
        <v>90.433599999999998</v>
      </c>
      <c r="E171" s="2">
        <f ca="1">IFERROR(__xludf.DUMMYFUNCTION("""COMPUTED_VALUE"""),0)</f>
        <v>0</v>
      </c>
      <c r="F171" s="2">
        <f ca="1">IFERROR(__xludf.DUMMYFUNCTION("""COMPUTED_VALUE"""),0)</f>
        <v>0</v>
      </c>
      <c r="G171" s="2">
        <f ca="1">IFERROR(__xludf.DUMMYFUNCTION("""COMPUTED_VALUE"""),0)</f>
        <v>0</v>
      </c>
      <c r="H171" s="2">
        <f ca="1">IFERROR(__xludf.DUMMYFUNCTION("""COMPUTED_VALUE"""),0)</f>
        <v>0</v>
      </c>
      <c r="I171" s="2">
        <f ca="1">IFERROR(__xludf.DUMMYFUNCTION("""COMPUTED_VALUE"""),0)</f>
        <v>0</v>
      </c>
      <c r="J171" s="2">
        <f ca="1">IFERROR(__xludf.DUMMYFUNCTION("""COMPUTED_VALUE"""),0)</f>
        <v>0</v>
      </c>
      <c r="K171" s="2">
        <f ca="1">IFERROR(__xludf.DUMMYFUNCTION("""COMPUTED_VALUE"""),0)</f>
        <v>0</v>
      </c>
      <c r="L171" s="2">
        <f ca="1">IFERROR(__xludf.DUMMYFUNCTION("""COMPUTED_VALUE"""),0)</f>
        <v>0</v>
      </c>
      <c r="M171" s="2">
        <f ca="1">IFERROR(__xludf.DUMMYFUNCTION("""COMPUTED_VALUE"""),0)</f>
        <v>0</v>
      </c>
      <c r="N171" s="2">
        <f ca="1">IFERROR(__xludf.DUMMYFUNCTION("""COMPUTED_VALUE"""),0)</f>
        <v>0</v>
      </c>
      <c r="O171" s="2">
        <f ca="1">IFERROR(__xludf.DUMMYFUNCTION("""COMPUTED_VALUE"""),0)</f>
        <v>0</v>
      </c>
      <c r="P171" s="2">
        <f ca="1">IFERROR(__xludf.DUMMYFUNCTION("""COMPUTED_VALUE"""),0)</f>
        <v>0</v>
      </c>
      <c r="Q171" s="2">
        <f ca="1">IFERROR(__xludf.DUMMYFUNCTION("""COMPUTED_VALUE"""),0)</f>
        <v>0</v>
      </c>
      <c r="R171" s="2">
        <f ca="1">IFERROR(__xludf.DUMMYFUNCTION("""COMPUTED_VALUE"""),0)</f>
        <v>0</v>
      </c>
      <c r="S171" s="2">
        <f ca="1">IFERROR(__xludf.DUMMYFUNCTION("""COMPUTED_VALUE"""),0)</f>
        <v>0</v>
      </c>
      <c r="T171" s="2">
        <f ca="1">IFERROR(__xludf.DUMMYFUNCTION("""COMPUTED_VALUE"""),0)</f>
        <v>0</v>
      </c>
      <c r="U171" s="2">
        <f ca="1">IFERROR(__xludf.DUMMYFUNCTION("""COMPUTED_VALUE"""),0)</f>
        <v>0</v>
      </c>
      <c r="V171" s="2">
        <f ca="1">IFERROR(__xludf.DUMMYFUNCTION("""COMPUTED_VALUE"""),0)</f>
        <v>0</v>
      </c>
      <c r="W171" s="2">
        <f ca="1">IFERROR(__xludf.DUMMYFUNCTION("""COMPUTED_VALUE"""),0)</f>
        <v>0</v>
      </c>
      <c r="X171" s="2">
        <f ca="1">IFERROR(__xludf.DUMMYFUNCTION("""COMPUTED_VALUE"""),0)</f>
        <v>0</v>
      </c>
      <c r="Y171" s="2">
        <f ca="1">IFERROR(__xludf.DUMMYFUNCTION("""COMPUTED_VALUE"""),0)</f>
        <v>0</v>
      </c>
      <c r="Z171" s="2">
        <f ca="1">IFERROR(__xludf.DUMMYFUNCTION("""COMPUTED_VALUE"""),0)</f>
        <v>0</v>
      </c>
      <c r="AA171" s="2">
        <f ca="1">IFERROR(__xludf.DUMMYFUNCTION("""COMPUTED_VALUE"""),0)</f>
        <v>0</v>
      </c>
      <c r="AB171" s="2">
        <f ca="1">IFERROR(__xludf.DUMMYFUNCTION("""COMPUTED_VALUE"""),0)</f>
        <v>0</v>
      </c>
      <c r="AC171" s="2">
        <f ca="1">IFERROR(__xludf.DUMMYFUNCTION("""COMPUTED_VALUE"""),0)</f>
        <v>0</v>
      </c>
      <c r="AD171" s="2">
        <f ca="1">IFERROR(__xludf.DUMMYFUNCTION("""COMPUTED_VALUE"""),0)</f>
        <v>0</v>
      </c>
      <c r="AE171" s="2">
        <f ca="1">IFERROR(__xludf.DUMMYFUNCTION("""COMPUTED_VALUE"""),0)</f>
        <v>0</v>
      </c>
      <c r="AF171" s="2">
        <f ca="1">IFERROR(__xludf.DUMMYFUNCTION("""COMPUTED_VALUE"""),0)</f>
        <v>0</v>
      </c>
      <c r="AG171" s="2">
        <f ca="1">IFERROR(__xludf.DUMMYFUNCTION("""COMPUTED_VALUE"""),0)</f>
        <v>0</v>
      </c>
      <c r="AH171" s="2">
        <f ca="1">IFERROR(__xludf.DUMMYFUNCTION("""COMPUTED_VALUE"""),0)</f>
        <v>0</v>
      </c>
      <c r="AI171" s="2">
        <f ca="1">IFERROR(__xludf.DUMMYFUNCTION("""COMPUTED_VALUE"""),0)</f>
        <v>0</v>
      </c>
      <c r="AJ171" s="2">
        <f ca="1">IFERROR(__xludf.DUMMYFUNCTION("""COMPUTED_VALUE"""),0)</f>
        <v>0</v>
      </c>
      <c r="AK171" s="2">
        <f ca="1">IFERROR(__xludf.DUMMYFUNCTION("""COMPUTED_VALUE"""),0)</f>
        <v>0</v>
      </c>
      <c r="AL171" s="2">
        <f ca="1">IFERROR(__xludf.DUMMYFUNCTION("""COMPUTED_VALUE"""),0)</f>
        <v>0</v>
      </c>
      <c r="AM171" s="2">
        <f ca="1">IFERROR(__xludf.DUMMYFUNCTION("""COMPUTED_VALUE"""),0)</f>
        <v>0</v>
      </c>
      <c r="AN171" s="2">
        <f ca="1">IFERROR(__xludf.DUMMYFUNCTION("""COMPUTED_VALUE"""),0)</f>
        <v>0</v>
      </c>
      <c r="AO171" s="2">
        <f ca="1">IFERROR(__xludf.DUMMYFUNCTION("""COMPUTED_VALUE"""),0)</f>
        <v>0</v>
      </c>
      <c r="AP171" s="2">
        <f ca="1">IFERROR(__xludf.DUMMYFUNCTION("""COMPUTED_VALUE"""),0)</f>
        <v>0</v>
      </c>
      <c r="AQ171" s="2">
        <f ca="1">IFERROR(__xludf.DUMMYFUNCTION("""COMPUTED_VALUE"""),0)</f>
        <v>0</v>
      </c>
      <c r="AR171" s="2">
        <f ca="1">IFERROR(__xludf.DUMMYFUNCTION("""COMPUTED_VALUE"""),0)</f>
        <v>0</v>
      </c>
      <c r="AS171" s="2">
        <f ca="1">IFERROR(__xludf.DUMMYFUNCTION("""COMPUTED_VALUE"""),0)</f>
        <v>0</v>
      </c>
      <c r="AT171" s="2">
        <f ca="1">IFERROR(__xludf.DUMMYFUNCTION("""COMPUTED_VALUE"""),0)</f>
        <v>0</v>
      </c>
      <c r="AU171" s="2">
        <f ca="1">IFERROR(__xludf.DUMMYFUNCTION("""COMPUTED_VALUE"""),0)</f>
        <v>0</v>
      </c>
      <c r="AV171" s="2">
        <f ca="1">IFERROR(__xludf.DUMMYFUNCTION("""COMPUTED_VALUE"""),0)</f>
        <v>0</v>
      </c>
      <c r="AW171" s="2">
        <f ca="1">IFERROR(__xludf.DUMMYFUNCTION("""COMPUTED_VALUE"""),0)</f>
        <v>0</v>
      </c>
      <c r="AX171" s="2">
        <f ca="1">IFERROR(__xludf.DUMMYFUNCTION("""COMPUTED_VALUE"""),0)</f>
        <v>0</v>
      </c>
      <c r="AY171" s="2">
        <f ca="1">IFERROR(__xludf.DUMMYFUNCTION("""COMPUTED_VALUE"""),0)</f>
        <v>0</v>
      </c>
      <c r="AZ171" s="2">
        <f ca="1">IFERROR(__xludf.DUMMYFUNCTION("""COMPUTED_VALUE"""),0)</f>
        <v>0</v>
      </c>
    </row>
    <row r="172" spans="1:52" ht="13.2" x14ac:dyDescent="0.25">
      <c r="A172" s="2" t="str">
        <f ca="1">IFERROR(__xludf.DUMMYFUNCTION("""COMPUTED_VALUE"""),"")</f>
        <v/>
      </c>
      <c r="B172" s="2" t="str">
        <f ca="1">IFERROR(__xludf.DUMMYFUNCTION("""COMPUTED_VALUE"""),"Cameroon")</f>
        <v>Cameroon</v>
      </c>
      <c r="C172" s="2">
        <f ca="1">IFERROR(__xludf.DUMMYFUNCTION("""COMPUTED_VALUE"""),3.848)</f>
        <v>3.8479999999999999</v>
      </c>
      <c r="D172" s="2">
        <f ca="1">IFERROR(__xludf.DUMMYFUNCTION("""COMPUTED_VALUE"""),11.5021)</f>
        <v>11.5021</v>
      </c>
      <c r="E172" s="2">
        <f ca="1">IFERROR(__xludf.DUMMYFUNCTION("""COMPUTED_VALUE"""),0)</f>
        <v>0</v>
      </c>
      <c r="F172" s="2">
        <f ca="1">IFERROR(__xludf.DUMMYFUNCTION("""COMPUTED_VALUE"""),0)</f>
        <v>0</v>
      </c>
      <c r="G172" s="2">
        <f ca="1">IFERROR(__xludf.DUMMYFUNCTION("""COMPUTED_VALUE"""),0)</f>
        <v>0</v>
      </c>
      <c r="H172" s="2">
        <f ca="1">IFERROR(__xludf.DUMMYFUNCTION("""COMPUTED_VALUE"""),0)</f>
        <v>0</v>
      </c>
      <c r="I172" s="2">
        <f ca="1">IFERROR(__xludf.DUMMYFUNCTION("""COMPUTED_VALUE"""),0)</f>
        <v>0</v>
      </c>
      <c r="J172" s="2">
        <f ca="1">IFERROR(__xludf.DUMMYFUNCTION("""COMPUTED_VALUE"""),0)</f>
        <v>0</v>
      </c>
      <c r="K172" s="2">
        <f ca="1">IFERROR(__xludf.DUMMYFUNCTION("""COMPUTED_VALUE"""),0)</f>
        <v>0</v>
      </c>
      <c r="L172" s="2">
        <f ca="1">IFERROR(__xludf.DUMMYFUNCTION("""COMPUTED_VALUE"""),0)</f>
        <v>0</v>
      </c>
      <c r="M172" s="2">
        <f ca="1">IFERROR(__xludf.DUMMYFUNCTION("""COMPUTED_VALUE"""),0)</f>
        <v>0</v>
      </c>
      <c r="N172" s="2">
        <f ca="1">IFERROR(__xludf.DUMMYFUNCTION("""COMPUTED_VALUE"""),0)</f>
        <v>0</v>
      </c>
      <c r="O172" s="2">
        <f ca="1">IFERROR(__xludf.DUMMYFUNCTION("""COMPUTED_VALUE"""),0)</f>
        <v>0</v>
      </c>
      <c r="P172" s="2">
        <f ca="1">IFERROR(__xludf.DUMMYFUNCTION("""COMPUTED_VALUE"""),0)</f>
        <v>0</v>
      </c>
      <c r="Q172" s="2">
        <f ca="1">IFERROR(__xludf.DUMMYFUNCTION("""COMPUTED_VALUE"""),0)</f>
        <v>0</v>
      </c>
      <c r="R172" s="2">
        <f ca="1">IFERROR(__xludf.DUMMYFUNCTION("""COMPUTED_VALUE"""),0)</f>
        <v>0</v>
      </c>
      <c r="S172" s="2">
        <f ca="1">IFERROR(__xludf.DUMMYFUNCTION("""COMPUTED_VALUE"""),0)</f>
        <v>0</v>
      </c>
      <c r="T172" s="2">
        <f ca="1">IFERROR(__xludf.DUMMYFUNCTION("""COMPUTED_VALUE"""),0)</f>
        <v>0</v>
      </c>
      <c r="U172" s="2">
        <f ca="1">IFERROR(__xludf.DUMMYFUNCTION("""COMPUTED_VALUE"""),0)</f>
        <v>0</v>
      </c>
      <c r="V172" s="2">
        <f ca="1">IFERROR(__xludf.DUMMYFUNCTION("""COMPUTED_VALUE"""),0)</f>
        <v>0</v>
      </c>
      <c r="W172" s="2">
        <f ca="1">IFERROR(__xludf.DUMMYFUNCTION("""COMPUTED_VALUE"""),0)</f>
        <v>0</v>
      </c>
      <c r="X172" s="2">
        <f ca="1">IFERROR(__xludf.DUMMYFUNCTION("""COMPUTED_VALUE"""),0)</f>
        <v>0</v>
      </c>
      <c r="Y172" s="2">
        <f ca="1">IFERROR(__xludf.DUMMYFUNCTION("""COMPUTED_VALUE"""),0)</f>
        <v>0</v>
      </c>
      <c r="Z172" s="2">
        <f ca="1">IFERROR(__xludf.DUMMYFUNCTION("""COMPUTED_VALUE"""),0)</f>
        <v>0</v>
      </c>
      <c r="AA172" s="2">
        <f ca="1">IFERROR(__xludf.DUMMYFUNCTION("""COMPUTED_VALUE"""),0)</f>
        <v>0</v>
      </c>
      <c r="AB172" s="2">
        <f ca="1">IFERROR(__xludf.DUMMYFUNCTION("""COMPUTED_VALUE"""),0)</f>
        <v>0</v>
      </c>
      <c r="AC172" s="2">
        <f ca="1">IFERROR(__xludf.DUMMYFUNCTION("""COMPUTED_VALUE"""),0)</f>
        <v>0</v>
      </c>
      <c r="AD172" s="2">
        <f ca="1">IFERROR(__xludf.DUMMYFUNCTION("""COMPUTED_VALUE"""),0)</f>
        <v>0</v>
      </c>
      <c r="AE172" s="2">
        <f ca="1">IFERROR(__xludf.DUMMYFUNCTION("""COMPUTED_VALUE"""),0)</f>
        <v>0</v>
      </c>
      <c r="AF172" s="2">
        <f ca="1">IFERROR(__xludf.DUMMYFUNCTION("""COMPUTED_VALUE"""),0)</f>
        <v>0</v>
      </c>
      <c r="AG172" s="2">
        <f ca="1">IFERROR(__xludf.DUMMYFUNCTION("""COMPUTED_VALUE"""),0)</f>
        <v>0</v>
      </c>
      <c r="AH172" s="2">
        <f ca="1">IFERROR(__xludf.DUMMYFUNCTION("""COMPUTED_VALUE"""),0)</f>
        <v>0</v>
      </c>
      <c r="AI172" s="2">
        <f ca="1">IFERROR(__xludf.DUMMYFUNCTION("""COMPUTED_VALUE"""),0)</f>
        <v>0</v>
      </c>
      <c r="AJ172" s="2">
        <f ca="1">IFERROR(__xludf.DUMMYFUNCTION("""COMPUTED_VALUE"""),0)</f>
        <v>0</v>
      </c>
      <c r="AK172" s="2">
        <f ca="1">IFERROR(__xludf.DUMMYFUNCTION("""COMPUTED_VALUE"""),0)</f>
        <v>0</v>
      </c>
      <c r="AL172" s="2">
        <f ca="1">IFERROR(__xludf.DUMMYFUNCTION("""COMPUTED_VALUE"""),0)</f>
        <v>0</v>
      </c>
      <c r="AM172" s="2">
        <f ca="1">IFERROR(__xludf.DUMMYFUNCTION("""COMPUTED_VALUE"""),0)</f>
        <v>0</v>
      </c>
      <c r="AN172" s="2">
        <f ca="1">IFERROR(__xludf.DUMMYFUNCTION("""COMPUTED_VALUE"""),0)</f>
        <v>0</v>
      </c>
      <c r="AO172" s="2">
        <f ca="1">IFERROR(__xludf.DUMMYFUNCTION("""COMPUTED_VALUE"""),0)</f>
        <v>0</v>
      </c>
      <c r="AP172" s="2">
        <f ca="1">IFERROR(__xludf.DUMMYFUNCTION("""COMPUTED_VALUE"""),0)</f>
        <v>0</v>
      </c>
      <c r="AQ172" s="2">
        <f ca="1">IFERROR(__xludf.DUMMYFUNCTION("""COMPUTED_VALUE"""),0)</f>
        <v>0</v>
      </c>
      <c r="AR172" s="2">
        <f ca="1">IFERROR(__xludf.DUMMYFUNCTION("""COMPUTED_VALUE"""),0)</f>
        <v>0</v>
      </c>
      <c r="AS172" s="2">
        <f ca="1">IFERROR(__xludf.DUMMYFUNCTION("""COMPUTED_VALUE"""),0)</f>
        <v>0</v>
      </c>
      <c r="AT172" s="2">
        <f ca="1">IFERROR(__xludf.DUMMYFUNCTION("""COMPUTED_VALUE"""),0)</f>
        <v>0</v>
      </c>
      <c r="AU172" s="2">
        <f ca="1">IFERROR(__xludf.DUMMYFUNCTION("""COMPUTED_VALUE"""),0)</f>
        <v>0</v>
      </c>
      <c r="AV172" s="2">
        <f ca="1">IFERROR(__xludf.DUMMYFUNCTION("""COMPUTED_VALUE"""),0)</f>
        <v>0</v>
      </c>
      <c r="AW172" s="2">
        <f ca="1">IFERROR(__xludf.DUMMYFUNCTION("""COMPUTED_VALUE"""),0)</f>
        <v>0</v>
      </c>
      <c r="AX172" s="2">
        <f ca="1">IFERROR(__xludf.DUMMYFUNCTION("""COMPUTED_VALUE"""),0)</f>
        <v>0</v>
      </c>
      <c r="AY172" s="2">
        <f ca="1">IFERROR(__xludf.DUMMYFUNCTION("""COMPUTED_VALUE"""),0)</f>
        <v>0</v>
      </c>
      <c r="AZ172" s="2">
        <f ca="1">IFERROR(__xludf.DUMMYFUNCTION("""COMPUTED_VALUE"""),0)</f>
        <v>0</v>
      </c>
    </row>
    <row r="173" spans="1:52" ht="13.2" x14ac:dyDescent="0.25">
      <c r="A173" s="2" t="str">
        <f ca="1">IFERROR(__xludf.DUMMYFUNCTION("""COMPUTED_VALUE"""),"")</f>
        <v/>
      </c>
      <c r="B173" s="2" t="str">
        <f ca="1">IFERROR(__xludf.DUMMYFUNCTION("""COMPUTED_VALUE"""),"Colombia")</f>
        <v>Colombia</v>
      </c>
      <c r="C173" s="2">
        <f ca="1">IFERROR(__xludf.DUMMYFUNCTION("""COMPUTED_VALUE"""),4.5709)</f>
        <v>4.5709</v>
      </c>
      <c r="D173" s="2">
        <f ca="1">IFERROR(__xludf.DUMMYFUNCTION("""COMPUTED_VALUE"""),-74.2973)</f>
        <v>-74.297300000000007</v>
      </c>
      <c r="E173" s="2">
        <f ca="1">IFERROR(__xludf.DUMMYFUNCTION("""COMPUTED_VALUE"""),0)</f>
        <v>0</v>
      </c>
      <c r="F173" s="2">
        <f ca="1">IFERROR(__xludf.DUMMYFUNCTION("""COMPUTED_VALUE"""),0)</f>
        <v>0</v>
      </c>
      <c r="G173" s="2">
        <f ca="1">IFERROR(__xludf.DUMMYFUNCTION("""COMPUTED_VALUE"""),0)</f>
        <v>0</v>
      </c>
      <c r="H173" s="2">
        <f ca="1">IFERROR(__xludf.DUMMYFUNCTION("""COMPUTED_VALUE"""),0)</f>
        <v>0</v>
      </c>
      <c r="I173" s="2">
        <f ca="1">IFERROR(__xludf.DUMMYFUNCTION("""COMPUTED_VALUE"""),0)</f>
        <v>0</v>
      </c>
      <c r="J173" s="2">
        <f ca="1">IFERROR(__xludf.DUMMYFUNCTION("""COMPUTED_VALUE"""),0)</f>
        <v>0</v>
      </c>
      <c r="K173" s="2">
        <f ca="1">IFERROR(__xludf.DUMMYFUNCTION("""COMPUTED_VALUE"""),0)</f>
        <v>0</v>
      </c>
      <c r="L173" s="2">
        <f ca="1">IFERROR(__xludf.DUMMYFUNCTION("""COMPUTED_VALUE"""),0)</f>
        <v>0</v>
      </c>
      <c r="M173" s="2">
        <f ca="1">IFERROR(__xludf.DUMMYFUNCTION("""COMPUTED_VALUE"""),0)</f>
        <v>0</v>
      </c>
      <c r="N173" s="2">
        <f ca="1">IFERROR(__xludf.DUMMYFUNCTION("""COMPUTED_VALUE"""),0)</f>
        <v>0</v>
      </c>
      <c r="O173" s="2">
        <f ca="1">IFERROR(__xludf.DUMMYFUNCTION("""COMPUTED_VALUE"""),0)</f>
        <v>0</v>
      </c>
      <c r="P173" s="2">
        <f ca="1">IFERROR(__xludf.DUMMYFUNCTION("""COMPUTED_VALUE"""),0)</f>
        <v>0</v>
      </c>
      <c r="Q173" s="2">
        <f ca="1">IFERROR(__xludf.DUMMYFUNCTION("""COMPUTED_VALUE"""),0)</f>
        <v>0</v>
      </c>
      <c r="R173" s="2">
        <f ca="1">IFERROR(__xludf.DUMMYFUNCTION("""COMPUTED_VALUE"""),0)</f>
        <v>0</v>
      </c>
      <c r="S173" s="2">
        <f ca="1">IFERROR(__xludf.DUMMYFUNCTION("""COMPUTED_VALUE"""),0)</f>
        <v>0</v>
      </c>
      <c r="T173" s="2">
        <f ca="1">IFERROR(__xludf.DUMMYFUNCTION("""COMPUTED_VALUE"""),0)</f>
        <v>0</v>
      </c>
      <c r="U173" s="2">
        <f ca="1">IFERROR(__xludf.DUMMYFUNCTION("""COMPUTED_VALUE"""),0)</f>
        <v>0</v>
      </c>
      <c r="V173" s="2">
        <f ca="1">IFERROR(__xludf.DUMMYFUNCTION("""COMPUTED_VALUE"""),0)</f>
        <v>0</v>
      </c>
      <c r="W173" s="2">
        <f ca="1">IFERROR(__xludf.DUMMYFUNCTION("""COMPUTED_VALUE"""),0)</f>
        <v>0</v>
      </c>
      <c r="X173" s="2">
        <f ca="1">IFERROR(__xludf.DUMMYFUNCTION("""COMPUTED_VALUE"""),0)</f>
        <v>0</v>
      </c>
      <c r="Y173" s="2">
        <f ca="1">IFERROR(__xludf.DUMMYFUNCTION("""COMPUTED_VALUE"""),0)</f>
        <v>0</v>
      </c>
      <c r="Z173" s="2">
        <f ca="1">IFERROR(__xludf.DUMMYFUNCTION("""COMPUTED_VALUE"""),0)</f>
        <v>0</v>
      </c>
      <c r="AA173" s="2">
        <f ca="1">IFERROR(__xludf.DUMMYFUNCTION("""COMPUTED_VALUE"""),0)</f>
        <v>0</v>
      </c>
      <c r="AB173" s="2">
        <f ca="1">IFERROR(__xludf.DUMMYFUNCTION("""COMPUTED_VALUE"""),0)</f>
        <v>0</v>
      </c>
      <c r="AC173" s="2">
        <f ca="1">IFERROR(__xludf.DUMMYFUNCTION("""COMPUTED_VALUE"""),0)</f>
        <v>0</v>
      </c>
      <c r="AD173" s="2">
        <f ca="1">IFERROR(__xludf.DUMMYFUNCTION("""COMPUTED_VALUE"""),0)</f>
        <v>0</v>
      </c>
      <c r="AE173" s="2">
        <f ca="1">IFERROR(__xludf.DUMMYFUNCTION("""COMPUTED_VALUE"""),0)</f>
        <v>0</v>
      </c>
      <c r="AF173" s="2">
        <f ca="1">IFERROR(__xludf.DUMMYFUNCTION("""COMPUTED_VALUE"""),0)</f>
        <v>0</v>
      </c>
      <c r="AG173" s="2">
        <f ca="1">IFERROR(__xludf.DUMMYFUNCTION("""COMPUTED_VALUE"""),0)</f>
        <v>0</v>
      </c>
      <c r="AH173" s="2">
        <f ca="1">IFERROR(__xludf.DUMMYFUNCTION("""COMPUTED_VALUE"""),0)</f>
        <v>0</v>
      </c>
      <c r="AI173" s="2">
        <f ca="1">IFERROR(__xludf.DUMMYFUNCTION("""COMPUTED_VALUE"""),0)</f>
        <v>0</v>
      </c>
      <c r="AJ173" s="2">
        <f ca="1">IFERROR(__xludf.DUMMYFUNCTION("""COMPUTED_VALUE"""),0)</f>
        <v>0</v>
      </c>
      <c r="AK173" s="2">
        <f ca="1">IFERROR(__xludf.DUMMYFUNCTION("""COMPUTED_VALUE"""),0)</f>
        <v>0</v>
      </c>
      <c r="AL173" s="2">
        <f ca="1">IFERROR(__xludf.DUMMYFUNCTION("""COMPUTED_VALUE"""),0)</f>
        <v>0</v>
      </c>
      <c r="AM173" s="2">
        <f ca="1">IFERROR(__xludf.DUMMYFUNCTION("""COMPUTED_VALUE"""),0)</f>
        <v>0</v>
      </c>
      <c r="AN173" s="2">
        <f ca="1">IFERROR(__xludf.DUMMYFUNCTION("""COMPUTED_VALUE"""),0)</f>
        <v>0</v>
      </c>
      <c r="AO173" s="2">
        <f ca="1">IFERROR(__xludf.DUMMYFUNCTION("""COMPUTED_VALUE"""),0)</f>
        <v>0</v>
      </c>
      <c r="AP173" s="2">
        <f ca="1">IFERROR(__xludf.DUMMYFUNCTION("""COMPUTED_VALUE"""),0)</f>
        <v>0</v>
      </c>
      <c r="AQ173" s="2">
        <f ca="1">IFERROR(__xludf.DUMMYFUNCTION("""COMPUTED_VALUE"""),0)</f>
        <v>0</v>
      </c>
      <c r="AR173" s="2">
        <f ca="1">IFERROR(__xludf.DUMMYFUNCTION("""COMPUTED_VALUE"""),0)</f>
        <v>0</v>
      </c>
      <c r="AS173" s="2">
        <f ca="1">IFERROR(__xludf.DUMMYFUNCTION("""COMPUTED_VALUE"""),0)</f>
        <v>0</v>
      </c>
      <c r="AT173" s="2">
        <f ca="1">IFERROR(__xludf.DUMMYFUNCTION("""COMPUTED_VALUE"""),0)</f>
        <v>0</v>
      </c>
      <c r="AU173" s="2">
        <f ca="1">IFERROR(__xludf.DUMMYFUNCTION("""COMPUTED_VALUE"""),0)</f>
        <v>0</v>
      </c>
      <c r="AV173" s="2">
        <f ca="1">IFERROR(__xludf.DUMMYFUNCTION("""COMPUTED_VALUE"""),0)</f>
        <v>0</v>
      </c>
      <c r="AW173" s="2">
        <f ca="1">IFERROR(__xludf.DUMMYFUNCTION("""COMPUTED_VALUE"""),0)</f>
        <v>0</v>
      </c>
      <c r="AX173" s="2">
        <f ca="1">IFERROR(__xludf.DUMMYFUNCTION("""COMPUTED_VALUE"""),0)</f>
        <v>0</v>
      </c>
      <c r="AY173" s="2">
        <f ca="1">IFERROR(__xludf.DUMMYFUNCTION("""COMPUTED_VALUE"""),0)</f>
        <v>0</v>
      </c>
      <c r="AZ173" s="2">
        <f ca="1">IFERROR(__xludf.DUMMYFUNCTION("""COMPUTED_VALUE"""),0)</f>
        <v>0</v>
      </c>
    </row>
    <row r="174" spans="1:52" ht="13.2" x14ac:dyDescent="0.25">
      <c r="A174" s="2" t="str">
        <f ca="1">IFERROR(__xludf.DUMMYFUNCTION("""COMPUTED_VALUE"""),"")</f>
        <v/>
      </c>
      <c r="B174" s="2" t="str">
        <f ca="1">IFERROR(__xludf.DUMMYFUNCTION("""COMPUTED_VALUE"""),"Costa Rica")</f>
        <v>Costa Rica</v>
      </c>
      <c r="C174" s="2">
        <f ca="1">IFERROR(__xludf.DUMMYFUNCTION("""COMPUTED_VALUE"""),9.7489)</f>
        <v>9.7489000000000008</v>
      </c>
      <c r="D174" s="2">
        <f ca="1">IFERROR(__xludf.DUMMYFUNCTION("""COMPUTED_VALUE"""),-83.7534)</f>
        <v>-83.753399999999999</v>
      </c>
      <c r="E174" s="2">
        <f ca="1">IFERROR(__xludf.DUMMYFUNCTION("""COMPUTED_VALUE"""),0)</f>
        <v>0</v>
      </c>
      <c r="F174" s="2">
        <f ca="1">IFERROR(__xludf.DUMMYFUNCTION("""COMPUTED_VALUE"""),0)</f>
        <v>0</v>
      </c>
      <c r="G174" s="2">
        <f ca="1">IFERROR(__xludf.DUMMYFUNCTION("""COMPUTED_VALUE"""),0)</f>
        <v>0</v>
      </c>
      <c r="H174" s="2">
        <f ca="1">IFERROR(__xludf.DUMMYFUNCTION("""COMPUTED_VALUE"""),0)</f>
        <v>0</v>
      </c>
      <c r="I174" s="2">
        <f ca="1">IFERROR(__xludf.DUMMYFUNCTION("""COMPUTED_VALUE"""),0)</f>
        <v>0</v>
      </c>
      <c r="J174" s="2">
        <f ca="1">IFERROR(__xludf.DUMMYFUNCTION("""COMPUTED_VALUE"""),0)</f>
        <v>0</v>
      </c>
      <c r="K174" s="2">
        <f ca="1">IFERROR(__xludf.DUMMYFUNCTION("""COMPUTED_VALUE"""),0)</f>
        <v>0</v>
      </c>
      <c r="L174" s="2">
        <f ca="1">IFERROR(__xludf.DUMMYFUNCTION("""COMPUTED_VALUE"""),0)</f>
        <v>0</v>
      </c>
      <c r="M174" s="2">
        <f ca="1">IFERROR(__xludf.DUMMYFUNCTION("""COMPUTED_VALUE"""),0)</f>
        <v>0</v>
      </c>
      <c r="N174" s="2">
        <f ca="1">IFERROR(__xludf.DUMMYFUNCTION("""COMPUTED_VALUE"""),0)</f>
        <v>0</v>
      </c>
      <c r="O174" s="2">
        <f ca="1">IFERROR(__xludf.DUMMYFUNCTION("""COMPUTED_VALUE"""),0)</f>
        <v>0</v>
      </c>
      <c r="P174" s="2">
        <f ca="1">IFERROR(__xludf.DUMMYFUNCTION("""COMPUTED_VALUE"""),0)</f>
        <v>0</v>
      </c>
      <c r="Q174" s="2">
        <f ca="1">IFERROR(__xludf.DUMMYFUNCTION("""COMPUTED_VALUE"""),0)</f>
        <v>0</v>
      </c>
      <c r="R174" s="2">
        <f ca="1">IFERROR(__xludf.DUMMYFUNCTION("""COMPUTED_VALUE"""),0)</f>
        <v>0</v>
      </c>
      <c r="S174" s="2">
        <f ca="1">IFERROR(__xludf.DUMMYFUNCTION("""COMPUTED_VALUE"""),0)</f>
        <v>0</v>
      </c>
      <c r="T174" s="2">
        <f ca="1">IFERROR(__xludf.DUMMYFUNCTION("""COMPUTED_VALUE"""),0)</f>
        <v>0</v>
      </c>
      <c r="U174" s="2">
        <f ca="1">IFERROR(__xludf.DUMMYFUNCTION("""COMPUTED_VALUE"""),0)</f>
        <v>0</v>
      </c>
      <c r="V174" s="2">
        <f ca="1">IFERROR(__xludf.DUMMYFUNCTION("""COMPUTED_VALUE"""),0)</f>
        <v>0</v>
      </c>
      <c r="W174" s="2">
        <f ca="1">IFERROR(__xludf.DUMMYFUNCTION("""COMPUTED_VALUE"""),0)</f>
        <v>0</v>
      </c>
      <c r="X174" s="2">
        <f ca="1">IFERROR(__xludf.DUMMYFUNCTION("""COMPUTED_VALUE"""),0)</f>
        <v>0</v>
      </c>
      <c r="Y174" s="2">
        <f ca="1">IFERROR(__xludf.DUMMYFUNCTION("""COMPUTED_VALUE"""),0)</f>
        <v>0</v>
      </c>
      <c r="Z174" s="2">
        <f ca="1">IFERROR(__xludf.DUMMYFUNCTION("""COMPUTED_VALUE"""),0)</f>
        <v>0</v>
      </c>
      <c r="AA174" s="2">
        <f ca="1">IFERROR(__xludf.DUMMYFUNCTION("""COMPUTED_VALUE"""),0)</f>
        <v>0</v>
      </c>
      <c r="AB174" s="2">
        <f ca="1">IFERROR(__xludf.DUMMYFUNCTION("""COMPUTED_VALUE"""),0)</f>
        <v>0</v>
      </c>
      <c r="AC174" s="2">
        <f ca="1">IFERROR(__xludf.DUMMYFUNCTION("""COMPUTED_VALUE"""),0)</f>
        <v>0</v>
      </c>
      <c r="AD174" s="2">
        <f ca="1">IFERROR(__xludf.DUMMYFUNCTION("""COMPUTED_VALUE"""),0)</f>
        <v>0</v>
      </c>
      <c r="AE174" s="2">
        <f ca="1">IFERROR(__xludf.DUMMYFUNCTION("""COMPUTED_VALUE"""),0)</f>
        <v>0</v>
      </c>
      <c r="AF174" s="2">
        <f ca="1">IFERROR(__xludf.DUMMYFUNCTION("""COMPUTED_VALUE"""),0)</f>
        <v>0</v>
      </c>
      <c r="AG174" s="2">
        <f ca="1">IFERROR(__xludf.DUMMYFUNCTION("""COMPUTED_VALUE"""),0)</f>
        <v>0</v>
      </c>
      <c r="AH174" s="2">
        <f ca="1">IFERROR(__xludf.DUMMYFUNCTION("""COMPUTED_VALUE"""),0)</f>
        <v>0</v>
      </c>
      <c r="AI174" s="2">
        <f ca="1">IFERROR(__xludf.DUMMYFUNCTION("""COMPUTED_VALUE"""),0)</f>
        <v>0</v>
      </c>
      <c r="AJ174" s="2">
        <f ca="1">IFERROR(__xludf.DUMMYFUNCTION("""COMPUTED_VALUE"""),0)</f>
        <v>0</v>
      </c>
      <c r="AK174" s="2">
        <f ca="1">IFERROR(__xludf.DUMMYFUNCTION("""COMPUTED_VALUE"""),0)</f>
        <v>0</v>
      </c>
      <c r="AL174" s="2">
        <f ca="1">IFERROR(__xludf.DUMMYFUNCTION("""COMPUTED_VALUE"""),0)</f>
        <v>0</v>
      </c>
      <c r="AM174" s="2">
        <f ca="1">IFERROR(__xludf.DUMMYFUNCTION("""COMPUTED_VALUE"""),0)</f>
        <v>0</v>
      </c>
      <c r="AN174" s="2">
        <f ca="1">IFERROR(__xludf.DUMMYFUNCTION("""COMPUTED_VALUE"""),0)</f>
        <v>0</v>
      </c>
      <c r="AO174" s="2">
        <f ca="1">IFERROR(__xludf.DUMMYFUNCTION("""COMPUTED_VALUE"""),0)</f>
        <v>0</v>
      </c>
      <c r="AP174" s="2">
        <f ca="1">IFERROR(__xludf.DUMMYFUNCTION("""COMPUTED_VALUE"""),0)</f>
        <v>0</v>
      </c>
      <c r="AQ174" s="2">
        <f ca="1">IFERROR(__xludf.DUMMYFUNCTION("""COMPUTED_VALUE"""),0)</f>
        <v>0</v>
      </c>
      <c r="AR174" s="2">
        <f ca="1">IFERROR(__xludf.DUMMYFUNCTION("""COMPUTED_VALUE"""),0)</f>
        <v>0</v>
      </c>
      <c r="AS174" s="2">
        <f ca="1">IFERROR(__xludf.DUMMYFUNCTION("""COMPUTED_VALUE"""),0)</f>
        <v>0</v>
      </c>
      <c r="AT174" s="2">
        <f ca="1">IFERROR(__xludf.DUMMYFUNCTION("""COMPUTED_VALUE"""),0)</f>
        <v>0</v>
      </c>
      <c r="AU174" s="2">
        <f ca="1">IFERROR(__xludf.DUMMYFUNCTION("""COMPUTED_VALUE"""),0)</f>
        <v>0</v>
      </c>
      <c r="AV174" s="2">
        <f ca="1">IFERROR(__xludf.DUMMYFUNCTION("""COMPUTED_VALUE"""),0)</f>
        <v>0</v>
      </c>
      <c r="AW174" s="2">
        <f ca="1">IFERROR(__xludf.DUMMYFUNCTION("""COMPUTED_VALUE"""),0)</f>
        <v>0</v>
      </c>
      <c r="AX174" s="2">
        <f ca="1">IFERROR(__xludf.DUMMYFUNCTION("""COMPUTED_VALUE"""),0)</f>
        <v>0</v>
      </c>
      <c r="AY174" s="2">
        <f ca="1">IFERROR(__xludf.DUMMYFUNCTION("""COMPUTED_VALUE"""),0)</f>
        <v>0</v>
      </c>
      <c r="AZ174" s="2">
        <f ca="1">IFERROR(__xludf.DUMMYFUNCTION("""COMPUTED_VALUE"""),0)</f>
        <v>0</v>
      </c>
    </row>
    <row r="175" spans="1:52" ht="13.2" x14ac:dyDescent="0.25">
      <c r="A175" s="2" t="str">
        <f ca="1">IFERROR(__xludf.DUMMYFUNCTION("""COMPUTED_VALUE"""),"")</f>
        <v/>
      </c>
      <c r="B175" s="2" t="str">
        <f ca="1">IFERROR(__xludf.DUMMYFUNCTION("""COMPUTED_VALUE"""),"Peru")</f>
        <v>Peru</v>
      </c>
      <c r="C175" s="2">
        <f ca="1">IFERROR(__xludf.DUMMYFUNCTION("""COMPUTED_VALUE"""),-9.19)</f>
        <v>-9.19</v>
      </c>
      <c r="D175" s="2">
        <f ca="1">IFERROR(__xludf.DUMMYFUNCTION("""COMPUTED_VALUE"""),-75.0152)</f>
        <v>-75.015199999999993</v>
      </c>
      <c r="E175" s="2">
        <f ca="1">IFERROR(__xludf.DUMMYFUNCTION("""COMPUTED_VALUE"""),0)</f>
        <v>0</v>
      </c>
      <c r="F175" s="2">
        <f ca="1">IFERROR(__xludf.DUMMYFUNCTION("""COMPUTED_VALUE"""),0)</f>
        <v>0</v>
      </c>
      <c r="G175" s="2">
        <f ca="1">IFERROR(__xludf.DUMMYFUNCTION("""COMPUTED_VALUE"""),0)</f>
        <v>0</v>
      </c>
      <c r="H175" s="2">
        <f ca="1">IFERROR(__xludf.DUMMYFUNCTION("""COMPUTED_VALUE"""),0)</f>
        <v>0</v>
      </c>
      <c r="I175" s="2">
        <f ca="1">IFERROR(__xludf.DUMMYFUNCTION("""COMPUTED_VALUE"""),0)</f>
        <v>0</v>
      </c>
      <c r="J175" s="2">
        <f ca="1">IFERROR(__xludf.DUMMYFUNCTION("""COMPUTED_VALUE"""),0)</f>
        <v>0</v>
      </c>
      <c r="K175" s="2">
        <f ca="1">IFERROR(__xludf.DUMMYFUNCTION("""COMPUTED_VALUE"""),0)</f>
        <v>0</v>
      </c>
      <c r="L175" s="2">
        <f ca="1">IFERROR(__xludf.DUMMYFUNCTION("""COMPUTED_VALUE"""),0)</f>
        <v>0</v>
      </c>
      <c r="M175" s="2">
        <f ca="1">IFERROR(__xludf.DUMMYFUNCTION("""COMPUTED_VALUE"""),0)</f>
        <v>0</v>
      </c>
      <c r="N175" s="2">
        <f ca="1">IFERROR(__xludf.DUMMYFUNCTION("""COMPUTED_VALUE"""),0)</f>
        <v>0</v>
      </c>
      <c r="O175" s="2">
        <f ca="1">IFERROR(__xludf.DUMMYFUNCTION("""COMPUTED_VALUE"""),0)</f>
        <v>0</v>
      </c>
      <c r="P175" s="2">
        <f ca="1">IFERROR(__xludf.DUMMYFUNCTION("""COMPUTED_VALUE"""),0)</f>
        <v>0</v>
      </c>
      <c r="Q175" s="2">
        <f ca="1">IFERROR(__xludf.DUMMYFUNCTION("""COMPUTED_VALUE"""),0)</f>
        <v>0</v>
      </c>
      <c r="R175" s="2">
        <f ca="1">IFERROR(__xludf.DUMMYFUNCTION("""COMPUTED_VALUE"""),0)</f>
        <v>0</v>
      </c>
      <c r="S175" s="2">
        <f ca="1">IFERROR(__xludf.DUMMYFUNCTION("""COMPUTED_VALUE"""),0)</f>
        <v>0</v>
      </c>
      <c r="T175" s="2">
        <f ca="1">IFERROR(__xludf.DUMMYFUNCTION("""COMPUTED_VALUE"""),0)</f>
        <v>0</v>
      </c>
      <c r="U175" s="2">
        <f ca="1">IFERROR(__xludf.DUMMYFUNCTION("""COMPUTED_VALUE"""),0)</f>
        <v>0</v>
      </c>
      <c r="V175" s="2">
        <f ca="1">IFERROR(__xludf.DUMMYFUNCTION("""COMPUTED_VALUE"""),0)</f>
        <v>0</v>
      </c>
      <c r="W175" s="2">
        <f ca="1">IFERROR(__xludf.DUMMYFUNCTION("""COMPUTED_VALUE"""),0)</f>
        <v>0</v>
      </c>
      <c r="X175" s="2">
        <f ca="1">IFERROR(__xludf.DUMMYFUNCTION("""COMPUTED_VALUE"""),0)</f>
        <v>0</v>
      </c>
      <c r="Y175" s="2">
        <f ca="1">IFERROR(__xludf.DUMMYFUNCTION("""COMPUTED_VALUE"""),0)</f>
        <v>0</v>
      </c>
      <c r="Z175" s="2">
        <f ca="1">IFERROR(__xludf.DUMMYFUNCTION("""COMPUTED_VALUE"""),0)</f>
        <v>0</v>
      </c>
      <c r="AA175" s="2">
        <f ca="1">IFERROR(__xludf.DUMMYFUNCTION("""COMPUTED_VALUE"""),0)</f>
        <v>0</v>
      </c>
      <c r="AB175" s="2">
        <f ca="1">IFERROR(__xludf.DUMMYFUNCTION("""COMPUTED_VALUE"""),0)</f>
        <v>0</v>
      </c>
      <c r="AC175" s="2">
        <f ca="1">IFERROR(__xludf.DUMMYFUNCTION("""COMPUTED_VALUE"""),0)</f>
        <v>0</v>
      </c>
      <c r="AD175" s="2">
        <f ca="1">IFERROR(__xludf.DUMMYFUNCTION("""COMPUTED_VALUE"""),0)</f>
        <v>0</v>
      </c>
      <c r="AE175" s="2">
        <f ca="1">IFERROR(__xludf.DUMMYFUNCTION("""COMPUTED_VALUE"""),0)</f>
        <v>0</v>
      </c>
      <c r="AF175" s="2">
        <f ca="1">IFERROR(__xludf.DUMMYFUNCTION("""COMPUTED_VALUE"""),0)</f>
        <v>0</v>
      </c>
      <c r="AG175" s="2">
        <f ca="1">IFERROR(__xludf.DUMMYFUNCTION("""COMPUTED_VALUE"""),0)</f>
        <v>0</v>
      </c>
      <c r="AH175" s="2">
        <f ca="1">IFERROR(__xludf.DUMMYFUNCTION("""COMPUTED_VALUE"""),0)</f>
        <v>0</v>
      </c>
      <c r="AI175" s="2">
        <f ca="1">IFERROR(__xludf.DUMMYFUNCTION("""COMPUTED_VALUE"""),0)</f>
        <v>0</v>
      </c>
      <c r="AJ175" s="2">
        <f ca="1">IFERROR(__xludf.DUMMYFUNCTION("""COMPUTED_VALUE"""),0)</f>
        <v>0</v>
      </c>
      <c r="AK175" s="2">
        <f ca="1">IFERROR(__xludf.DUMMYFUNCTION("""COMPUTED_VALUE"""),0)</f>
        <v>0</v>
      </c>
      <c r="AL175" s="2">
        <f ca="1">IFERROR(__xludf.DUMMYFUNCTION("""COMPUTED_VALUE"""),0)</f>
        <v>0</v>
      </c>
      <c r="AM175" s="2">
        <f ca="1">IFERROR(__xludf.DUMMYFUNCTION("""COMPUTED_VALUE"""),0)</f>
        <v>0</v>
      </c>
      <c r="AN175" s="2">
        <f ca="1">IFERROR(__xludf.DUMMYFUNCTION("""COMPUTED_VALUE"""),0)</f>
        <v>0</v>
      </c>
      <c r="AO175" s="2">
        <f ca="1">IFERROR(__xludf.DUMMYFUNCTION("""COMPUTED_VALUE"""),0)</f>
        <v>0</v>
      </c>
      <c r="AP175" s="2">
        <f ca="1">IFERROR(__xludf.DUMMYFUNCTION("""COMPUTED_VALUE"""),0)</f>
        <v>0</v>
      </c>
      <c r="AQ175" s="2">
        <f ca="1">IFERROR(__xludf.DUMMYFUNCTION("""COMPUTED_VALUE"""),0)</f>
        <v>0</v>
      </c>
      <c r="AR175" s="2">
        <f ca="1">IFERROR(__xludf.DUMMYFUNCTION("""COMPUTED_VALUE"""),0)</f>
        <v>0</v>
      </c>
      <c r="AS175" s="2">
        <f ca="1">IFERROR(__xludf.DUMMYFUNCTION("""COMPUTED_VALUE"""),0)</f>
        <v>0</v>
      </c>
      <c r="AT175" s="2">
        <f ca="1">IFERROR(__xludf.DUMMYFUNCTION("""COMPUTED_VALUE"""),0)</f>
        <v>0</v>
      </c>
      <c r="AU175" s="2">
        <f ca="1">IFERROR(__xludf.DUMMYFUNCTION("""COMPUTED_VALUE"""),0)</f>
        <v>0</v>
      </c>
      <c r="AV175" s="2">
        <f ca="1">IFERROR(__xludf.DUMMYFUNCTION("""COMPUTED_VALUE"""),0)</f>
        <v>0</v>
      </c>
      <c r="AW175" s="2">
        <f ca="1">IFERROR(__xludf.DUMMYFUNCTION("""COMPUTED_VALUE"""),0)</f>
        <v>0</v>
      </c>
      <c r="AX175" s="2">
        <f ca="1">IFERROR(__xludf.DUMMYFUNCTION("""COMPUTED_VALUE"""),0)</f>
        <v>0</v>
      </c>
      <c r="AY175" s="2">
        <f ca="1">IFERROR(__xludf.DUMMYFUNCTION("""COMPUTED_VALUE"""),0)</f>
        <v>0</v>
      </c>
      <c r="AZ175" s="2">
        <f ca="1">IFERROR(__xludf.DUMMYFUNCTION("""COMPUTED_VALUE"""),0)</f>
        <v>0</v>
      </c>
    </row>
    <row r="176" spans="1:52" ht="13.2" x14ac:dyDescent="0.25">
      <c r="A176" s="2" t="str">
        <f ca="1">IFERROR(__xludf.DUMMYFUNCTION("""COMPUTED_VALUE"""),"")</f>
        <v/>
      </c>
      <c r="B176" s="2" t="str">
        <f ca="1">IFERROR(__xludf.DUMMYFUNCTION("""COMPUTED_VALUE"""),"Serbia")</f>
        <v>Serbia</v>
      </c>
      <c r="C176" s="2">
        <f ca="1">IFERROR(__xludf.DUMMYFUNCTION("""COMPUTED_VALUE"""),44.0165)</f>
        <v>44.016500000000001</v>
      </c>
      <c r="D176" s="2">
        <f ca="1">IFERROR(__xludf.DUMMYFUNCTION("""COMPUTED_VALUE"""),21.0059)</f>
        <v>21.0059</v>
      </c>
      <c r="E176" s="2">
        <f ca="1">IFERROR(__xludf.DUMMYFUNCTION("""COMPUTED_VALUE"""),0)</f>
        <v>0</v>
      </c>
      <c r="F176" s="2">
        <f ca="1">IFERROR(__xludf.DUMMYFUNCTION("""COMPUTED_VALUE"""),0)</f>
        <v>0</v>
      </c>
      <c r="G176" s="2">
        <f ca="1">IFERROR(__xludf.DUMMYFUNCTION("""COMPUTED_VALUE"""),0)</f>
        <v>0</v>
      </c>
      <c r="H176" s="2">
        <f ca="1">IFERROR(__xludf.DUMMYFUNCTION("""COMPUTED_VALUE"""),0)</f>
        <v>0</v>
      </c>
      <c r="I176" s="2">
        <f ca="1">IFERROR(__xludf.DUMMYFUNCTION("""COMPUTED_VALUE"""),0)</f>
        <v>0</v>
      </c>
      <c r="J176" s="2">
        <f ca="1">IFERROR(__xludf.DUMMYFUNCTION("""COMPUTED_VALUE"""),0)</f>
        <v>0</v>
      </c>
      <c r="K176" s="2">
        <f ca="1">IFERROR(__xludf.DUMMYFUNCTION("""COMPUTED_VALUE"""),0)</f>
        <v>0</v>
      </c>
      <c r="L176" s="2">
        <f ca="1">IFERROR(__xludf.DUMMYFUNCTION("""COMPUTED_VALUE"""),0)</f>
        <v>0</v>
      </c>
      <c r="M176" s="2">
        <f ca="1">IFERROR(__xludf.DUMMYFUNCTION("""COMPUTED_VALUE"""),0)</f>
        <v>0</v>
      </c>
      <c r="N176" s="2">
        <f ca="1">IFERROR(__xludf.DUMMYFUNCTION("""COMPUTED_VALUE"""),0)</f>
        <v>0</v>
      </c>
      <c r="O176" s="2">
        <f ca="1">IFERROR(__xludf.DUMMYFUNCTION("""COMPUTED_VALUE"""),0)</f>
        <v>0</v>
      </c>
      <c r="P176" s="2">
        <f ca="1">IFERROR(__xludf.DUMMYFUNCTION("""COMPUTED_VALUE"""),0)</f>
        <v>0</v>
      </c>
      <c r="Q176" s="2">
        <f ca="1">IFERROR(__xludf.DUMMYFUNCTION("""COMPUTED_VALUE"""),0)</f>
        <v>0</v>
      </c>
      <c r="R176" s="2">
        <f ca="1">IFERROR(__xludf.DUMMYFUNCTION("""COMPUTED_VALUE"""),0)</f>
        <v>0</v>
      </c>
      <c r="S176" s="2">
        <f ca="1">IFERROR(__xludf.DUMMYFUNCTION("""COMPUTED_VALUE"""),0)</f>
        <v>0</v>
      </c>
      <c r="T176" s="2">
        <f ca="1">IFERROR(__xludf.DUMMYFUNCTION("""COMPUTED_VALUE"""),0)</f>
        <v>0</v>
      </c>
      <c r="U176" s="2">
        <f ca="1">IFERROR(__xludf.DUMMYFUNCTION("""COMPUTED_VALUE"""),0)</f>
        <v>0</v>
      </c>
      <c r="V176" s="2">
        <f ca="1">IFERROR(__xludf.DUMMYFUNCTION("""COMPUTED_VALUE"""),0)</f>
        <v>0</v>
      </c>
      <c r="W176" s="2">
        <f ca="1">IFERROR(__xludf.DUMMYFUNCTION("""COMPUTED_VALUE"""),0)</f>
        <v>0</v>
      </c>
      <c r="X176" s="2">
        <f ca="1">IFERROR(__xludf.DUMMYFUNCTION("""COMPUTED_VALUE"""),0)</f>
        <v>0</v>
      </c>
      <c r="Y176" s="2">
        <f ca="1">IFERROR(__xludf.DUMMYFUNCTION("""COMPUTED_VALUE"""),0)</f>
        <v>0</v>
      </c>
      <c r="Z176" s="2">
        <f ca="1">IFERROR(__xludf.DUMMYFUNCTION("""COMPUTED_VALUE"""),0)</f>
        <v>0</v>
      </c>
      <c r="AA176" s="2">
        <f ca="1">IFERROR(__xludf.DUMMYFUNCTION("""COMPUTED_VALUE"""),0)</f>
        <v>0</v>
      </c>
      <c r="AB176" s="2">
        <f ca="1">IFERROR(__xludf.DUMMYFUNCTION("""COMPUTED_VALUE"""),0)</f>
        <v>0</v>
      </c>
      <c r="AC176" s="2">
        <f ca="1">IFERROR(__xludf.DUMMYFUNCTION("""COMPUTED_VALUE"""),0)</f>
        <v>0</v>
      </c>
      <c r="AD176" s="2">
        <f ca="1">IFERROR(__xludf.DUMMYFUNCTION("""COMPUTED_VALUE"""),0)</f>
        <v>0</v>
      </c>
      <c r="AE176" s="2">
        <f ca="1">IFERROR(__xludf.DUMMYFUNCTION("""COMPUTED_VALUE"""),0)</f>
        <v>0</v>
      </c>
      <c r="AF176" s="2">
        <f ca="1">IFERROR(__xludf.DUMMYFUNCTION("""COMPUTED_VALUE"""),0)</f>
        <v>0</v>
      </c>
      <c r="AG176" s="2">
        <f ca="1">IFERROR(__xludf.DUMMYFUNCTION("""COMPUTED_VALUE"""),0)</f>
        <v>0</v>
      </c>
      <c r="AH176" s="2">
        <f ca="1">IFERROR(__xludf.DUMMYFUNCTION("""COMPUTED_VALUE"""),0)</f>
        <v>0</v>
      </c>
      <c r="AI176" s="2">
        <f ca="1">IFERROR(__xludf.DUMMYFUNCTION("""COMPUTED_VALUE"""),0)</f>
        <v>0</v>
      </c>
      <c r="AJ176" s="2">
        <f ca="1">IFERROR(__xludf.DUMMYFUNCTION("""COMPUTED_VALUE"""),0)</f>
        <v>0</v>
      </c>
      <c r="AK176" s="2">
        <f ca="1">IFERROR(__xludf.DUMMYFUNCTION("""COMPUTED_VALUE"""),0)</f>
        <v>0</v>
      </c>
      <c r="AL176" s="2">
        <f ca="1">IFERROR(__xludf.DUMMYFUNCTION("""COMPUTED_VALUE"""),0)</f>
        <v>0</v>
      </c>
      <c r="AM176" s="2">
        <f ca="1">IFERROR(__xludf.DUMMYFUNCTION("""COMPUTED_VALUE"""),0)</f>
        <v>0</v>
      </c>
      <c r="AN176" s="2">
        <f ca="1">IFERROR(__xludf.DUMMYFUNCTION("""COMPUTED_VALUE"""),0)</f>
        <v>0</v>
      </c>
      <c r="AO176" s="2">
        <f ca="1">IFERROR(__xludf.DUMMYFUNCTION("""COMPUTED_VALUE"""),0)</f>
        <v>0</v>
      </c>
      <c r="AP176" s="2">
        <f ca="1">IFERROR(__xludf.DUMMYFUNCTION("""COMPUTED_VALUE"""),0)</f>
        <v>0</v>
      </c>
      <c r="AQ176" s="2">
        <f ca="1">IFERROR(__xludf.DUMMYFUNCTION("""COMPUTED_VALUE"""),0)</f>
        <v>0</v>
      </c>
      <c r="AR176" s="2">
        <f ca="1">IFERROR(__xludf.DUMMYFUNCTION("""COMPUTED_VALUE"""),0)</f>
        <v>0</v>
      </c>
      <c r="AS176" s="2">
        <f ca="1">IFERROR(__xludf.DUMMYFUNCTION("""COMPUTED_VALUE"""),0)</f>
        <v>0</v>
      </c>
      <c r="AT176" s="2">
        <f ca="1">IFERROR(__xludf.DUMMYFUNCTION("""COMPUTED_VALUE"""),0)</f>
        <v>0</v>
      </c>
      <c r="AU176" s="2">
        <f ca="1">IFERROR(__xludf.DUMMYFUNCTION("""COMPUTED_VALUE"""),0)</f>
        <v>0</v>
      </c>
      <c r="AV176" s="2">
        <f ca="1">IFERROR(__xludf.DUMMYFUNCTION("""COMPUTED_VALUE"""),0)</f>
        <v>0</v>
      </c>
      <c r="AW176" s="2">
        <f ca="1">IFERROR(__xludf.DUMMYFUNCTION("""COMPUTED_VALUE"""),0)</f>
        <v>0</v>
      </c>
      <c r="AX176" s="2">
        <f ca="1">IFERROR(__xludf.DUMMYFUNCTION("""COMPUTED_VALUE"""),0)</f>
        <v>0</v>
      </c>
      <c r="AY176" s="2">
        <f ca="1">IFERROR(__xludf.DUMMYFUNCTION("""COMPUTED_VALUE"""),0)</f>
        <v>0</v>
      </c>
      <c r="AZ176" s="2">
        <f ca="1">IFERROR(__xludf.DUMMYFUNCTION("""COMPUTED_VALUE"""),0)</f>
        <v>0</v>
      </c>
    </row>
    <row r="177" spans="1:52" ht="13.2" x14ac:dyDescent="0.25">
      <c r="A177" s="2" t="str">
        <f ca="1">IFERROR(__xludf.DUMMYFUNCTION("""COMPUTED_VALUE"""),"")</f>
        <v/>
      </c>
      <c r="B177" s="2" t="str">
        <f ca="1">IFERROR(__xludf.DUMMYFUNCTION("""COMPUTED_VALUE"""),"Slovakia")</f>
        <v>Slovakia</v>
      </c>
      <c r="C177" s="2">
        <f ca="1">IFERROR(__xludf.DUMMYFUNCTION("""COMPUTED_VALUE"""),48.669)</f>
        <v>48.668999999999997</v>
      </c>
      <c r="D177" s="2">
        <f ca="1">IFERROR(__xludf.DUMMYFUNCTION("""COMPUTED_VALUE"""),19.699)</f>
        <v>19.699000000000002</v>
      </c>
      <c r="E177" s="2">
        <f ca="1">IFERROR(__xludf.DUMMYFUNCTION("""COMPUTED_VALUE"""),0)</f>
        <v>0</v>
      </c>
      <c r="F177" s="2">
        <f ca="1">IFERROR(__xludf.DUMMYFUNCTION("""COMPUTED_VALUE"""),0)</f>
        <v>0</v>
      </c>
      <c r="G177" s="2">
        <f ca="1">IFERROR(__xludf.DUMMYFUNCTION("""COMPUTED_VALUE"""),0)</f>
        <v>0</v>
      </c>
      <c r="H177" s="2">
        <f ca="1">IFERROR(__xludf.DUMMYFUNCTION("""COMPUTED_VALUE"""),0)</f>
        <v>0</v>
      </c>
      <c r="I177" s="2">
        <f ca="1">IFERROR(__xludf.DUMMYFUNCTION("""COMPUTED_VALUE"""),0)</f>
        <v>0</v>
      </c>
      <c r="J177" s="2">
        <f ca="1">IFERROR(__xludf.DUMMYFUNCTION("""COMPUTED_VALUE"""),0)</f>
        <v>0</v>
      </c>
      <c r="K177" s="2">
        <f ca="1">IFERROR(__xludf.DUMMYFUNCTION("""COMPUTED_VALUE"""),0)</f>
        <v>0</v>
      </c>
      <c r="L177" s="2">
        <f ca="1">IFERROR(__xludf.DUMMYFUNCTION("""COMPUTED_VALUE"""),0)</f>
        <v>0</v>
      </c>
      <c r="M177" s="2">
        <f ca="1">IFERROR(__xludf.DUMMYFUNCTION("""COMPUTED_VALUE"""),0)</f>
        <v>0</v>
      </c>
      <c r="N177" s="2">
        <f ca="1">IFERROR(__xludf.DUMMYFUNCTION("""COMPUTED_VALUE"""),0)</f>
        <v>0</v>
      </c>
      <c r="O177" s="2">
        <f ca="1">IFERROR(__xludf.DUMMYFUNCTION("""COMPUTED_VALUE"""),0)</f>
        <v>0</v>
      </c>
      <c r="P177" s="2">
        <f ca="1">IFERROR(__xludf.DUMMYFUNCTION("""COMPUTED_VALUE"""),0)</f>
        <v>0</v>
      </c>
      <c r="Q177" s="2">
        <f ca="1">IFERROR(__xludf.DUMMYFUNCTION("""COMPUTED_VALUE"""),0)</f>
        <v>0</v>
      </c>
      <c r="R177" s="2">
        <f ca="1">IFERROR(__xludf.DUMMYFUNCTION("""COMPUTED_VALUE"""),0)</f>
        <v>0</v>
      </c>
      <c r="S177" s="2">
        <f ca="1">IFERROR(__xludf.DUMMYFUNCTION("""COMPUTED_VALUE"""),0)</f>
        <v>0</v>
      </c>
      <c r="T177" s="2">
        <f ca="1">IFERROR(__xludf.DUMMYFUNCTION("""COMPUTED_VALUE"""),0)</f>
        <v>0</v>
      </c>
      <c r="U177" s="2">
        <f ca="1">IFERROR(__xludf.DUMMYFUNCTION("""COMPUTED_VALUE"""),0)</f>
        <v>0</v>
      </c>
      <c r="V177" s="2">
        <f ca="1">IFERROR(__xludf.DUMMYFUNCTION("""COMPUTED_VALUE"""),0)</f>
        <v>0</v>
      </c>
      <c r="W177" s="2">
        <f ca="1">IFERROR(__xludf.DUMMYFUNCTION("""COMPUTED_VALUE"""),0)</f>
        <v>0</v>
      </c>
      <c r="X177" s="2">
        <f ca="1">IFERROR(__xludf.DUMMYFUNCTION("""COMPUTED_VALUE"""),0)</f>
        <v>0</v>
      </c>
      <c r="Y177" s="2">
        <f ca="1">IFERROR(__xludf.DUMMYFUNCTION("""COMPUTED_VALUE"""),0)</f>
        <v>0</v>
      </c>
      <c r="Z177" s="2">
        <f ca="1">IFERROR(__xludf.DUMMYFUNCTION("""COMPUTED_VALUE"""),0)</f>
        <v>0</v>
      </c>
      <c r="AA177" s="2">
        <f ca="1">IFERROR(__xludf.DUMMYFUNCTION("""COMPUTED_VALUE"""),0)</f>
        <v>0</v>
      </c>
      <c r="AB177" s="2">
        <f ca="1">IFERROR(__xludf.DUMMYFUNCTION("""COMPUTED_VALUE"""),0)</f>
        <v>0</v>
      </c>
      <c r="AC177" s="2">
        <f ca="1">IFERROR(__xludf.DUMMYFUNCTION("""COMPUTED_VALUE"""),0)</f>
        <v>0</v>
      </c>
      <c r="AD177" s="2">
        <f ca="1">IFERROR(__xludf.DUMMYFUNCTION("""COMPUTED_VALUE"""),0)</f>
        <v>0</v>
      </c>
      <c r="AE177" s="2">
        <f ca="1">IFERROR(__xludf.DUMMYFUNCTION("""COMPUTED_VALUE"""),0)</f>
        <v>0</v>
      </c>
      <c r="AF177" s="2">
        <f ca="1">IFERROR(__xludf.DUMMYFUNCTION("""COMPUTED_VALUE"""),0)</f>
        <v>0</v>
      </c>
      <c r="AG177" s="2">
        <f ca="1">IFERROR(__xludf.DUMMYFUNCTION("""COMPUTED_VALUE"""),0)</f>
        <v>0</v>
      </c>
      <c r="AH177" s="2">
        <f ca="1">IFERROR(__xludf.DUMMYFUNCTION("""COMPUTED_VALUE"""),0)</f>
        <v>0</v>
      </c>
      <c r="AI177" s="2">
        <f ca="1">IFERROR(__xludf.DUMMYFUNCTION("""COMPUTED_VALUE"""),0)</f>
        <v>0</v>
      </c>
      <c r="AJ177" s="2">
        <f ca="1">IFERROR(__xludf.DUMMYFUNCTION("""COMPUTED_VALUE"""),0)</f>
        <v>0</v>
      </c>
      <c r="AK177" s="2">
        <f ca="1">IFERROR(__xludf.DUMMYFUNCTION("""COMPUTED_VALUE"""),0)</f>
        <v>0</v>
      </c>
      <c r="AL177" s="2">
        <f ca="1">IFERROR(__xludf.DUMMYFUNCTION("""COMPUTED_VALUE"""),0)</f>
        <v>0</v>
      </c>
      <c r="AM177" s="2">
        <f ca="1">IFERROR(__xludf.DUMMYFUNCTION("""COMPUTED_VALUE"""),0)</f>
        <v>0</v>
      </c>
      <c r="AN177" s="2">
        <f ca="1">IFERROR(__xludf.DUMMYFUNCTION("""COMPUTED_VALUE"""),0)</f>
        <v>0</v>
      </c>
      <c r="AO177" s="2">
        <f ca="1">IFERROR(__xludf.DUMMYFUNCTION("""COMPUTED_VALUE"""),0)</f>
        <v>0</v>
      </c>
      <c r="AP177" s="2">
        <f ca="1">IFERROR(__xludf.DUMMYFUNCTION("""COMPUTED_VALUE"""),0)</f>
        <v>0</v>
      </c>
      <c r="AQ177" s="2">
        <f ca="1">IFERROR(__xludf.DUMMYFUNCTION("""COMPUTED_VALUE"""),0)</f>
        <v>0</v>
      </c>
      <c r="AR177" s="2">
        <f ca="1">IFERROR(__xludf.DUMMYFUNCTION("""COMPUTED_VALUE"""),0)</f>
        <v>0</v>
      </c>
      <c r="AS177" s="2">
        <f ca="1">IFERROR(__xludf.DUMMYFUNCTION("""COMPUTED_VALUE"""),0)</f>
        <v>0</v>
      </c>
      <c r="AT177" s="2">
        <f ca="1">IFERROR(__xludf.DUMMYFUNCTION("""COMPUTED_VALUE"""),0)</f>
        <v>0</v>
      </c>
      <c r="AU177" s="2">
        <f ca="1">IFERROR(__xludf.DUMMYFUNCTION("""COMPUTED_VALUE"""),0)</f>
        <v>0</v>
      </c>
      <c r="AV177" s="2">
        <f ca="1">IFERROR(__xludf.DUMMYFUNCTION("""COMPUTED_VALUE"""),0)</f>
        <v>0</v>
      </c>
      <c r="AW177" s="2">
        <f ca="1">IFERROR(__xludf.DUMMYFUNCTION("""COMPUTED_VALUE"""),0)</f>
        <v>0</v>
      </c>
      <c r="AX177" s="2">
        <f ca="1">IFERROR(__xludf.DUMMYFUNCTION("""COMPUTED_VALUE"""),0)</f>
        <v>0</v>
      </c>
      <c r="AY177" s="2">
        <f ca="1">IFERROR(__xludf.DUMMYFUNCTION("""COMPUTED_VALUE"""),0)</f>
        <v>0</v>
      </c>
      <c r="AZ177" s="2">
        <f ca="1">IFERROR(__xludf.DUMMYFUNCTION("""COMPUTED_VALUE"""),0)</f>
        <v>0</v>
      </c>
    </row>
    <row r="178" spans="1:52" ht="13.2" x14ac:dyDescent="0.25">
      <c r="A178" s="2" t="str">
        <f ca="1">IFERROR(__xludf.DUMMYFUNCTION("""COMPUTED_VALUE"""),"")</f>
        <v/>
      </c>
      <c r="B178" s="2" t="str">
        <f ca="1">IFERROR(__xludf.DUMMYFUNCTION("""COMPUTED_VALUE"""),"Togo")</f>
        <v>Togo</v>
      </c>
      <c r="C178" s="2">
        <f ca="1">IFERROR(__xludf.DUMMYFUNCTION("""COMPUTED_VALUE"""),8.6195)</f>
        <v>8.6195000000000004</v>
      </c>
      <c r="D178" s="2">
        <f ca="1">IFERROR(__xludf.DUMMYFUNCTION("""COMPUTED_VALUE"""),0.8248)</f>
        <v>0.82479999999999998</v>
      </c>
      <c r="E178" s="2">
        <f ca="1">IFERROR(__xludf.DUMMYFUNCTION("""COMPUTED_VALUE"""),0)</f>
        <v>0</v>
      </c>
      <c r="F178" s="2">
        <f ca="1">IFERROR(__xludf.DUMMYFUNCTION("""COMPUTED_VALUE"""),0)</f>
        <v>0</v>
      </c>
      <c r="G178" s="2">
        <f ca="1">IFERROR(__xludf.DUMMYFUNCTION("""COMPUTED_VALUE"""),0)</f>
        <v>0</v>
      </c>
      <c r="H178" s="2">
        <f ca="1">IFERROR(__xludf.DUMMYFUNCTION("""COMPUTED_VALUE"""),0)</f>
        <v>0</v>
      </c>
      <c r="I178" s="2">
        <f ca="1">IFERROR(__xludf.DUMMYFUNCTION("""COMPUTED_VALUE"""),0)</f>
        <v>0</v>
      </c>
      <c r="J178" s="2">
        <f ca="1">IFERROR(__xludf.DUMMYFUNCTION("""COMPUTED_VALUE"""),0)</f>
        <v>0</v>
      </c>
      <c r="K178" s="2">
        <f ca="1">IFERROR(__xludf.DUMMYFUNCTION("""COMPUTED_VALUE"""),0)</f>
        <v>0</v>
      </c>
      <c r="L178" s="2">
        <f ca="1">IFERROR(__xludf.DUMMYFUNCTION("""COMPUTED_VALUE"""),0)</f>
        <v>0</v>
      </c>
      <c r="M178" s="2">
        <f ca="1">IFERROR(__xludf.DUMMYFUNCTION("""COMPUTED_VALUE"""),0)</f>
        <v>0</v>
      </c>
      <c r="N178" s="2">
        <f ca="1">IFERROR(__xludf.DUMMYFUNCTION("""COMPUTED_VALUE"""),0)</f>
        <v>0</v>
      </c>
      <c r="O178" s="2">
        <f ca="1">IFERROR(__xludf.DUMMYFUNCTION("""COMPUTED_VALUE"""),0)</f>
        <v>0</v>
      </c>
      <c r="P178" s="2">
        <f ca="1">IFERROR(__xludf.DUMMYFUNCTION("""COMPUTED_VALUE"""),0)</f>
        <v>0</v>
      </c>
      <c r="Q178" s="2">
        <f ca="1">IFERROR(__xludf.DUMMYFUNCTION("""COMPUTED_VALUE"""),0)</f>
        <v>0</v>
      </c>
      <c r="R178" s="2">
        <f ca="1">IFERROR(__xludf.DUMMYFUNCTION("""COMPUTED_VALUE"""),0)</f>
        <v>0</v>
      </c>
      <c r="S178" s="2">
        <f ca="1">IFERROR(__xludf.DUMMYFUNCTION("""COMPUTED_VALUE"""),0)</f>
        <v>0</v>
      </c>
      <c r="T178" s="2">
        <f ca="1">IFERROR(__xludf.DUMMYFUNCTION("""COMPUTED_VALUE"""),0)</f>
        <v>0</v>
      </c>
      <c r="U178" s="2">
        <f ca="1">IFERROR(__xludf.DUMMYFUNCTION("""COMPUTED_VALUE"""),0)</f>
        <v>0</v>
      </c>
      <c r="V178" s="2">
        <f ca="1">IFERROR(__xludf.DUMMYFUNCTION("""COMPUTED_VALUE"""),0)</f>
        <v>0</v>
      </c>
      <c r="W178" s="2">
        <f ca="1">IFERROR(__xludf.DUMMYFUNCTION("""COMPUTED_VALUE"""),0)</f>
        <v>0</v>
      </c>
      <c r="X178" s="2">
        <f ca="1">IFERROR(__xludf.DUMMYFUNCTION("""COMPUTED_VALUE"""),0)</f>
        <v>0</v>
      </c>
      <c r="Y178" s="2">
        <f ca="1">IFERROR(__xludf.DUMMYFUNCTION("""COMPUTED_VALUE"""),0)</f>
        <v>0</v>
      </c>
      <c r="Z178" s="2">
        <f ca="1">IFERROR(__xludf.DUMMYFUNCTION("""COMPUTED_VALUE"""),0)</f>
        <v>0</v>
      </c>
      <c r="AA178" s="2">
        <f ca="1">IFERROR(__xludf.DUMMYFUNCTION("""COMPUTED_VALUE"""),0)</f>
        <v>0</v>
      </c>
      <c r="AB178" s="2">
        <f ca="1">IFERROR(__xludf.DUMMYFUNCTION("""COMPUTED_VALUE"""),0)</f>
        <v>0</v>
      </c>
      <c r="AC178" s="2">
        <f ca="1">IFERROR(__xludf.DUMMYFUNCTION("""COMPUTED_VALUE"""),0)</f>
        <v>0</v>
      </c>
      <c r="AD178" s="2">
        <f ca="1">IFERROR(__xludf.DUMMYFUNCTION("""COMPUTED_VALUE"""),0)</f>
        <v>0</v>
      </c>
      <c r="AE178" s="2">
        <f ca="1">IFERROR(__xludf.DUMMYFUNCTION("""COMPUTED_VALUE"""),0)</f>
        <v>0</v>
      </c>
      <c r="AF178" s="2">
        <f ca="1">IFERROR(__xludf.DUMMYFUNCTION("""COMPUTED_VALUE"""),0)</f>
        <v>0</v>
      </c>
      <c r="AG178" s="2">
        <f ca="1">IFERROR(__xludf.DUMMYFUNCTION("""COMPUTED_VALUE"""),0)</f>
        <v>0</v>
      </c>
      <c r="AH178" s="2">
        <f ca="1">IFERROR(__xludf.DUMMYFUNCTION("""COMPUTED_VALUE"""),0)</f>
        <v>0</v>
      </c>
      <c r="AI178" s="2">
        <f ca="1">IFERROR(__xludf.DUMMYFUNCTION("""COMPUTED_VALUE"""),0)</f>
        <v>0</v>
      </c>
      <c r="AJ178" s="2">
        <f ca="1">IFERROR(__xludf.DUMMYFUNCTION("""COMPUTED_VALUE"""),0)</f>
        <v>0</v>
      </c>
      <c r="AK178" s="2">
        <f ca="1">IFERROR(__xludf.DUMMYFUNCTION("""COMPUTED_VALUE"""),0)</f>
        <v>0</v>
      </c>
      <c r="AL178" s="2">
        <f ca="1">IFERROR(__xludf.DUMMYFUNCTION("""COMPUTED_VALUE"""),0)</f>
        <v>0</v>
      </c>
      <c r="AM178" s="2">
        <f ca="1">IFERROR(__xludf.DUMMYFUNCTION("""COMPUTED_VALUE"""),0)</f>
        <v>0</v>
      </c>
      <c r="AN178" s="2">
        <f ca="1">IFERROR(__xludf.DUMMYFUNCTION("""COMPUTED_VALUE"""),0)</f>
        <v>0</v>
      </c>
      <c r="AO178" s="2">
        <f ca="1">IFERROR(__xludf.DUMMYFUNCTION("""COMPUTED_VALUE"""),0)</f>
        <v>0</v>
      </c>
      <c r="AP178" s="2">
        <f ca="1">IFERROR(__xludf.DUMMYFUNCTION("""COMPUTED_VALUE"""),0)</f>
        <v>0</v>
      </c>
      <c r="AQ178" s="2">
        <f ca="1">IFERROR(__xludf.DUMMYFUNCTION("""COMPUTED_VALUE"""),0)</f>
        <v>0</v>
      </c>
      <c r="AR178" s="2">
        <f ca="1">IFERROR(__xludf.DUMMYFUNCTION("""COMPUTED_VALUE"""),0)</f>
        <v>0</v>
      </c>
      <c r="AS178" s="2">
        <f ca="1">IFERROR(__xludf.DUMMYFUNCTION("""COMPUTED_VALUE"""),0)</f>
        <v>0</v>
      </c>
      <c r="AT178" s="2">
        <f ca="1">IFERROR(__xludf.DUMMYFUNCTION("""COMPUTED_VALUE"""),0)</f>
        <v>0</v>
      </c>
      <c r="AU178" s="2">
        <f ca="1">IFERROR(__xludf.DUMMYFUNCTION("""COMPUTED_VALUE"""),0)</f>
        <v>0</v>
      </c>
      <c r="AV178" s="2">
        <f ca="1">IFERROR(__xludf.DUMMYFUNCTION("""COMPUTED_VALUE"""),0)</f>
        <v>0</v>
      </c>
      <c r="AW178" s="2">
        <f ca="1">IFERROR(__xludf.DUMMYFUNCTION("""COMPUTED_VALUE"""),0)</f>
        <v>0</v>
      </c>
      <c r="AX178" s="2">
        <f ca="1">IFERROR(__xludf.DUMMYFUNCTION("""COMPUTED_VALUE"""),0)</f>
        <v>0</v>
      </c>
      <c r="AY178" s="2">
        <f ca="1">IFERROR(__xludf.DUMMYFUNCTION("""COMPUTED_VALUE"""),0)</f>
        <v>0</v>
      </c>
      <c r="AZ178" s="2">
        <f ca="1">IFERROR(__xludf.DUMMYFUNCTION("""COMPUTED_VALUE"""),0)</f>
        <v>0</v>
      </c>
    </row>
    <row r="179" spans="1:52" ht="13.2" x14ac:dyDescent="0.25">
      <c r="A179" s="2" t="str">
        <f ca="1">IFERROR(__xludf.DUMMYFUNCTION("""COMPUTED_VALUE"""),"Chatham County, NC")</f>
        <v>Chatham County, NC</v>
      </c>
      <c r="B179" s="2" t="str">
        <f ca="1">IFERROR(__xludf.DUMMYFUNCTION("""COMPUTED_VALUE"""),"US")</f>
        <v>US</v>
      </c>
      <c r="C179" s="2">
        <f ca="1">IFERROR(__xludf.DUMMYFUNCTION("""COMPUTED_VALUE"""),35.7211)</f>
        <v>35.7211</v>
      </c>
      <c r="D179" s="2">
        <f ca="1">IFERROR(__xludf.DUMMYFUNCTION("""COMPUTED_VALUE"""),-79.1781)</f>
        <v>-79.178100000000001</v>
      </c>
      <c r="E179" s="2">
        <f ca="1">IFERROR(__xludf.DUMMYFUNCTION("""COMPUTED_VALUE"""),0)</f>
        <v>0</v>
      </c>
      <c r="F179" s="2">
        <f ca="1">IFERROR(__xludf.DUMMYFUNCTION("""COMPUTED_VALUE"""),0)</f>
        <v>0</v>
      </c>
      <c r="G179" s="2">
        <f ca="1">IFERROR(__xludf.DUMMYFUNCTION("""COMPUTED_VALUE"""),0)</f>
        <v>0</v>
      </c>
      <c r="H179" s="2">
        <f ca="1">IFERROR(__xludf.DUMMYFUNCTION("""COMPUTED_VALUE"""),0)</f>
        <v>0</v>
      </c>
      <c r="I179" s="2">
        <f ca="1">IFERROR(__xludf.DUMMYFUNCTION("""COMPUTED_VALUE"""),0)</f>
        <v>0</v>
      </c>
      <c r="J179" s="2">
        <f ca="1">IFERROR(__xludf.DUMMYFUNCTION("""COMPUTED_VALUE"""),0)</f>
        <v>0</v>
      </c>
      <c r="K179" s="2">
        <f ca="1">IFERROR(__xludf.DUMMYFUNCTION("""COMPUTED_VALUE"""),0)</f>
        <v>0</v>
      </c>
      <c r="L179" s="2">
        <f ca="1">IFERROR(__xludf.DUMMYFUNCTION("""COMPUTED_VALUE"""),0)</f>
        <v>0</v>
      </c>
      <c r="M179" s="2">
        <f ca="1">IFERROR(__xludf.DUMMYFUNCTION("""COMPUTED_VALUE"""),0)</f>
        <v>0</v>
      </c>
      <c r="N179" s="2">
        <f ca="1">IFERROR(__xludf.DUMMYFUNCTION("""COMPUTED_VALUE"""),0)</f>
        <v>0</v>
      </c>
      <c r="O179" s="2">
        <f ca="1">IFERROR(__xludf.DUMMYFUNCTION("""COMPUTED_VALUE"""),0)</f>
        <v>0</v>
      </c>
      <c r="P179" s="2">
        <f ca="1">IFERROR(__xludf.DUMMYFUNCTION("""COMPUTED_VALUE"""),0)</f>
        <v>0</v>
      </c>
      <c r="Q179" s="2">
        <f ca="1">IFERROR(__xludf.DUMMYFUNCTION("""COMPUTED_VALUE"""),0)</f>
        <v>0</v>
      </c>
      <c r="R179" s="2">
        <f ca="1">IFERROR(__xludf.DUMMYFUNCTION("""COMPUTED_VALUE"""),0)</f>
        <v>0</v>
      </c>
      <c r="S179" s="2">
        <f ca="1">IFERROR(__xludf.DUMMYFUNCTION("""COMPUTED_VALUE"""),0)</f>
        <v>0</v>
      </c>
      <c r="T179" s="2">
        <f ca="1">IFERROR(__xludf.DUMMYFUNCTION("""COMPUTED_VALUE"""),0)</f>
        <v>0</v>
      </c>
      <c r="U179" s="2">
        <f ca="1">IFERROR(__xludf.DUMMYFUNCTION("""COMPUTED_VALUE"""),0)</f>
        <v>0</v>
      </c>
      <c r="V179" s="2">
        <f ca="1">IFERROR(__xludf.DUMMYFUNCTION("""COMPUTED_VALUE"""),0)</f>
        <v>0</v>
      </c>
      <c r="W179" s="2">
        <f ca="1">IFERROR(__xludf.DUMMYFUNCTION("""COMPUTED_VALUE"""),0)</f>
        <v>0</v>
      </c>
      <c r="X179" s="2">
        <f ca="1">IFERROR(__xludf.DUMMYFUNCTION("""COMPUTED_VALUE"""),0)</f>
        <v>0</v>
      </c>
      <c r="Y179" s="2">
        <f ca="1">IFERROR(__xludf.DUMMYFUNCTION("""COMPUTED_VALUE"""),0)</f>
        <v>0</v>
      </c>
      <c r="Z179" s="2">
        <f ca="1">IFERROR(__xludf.DUMMYFUNCTION("""COMPUTED_VALUE"""),0)</f>
        <v>0</v>
      </c>
      <c r="AA179" s="2">
        <f ca="1">IFERROR(__xludf.DUMMYFUNCTION("""COMPUTED_VALUE"""),0)</f>
        <v>0</v>
      </c>
      <c r="AB179" s="2">
        <f ca="1">IFERROR(__xludf.DUMMYFUNCTION("""COMPUTED_VALUE"""),0)</f>
        <v>0</v>
      </c>
      <c r="AC179" s="2">
        <f ca="1">IFERROR(__xludf.DUMMYFUNCTION("""COMPUTED_VALUE"""),0)</f>
        <v>0</v>
      </c>
      <c r="AD179" s="2">
        <f ca="1">IFERROR(__xludf.DUMMYFUNCTION("""COMPUTED_VALUE"""),0)</f>
        <v>0</v>
      </c>
      <c r="AE179" s="2">
        <f ca="1">IFERROR(__xludf.DUMMYFUNCTION("""COMPUTED_VALUE"""),0)</f>
        <v>0</v>
      </c>
      <c r="AF179" s="2">
        <f ca="1">IFERROR(__xludf.DUMMYFUNCTION("""COMPUTED_VALUE"""),0)</f>
        <v>0</v>
      </c>
      <c r="AG179" s="2">
        <f ca="1">IFERROR(__xludf.DUMMYFUNCTION("""COMPUTED_VALUE"""),0)</f>
        <v>0</v>
      </c>
      <c r="AH179" s="2">
        <f ca="1">IFERROR(__xludf.DUMMYFUNCTION("""COMPUTED_VALUE"""),0)</f>
        <v>0</v>
      </c>
      <c r="AI179" s="2">
        <f ca="1">IFERROR(__xludf.DUMMYFUNCTION("""COMPUTED_VALUE"""),0)</f>
        <v>0</v>
      </c>
      <c r="AJ179" s="2">
        <f ca="1">IFERROR(__xludf.DUMMYFUNCTION("""COMPUTED_VALUE"""),0)</f>
        <v>0</v>
      </c>
      <c r="AK179" s="2">
        <f ca="1">IFERROR(__xludf.DUMMYFUNCTION("""COMPUTED_VALUE"""),0)</f>
        <v>0</v>
      </c>
      <c r="AL179" s="2">
        <f ca="1">IFERROR(__xludf.DUMMYFUNCTION("""COMPUTED_VALUE"""),0)</f>
        <v>0</v>
      </c>
      <c r="AM179" s="2">
        <f ca="1">IFERROR(__xludf.DUMMYFUNCTION("""COMPUTED_VALUE"""),0)</f>
        <v>0</v>
      </c>
      <c r="AN179" s="2">
        <f ca="1">IFERROR(__xludf.DUMMYFUNCTION("""COMPUTED_VALUE"""),0)</f>
        <v>0</v>
      </c>
      <c r="AO179" s="2">
        <f ca="1">IFERROR(__xludf.DUMMYFUNCTION("""COMPUTED_VALUE"""),0)</f>
        <v>0</v>
      </c>
      <c r="AP179" s="2">
        <f ca="1">IFERROR(__xludf.DUMMYFUNCTION("""COMPUTED_VALUE"""),0)</f>
        <v>0</v>
      </c>
      <c r="AQ179" s="2">
        <f ca="1">IFERROR(__xludf.DUMMYFUNCTION("""COMPUTED_VALUE"""),0)</f>
        <v>0</v>
      </c>
      <c r="AR179" s="2">
        <f ca="1">IFERROR(__xludf.DUMMYFUNCTION("""COMPUTED_VALUE"""),0)</f>
        <v>0</v>
      </c>
      <c r="AS179" s="2">
        <f ca="1">IFERROR(__xludf.DUMMYFUNCTION("""COMPUTED_VALUE"""),0)</f>
        <v>0</v>
      </c>
      <c r="AT179" s="2">
        <f ca="1">IFERROR(__xludf.DUMMYFUNCTION("""COMPUTED_VALUE"""),0)</f>
        <v>0</v>
      </c>
      <c r="AU179" s="2">
        <f ca="1">IFERROR(__xludf.DUMMYFUNCTION("""COMPUTED_VALUE"""),0)</f>
        <v>0</v>
      </c>
      <c r="AV179" s="2">
        <f ca="1">IFERROR(__xludf.DUMMYFUNCTION("""COMPUTED_VALUE"""),0)</f>
        <v>0</v>
      </c>
      <c r="AW179" s="2">
        <f ca="1">IFERROR(__xludf.DUMMYFUNCTION("""COMPUTED_VALUE"""),0)</f>
        <v>0</v>
      </c>
      <c r="AX179" s="2">
        <f ca="1">IFERROR(__xludf.DUMMYFUNCTION("""COMPUTED_VALUE"""),0)</f>
        <v>0</v>
      </c>
      <c r="AY179" s="2">
        <f ca="1">IFERROR(__xludf.DUMMYFUNCTION("""COMPUTED_VALUE"""),0)</f>
        <v>0</v>
      </c>
      <c r="AZ179" s="2">
        <f ca="1">IFERROR(__xludf.DUMMYFUNCTION("""COMPUTED_VALUE"""),0)</f>
        <v>0</v>
      </c>
    </row>
    <row r="180" spans="1:52" ht="13.2" x14ac:dyDescent="0.25">
      <c r="A180" s="2" t="str">
        <f ca="1">IFERROR(__xludf.DUMMYFUNCTION("""COMPUTED_VALUE"""),"Delaware County, PA")</f>
        <v>Delaware County, PA</v>
      </c>
      <c r="B180" s="2" t="str">
        <f ca="1">IFERROR(__xludf.DUMMYFUNCTION("""COMPUTED_VALUE"""),"US")</f>
        <v>US</v>
      </c>
      <c r="C180" s="2">
        <f ca="1">IFERROR(__xludf.DUMMYFUNCTION("""COMPUTED_VALUE"""),39.9078)</f>
        <v>39.907800000000002</v>
      </c>
      <c r="D180" s="2">
        <f ca="1">IFERROR(__xludf.DUMMYFUNCTION("""COMPUTED_VALUE"""),-75.3879)</f>
        <v>-75.387900000000002</v>
      </c>
      <c r="E180" s="2">
        <f ca="1">IFERROR(__xludf.DUMMYFUNCTION("""COMPUTED_VALUE"""),0)</f>
        <v>0</v>
      </c>
      <c r="F180" s="2">
        <f ca="1">IFERROR(__xludf.DUMMYFUNCTION("""COMPUTED_VALUE"""),0)</f>
        <v>0</v>
      </c>
      <c r="G180" s="2">
        <f ca="1">IFERROR(__xludf.DUMMYFUNCTION("""COMPUTED_VALUE"""),0)</f>
        <v>0</v>
      </c>
      <c r="H180" s="2">
        <f ca="1">IFERROR(__xludf.DUMMYFUNCTION("""COMPUTED_VALUE"""),0)</f>
        <v>0</v>
      </c>
      <c r="I180" s="2">
        <f ca="1">IFERROR(__xludf.DUMMYFUNCTION("""COMPUTED_VALUE"""),0)</f>
        <v>0</v>
      </c>
      <c r="J180" s="2">
        <f ca="1">IFERROR(__xludf.DUMMYFUNCTION("""COMPUTED_VALUE"""),0)</f>
        <v>0</v>
      </c>
      <c r="K180" s="2">
        <f ca="1">IFERROR(__xludf.DUMMYFUNCTION("""COMPUTED_VALUE"""),0)</f>
        <v>0</v>
      </c>
      <c r="L180" s="2">
        <f ca="1">IFERROR(__xludf.DUMMYFUNCTION("""COMPUTED_VALUE"""),0)</f>
        <v>0</v>
      </c>
      <c r="M180" s="2">
        <f ca="1">IFERROR(__xludf.DUMMYFUNCTION("""COMPUTED_VALUE"""),0)</f>
        <v>0</v>
      </c>
      <c r="N180" s="2">
        <f ca="1">IFERROR(__xludf.DUMMYFUNCTION("""COMPUTED_VALUE"""),0)</f>
        <v>0</v>
      </c>
      <c r="O180" s="2">
        <f ca="1">IFERROR(__xludf.DUMMYFUNCTION("""COMPUTED_VALUE"""),0)</f>
        <v>0</v>
      </c>
      <c r="P180" s="2">
        <f ca="1">IFERROR(__xludf.DUMMYFUNCTION("""COMPUTED_VALUE"""),0)</f>
        <v>0</v>
      </c>
      <c r="Q180" s="2">
        <f ca="1">IFERROR(__xludf.DUMMYFUNCTION("""COMPUTED_VALUE"""),0)</f>
        <v>0</v>
      </c>
      <c r="R180" s="2">
        <f ca="1">IFERROR(__xludf.DUMMYFUNCTION("""COMPUTED_VALUE"""),0)</f>
        <v>0</v>
      </c>
      <c r="S180" s="2">
        <f ca="1">IFERROR(__xludf.DUMMYFUNCTION("""COMPUTED_VALUE"""),0)</f>
        <v>0</v>
      </c>
      <c r="T180" s="2">
        <f ca="1">IFERROR(__xludf.DUMMYFUNCTION("""COMPUTED_VALUE"""),0)</f>
        <v>0</v>
      </c>
      <c r="U180" s="2">
        <f ca="1">IFERROR(__xludf.DUMMYFUNCTION("""COMPUTED_VALUE"""),0)</f>
        <v>0</v>
      </c>
      <c r="V180" s="2">
        <f ca="1">IFERROR(__xludf.DUMMYFUNCTION("""COMPUTED_VALUE"""),0)</f>
        <v>0</v>
      </c>
      <c r="W180" s="2">
        <f ca="1">IFERROR(__xludf.DUMMYFUNCTION("""COMPUTED_VALUE"""),0)</f>
        <v>0</v>
      </c>
      <c r="X180" s="2">
        <f ca="1">IFERROR(__xludf.DUMMYFUNCTION("""COMPUTED_VALUE"""),0)</f>
        <v>0</v>
      </c>
      <c r="Y180" s="2">
        <f ca="1">IFERROR(__xludf.DUMMYFUNCTION("""COMPUTED_VALUE"""),0)</f>
        <v>0</v>
      </c>
      <c r="Z180" s="2">
        <f ca="1">IFERROR(__xludf.DUMMYFUNCTION("""COMPUTED_VALUE"""),0)</f>
        <v>0</v>
      </c>
      <c r="AA180" s="2">
        <f ca="1">IFERROR(__xludf.DUMMYFUNCTION("""COMPUTED_VALUE"""),0)</f>
        <v>0</v>
      </c>
      <c r="AB180" s="2">
        <f ca="1">IFERROR(__xludf.DUMMYFUNCTION("""COMPUTED_VALUE"""),0)</f>
        <v>0</v>
      </c>
      <c r="AC180" s="2">
        <f ca="1">IFERROR(__xludf.DUMMYFUNCTION("""COMPUTED_VALUE"""),0)</f>
        <v>0</v>
      </c>
      <c r="AD180" s="2">
        <f ca="1">IFERROR(__xludf.DUMMYFUNCTION("""COMPUTED_VALUE"""),0)</f>
        <v>0</v>
      </c>
      <c r="AE180" s="2">
        <f ca="1">IFERROR(__xludf.DUMMYFUNCTION("""COMPUTED_VALUE"""),0)</f>
        <v>0</v>
      </c>
      <c r="AF180" s="2">
        <f ca="1">IFERROR(__xludf.DUMMYFUNCTION("""COMPUTED_VALUE"""),0)</f>
        <v>0</v>
      </c>
      <c r="AG180" s="2">
        <f ca="1">IFERROR(__xludf.DUMMYFUNCTION("""COMPUTED_VALUE"""),0)</f>
        <v>0</v>
      </c>
      <c r="AH180" s="2">
        <f ca="1">IFERROR(__xludf.DUMMYFUNCTION("""COMPUTED_VALUE"""),0)</f>
        <v>0</v>
      </c>
      <c r="AI180" s="2">
        <f ca="1">IFERROR(__xludf.DUMMYFUNCTION("""COMPUTED_VALUE"""),0)</f>
        <v>0</v>
      </c>
      <c r="AJ180" s="2">
        <f ca="1">IFERROR(__xludf.DUMMYFUNCTION("""COMPUTED_VALUE"""),0)</f>
        <v>0</v>
      </c>
      <c r="AK180" s="2">
        <f ca="1">IFERROR(__xludf.DUMMYFUNCTION("""COMPUTED_VALUE"""),0)</f>
        <v>0</v>
      </c>
      <c r="AL180" s="2">
        <f ca="1">IFERROR(__xludf.DUMMYFUNCTION("""COMPUTED_VALUE"""),0)</f>
        <v>0</v>
      </c>
      <c r="AM180" s="2">
        <f ca="1">IFERROR(__xludf.DUMMYFUNCTION("""COMPUTED_VALUE"""),0)</f>
        <v>0</v>
      </c>
      <c r="AN180" s="2">
        <f ca="1">IFERROR(__xludf.DUMMYFUNCTION("""COMPUTED_VALUE"""),0)</f>
        <v>0</v>
      </c>
      <c r="AO180" s="2">
        <f ca="1">IFERROR(__xludf.DUMMYFUNCTION("""COMPUTED_VALUE"""),0)</f>
        <v>0</v>
      </c>
      <c r="AP180" s="2">
        <f ca="1">IFERROR(__xludf.DUMMYFUNCTION("""COMPUTED_VALUE"""),0)</f>
        <v>0</v>
      </c>
      <c r="AQ180" s="2">
        <f ca="1">IFERROR(__xludf.DUMMYFUNCTION("""COMPUTED_VALUE"""),0)</f>
        <v>0</v>
      </c>
      <c r="AR180" s="2">
        <f ca="1">IFERROR(__xludf.DUMMYFUNCTION("""COMPUTED_VALUE"""),0)</f>
        <v>0</v>
      </c>
      <c r="AS180" s="2">
        <f ca="1">IFERROR(__xludf.DUMMYFUNCTION("""COMPUTED_VALUE"""),0)</f>
        <v>0</v>
      </c>
      <c r="AT180" s="2">
        <f ca="1">IFERROR(__xludf.DUMMYFUNCTION("""COMPUTED_VALUE"""),0)</f>
        <v>0</v>
      </c>
      <c r="AU180" s="2">
        <f ca="1">IFERROR(__xludf.DUMMYFUNCTION("""COMPUTED_VALUE"""),0)</f>
        <v>0</v>
      </c>
      <c r="AV180" s="2">
        <f ca="1">IFERROR(__xludf.DUMMYFUNCTION("""COMPUTED_VALUE"""),0)</f>
        <v>0</v>
      </c>
      <c r="AW180" s="2">
        <f ca="1">IFERROR(__xludf.DUMMYFUNCTION("""COMPUTED_VALUE"""),0)</f>
        <v>0</v>
      </c>
      <c r="AX180" s="2">
        <f ca="1">IFERROR(__xludf.DUMMYFUNCTION("""COMPUTED_VALUE"""),0)</f>
        <v>0</v>
      </c>
      <c r="AY180" s="2">
        <f ca="1">IFERROR(__xludf.DUMMYFUNCTION("""COMPUTED_VALUE"""),0)</f>
        <v>0</v>
      </c>
      <c r="AZ180" s="2">
        <f ca="1">IFERROR(__xludf.DUMMYFUNCTION("""COMPUTED_VALUE"""),0)</f>
        <v>0</v>
      </c>
    </row>
    <row r="181" spans="1:52" ht="13.2" x14ac:dyDescent="0.25">
      <c r="A181" s="2" t="str">
        <f ca="1">IFERROR(__xludf.DUMMYFUNCTION("""COMPUTED_VALUE"""),"Douglas County, NE")</f>
        <v>Douglas County, NE</v>
      </c>
      <c r="B181" s="2" t="str">
        <f ca="1">IFERROR(__xludf.DUMMYFUNCTION("""COMPUTED_VALUE"""),"US")</f>
        <v>US</v>
      </c>
      <c r="C181" s="2">
        <f ca="1">IFERROR(__xludf.DUMMYFUNCTION("""COMPUTED_VALUE"""),41.3148)</f>
        <v>41.314799999999998</v>
      </c>
      <c r="D181" s="2">
        <f ca="1">IFERROR(__xludf.DUMMYFUNCTION("""COMPUTED_VALUE"""),-96.1951)</f>
        <v>-96.195099999999996</v>
      </c>
      <c r="E181" s="2">
        <f ca="1">IFERROR(__xludf.DUMMYFUNCTION("""COMPUTED_VALUE"""),0)</f>
        <v>0</v>
      </c>
      <c r="F181" s="2">
        <f ca="1">IFERROR(__xludf.DUMMYFUNCTION("""COMPUTED_VALUE"""),0)</f>
        <v>0</v>
      </c>
      <c r="G181" s="2">
        <f ca="1">IFERROR(__xludf.DUMMYFUNCTION("""COMPUTED_VALUE"""),0)</f>
        <v>0</v>
      </c>
      <c r="H181" s="2">
        <f ca="1">IFERROR(__xludf.DUMMYFUNCTION("""COMPUTED_VALUE"""),0)</f>
        <v>0</v>
      </c>
      <c r="I181" s="2">
        <f ca="1">IFERROR(__xludf.DUMMYFUNCTION("""COMPUTED_VALUE"""),0)</f>
        <v>0</v>
      </c>
      <c r="J181" s="2">
        <f ca="1">IFERROR(__xludf.DUMMYFUNCTION("""COMPUTED_VALUE"""),0)</f>
        <v>0</v>
      </c>
      <c r="K181" s="2">
        <f ca="1">IFERROR(__xludf.DUMMYFUNCTION("""COMPUTED_VALUE"""),0)</f>
        <v>0</v>
      </c>
      <c r="L181" s="2">
        <f ca="1">IFERROR(__xludf.DUMMYFUNCTION("""COMPUTED_VALUE"""),0)</f>
        <v>0</v>
      </c>
      <c r="M181" s="2">
        <f ca="1">IFERROR(__xludf.DUMMYFUNCTION("""COMPUTED_VALUE"""),0)</f>
        <v>0</v>
      </c>
      <c r="N181" s="2">
        <f ca="1">IFERROR(__xludf.DUMMYFUNCTION("""COMPUTED_VALUE"""),0)</f>
        <v>0</v>
      </c>
      <c r="O181" s="2">
        <f ca="1">IFERROR(__xludf.DUMMYFUNCTION("""COMPUTED_VALUE"""),0)</f>
        <v>0</v>
      </c>
      <c r="P181" s="2">
        <f ca="1">IFERROR(__xludf.DUMMYFUNCTION("""COMPUTED_VALUE"""),0)</f>
        <v>0</v>
      </c>
      <c r="Q181" s="2">
        <f ca="1">IFERROR(__xludf.DUMMYFUNCTION("""COMPUTED_VALUE"""),0)</f>
        <v>0</v>
      </c>
      <c r="R181" s="2">
        <f ca="1">IFERROR(__xludf.DUMMYFUNCTION("""COMPUTED_VALUE"""),0)</f>
        <v>0</v>
      </c>
      <c r="S181" s="2">
        <f ca="1">IFERROR(__xludf.DUMMYFUNCTION("""COMPUTED_VALUE"""),0)</f>
        <v>0</v>
      </c>
      <c r="T181" s="2">
        <f ca="1">IFERROR(__xludf.DUMMYFUNCTION("""COMPUTED_VALUE"""),0)</f>
        <v>0</v>
      </c>
      <c r="U181" s="2">
        <f ca="1">IFERROR(__xludf.DUMMYFUNCTION("""COMPUTED_VALUE"""),0)</f>
        <v>0</v>
      </c>
      <c r="V181" s="2">
        <f ca="1">IFERROR(__xludf.DUMMYFUNCTION("""COMPUTED_VALUE"""),0)</f>
        <v>0</v>
      </c>
      <c r="W181" s="2">
        <f ca="1">IFERROR(__xludf.DUMMYFUNCTION("""COMPUTED_VALUE"""),0)</f>
        <v>0</v>
      </c>
      <c r="X181" s="2">
        <f ca="1">IFERROR(__xludf.DUMMYFUNCTION("""COMPUTED_VALUE"""),0)</f>
        <v>0</v>
      </c>
      <c r="Y181" s="2">
        <f ca="1">IFERROR(__xludf.DUMMYFUNCTION("""COMPUTED_VALUE"""),0)</f>
        <v>0</v>
      </c>
      <c r="Z181" s="2">
        <f ca="1">IFERROR(__xludf.DUMMYFUNCTION("""COMPUTED_VALUE"""),0)</f>
        <v>0</v>
      </c>
      <c r="AA181" s="2">
        <f ca="1">IFERROR(__xludf.DUMMYFUNCTION("""COMPUTED_VALUE"""),0)</f>
        <v>0</v>
      </c>
      <c r="AB181" s="2">
        <f ca="1">IFERROR(__xludf.DUMMYFUNCTION("""COMPUTED_VALUE"""),0)</f>
        <v>0</v>
      </c>
      <c r="AC181" s="2">
        <f ca="1">IFERROR(__xludf.DUMMYFUNCTION("""COMPUTED_VALUE"""),0)</f>
        <v>0</v>
      </c>
      <c r="AD181" s="2">
        <f ca="1">IFERROR(__xludf.DUMMYFUNCTION("""COMPUTED_VALUE"""),0)</f>
        <v>0</v>
      </c>
      <c r="AE181" s="2">
        <f ca="1">IFERROR(__xludf.DUMMYFUNCTION("""COMPUTED_VALUE"""),0)</f>
        <v>0</v>
      </c>
      <c r="AF181" s="2">
        <f ca="1">IFERROR(__xludf.DUMMYFUNCTION("""COMPUTED_VALUE"""),0)</f>
        <v>0</v>
      </c>
      <c r="AG181" s="2">
        <f ca="1">IFERROR(__xludf.DUMMYFUNCTION("""COMPUTED_VALUE"""),0)</f>
        <v>0</v>
      </c>
      <c r="AH181" s="2">
        <f ca="1">IFERROR(__xludf.DUMMYFUNCTION("""COMPUTED_VALUE"""),0)</f>
        <v>0</v>
      </c>
      <c r="AI181" s="2">
        <f ca="1">IFERROR(__xludf.DUMMYFUNCTION("""COMPUTED_VALUE"""),0)</f>
        <v>0</v>
      </c>
      <c r="AJ181" s="2">
        <f ca="1">IFERROR(__xludf.DUMMYFUNCTION("""COMPUTED_VALUE"""),0)</f>
        <v>0</v>
      </c>
      <c r="AK181" s="2">
        <f ca="1">IFERROR(__xludf.DUMMYFUNCTION("""COMPUTED_VALUE"""),0)</f>
        <v>0</v>
      </c>
      <c r="AL181" s="2">
        <f ca="1">IFERROR(__xludf.DUMMYFUNCTION("""COMPUTED_VALUE"""),0)</f>
        <v>0</v>
      </c>
      <c r="AM181" s="2">
        <f ca="1">IFERROR(__xludf.DUMMYFUNCTION("""COMPUTED_VALUE"""),0)</f>
        <v>0</v>
      </c>
      <c r="AN181" s="2">
        <f ca="1">IFERROR(__xludf.DUMMYFUNCTION("""COMPUTED_VALUE"""),0)</f>
        <v>0</v>
      </c>
      <c r="AO181" s="2">
        <f ca="1">IFERROR(__xludf.DUMMYFUNCTION("""COMPUTED_VALUE"""),0)</f>
        <v>0</v>
      </c>
      <c r="AP181" s="2">
        <f ca="1">IFERROR(__xludf.DUMMYFUNCTION("""COMPUTED_VALUE"""),0)</f>
        <v>0</v>
      </c>
      <c r="AQ181" s="2">
        <f ca="1">IFERROR(__xludf.DUMMYFUNCTION("""COMPUTED_VALUE"""),0)</f>
        <v>0</v>
      </c>
      <c r="AR181" s="2">
        <f ca="1">IFERROR(__xludf.DUMMYFUNCTION("""COMPUTED_VALUE"""),0)</f>
        <v>0</v>
      </c>
      <c r="AS181" s="2">
        <f ca="1">IFERROR(__xludf.DUMMYFUNCTION("""COMPUTED_VALUE"""),0)</f>
        <v>0</v>
      </c>
      <c r="AT181" s="2">
        <f ca="1">IFERROR(__xludf.DUMMYFUNCTION("""COMPUTED_VALUE"""),0)</f>
        <v>0</v>
      </c>
      <c r="AU181" s="2">
        <f ca="1">IFERROR(__xludf.DUMMYFUNCTION("""COMPUTED_VALUE"""),0)</f>
        <v>0</v>
      </c>
      <c r="AV181" s="2">
        <f ca="1">IFERROR(__xludf.DUMMYFUNCTION("""COMPUTED_VALUE"""),0)</f>
        <v>0</v>
      </c>
      <c r="AW181" s="2">
        <f ca="1">IFERROR(__xludf.DUMMYFUNCTION("""COMPUTED_VALUE"""),0)</f>
        <v>0</v>
      </c>
      <c r="AX181" s="2">
        <f ca="1">IFERROR(__xludf.DUMMYFUNCTION("""COMPUTED_VALUE"""),0)</f>
        <v>0</v>
      </c>
      <c r="AY181" s="2">
        <f ca="1">IFERROR(__xludf.DUMMYFUNCTION("""COMPUTED_VALUE"""),0)</f>
        <v>0</v>
      </c>
      <c r="AZ181" s="2">
        <f ca="1">IFERROR(__xludf.DUMMYFUNCTION("""COMPUTED_VALUE"""),0)</f>
        <v>0</v>
      </c>
    </row>
    <row r="182" spans="1:52" ht="13.2" x14ac:dyDescent="0.25">
      <c r="A182" s="2" t="str">
        <f ca="1">IFERROR(__xludf.DUMMYFUNCTION("""COMPUTED_VALUE"""),"Fayette County, KY")</f>
        <v>Fayette County, KY</v>
      </c>
      <c r="B182" s="2" t="str">
        <f ca="1">IFERROR(__xludf.DUMMYFUNCTION("""COMPUTED_VALUE"""),"US")</f>
        <v>US</v>
      </c>
      <c r="C182" s="2">
        <f ca="1">IFERROR(__xludf.DUMMYFUNCTION("""COMPUTED_VALUE"""),38.0606)</f>
        <v>38.060600000000001</v>
      </c>
      <c r="D182" s="2">
        <f ca="1">IFERROR(__xludf.DUMMYFUNCTION("""COMPUTED_VALUE"""),-84.4803)</f>
        <v>-84.4803</v>
      </c>
      <c r="E182" s="2">
        <f ca="1">IFERROR(__xludf.DUMMYFUNCTION("""COMPUTED_VALUE"""),0)</f>
        <v>0</v>
      </c>
      <c r="F182" s="2">
        <f ca="1">IFERROR(__xludf.DUMMYFUNCTION("""COMPUTED_VALUE"""),0)</f>
        <v>0</v>
      </c>
      <c r="G182" s="2">
        <f ca="1">IFERROR(__xludf.DUMMYFUNCTION("""COMPUTED_VALUE"""),0)</f>
        <v>0</v>
      </c>
      <c r="H182" s="2">
        <f ca="1">IFERROR(__xludf.DUMMYFUNCTION("""COMPUTED_VALUE"""),0)</f>
        <v>0</v>
      </c>
      <c r="I182" s="2">
        <f ca="1">IFERROR(__xludf.DUMMYFUNCTION("""COMPUTED_VALUE"""),0)</f>
        <v>0</v>
      </c>
      <c r="J182" s="2">
        <f ca="1">IFERROR(__xludf.DUMMYFUNCTION("""COMPUTED_VALUE"""),0)</f>
        <v>0</v>
      </c>
      <c r="K182" s="2">
        <f ca="1">IFERROR(__xludf.DUMMYFUNCTION("""COMPUTED_VALUE"""),0)</f>
        <v>0</v>
      </c>
      <c r="L182" s="2">
        <f ca="1">IFERROR(__xludf.DUMMYFUNCTION("""COMPUTED_VALUE"""),0)</f>
        <v>0</v>
      </c>
      <c r="M182" s="2">
        <f ca="1">IFERROR(__xludf.DUMMYFUNCTION("""COMPUTED_VALUE"""),0)</f>
        <v>0</v>
      </c>
      <c r="N182" s="2">
        <f ca="1">IFERROR(__xludf.DUMMYFUNCTION("""COMPUTED_VALUE"""),0)</f>
        <v>0</v>
      </c>
      <c r="O182" s="2">
        <f ca="1">IFERROR(__xludf.DUMMYFUNCTION("""COMPUTED_VALUE"""),0)</f>
        <v>0</v>
      </c>
      <c r="P182" s="2">
        <f ca="1">IFERROR(__xludf.DUMMYFUNCTION("""COMPUTED_VALUE"""),0)</f>
        <v>0</v>
      </c>
      <c r="Q182" s="2">
        <f ca="1">IFERROR(__xludf.DUMMYFUNCTION("""COMPUTED_VALUE"""),0)</f>
        <v>0</v>
      </c>
      <c r="R182" s="2">
        <f ca="1">IFERROR(__xludf.DUMMYFUNCTION("""COMPUTED_VALUE"""),0)</f>
        <v>0</v>
      </c>
      <c r="S182" s="2">
        <f ca="1">IFERROR(__xludf.DUMMYFUNCTION("""COMPUTED_VALUE"""),0)</f>
        <v>0</v>
      </c>
      <c r="T182" s="2">
        <f ca="1">IFERROR(__xludf.DUMMYFUNCTION("""COMPUTED_VALUE"""),0)</f>
        <v>0</v>
      </c>
      <c r="U182" s="2">
        <f ca="1">IFERROR(__xludf.DUMMYFUNCTION("""COMPUTED_VALUE"""),0)</f>
        <v>0</v>
      </c>
      <c r="V182" s="2">
        <f ca="1">IFERROR(__xludf.DUMMYFUNCTION("""COMPUTED_VALUE"""),0)</f>
        <v>0</v>
      </c>
      <c r="W182" s="2">
        <f ca="1">IFERROR(__xludf.DUMMYFUNCTION("""COMPUTED_VALUE"""),0)</f>
        <v>0</v>
      </c>
      <c r="X182" s="2">
        <f ca="1">IFERROR(__xludf.DUMMYFUNCTION("""COMPUTED_VALUE"""),0)</f>
        <v>0</v>
      </c>
      <c r="Y182" s="2">
        <f ca="1">IFERROR(__xludf.DUMMYFUNCTION("""COMPUTED_VALUE"""),0)</f>
        <v>0</v>
      </c>
      <c r="Z182" s="2">
        <f ca="1">IFERROR(__xludf.DUMMYFUNCTION("""COMPUTED_VALUE"""),0)</f>
        <v>0</v>
      </c>
      <c r="AA182" s="2">
        <f ca="1">IFERROR(__xludf.DUMMYFUNCTION("""COMPUTED_VALUE"""),0)</f>
        <v>0</v>
      </c>
      <c r="AB182" s="2">
        <f ca="1">IFERROR(__xludf.DUMMYFUNCTION("""COMPUTED_VALUE"""),0)</f>
        <v>0</v>
      </c>
      <c r="AC182" s="2">
        <f ca="1">IFERROR(__xludf.DUMMYFUNCTION("""COMPUTED_VALUE"""),0)</f>
        <v>0</v>
      </c>
      <c r="AD182" s="2">
        <f ca="1">IFERROR(__xludf.DUMMYFUNCTION("""COMPUTED_VALUE"""),0)</f>
        <v>0</v>
      </c>
      <c r="AE182" s="2">
        <f ca="1">IFERROR(__xludf.DUMMYFUNCTION("""COMPUTED_VALUE"""),0)</f>
        <v>0</v>
      </c>
      <c r="AF182" s="2">
        <f ca="1">IFERROR(__xludf.DUMMYFUNCTION("""COMPUTED_VALUE"""),0)</f>
        <v>0</v>
      </c>
      <c r="AG182" s="2">
        <f ca="1">IFERROR(__xludf.DUMMYFUNCTION("""COMPUTED_VALUE"""),0)</f>
        <v>0</v>
      </c>
      <c r="AH182" s="2">
        <f ca="1">IFERROR(__xludf.DUMMYFUNCTION("""COMPUTED_VALUE"""),0)</f>
        <v>0</v>
      </c>
      <c r="AI182" s="2">
        <f ca="1">IFERROR(__xludf.DUMMYFUNCTION("""COMPUTED_VALUE"""),0)</f>
        <v>0</v>
      </c>
      <c r="AJ182" s="2">
        <f ca="1">IFERROR(__xludf.DUMMYFUNCTION("""COMPUTED_VALUE"""),0)</f>
        <v>0</v>
      </c>
      <c r="AK182" s="2">
        <f ca="1">IFERROR(__xludf.DUMMYFUNCTION("""COMPUTED_VALUE"""),0)</f>
        <v>0</v>
      </c>
      <c r="AL182" s="2">
        <f ca="1">IFERROR(__xludf.DUMMYFUNCTION("""COMPUTED_VALUE"""),0)</f>
        <v>0</v>
      </c>
      <c r="AM182" s="2">
        <f ca="1">IFERROR(__xludf.DUMMYFUNCTION("""COMPUTED_VALUE"""),0)</f>
        <v>0</v>
      </c>
      <c r="AN182" s="2">
        <f ca="1">IFERROR(__xludf.DUMMYFUNCTION("""COMPUTED_VALUE"""),0)</f>
        <v>0</v>
      </c>
      <c r="AO182" s="2">
        <f ca="1">IFERROR(__xludf.DUMMYFUNCTION("""COMPUTED_VALUE"""),0)</f>
        <v>0</v>
      </c>
      <c r="AP182" s="2">
        <f ca="1">IFERROR(__xludf.DUMMYFUNCTION("""COMPUTED_VALUE"""),0)</f>
        <v>0</v>
      </c>
      <c r="AQ182" s="2">
        <f ca="1">IFERROR(__xludf.DUMMYFUNCTION("""COMPUTED_VALUE"""),0)</f>
        <v>0</v>
      </c>
      <c r="AR182" s="2">
        <f ca="1">IFERROR(__xludf.DUMMYFUNCTION("""COMPUTED_VALUE"""),0)</f>
        <v>0</v>
      </c>
      <c r="AS182" s="2">
        <f ca="1">IFERROR(__xludf.DUMMYFUNCTION("""COMPUTED_VALUE"""),0)</f>
        <v>0</v>
      </c>
      <c r="AT182" s="2">
        <f ca="1">IFERROR(__xludf.DUMMYFUNCTION("""COMPUTED_VALUE"""),0)</f>
        <v>0</v>
      </c>
      <c r="AU182" s="2">
        <f ca="1">IFERROR(__xludf.DUMMYFUNCTION("""COMPUTED_VALUE"""),0)</f>
        <v>0</v>
      </c>
      <c r="AV182" s="2">
        <f ca="1">IFERROR(__xludf.DUMMYFUNCTION("""COMPUTED_VALUE"""),0)</f>
        <v>0</v>
      </c>
      <c r="AW182" s="2">
        <f ca="1">IFERROR(__xludf.DUMMYFUNCTION("""COMPUTED_VALUE"""),0)</f>
        <v>0</v>
      </c>
      <c r="AX182" s="2">
        <f ca="1">IFERROR(__xludf.DUMMYFUNCTION("""COMPUTED_VALUE"""),0)</f>
        <v>0</v>
      </c>
      <c r="AY182" s="2">
        <f ca="1">IFERROR(__xludf.DUMMYFUNCTION("""COMPUTED_VALUE"""),0)</f>
        <v>0</v>
      </c>
      <c r="AZ182" s="2">
        <f ca="1">IFERROR(__xludf.DUMMYFUNCTION("""COMPUTED_VALUE"""),0)</f>
        <v>0</v>
      </c>
    </row>
    <row r="183" spans="1:52" ht="13.2" x14ac:dyDescent="0.25">
      <c r="A183" s="2" t="str">
        <f ca="1">IFERROR(__xludf.DUMMYFUNCTION("""COMPUTED_VALUE"""),"Marion County, IN")</f>
        <v>Marion County, IN</v>
      </c>
      <c r="B183" s="2" t="str">
        <f ca="1">IFERROR(__xludf.DUMMYFUNCTION("""COMPUTED_VALUE"""),"US")</f>
        <v>US</v>
      </c>
      <c r="C183" s="2">
        <f ca="1">IFERROR(__xludf.DUMMYFUNCTION("""COMPUTED_VALUE"""),39.8362)</f>
        <v>39.836199999999998</v>
      </c>
      <c r="D183" s="2">
        <f ca="1">IFERROR(__xludf.DUMMYFUNCTION("""COMPUTED_VALUE"""),-86.1752)</f>
        <v>-86.175200000000004</v>
      </c>
      <c r="E183" s="2">
        <f ca="1">IFERROR(__xludf.DUMMYFUNCTION("""COMPUTED_VALUE"""),0)</f>
        <v>0</v>
      </c>
      <c r="F183" s="2">
        <f ca="1">IFERROR(__xludf.DUMMYFUNCTION("""COMPUTED_VALUE"""),0)</f>
        <v>0</v>
      </c>
      <c r="G183" s="2">
        <f ca="1">IFERROR(__xludf.DUMMYFUNCTION("""COMPUTED_VALUE"""),0)</f>
        <v>0</v>
      </c>
      <c r="H183" s="2">
        <f ca="1">IFERROR(__xludf.DUMMYFUNCTION("""COMPUTED_VALUE"""),0)</f>
        <v>0</v>
      </c>
      <c r="I183" s="2">
        <f ca="1">IFERROR(__xludf.DUMMYFUNCTION("""COMPUTED_VALUE"""),0)</f>
        <v>0</v>
      </c>
      <c r="J183" s="2">
        <f ca="1">IFERROR(__xludf.DUMMYFUNCTION("""COMPUTED_VALUE"""),0)</f>
        <v>0</v>
      </c>
      <c r="K183" s="2">
        <f ca="1">IFERROR(__xludf.DUMMYFUNCTION("""COMPUTED_VALUE"""),0)</f>
        <v>0</v>
      </c>
      <c r="L183" s="2">
        <f ca="1">IFERROR(__xludf.DUMMYFUNCTION("""COMPUTED_VALUE"""),0)</f>
        <v>0</v>
      </c>
      <c r="M183" s="2">
        <f ca="1">IFERROR(__xludf.DUMMYFUNCTION("""COMPUTED_VALUE"""),0)</f>
        <v>0</v>
      </c>
      <c r="N183" s="2">
        <f ca="1">IFERROR(__xludf.DUMMYFUNCTION("""COMPUTED_VALUE"""),0)</f>
        <v>0</v>
      </c>
      <c r="O183" s="2">
        <f ca="1">IFERROR(__xludf.DUMMYFUNCTION("""COMPUTED_VALUE"""),0)</f>
        <v>0</v>
      </c>
      <c r="P183" s="2">
        <f ca="1">IFERROR(__xludf.DUMMYFUNCTION("""COMPUTED_VALUE"""),0)</f>
        <v>0</v>
      </c>
      <c r="Q183" s="2">
        <f ca="1">IFERROR(__xludf.DUMMYFUNCTION("""COMPUTED_VALUE"""),0)</f>
        <v>0</v>
      </c>
      <c r="R183" s="2">
        <f ca="1">IFERROR(__xludf.DUMMYFUNCTION("""COMPUTED_VALUE"""),0)</f>
        <v>0</v>
      </c>
      <c r="S183" s="2">
        <f ca="1">IFERROR(__xludf.DUMMYFUNCTION("""COMPUTED_VALUE"""),0)</f>
        <v>0</v>
      </c>
      <c r="T183" s="2">
        <f ca="1">IFERROR(__xludf.DUMMYFUNCTION("""COMPUTED_VALUE"""),0)</f>
        <v>0</v>
      </c>
      <c r="U183" s="2">
        <f ca="1">IFERROR(__xludf.DUMMYFUNCTION("""COMPUTED_VALUE"""),0)</f>
        <v>0</v>
      </c>
      <c r="V183" s="2">
        <f ca="1">IFERROR(__xludf.DUMMYFUNCTION("""COMPUTED_VALUE"""),0)</f>
        <v>0</v>
      </c>
      <c r="W183" s="2">
        <f ca="1">IFERROR(__xludf.DUMMYFUNCTION("""COMPUTED_VALUE"""),0)</f>
        <v>0</v>
      </c>
      <c r="X183" s="2">
        <f ca="1">IFERROR(__xludf.DUMMYFUNCTION("""COMPUTED_VALUE"""),0)</f>
        <v>0</v>
      </c>
      <c r="Y183" s="2">
        <f ca="1">IFERROR(__xludf.DUMMYFUNCTION("""COMPUTED_VALUE"""),0)</f>
        <v>0</v>
      </c>
      <c r="Z183" s="2">
        <f ca="1">IFERROR(__xludf.DUMMYFUNCTION("""COMPUTED_VALUE"""),0)</f>
        <v>0</v>
      </c>
      <c r="AA183" s="2">
        <f ca="1">IFERROR(__xludf.DUMMYFUNCTION("""COMPUTED_VALUE"""),0)</f>
        <v>0</v>
      </c>
      <c r="AB183" s="2">
        <f ca="1">IFERROR(__xludf.DUMMYFUNCTION("""COMPUTED_VALUE"""),0)</f>
        <v>0</v>
      </c>
      <c r="AC183" s="2">
        <f ca="1">IFERROR(__xludf.DUMMYFUNCTION("""COMPUTED_VALUE"""),0)</f>
        <v>0</v>
      </c>
      <c r="AD183" s="2">
        <f ca="1">IFERROR(__xludf.DUMMYFUNCTION("""COMPUTED_VALUE"""),0)</f>
        <v>0</v>
      </c>
      <c r="AE183" s="2">
        <f ca="1">IFERROR(__xludf.DUMMYFUNCTION("""COMPUTED_VALUE"""),0)</f>
        <v>0</v>
      </c>
      <c r="AF183" s="2">
        <f ca="1">IFERROR(__xludf.DUMMYFUNCTION("""COMPUTED_VALUE"""),0)</f>
        <v>0</v>
      </c>
      <c r="AG183" s="2">
        <f ca="1">IFERROR(__xludf.DUMMYFUNCTION("""COMPUTED_VALUE"""),0)</f>
        <v>0</v>
      </c>
      <c r="AH183" s="2">
        <f ca="1">IFERROR(__xludf.DUMMYFUNCTION("""COMPUTED_VALUE"""),0)</f>
        <v>0</v>
      </c>
      <c r="AI183" s="2">
        <f ca="1">IFERROR(__xludf.DUMMYFUNCTION("""COMPUTED_VALUE"""),0)</f>
        <v>0</v>
      </c>
      <c r="AJ183" s="2">
        <f ca="1">IFERROR(__xludf.DUMMYFUNCTION("""COMPUTED_VALUE"""),0)</f>
        <v>0</v>
      </c>
      <c r="AK183" s="2">
        <f ca="1">IFERROR(__xludf.DUMMYFUNCTION("""COMPUTED_VALUE"""),0)</f>
        <v>0</v>
      </c>
      <c r="AL183" s="2">
        <f ca="1">IFERROR(__xludf.DUMMYFUNCTION("""COMPUTED_VALUE"""),0)</f>
        <v>0</v>
      </c>
      <c r="AM183" s="2">
        <f ca="1">IFERROR(__xludf.DUMMYFUNCTION("""COMPUTED_VALUE"""),0)</f>
        <v>0</v>
      </c>
      <c r="AN183" s="2">
        <f ca="1">IFERROR(__xludf.DUMMYFUNCTION("""COMPUTED_VALUE"""),0)</f>
        <v>0</v>
      </c>
      <c r="AO183" s="2">
        <f ca="1">IFERROR(__xludf.DUMMYFUNCTION("""COMPUTED_VALUE"""),0)</f>
        <v>0</v>
      </c>
      <c r="AP183" s="2">
        <f ca="1">IFERROR(__xludf.DUMMYFUNCTION("""COMPUTED_VALUE"""),0)</f>
        <v>0</v>
      </c>
      <c r="AQ183" s="2">
        <f ca="1">IFERROR(__xludf.DUMMYFUNCTION("""COMPUTED_VALUE"""),0)</f>
        <v>0</v>
      </c>
      <c r="AR183" s="2">
        <f ca="1">IFERROR(__xludf.DUMMYFUNCTION("""COMPUTED_VALUE"""),0)</f>
        <v>0</v>
      </c>
      <c r="AS183" s="2">
        <f ca="1">IFERROR(__xludf.DUMMYFUNCTION("""COMPUTED_VALUE"""),0)</f>
        <v>0</v>
      </c>
      <c r="AT183" s="2">
        <f ca="1">IFERROR(__xludf.DUMMYFUNCTION("""COMPUTED_VALUE"""),0)</f>
        <v>0</v>
      </c>
      <c r="AU183" s="2">
        <f ca="1">IFERROR(__xludf.DUMMYFUNCTION("""COMPUTED_VALUE"""),0)</f>
        <v>0</v>
      </c>
      <c r="AV183" s="2">
        <f ca="1">IFERROR(__xludf.DUMMYFUNCTION("""COMPUTED_VALUE"""),0)</f>
        <v>0</v>
      </c>
      <c r="AW183" s="2">
        <f ca="1">IFERROR(__xludf.DUMMYFUNCTION("""COMPUTED_VALUE"""),0)</f>
        <v>0</v>
      </c>
      <c r="AX183" s="2">
        <f ca="1">IFERROR(__xludf.DUMMYFUNCTION("""COMPUTED_VALUE"""),0)</f>
        <v>0</v>
      </c>
      <c r="AY183" s="2">
        <f ca="1">IFERROR(__xludf.DUMMYFUNCTION("""COMPUTED_VALUE"""),0)</f>
        <v>0</v>
      </c>
      <c r="AZ183" s="2">
        <f ca="1">IFERROR(__xludf.DUMMYFUNCTION("""COMPUTED_VALUE"""),0)</f>
        <v>0</v>
      </c>
    </row>
    <row r="184" spans="1:52" ht="13.2" x14ac:dyDescent="0.25">
      <c r="A184" s="2" t="str">
        <f ca="1">IFERROR(__xludf.DUMMYFUNCTION("""COMPUTED_VALUE"""),"Middlesex County, MA")</f>
        <v>Middlesex County, MA</v>
      </c>
      <c r="B184" s="2" t="str">
        <f ca="1">IFERROR(__xludf.DUMMYFUNCTION("""COMPUTED_VALUE"""),"US")</f>
        <v>US</v>
      </c>
      <c r="C184" s="2">
        <f ca="1">IFERROR(__xludf.DUMMYFUNCTION("""COMPUTED_VALUE"""),42.4672)</f>
        <v>42.467199999999998</v>
      </c>
      <c r="D184" s="2">
        <f ca="1">IFERROR(__xludf.DUMMYFUNCTION("""COMPUTED_VALUE"""),-71.2874)</f>
        <v>-71.287400000000005</v>
      </c>
      <c r="E184" s="2">
        <f ca="1">IFERROR(__xludf.DUMMYFUNCTION("""COMPUTED_VALUE"""),0)</f>
        <v>0</v>
      </c>
      <c r="F184" s="2">
        <f ca="1">IFERROR(__xludf.DUMMYFUNCTION("""COMPUTED_VALUE"""),0)</f>
        <v>0</v>
      </c>
      <c r="G184" s="2">
        <f ca="1">IFERROR(__xludf.DUMMYFUNCTION("""COMPUTED_VALUE"""),0)</f>
        <v>0</v>
      </c>
      <c r="H184" s="2">
        <f ca="1">IFERROR(__xludf.DUMMYFUNCTION("""COMPUTED_VALUE"""),0)</f>
        <v>0</v>
      </c>
      <c r="I184" s="2">
        <f ca="1">IFERROR(__xludf.DUMMYFUNCTION("""COMPUTED_VALUE"""),0)</f>
        <v>0</v>
      </c>
      <c r="J184" s="2">
        <f ca="1">IFERROR(__xludf.DUMMYFUNCTION("""COMPUTED_VALUE"""),0)</f>
        <v>0</v>
      </c>
      <c r="K184" s="2">
        <f ca="1">IFERROR(__xludf.DUMMYFUNCTION("""COMPUTED_VALUE"""),0)</f>
        <v>0</v>
      </c>
      <c r="L184" s="2">
        <f ca="1">IFERROR(__xludf.DUMMYFUNCTION("""COMPUTED_VALUE"""),0)</f>
        <v>0</v>
      </c>
      <c r="M184" s="2">
        <f ca="1">IFERROR(__xludf.DUMMYFUNCTION("""COMPUTED_VALUE"""),0)</f>
        <v>0</v>
      </c>
      <c r="N184" s="2">
        <f ca="1">IFERROR(__xludf.DUMMYFUNCTION("""COMPUTED_VALUE"""),0)</f>
        <v>0</v>
      </c>
      <c r="O184" s="2">
        <f ca="1">IFERROR(__xludf.DUMMYFUNCTION("""COMPUTED_VALUE"""),0)</f>
        <v>0</v>
      </c>
      <c r="P184" s="2">
        <f ca="1">IFERROR(__xludf.DUMMYFUNCTION("""COMPUTED_VALUE"""),0)</f>
        <v>0</v>
      </c>
      <c r="Q184" s="2">
        <f ca="1">IFERROR(__xludf.DUMMYFUNCTION("""COMPUTED_VALUE"""),0)</f>
        <v>0</v>
      </c>
      <c r="R184" s="2">
        <f ca="1">IFERROR(__xludf.DUMMYFUNCTION("""COMPUTED_VALUE"""),0)</f>
        <v>0</v>
      </c>
      <c r="S184" s="2">
        <f ca="1">IFERROR(__xludf.DUMMYFUNCTION("""COMPUTED_VALUE"""),0)</f>
        <v>0</v>
      </c>
      <c r="T184" s="2">
        <f ca="1">IFERROR(__xludf.DUMMYFUNCTION("""COMPUTED_VALUE"""),0)</f>
        <v>0</v>
      </c>
      <c r="U184" s="2">
        <f ca="1">IFERROR(__xludf.DUMMYFUNCTION("""COMPUTED_VALUE"""),0)</f>
        <v>0</v>
      </c>
      <c r="V184" s="2">
        <f ca="1">IFERROR(__xludf.DUMMYFUNCTION("""COMPUTED_VALUE"""),0)</f>
        <v>0</v>
      </c>
      <c r="W184" s="2">
        <f ca="1">IFERROR(__xludf.DUMMYFUNCTION("""COMPUTED_VALUE"""),0)</f>
        <v>0</v>
      </c>
      <c r="X184" s="2">
        <f ca="1">IFERROR(__xludf.DUMMYFUNCTION("""COMPUTED_VALUE"""),0)</f>
        <v>0</v>
      </c>
      <c r="Y184" s="2">
        <f ca="1">IFERROR(__xludf.DUMMYFUNCTION("""COMPUTED_VALUE"""),0)</f>
        <v>0</v>
      </c>
      <c r="Z184" s="2">
        <f ca="1">IFERROR(__xludf.DUMMYFUNCTION("""COMPUTED_VALUE"""),0)</f>
        <v>0</v>
      </c>
      <c r="AA184" s="2">
        <f ca="1">IFERROR(__xludf.DUMMYFUNCTION("""COMPUTED_VALUE"""),0)</f>
        <v>0</v>
      </c>
      <c r="AB184" s="2">
        <f ca="1">IFERROR(__xludf.DUMMYFUNCTION("""COMPUTED_VALUE"""),0)</f>
        <v>0</v>
      </c>
      <c r="AC184" s="2">
        <f ca="1">IFERROR(__xludf.DUMMYFUNCTION("""COMPUTED_VALUE"""),0)</f>
        <v>0</v>
      </c>
      <c r="AD184" s="2">
        <f ca="1">IFERROR(__xludf.DUMMYFUNCTION("""COMPUTED_VALUE"""),0)</f>
        <v>0</v>
      </c>
      <c r="AE184" s="2">
        <f ca="1">IFERROR(__xludf.DUMMYFUNCTION("""COMPUTED_VALUE"""),0)</f>
        <v>0</v>
      </c>
      <c r="AF184" s="2">
        <f ca="1">IFERROR(__xludf.DUMMYFUNCTION("""COMPUTED_VALUE"""),0)</f>
        <v>0</v>
      </c>
      <c r="AG184" s="2">
        <f ca="1">IFERROR(__xludf.DUMMYFUNCTION("""COMPUTED_VALUE"""),0)</f>
        <v>0</v>
      </c>
      <c r="AH184" s="2">
        <f ca="1">IFERROR(__xludf.DUMMYFUNCTION("""COMPUTED_VALUE"""),0)</f>
        <v>0</v>
      </c>
      <c r="AI184" s="2">
        <f ca="1">IFERROR(__xludf.DUMMYFUNCTION("""COMPUTED_VALUE"""),0)</f>
        <v>0</v>
      </c>
      <c r="AJ184" s="2">
        <f ca="1">IFERROR(__xludf.DUMMYFUNCTION("""COMPUTED_VALUE"""),0)</f>
        <v>0</v>
      </c>
      <c r="AK184" s="2">
        <f ca="1">IFERROR(__xludf.DUMMYFUNCTION("""COMPUTED_VALUE"""),0)</f>
        <v>0</v>
      </c>
      <c r="AL184" s="2">
        <f ca="1">IFERROR(__xludf.DUMMYFUNCTION("""COMPUTED_VALUE"""),0)</f>
        <v>0</v>
      </c>
      <c r="AM184" s="2">
        <f ca="1">IFERROR(__xludf.DUMMYFUNCTION("""COMPUTED_VALUE"""),0)</f>
        <v>0</v>
      </c>
      <c r="AN184" s="2">
        <f ca="1">IFERROR(__xludf.DUMMYFUNCTION("""COMPUTED_VALUE"""),0)</f>
        <v>0</v>
      </c>
      <c r="AO184" s="2">
        <f ca="1">IFERROR(__xludf.DUMMYFUNCTION("""COMPUTED_VALUE"""),0)</f>
        <v>0</v>
      </c>
      <c r="AP184" s="2">
        <f ca="1">IFERROR(__xludf.DUMMYFUNCTION("""COMPUTED_VALUE"""),0)</f>
        <v>0</v>
      </c>
      <c r="AQ184" s="2">
        <f ca="1">IFERROR(__xludf.DUMMYFUNCTION("""COMPUTED_VALUE"""),0)</f>
        <v>0</v>
      </c>
      <c r="AR184" s="2">
        <f ca="1">IFERROR(__xludf.DUMMYFUNCTION("""COMPUTED_VALUE"""),0)</f>
        <v>0</v>
      </c>
      <c r="AS184" s="2">
        <f ca="1">IFERROR(__xludf.DUMMYFUNCTION("""COMPUTED_VALUE"""),0)</f>
        <v>0</v>
      </c>
      <c r="AT184" s="2">
        <f ca="1">IFERROR(__xludf.DUMMYFUNCTION("""COMPUTED_VALUE"""),0)</f>
        <v>0</v>
      </c>
      <c r="AU184" s="2">
        <f ca="1">IFERROR(__xludf.DUMMYFUNCTION("""COMPUTED_VALUE"""),0)</f>
        <v>0</v>
      </c>
      <c r="AV184" s="2">
        <f ca="1">IFERROR(__xludf.DUMMYFUNCTION("""COMPUTED_VALUE"""),0)</f>
        <v>0</v>
      </c>
      <c r="AW184" s="2">
        <f ca="1">IFERROR(__xludf.DUMMYFUNCTION("""COMPUTED_VALUE"""),0)</f>
        <v>0</v>
      </c>
      <c r="AX184" s="2">
        <f ca="1">IFERROR(__xludf.DUMMYFUNCTION("""COMPUTED_VALUE"""),0)</f>
        <v>0</v>
      </c>
      <c r="AY184" s="2">
        <f ca="1">IFERROR(__xludf.DUMMYFUNCTION("""COMPUTED_VALUE"""),0)</f>
        <v>0</v>
      </c>
      <c r="AZ184" s="2">
        <f ca="1">IFERROR(__xludf.DUMMYFUNCTION("""COMPUTED_VALUE"""),0)</f>
        <v>0</v>
      </c>
    </row>
    <row r="185" spans="1:52" ht="13.2" x14ac:dyDescent="0.25">
      <c r="A185" s="2" t="str">
        <f ca="1">IFERROR(__xludf.DUMMYFUNCTION("""COMPUTED_VALUE"""),"Nassau County, NY")</f>
        <v>Nassau County, NY</v>
      </c>
      <c r="B185" s="2" t="str">
        <f ca="1">IFERROR(__xludf.DUMMYFUNCTION("""COMPUTED_VALUE"""),"US")</f>
        <v>US</v>
      </c>
      <c r="C185" s="2">
        <f ca="1">IFERROR(__xludf.DUMMYFUNCTION("""COMPUTED_VALUE"""),40.6546)</f>
        <v>40.654600000000002</v>
      </c>
      <c r="D185" s="2">
        <f ca="1">IFERROR(__xludf.DUMMYFUNCTION("""COMPUTED_VALUE"""),-73.5594)</f>
        <v>-73.559399999999997</v>
      </c>
      <c r="E185" s="2">
        <f ca="1">IFERROR(__xludf.DUMMYFUNCTION("""COMPUTED_VALUE"""),0)</f>
        <v>0</v>
      </c>
      <c r="F185" s="2">
        <f ca="1">IFERROR(__xludf.DUMMYFUNCTION("""COMPUTED_VALUE"""),0)</f>
        <v>0</v>
      </c>
      <c r="G185" s="2">
        <f ca="1">IFERROR(__xludf.DUMMYFUNCTION("""COMPUTED_VALUE"""),0)</f>
        <v>0</v>
      </c>
      <c r="H185" s="2">
        <f ca="1">IFERROR(__xludf.DUMMYFUNCTION("""COMPUTED_VALUE"""),0)</f>
        <v>0</v>
      </c>
      <c r="I185" s="2">
        <f ca="1">IFERROR(__xludf.DUMMYFUNCTION("""COMPUTED_VALUE"""),0)</f>
        <v>0</v>
      </c>
      <c r="J185" s="2">
        <f ca="1">IFERROR(__xludf.DUMMYFUNCTION("""COMPUTED_VALUE"""),0)</f>
        <v>0</v>
      </c>
      <c r="K185" s="2">
        <f ca="1">IFERROR(__xludf.DUMMYFUNCTION("""COMPUTED_VALUE"""),0)</f>
        <v>0</v>
      </c>
      <c r="L185" s="2">
        <f ca="1">IFERROR(__xludf.DUMMYFUNCTION("""COMPUTED_VALUE"""),0)</f>
        <v>0</v>
      </c>
      <c r="M185" s="2">
        <f ca="1">IFERROR(__xludf.DUMMYFUNCTION("""COMPUTED_VALUE"""),0)</f>
        <v>0</v>
      </c>
      <c r="N185" s="2">
        <f ca="1">IFERROR(__xludf.DUMMYFUNCTION("""COMPUTED_VALUE"""),0)</f>
        <v>0</v>
      </c>
      <c r="O185" s="2">
        <f ca="1">IFERROR(__xludf.DUMMYFUNCTION("""COMPUTED_VALUE"""),0)</f>
        <v>0</v>
      </c>
      <c r="P185" s="2">
        <f ca="1">IFERROR(__xludf.DUMMYFUNCTION("""COMPUTED_VALUE"""),0)</f>
        <v>0</v>
      </c>
      <c r="Q185" s="2">
        <f ca="1">IFERROR(__xludf.DUMMYFUNCTION("""COMPUTED_VALUE"""),0)</f>
        <v>0</v>
      </c>
      <c r="R185" s="2">
        <f ca="1">IFERROR(__xludf.DUMMYFUNCTION("""COMPUTED_VALUE"""),0)</f>
        <v>0</v>
      </c>
      <c r="S185" s="2">
        <f ca="1">IFERROR(__xludf.DUMMYFUNCTION("""COMPUTED_VALUE"""),0)</f>
        <v>0</v>
      </c>
      <c r="T185" s="2">
        <f ca="1">IFERROR(__xludf.DUMMYFUNCTION("""COMPUTED_VALUE"""),0)</f>
        <v>0</v>
      </c>
      <c r="U185" s="2">
        <f ca="1">IFERROR(__xludf.DUMMYFUNCTION("""COMPUTED_VALUE"""),0)</f>
        <v>0</v>
      </c>
      <c r="V185" s="2">
        <f ca="1">IFERROR(__xludf.DUMMYFUNCTION("""COMPUTED_VALUE"""),0)</f>
        <v>0</v>
      </c>
      <c r="W185" s="2">
        <f ca="1">IFERROR(__xludf.DUMMYFUNCTION("""COMPUTED_VALUE"""),0)</f>
        <v>0</v>
      </c>
      <c r="X185" s="2">
        <f ca="1">IFERROR(__xludf.DUMMYFUNCTION("""COMPUTED_VALUE"""),0)</f>
        <v>0</v>
      </c>
      <c r="Y185" s="2">
        <f ca="1">IFERROR(__xludf.DUMMYFUNCTION("""COMPUTED_VALUE"""),0)</f>
        <v>0</v>
      </c>
      <c r="Z185" s="2">
        <f ca="1">IFERROR(__xludf.DUMMYFUNCTION("""COMPUTED_VALUE"""),0)</f>
        <v>0</v>
      </c>
      <c r="AA185" s="2">
        <f ca="1">IFERROR(__xludf.DUMMYFUNCTION("""COMPUTED_VALUE"""),0)</f>
        <v>0</v>
      </c>
      <c r="AB185" s="2">
        <f ca="1">IFERROR(__xludf.DUMMYFUNCTION("""COMPUTED_VALUE"""),0)</f>
        <v>0</v>
      </c>
      <c r="AC185" s="2">
        <f ca="1">IFERROR(__xludf.DUMMYFUNCTION("""COMPUTED_VALUE"""),0)</f>
        <v>0</v>
      </c>
      <c r="AD185" s="2">
        <f ca="1">IFERROR(__xludf.DUMMYFUNCTION("""COMPUTED_VALUE"""),0)</f>
        <v>0</v>
      </c>
      <c r="AE185" s="2">
        <f ca="1">IFERROR(__xludf.DUMMYFUNCTION("""COMPUTED_VALUE"""),0)</f>
        <v>0</v>
      </c>
      <c r="AF185" s="2">
        <f ca="1">IFERROR(__xludf.DUMMYFUNCTION("""COMPUTED_VALUE"""),0)</f>
        <v>0</v>
      </c>
      <c r="AG185" s="2">
        <f ca="1">IFERROR(__xludf.DUMMYFUNCTION("""COMPUTED_VALUE"""),0)</f>
        <v>0</v>
      </c>
      <c r="AH185" s="2">
        <f ca="1">IFERROR(__xludf.DUMMYFUNCTION("""COMPUTED_VALUE"""),0)</f>
        <v>0</v>
      </c>
      <c r="AI185" s="2">
        <f ca="1">IFERROR(__xludf.DUMMYFUNCTION("""COMPUTED_VALUE"""),0)</f>
        <v>0</v>
      </c>
      <c r="AJ185" s="2">
        <f ca="1">IFERROR(__xludf.DUMMYFUNCTION("""COMPUTED_VALUE"""),0)</f>
        <v>0</v>
      </c>
      <c r="AK185" s="2">
        <f ca="1">IFERROR(__xludf.DUMMYFUNCTION("""COMPUTED_VALUE"""),0)</f>
        <v>0</v>
      </c>
      <c r="AL185" s="2">
        <f ca="1">IFERROR(__xludf.DUMMYFUNCTION("""COMPUTED_VALUE"""),0)</f>
        <v>0</v>
      </c>
      <c r="AM185" s="2">
        <f ca="1">IFERROR(__xludf.DUMMYFUNCTION("""COMPUTED_VALUE"""),0)</f>
        <v>0</v>
      </c>
      <c r="AN185" s="2">
        <f ca="1">IFERROR(__xludf.DUMMYFUNCTION("""COMPUTED_VALUE"""),0)</f>
        <v>0</v>
      </c>
      <c r="AO185" s="2">
        <f ca="1">IFERROR(__xludf.DUMMYFUNCTION("""COMPUTED_VALUE"""),0)</f>
        <v>0</v>
      </c>
      <c r="AP185" s="2">
        <f ca="1">IFERROR(__xludf.DUMMYFUNCTION("""COMPUTED_VALUE"""),0)</f>
        <v>0</v>
      </c>
      <c r="AQ185" s="2">
        <f ca="1">IFERROR(__xludf.DUMMYFUNCTION("""COMPUTED_VALUE"""),0)</f>
        <v>0</v>
      </c>
      <c r="AR185" s="2">
        <f ca="1">IFERROR(__xludf.DUMMYFUNCTION("""COMPUTED_VALUE"""),0)</f>
        <v>0</v>
      </c>
      <c r="AS185" s="2">
        <f ca="1">IFERROR(__xludf.DUMMYFUNCTION("""COMPUTED_VALUE"""),0)</f>
        <v>0</v>
      </c>
      <c r="AT185" s="2">
        <f ca="1">IFERROR(__xludf.DUMMYFUNCTION("""COMPUTED_VALUE"""),0)</f>
        <v>0</v>
      </c>
      <c r="AU185" s="2">
        <f ca="1">IFERROR(__xludf.DUMMYFUNCTION("""COMPUTED_VALUE"""),0)</f>
        <v>0</v>
      </c>
      <c r="AV185" s="2">
        <f ca="1">IFERROR(__xludf.DUMMYFUNCTION("""COMPUTED_VALUE"""),0)</f>
        <v>0</v>
      </c>
      <c r="AW185" s="2">
        <f ca="1">IFERROR(__xludf.DUMMYFUNCTION("""COMPUTED_VALUE"""),0)</f>
        <v>0</v>
      </c>
      <c r="AX185" s="2">
        <f ca="1">IFERROR(__xludf.DUMMYFUNCTION("""COMPUTED_VALUE"""),0)</f>
        <v>0</v>
      </c>
      <c r="AY185" s="2">
        <f ca="1">IFERROR(__xludf.DUMMYFUNCTION("""COMPUTED_VALUE"""),0)</f>
        <v>0</v>
      </c>
      <c r="AZ185" s="2">
        <f ca="1">IFERROR(__xludf.DUMMYFUNCTION("""COMPUTED_VALUE"""),0)</f>
        <v>0</v>
      </c>
    </row>
    <row r="186" spans="1:52" ht="13.2" x14ac:dyDescent="0.25">
      <c r="A186" s="2" t="str">
        <f ca="1">IFERROR(__xludf.DUMMYFUNCTION("""COMPUTED_VALUE"""),"Ramsey County, MN")</f>
        <v>Ramsey County, MN</v>
      </c>
      <c r="B186" s="2" t="str">
        <f ca="1">IFERROR(__xludf.DUMMYFUNCTION("""COMPUTED_VALUE"""),"US")</f>
        <v>US</v>
      </c>
      <c r="C186" s="2">
        <f ca="1">IFERROR(__xludf.DUMMYFUNCTION("""COMPUTED_VALUE"""),44.9964)</f>
        <v>44.996400000000001</v>
      </c>
      <c r="D186" s="2">
        <f ca="1">IFERROR(__xludf.DUMMYFUNCTION("""COMPUTED_VALUE"""),-93.0616)</f>
        <v>-93.061599999999999</v>
      </c>
      <c r="E186" s="2">
        <f ca="1">IFERROR(__xludf.DUMMYFUNCTION("""COMPUTED_VALUE"""),0)</f>
        <v>0</v>
      </c>
      <c r="F186" s="2">
        <f ca="1">IFERROR(__xludf.DUMMYFUNCTION("""COMPUTED_VALUE"""),0)</f>
        <v>0</v>
      </c>
      <c r="G186" s="2">
        <f ca="1">IFERROR(__xludf.DUMMYFUNCTION("""COMPUTED_VALUE"""),0)</f>
        <v>0</v>
      </c>
      <c r="H186" s="2">
        <f ca="1">IFERROR(__xludf.DUMMYFUNCTION("""COMPUTED_VALUE"""),0)</f>
        <v>0</v>
      </c>
      <c r="I186" s="2">
        <f ca="1">IFERROR(__xludf.DUMMYFUNCTION("""COMPUTED_VALUE"""),0)</f>
        <v>0</v>
      </c>
      <c r="J186" s="2">
        <f ca="1">IFERROR(__xludf.DUMMYFUNCTION("""COMPUTED_VALUE"""),0)</f>
        <v>0</v>
      </c>
      <c r="K186" s="2">
        <f ca="1">IFERROR(__xludf.DUMMYFUNCTION("""COMPUTED_VALUE"""),0)</f>
        <v>0</v>
      </c>
      <c r="L186" s="2">
        <f ca="1">IFERROR(__xludf.DUMMYFUNCTION("""COMPUTED_VALUE"""),0)</f>
        <v>0</v>
      </c>
      <c r="M186" s="2">
        <f ca="1">IFERROR(__xludf.DUMMYFUNCTION("""COMPUTED_VALUE"""),0)</f>
        <v>0</v>
      </c>
      <c r="N186" s="2">
        <f ca="1">IFERROR(__xludf.DUMMYFUNCTION("""COMPUTED_VALUE"""),0)</f>
        <v>0</v>
      </c>
      <c r="O186" s="2">
        <f ca="1">IFERROR(__xludf.DUMMYFUNCTION("""COMPUTED_VALUE"""),0)</f>
        <v>0</v>
      </c>
      <c r="P186" s="2">
        <f ca="1">IFERROR(__xludf.DUMMYFUNCTION("""COMPUTED_VALUE"""),0)</f>
        <v>0</v>
      </c>
      <c r="Q186" s="2">
        <f ca="1">IFERROR(__xludf.DUMMYFUNCTION("""COMPUTED_VALUE"""),0)</f>
        <v>0</v>
      </c>
      <c r="R186" s="2">
        <f ca="1">IFERROR(__xludf.DUMMYFUNCTION("""COMPUTED_VALUE"""),0)</f>
        <v>0</v>
      </c>
      <c r="S186" s="2">
        <f ca="1">IFERROR(__xludf.DUMMYFUNCTION("""COMPUTED_VALUE"""),0)</f>
        <v>0</v>
      </c>
      <c r="T186" s="2">
        <f ca="1">IFERROR(__xludf.DUMMYFUNCTION("""COMPUTED_VALUE"""),0)</f>
        <v>0</v>
      </c>
      <c r="U186" s="2">
        <f ca="1">IFERROR(__xludf.DUMMYFUNCTION("""COMPUTED_VALUE"""),0)</f>
        <v>0</v>
      </c>
      <c r="V186" s="2">
        <f ca="1">IFERROR(__xludf.DUMMYFUNCTION("""COMPUTED_VALUE"""),0)</f>
        <v>0</v>
      </c>
      <c r="W186" s="2">
        <f ca="1">IFERROR(__xludf.DUMMYFUNCTION("""COMPUTED_VALUE"""),0)</f>
        <v>0</v>
      </c>
      <c r="X186" s="2">
        <f ca="1">IFERROR(__xludf.DUMMYFUNCTION("""COMPUTED_VALUE"""),0)</f>
        <v>0</v>
      </c>
      <c r="Y186" s="2">
        <f ca="1">IFERROR(__xludf.DUMMYFUNCTION("""COMPUTED_VALUE"""),0)</f>
        <v>0</v>
      </c>
      <c r="Z186" s="2">
        <f ca="1">IFERROR(__xludf.DUMMYFUNCTION("""COMPUTED_VALUE"""),0)</f>
        <v>0</v>
      </c>
      <c r="AA186" s="2">
        <f ca="1">IFERROR(__xludf.DUMMYFUNCTION("""COMPUTED_VALUE"""),0)</f>
        <v>0</v>
      </c>
      <c r="AB186" s="2">
        <f ca="1">IFERROR(__xludf.DUMMYFUNCTION("""COMPUTED_VALUE"""),0)</f>
        <v>0</v>
      </c>
      <c r="AC186" s="2">
        <f ca="1">IFERROR(__xludf.DUMMYFUNCTION("""COMPUTED_VALUE"""),0)</f>
        <v>0</v>
      </c>
      <c r="AD186" s="2">
        <f ca="1">IFERROR(__xludf.DUMMYFUNCTION("""COMPUTED_VALUE"""),0)</f>
        <v>0</v>
      </c>
      <c r="AE186" s="2">
        <f ca="1">IFERROR(__xludf.DUMMYFUNCTION("""COMPUTED_VALUE"""),0)</f>
        <v>0</v>
      </c>
      <c r="AF186" s="2">
        <f ca="1">IFERROR(__xludf.DUMMYFUNCTION("""COMPUTED_VALUE"""),0)</f>
        <v>0</v>
      </c>
      <c r="AG186" s="2">
        <f ca="1">IFERROR(__xludf.DUMMYFUNCTION("""COMPUTED_VALUE"""),0)</f>
        <v>0</v>
      </c>
      <c r="AH186" s="2">
        <f ca="1">IFERROR(__xludf.DUMMYFUNCTION("""COMPUTED_VALUE"""),0)</f>
        <v>0</v>
      </c>
      <c r="AI186" s="2">
        <f ca="1">IFERROR(__xludf.DUMMYFUNCTION("""COMPUTED_VALUE"""),0)</f>
        <v>0</v>
      </c>
      <c r="AJ186" s="2">
        <f ca="1">IFERROR(__xludf.DUMMYFUNCTION("""COMPUTED_VALUE"""),0)</f>
        <v>0</v>
      </c>
      <c r="AK186" s="2">
        <f ca="1">IFERROR(__xludf.DUMMYFUNCTION("""COMPUTED_VALUE"""),0)</f>
        <v>0</v>
      </c>
      <c r="AL186" s="2">
        <f ca="1">IFERROR(__xludf.DUMMYFUNCTION("""COMPUTED_VALUE"""),0)</f>
        <v>0</v>
      </c>
      <c r="AM186" s="2">
        <f ca="1">IFERROR(__xludf.DUMMYFUNCTION("""COMPUTED_VALUE"""),0)</f>
        <v>0</v>
      </c>
      <c r="AN186" s="2">
        <f ca="1">IFERROR(__xludf.DUMMYFUNCTION("""COMPUTED_VALUE"""),0)</f>
        <v>0</v>
      </c>
      <c r="AO186" s="2">
        <f ca="1">IFERROR(__xludf.DUMMYFUNCTION("""COMPUTED_VALUE"""),0)</f>
        <v>0</v>
      </c>
      <c r="AP186" s="2">
        <f ca="1">IFERROR(__xludf.DUMMYFUNCTION("""COMPUTED_VALUE"""),0)</f>
        <v>0</v>
      </c>
      <c r="AQ186" s="2">
        <f ca="1">IFERROR(__xludf.DUMMYFUNCTION("""COMPUTED_VALUE"""),0)</f>
        <v>0</v>
      </c>
      <c r="AR186" s="2">
        <f ca="1">IFERROR(__xludf.DUMMYFUNCTION("""COMPUTED_VALUE"""),0)</f>
        <v>0</v>
      </c>
      <c r="AS186" s="2">
        <f ca="1">IFERROR(__xludf.DUMMYFUNCTION("""COMPUTED_VALUE"""),0)</f>
        <v>0</v>
      </c>
      <c r="AT186" s="2">
        <f ca="1">IFERROR(__xludf.DUMMYFUNCTION("""COMPUTED_VALUE"""),0)</f>
        <v>0</v>
      </c>
      <c r="AU186" s="2">
        <f ca="1">IFERROR(__xludf.DUMMYFUNCTION("""COMPUTED_VALUE"""),0)</f>
        <v>0</v>
      </c>
      <c r="AV186" s="2">
        <f ca="1">IFERROR(__xludf.DUMMYFUNCTION("""COMPUTED_VALUE"""),0)</f>
        <v>0</v>
      </c>
      <c r="AW186" s="2">
        <f ca="1">IFERROR(__xludf.DUMMYFUNCTION("""COMPUTED_VALUE"""),0)</f>
        <v>0</v>
      </c>
      <c r="AX186" s="2">
        <f ca="1">IFERROR(__xludf.DUMMYFUNCTION("""COMPUTED_VALUE"""),0)</f>
        <v>0</v>
      </c>
      <c r="AY186" s="2">
        <f ca="1">IFERROR(__xludf.DUMMYFUNCTION("""COMPUTED_VALUE"""),0)</f>
        <v>0</v>
      </c>
      <c r="AZ186" s="2">
        <f ca="1">IFERROR(__xludf.DUMMYFUNCTION("""COMPUTED_VALUE"""),0)</f>
        <v>0</v>
      </c>
    </row>
    <row r="187" spans="1:52" ht="13.2" x14ac:dyDescent="0.25">
      <c r="A187" s="2" t="str">
        <f ca="1">IFERROR(__xludf.DUMMYFUNCTION("""COMPUTED_VALUE"""),"Washoe County, NV")</f>
        <v>Washoe County, NV</v>
      </c>
      <c r="B187" s="2" t="str">
        <f ca="1">IFERROR(__xludf.DUMMYFUNCTION("""COMPUTED_VALUE"""),"US")</f>
        <v>US</v>
      </c>
      <c r="C187" s="2">
        <f ca="1">IFERROR(__xludf.DUMMYFUNCTION("""COMPUTED_VALUE"""),40.5608)</f>
        <v>40.5608</v>
      </c>
      <c r="D187" s="2">
        <f ca="1">IFERROR(__xludf.DUMMYFUNCTION("""COMPUTED_VALUE"""),-119.6035)</f>
        <v>-119.6035</v>
      </c>
      <c r="E187" s="2">
        <f ca="1">IFERROR(__xludf.DUMMYFUNCTION("""COMPUTED_VALUE"""),0)</f>
        <v>0</v>
      </c>
      <c r="F187" s="2">
        <f ca="1">IFERROR(__xludf.DUMMYFUNCTION("""COMPUTED_VALUE"""),0)</f>
        <v>0</v>
      </c>
      <c r="G187" s="2">
        <f ca="1">IFERROR(__xludf.DUMMYFUNCTION("""COMPUTED_VALUE"""),0)</f>
        <v>0</v>
      </c>
      <c r="H187" s="2">
        <f ca="1">IFERROR(__xludf.DUMMYFUNCTION("""COMPUTED_VALUE"""),0)</f>
        <v>0</v>
      </c>
      <c r="I187" s="2">
        <f ca="1">IFERROR(__xludf.DUMMYFUNCTION("""COMPUTED_VALUE"""),0)</f>
        <v>0</v>
      </c>
      <c r="J187" s="2">
        <f ca="1">IFERROR(__xludf.DUMMYFUNCTION("""COMPUTED_VALUE"""),0)</f>
        <v>0</v>
      </c>
      <c r="K187" s="2">
        <f ca="1">IFERROR(__xludf.DUMMYFUNCTION("""COMPUTED_VALUE"""),0)</f>
        <v>0</v>
      </c>
      <c r="L187" s="2">
        <f ca="1">IFERROR(__xludf.DUMMYFUNCTION("""COMPUTED_VALUE"""),0)</f>
        <v>0</v>
      </c>
      <c r="M187" s="2">
        <f ca="1">IFERROR(__xludf.DUMMYFUNCTION("""COMPUTED_VALUE"""),0)</f>
        <v>0</v>
      </c>
      <c r="N187" s="2">
        <f ca="1">IFERROR(__xludf.DUMMYFUNCTION("""COMPUTED_VALUE"""),0)</f>
        <v>0</v>
      </c>
      <c r="O187" s="2">
        <f ca="1">IFERROR(__xludf.DUMMYFUNCTION("""COMPUTED_VALUE"""),0)</f>
        <v>0</v>
      </c>
      <c r="P187" s="2">
        <f ca="1">IFERROR(__xludf.DUMMYFUNCTION("""COMPUTED_VALUE"""),0)</f>
        <v>0</v>
      </c>
      <c r="Q187" s="2">
        <f ca="1">IFERROR(__xludf.DUMMYFUNCTION("""COMPUTED_VALUE"""),0)</f>
        <v>0</v>
      </c>
      <c r="R187" s="2">
        <f ca="1">IFERROR(__xludf.DUMMYFUNCTION("""COMPUTED_VALUE"""),0)</f>
        <v>0</v>
      </c>
      <c r="S187" s="2">
        <f ca="1">IFERROR(__xludf.DUMMYFUNCTION("""COMPUTED_VALUE"""),0)</f>
        <v>0</v>
      </c>
      <c r="T187" s="2">
        <f ca="1">IFERROR(__xludf.DUMMYFUNCTION("""COMPUTED_VALUE"""),0)</f>
        <v>0</v>
      </c>
      <c r="U187" s="2">
        <f ca="1">IFERROR(__xludf.DUMMYFUNCTION("""COMPUTED_VALUE"""),0)</f>
        <v>0</v>
      </c>
      <c r="V187" s="2">
        <f ca="1">IFERROR(__xludf.DUMMYFUNCTION("""COMPUTED_VALUE"""),0)</f>
        <v>0</v>
      </c>
      <c r="W187" s="2">
        <f ca="1">IFERROR(__xludf.DUMMYFUNCTION("""COMPUTED_VALUE"""),0)</f>
        <v>0</v>
      </c>
      <c r="X187" s="2">
        <f ca="1">IFERROR(__xludf.DUMMYFUNCTION("""COMPUTED_VALUE"""),0)</f>
        <v>0</v>
      </c>
      <c r="Y187" s="2">
        <f ca="1">IFERROR(__xludf.DUMMYFUNCTION("""COMPUTED_VALUE"""),0)</f>
        <v>0</v>
      </c>
      <c r="Z187" s="2">
        <f ca="1">IFERROR(__xludf.DUMMYFUNCTION("""COMPUTED_VALUE"""),0)</f>
        <v>0</v>
      </c>
      <c r="AA187" s="2">
        <f ca="1">IFERROR(__xludf.DUMMYFUNCTION("""COMPUTED_VALUE"""),0)</f>
        <v>0</v>
      </c>
      <c r="AB187" s="2">
        <f ca="1">IFERROR(__xludf.DUMMYFUNCTION("""COMPUTED_VALUE"""),0)</f>
        <v>0</v>
      </c>
      <c r="AC187" s="2">
        <f ca="1">IFERROR(__xludf.DUMMYFUNCTION("""COMPUTED_VALUE"""),0)</f>
        <v>0</v>
      </c>
      <c r="AD187" s="2">
        <f ca="1">IFERROR(__xludf.DUMMYFUNCTION("""COMPUTED_VALUE"""),0)</f>
        <v>0</v>
      </c>
      <c r="AE187" s="2">
        <f ca="1">IFERROR(__xludf.DUMMYFUNCTION("""COMPUTED_VALUE"""),0)</f>
        <v>0</v>
      </c>
      <c r="AF187" s="2">
        <f ca="1">IFERROR(__xludf.DUMMYFUNCTION("""COMPUTED_VALUE"""),0)</f>
        <v>0</v>
      </c>
      <c r="AG187" s="2">
        <f ca="1">IFERROR(__xludf.DUMMYFUNCTION("""COMPUTED_VALUE"""),0)</f>
        <v>0</v>
      </c>
      <c r="AH187" s="2">
        <f ca="1">IFERROR(__xludf.DUMMYFUNCTION("""COMPUTED_VALUE"""),0)</f>
        <v>0</v>
      </c>
      <c r="AI187" s="2">
        <f ca="1">IFERROR(__xludf.DUMMYFUNCTION("""COMPUTED_VALUE"""),0)</f>
        <v>0</v>
      </c>
      <c r="AJ187" s="2">
        <f ca="1">IFERROR(__xludf.DUMMYFUNCTION("""COMPUTED_VALUE"""),0)</f>
        <v>0</v>
      </c>
      <c r="AK187" s="2">
        <f ca="1">IFERROR(__xludf.DUMMYFUNCTION("""COMPUTED_VALUE"""),0)</f>
        <v>0</v>
      </c>
      <c r="AL187" s="2">
        <f ca="1">IFERROR(__xludf.DUMMYFUNCTION("""COMPUTED_VALUE"""),0)</f>
        <v>0</v>
      </c>
      <c r="AM187" s="2">
        <f ca="1">IFERROR(__xludf.DUMMYFUNCTION("""COMPUTED_VALUE"""),0)</f>
        <v>0</v>
      </c>
      <c r="AN187" s="2">
        <f ca="1">IFERROR(__xludf.DUMMYFUNCTION("""COMPUTED_VALUE"""),0)</f>
        <v>0</v>
      </c>
      <c r="AO187" s="2">
        <f ca="1">IFERROR(__xludf.DUMMYFUNCTION("""COMPUTED_VALUE"""),0)</f>
        <v>0</v>
      </c>
      <c r="AP187" s="2">
        <f ca="1">IFERROR(__xludf.DUMMYFUNCTION("""COMPUTED_VALUE"""),0)</f>
        <v>0</v>
      </c>
      <c r="AQ187" s="2">
        <f ca="1">IFERROR(__xludf.DUMMYFUNCTION("""COMPUTED_VALUE"""),0)</f>
        <v>0</v>
      </c>
      <c r="AR187" s="2">
        <f ca="1">IFERROR(__xludf.DUMMYFUNCTION("""COMPUTED_VALUE"""),0)</f>
        <v>0</v>
      </c>
      <c r="AS187" s="2">
        <f ca="1">IFERROR(__xludf.DUMMYFUNCTION("""COMPUTED_VALUE"""),0)</f>
        <v>0</v>
      </c>
      <c r="AT187" s="2">
        <f ca="1">IFERROR(__xludf.DUMMYFUNCTION("""COMPUTED_VALUE"""),0)</f>
        <v>0</v>
      </c>
      <c r="AU187" s="2">
        <f ca="1">IFERROR(__xludf.DUMMYFUNCTION("""COMPUTED_VALUE"""),0)</f>
        <v>0</v>
      </c>
      <c r="AV187" s="2">
        <f ca="1">IFERROR(__xludf.DUMMYFUNCTION("""COMPUTED_VALUE"""),0)</f>
        <v>0</v>
      </c>
      <c r="AW187" s="2">
        <f ca="1">IFERROR(__xludf.DUMMYFUNCTION("""COMPUTED_VALUE"""),0)</f>
        <v>0</v>
      </c>
      <c r="AX187" s="2">
        <f ca="1">IFERROR(__xludf.DUMMYFUNCTION("""COMPUTED_VALUE"""),0)</f>
        <v>0</v>
      </c>
      <c r="AY187" s="2">
        <f ca="1">IFERROR(__xludf.DUMMYFUNCTION("""COMPUTED_VALUE"""),0)</f>
        <v>0</v>
      </c>
      <c r="AZ187" s="2">
        <f ca="1">IFERROR(__xludf.DUMMYFUNCTION("""COMPUTED_VALUE"""),0)</f>
        <v>0</v>
      </c>
    </row>
    <row r="188" spans="1:52" ht="13.2" x14ac:dyDescent="0.25">
      <c r="A188" s="2" t="str">
        <f ca="1">IFERROR(__xludf.DUMMYFUNCTION("""COMPUTED_VALUE"""),"Wayne County, PA")</f>
        <v>Wayne County, PA</v>
      </c>
      <c r="B188" s="2" t="str">
        <f ca="1">IFERROR(__xludf.DUMMYFUNCTION("""COMPUTED_VALUE"""),"US")</f>
        <v>US</v>
      </c>
      <c r="C188" s="2">
        <f ca="1">IFERROR(__xludf.DUMMYFUNCTION("""COMPUTED_VALUE"""),41.6739)</f>
        <v>41.673900000000003</v>
      </c>
      <c r="D188" s="2">
        <f ca="1">IFERROR(__xludf.DUMMYFUNCTION("""COMPUTED_VALUE"""),-75.2479)</f>
        <v>-75.247900000000001</v>
      </c>
      <c r="E188" s="2">
        <f ca="1">IFERROR(__xludf.DUMMYFUNCTION("""COMPUTED_VALUE"""),0)</f>
        <v>0</v>
      </c>
      <c r="F188" s="2">
        <f ca="1">IFERROR(__xludf.DUMMYFUNCTION("""COMPUTED_VALUE"""),0)</f>
        <v>0</v>
      </c>
      <c r="G188" s="2">
        <f ca="1">IFERROR(__xludf.DUMMYFUNCTION("""COMPUTED_VALUE"""),0)</f>
        <v>0</v>
      </c>
      <c r="H188" s="2">
        <f ca="1">IFERROR(__xludf.DUMMYFUNCTION("""COMPUTED_VALUE"""),0)</f>
        <v>0</v>
      </c>
      <c r="I188" s="2">
        <f ca="1">IFERROR(__xludf.DUMMYFUNCTION("""COMPUTED_VALUE"""),0)</f>
        <v>0</v>
      </c>
      <c r="J188" s="2">
        <f ca="1">IFERROR(__xludf.DUMMYFUNCTION("""COMPUTED_VALUE"""),0)</f>
        <v>0</v>
      </c>
      <c r="K188" s="2">
        <f ca="1">IFERROR(__xludf.DUMMYFUNCTION("""COMPUTED_VALUE"""),0)</f>
        <v>0</v>
      </c>
      <c r="L188" s="2">
        <f ca="1">IFERROR(__xludf.DUMMYFUNCTION("""COMPUTED_VALUE"""),0)</f>
        <v>0</v>
      </c>
      <c r="M188" s="2">
        <f ca="1">IFERROR(__xludf.DUMMYFUNCTION("""COMPUTED_VALUE"""),0)</f>
        <v>0</v>
      </c>
      <c r="N188" s="2">
        <f ca="1">IFERROR(__xludf.DUMMYFUNCTION("""COMPUTED_VALUE"""),0)</f>
        <v>0</v>
      </c>
      <c r="O188" s="2">
        <f ca="1">IFERROR(__xludf.DUMMYFUNCTION("""COMPUTED_VALUE"""),0)</f>
        <v>0</v>
      </c>
      <c r="P188" s="2">
        <f ca="1">IFERROR(__xludf.DUMMYFUNCTION("""COMPUTED_VALUE"""),0)</f>
        <v>0</v>
      </c>
      <c r="Q188" s="2">
        <f ca="1">IFERROR(__xludf.DUMMYFUNCTION("""COMPUTED_VALUE"""),0)</f>
        <v>0</v>
      </c>
      <c r="R188" s="2">
        <f ca="1">IFERROR(__xludf.DUMMYFUNCTION("""COMPUTED_VALUE"""),0)</f>
        <v>0</v>
      </c>
      <c r="S188" s="2">
        <f ca="1">IFERROR(__xludf.DUMMYFUNCTION("""COMPUTED_VALUE"""),0)</f>
        <v>0</v>
      </c>
      <c r="T188" s="2">
        <f ca="1">IFERROR(__xludf.DUMMYFUNCTION("""COMPUTED_VALUE"""),0)</f>
        <v>0</v>
      </c>
      <c r="U188" s="2">
        <f ca="1">IFERROR(__xludf.DUMMYFUNCTION("""COMPUTED_VALUE"""),0)</f>
        <v>0</v>
      </c>
      <c r="V188" s="2">
        <f ca="1">IFERROR(__xludf.DUMMYFUNCTION("""COMPUTED_VALUE"""),0)</f>
        <v>0</v>
      </c>
      <c r="W188" s="2">
        <f ca="1">IFERROR(__xludf.DUMMYFUNCTION("""COMPUTED_VALUE"""),0)</f>
        <v>0</v>
      </c>
      <c r="X188" s="2">
        <f ca="1">IFERROR(__xludf.DUMMYFUNCTION("""COMPUTED_VALUE"""),0)</f>
        <v>0</v>
      </c>
      <c r="Y188" s="2">
        <f ca="1">IFERROR(__xludf.DUMMYFUNCTION("""COMPUTED_VALUE"""),0)</f>
        <v>0</v>
      </c>
      <c r="Z188" s="2">
        <f ca="1">IFERROR(__xludf.DUMMYFUNCTION("""COMPUTED_VALUE"""),0)</f>
        <v>0</v>
      </c>
      <c r="AA188" s="2">
        <f ca="1">IFERROR(__xludf.DUMMYFUNCTION("""COMPUTED_VALUE"""),0)</f>
        <v>0</v>
      </c>
      <c r="AB188" s="2">
        <f ca="1">IFERROR(__xludf.DUMMYFUNCTION("""COMPUTED_VALUE"""),0)</f>
        <v>0</v>
      </c>
      <c r="AC188" s="2">
        <f ca="1">IFERROR(__xludf.DUMMYFUNCTION("""COMPUTED_VALUE"""),0)</f>
        <v>0</v>
      </c>
      <c r="AD188" s="2">
        <f ca="1">IFERROR(__xludf.DUMMYFUNCTION("""COMPUTED_VALUE"""),0)</f>
        <v>0</v>
      </c>
      <c r="AE188" s="2">
        <f ca="1">IFERROR(__xludf.DUMMYFUNCTION("""COMPUTED_VALUE"""),0)</f>
        <v>0</v>
      </c>
      <c r="AF188" s="2">
        <f ca="1">IFERROR(__xludf.DUMMYFUNCTION("""COMPUTED_VALUE"""),0)</f>
        <v>0</v>
      </c>
      <c r="AG188" s="2">
        <f ca="1">IFERROR(__xludf.DUMMYFUNCTION("""COMPUTED_VALUE"""),0)</f>
        <v>0</v>
      </c>
      <c r="AH188" s="2">
        <f ca="1">IFERROR(__xludf.DUMMYFUNCTION("""COMPUTED_VALUE"""),0)</f>
        <v>0</v>
      </c>
      <c r="AI188" s="2">
        <f ca="1">IFERROR(__xludf.DUMMYFUNCTION("""COMPUTED_VALUE"""),0)</f>
        <v>0</v>
      </c>
      <c r="AJ188" s="2">
        <f ca="1">IFERROR(__xludf.DUMMYFUNCTION("""COMPUTED_VALUE"""),0)</f>
        <v>0</v>
      </c>
      <c r="AK188" s="2">
        <f ca="1">IFERROR(__xludf.DUMMYFUNCTION("""COMPUTED_VALUE"""),0)</f>
        <v>0</v>
      </c>
      <c r="AL188" s="2">
        <f ca="1">IFERROR(__xludf.DUMMYFUNCTION("""COMPUTED_VALUE"""),0)</f>
        <v>0</v>
      </c>
      <c r="AM188" s="2">
        <f ca="1">IFERROR(__xludf.DUMMYFUNCTION("""COMPUTED_VALUE"""),0)</f>
        <v>0</v>
      </c>
      <c r="AN188" s="2">
        <f ca="1">IFERROR(__xludf.DUMMYFUNCTION("""COMPUTED_VALUE"""),0)</f>
        <v>0</v>
      </c>
      <c r="AO188" s="2">
        <f ca="1">IFERROR(__xludf.DUMMYFUNCTION("""COMPUTED_VALUE"""),0)</f>
        <v>0</v>
      </c>
      <c r="AP188" s="2">
        <f ca="1">IFERROR(__xludf.DUMMYFUNCTION("""COMPUTED_VALUE"""),0)</f>
        <v>0</v>
      </c>
      <c r="AQ188" s="2">
        <f ca="1">IFERROR(__xludf.DUMMYFUNCTION("""COMPUTED_VALUE"""),0)</f>
        <v>0</v>
      </c>
      <c r="AR188" s="2">
        <f ca="1">IFERROR(__xludf.DUMMYFUNCTION("""COMPUTED_VALUE"""),0)</f>
        <v>0</v>
      </c>
      <c r="AS188" s="2">
        <f ca="1">IFERROR(__xludf.DUMMYFUNCTION("""COMPUTED_VALUE"""),0)</f>
        <v>0</v>
      </c>
      <c r="AT188" s="2">
        <f ca="1">IFERROR(__xludf.DUMMYFUNCTION("""COMPUTED_VALUE"""),0)</f>
        <v>0</v>
      </c>
      <c r="AU188" s="2">
        <f ca="1">IFERROR(__xludf.DUMMYFUNCTION("""COMPUTED_VALUE"""),0)</f>
        <v>0</v>
      </c>
      <c r="AV188" s="2">
        <f ca="1">IFERROR(__xludf.DUMMYFUNCTION("""COMPUTED_VALUE"""),0)</f>
        <v>0</v>
      </c>
      <c r="AW188" s="2">
        <f ca="1">IFERROR(__xludf.DUMMYFUNCTION("""COMPUTED_VALUE"""),0)</f>
        <v>0</v>
      </c>
      <c r="AX188" s="2">
        <f ca="1">IFERROR(__xludf.DUMMYFUNCTION("""COMPUTED_VALUE"""),0)</f>
        <v>0</v>
      </c>
      <c r="AY188" s="2">
        <f ca="1">IFERROR(__xludf.DUMMYFUNCTION("""COMPUTED_VALUE"""),0)</f>
        <v>0</v>
      </c>
      <c r="AZ188" s="2">
        <f ca="1">IFERROR(__xludf.DUMMYFUNCTION("""COMPUTED_VALUE"""),0)</f>
        <v>0</v>
      </c>
    </row>
    <row r="189" spans="1:52" ht="13.2" x14ac:dyDescent="0.25">
      <c r="A189" s="2" t="str">
        <f ca="1">IFERROR(__xludf.DUMMYFUNCTION("""COMPUTED_VALUE"""),"Yolo County, CA")</f>
        <v>Yolo County, CA</v>
      </c>
      <c r="B189" s="2" t="str">
        <f ca="1">IFERROR(__xludf.DUMMYFUNCTION("""COMPUTED_VALUE"""),"US")</f>
        <v>US</v>
      </c>
      <c r="C189" s="2">
        <f ca="1">IFERROR(__xludf.DUMMYFUNCTION("""COMPUTED_VALUE"""),38.7646)</f>
        <v>38.764600000000002</v>
      </c>
      <c r="D189" s="2">
        <f ca="1">IFERROR(__xludf.DUMMYFUNCTION("""COMPUTED_VALUE"""),-121.9018)</f>
        <v>-121.90179999999999</v>
      </c>
      <c r="E189" s="2">
        <f ca="1">IFERROR(__xludf.DUMMYFUNCTION("""COMPUTED_VALUE"""),0)</f>
        <v>0</v>
      </c>
      <c r="F189" s="2">
        <f ca="1">IFERROR(__xludf.DUMMYFUNCTION("""COMPUTED_VALUE"""),0)</f>
        <v>0</v>
      </c>
      <c r="G189" s="2">
        <f ca="1">IFERROR(__xludf.DUMMYFUNCTION("""COMPUTED_VALUE"""),0)</f>
        <v>0</v>
      </c>
      <c r="H189" s="2">
        <f ca="1">IFERROR(__xludf.DUMMYFUNCTION("""COMPUTED_VALUE"""),0)</f>
        <v>0</v>
      </c>
      <c r="I189" s="2">
        <f ca="1">IFERROR(__xludf.DUMMYFUNCTION("""COMPUTED_VALUE"""),0)</f>
        <v>0</v>
      </c>
      <c r="J189" s="2">
        <f ca="1">IFERROR(__xludf.DUMMYFUNCTION("""COMPUTED_VALUE"""),0)</f>
        <v>0</v>
      </c>
      <c r="K189" s="2">
        <f ca="1">IFERROR(__xludf.DUMMYFUNCTION("""COMPUTED_VALUE"""),0)</f>
        <v>0</v>
      </c>
      <c r="L189" s="2">
        <f ca="1">IFERROR(__xludf.DUMMYFUNCTION("""COMPUTED_VALUE"""),0)</f>
        <v>0</v>
      </c>
      <c r="M189" s="2">
        <f ca="1">IFERROR(__xludf.DUMMYFUNCTION("""COMPUTED_VALUE"""),0)</f>
        <v>0</v>
      </c>
      <c r="N189" s="2">
        <f ca="1">IFERROR(__xludf.DUMMYFUNCTION("""COMPUTED_VALUE"""),0)</f>
        <v>0</v>
      </c>
      <c r="O189" s="2">
        <f ca="1">IFERROR(__xludf.DUMMYFUNCTION("""COMPUTED_VALUE"""),0)</f>
        <v>0</v>
      </c>
      <c r="P189" s="2">
        <f ca="1">IFERROR(__xludf.DUMMYFUNCTION("""COMPUTED_VALUE"""),0)</f>
        <v>0</v>
      </c>
      <c r="Q189" s="2">
        <f ca="1">IFERROR(__xludf.DUMMYFUNCTION("""COMPUTED_VALUE"""),0)</f>
        <v>0</v>
      </c>
      <c r="R189" s="2">
        <f ca="1">IFERROR(__xludf.DUMMYFUNCTION("""COMPUTED_VALUE"""),0)</f>
        <v>0</v>
      </c>
      <c r="S189" s="2">
        <f ca="1">IFERROR(__xludf.DUMMYFUNCTION("""COMPUTED_VALUE"""),0)</f>
        <v>0</v>
      </c>
      <c r="T189" s="2">
        <f ca="1">IFERROR(__xludf.DUMMYFUNCTION("""COMPUTED_VALUE"""),0)</f>
        <v>0</v>
      </c>
      <c r="U189" s="2">
        <f ca="1">IFERROR(__xludf.DUMMYFUNCTION("""COMPUTED_VALUE"""),0)</f>
        <v>0</v>
      </c>
      <c r="V189" s="2">
        <f ca="1">IFERROR(__xludf.DUMMYFUNCTION("""COMPUTED_VALUE"""),0)</f>
        <v>0</v>
      </c>
      <c r="W189" s="2">
        <f ca="1">IFERROR(__xludf.DUMMYFUNCTION("""COMPUTED_VALUE"""),0)</f>
        <v>0</v>
      </c>
      <c r="X189" s="2">
        <f ca="1">IFERROR(__xludf.DUMMYFUNCTION("""COMPUTED_VALUE"""),0)</f>
        <v>0</v>
      </c>
      <c r="Y189" s="2">
        <f ca="1">IFERROR(__xludf.DUMMYFUNCTION("""COMPUTED_VALUE"""),0)</f>
        <v>0</v>
      </c>
      <c r="Z189" s="2">
        <f ca="1">IFERROR(__xludf.DUMMYFUNCTION("""COMPUTED_VALUE"""),0)</f>
        <v>0</v>
      </c>
      <c r="AA189" s="2">
        <f ca="1">IFERROR(__xludf.DUMMYFUNCTION("""COMPUTED_VALUE"""),0)</f>
        <v>0</v>
      </c>
      <c r="AB189" s="2">
        <f ca="1">IFERROR(__xludf.DUMMYFUNCTION("""COMPUTED_VALUE"""),0)</f>
        <v>0</v>
      </c>
      <c r="AC189" s="2">
        <f ca="1">IFERROR(__xludf.DUMMYFUNCTION("""COMPUTED_VALUE"""),0)</f>
        <v>0</v>
      </c>
      <c r="AD189" s="2">
        <f ca="1">IFERROR(__xludf.DUMMYFUNCTION("""COMPUTED_VALUE"""),0)</f>
        <v>0</v>
      </c>
      <c r="AE189" s="2">
        <f ca="1">IFERROR(__xludf.DUMMYFUNCTION("""COMPUTED_VALUE"""),0)</f>
        <v>0</v>
      </c>
      <c r="AF189" s="2">
        <f ca="1">IFERROR(__xludf.DUMMYFUNCTION("""COMPUTED_VALUE"""),0)</f>
        <v>0</v>
      </c>
      <c r="AG189" s="2">
        <f ca="1">IFERROR(__xludf.DUMMYFUNCTION("""COMPUTED_VALUE"""),0)</f>
        <v>0</v>
      </c>
      <c r="AH189" s="2">
        <f ca="1">IFERROR(__xludf.DUMMYFUNCTION("""COMPUTED_VALUE"""),0)</f>
        <v>0</v>
      </c>
      <c r="AI189" s="2">
        <f ca="1">IFERROR(__xludf.DUMMYFUNCTION("""COMPUTED_VALUE"""),0)</f>
        <v>0</v>
      </c>
      <c r="AJ189" s="2">
        <f ca="1">IFERROR(__xludf.DUMMYFUNCTION("""COMPUTED_VALUE"""),0)</f>
        <v>0</v>
      </c>
      <c r="AK189" s="2">
        <f ca="1">IFERROR(__xludf.DUMMYFUNCTION("""COMPUTED_VALUE"""),0)</f>
        <v>0</v>
      </c>
      <c r="AL189" s="2">
        <f ca="1">IFERROR(__xludf.DUMMYFUNCTION("""COMPUTED_VALUE"""),0)</f>
        <v>0</v>
      </c>
      <c r="AM189" s="2">
        <f ca="1">IFERROR(__xludf.DUMMYFUNCTION("""COMPUTED_VALUE"""),0)</f>
        <v>0</v>
      </c>
      <c r="AN189" s="2">
        <f ca="1">IFERROR(__xludf.DUMMYFUNCTION("""COMPUTED_VALUE"""),0)</f>
        <v>0</v>
      </c>
      <c r="AO189" s="2">
        <f ca="1">IFERROR(__xludf.DUMMYFUNCTION("""COMPUTED_VALUE"""),0)</f>
        <v>0</v>
      </c>
      <c r="AP189" s="2">
        <f ca="1">IFERROR(__xludf.DUMMYFUNCTION("""COMPUTED_VALUE"""),0)</f>
        <v>0</v>
      </c>
      <c r="AQ189" s="2">
        <f ca="1">IFERROR(__xludf.DUMMYFUNCTION("""COMPUTED_VALUE"""),0)</f>
        <v>0</v>
      </c>
      <c r="AR189" s="2">
        <f ca="1">IFERROR(__xludf.DUMMYFUNCTION("""COMPUTED_VALUE"""),0)</f>
        <v>0</v>
      </c>
      <c r="AS189" s="2">
        <f ca="1">IFERROR(__xludf.DUMMYFUNCTION("""COMPUTED_VALUE"""),0)</f>
        <v>0</v>
      </c>
      <c r="AT189" s="2">
        <f ca="1">IFERROR(__xludf.DUMMYFUNCTION("""COMPUTED_VALUE"""),0)</f>
        <v>0</v>
      </c>
      <c r="AU189" s="2">
        <f ca="1">IFERROR(__xludf.DUMMYFUNCTION("""COMPUTED_VALUE"""),0)</f>
        <v>0</v>
      </c>
      <c r="AV189" s="2">
        <f ca="1">IFERROR(__xludf.DUMMYFUNCTION("""COMPUTED_VALUE"""),0)</f>
        <v>0</v>
      </c>
      <c r="AW189" s="2">
        <f ca="1">IFERROR(__xludf.DUMMYFUNCTION("""COMPUTED_VALUE"""),0)</f>
        <v>0</v>
      </c>
      <c r="AX189" s="2">
        <f ca="1">IFERROR(__xludf.DUMMYFUNCTION("""COMPUTED_VALUE"""),0)</f>
        <v>0</v>
      </c>
      <c r="AY189" s="2">
        <f ca="1">IFERROR(__xludf.DUMMYFUNCTION("""COMPUTED_VALUE"""),0)</f>
        <v>0</v>
      </c>
      <c r="AZ189" s="2">
        <f ca="1">IFERROR(__xludf.DUMMYFUNCTION("""COMPUTED_VALUE"""),0)</f>
        <v>0</v>
      </c>
    </row>
    <row r="190" spans="1:52" ht="13.2" x14ac:dyDescent="0.25">
      <c r="A190" s="2" t="str">
        <f ca="1">IFERROR(__xludf.DUMMYFUNCTION("""COMPUTED_VALUE"""),"")</f>
        <v/>
      </c>
      <c r="B190" s="2" t="str">
        <f ca="1">IFERROR(__xludf.DUMMYFUNCTION("""COMPUTED_VALUE"""),"Vatican City")</f>
        <v>Vatican City</v>
      </c>
      <c r="C190" s="2">
        <f ca="1">IFERROR(__xludf.DUMMYFUNCTION("""COMPUTED_VALUE"""),41.9029)</f>
        <v>41.902900000000002</v>
      </c>
      <c r="D190" s="2">
        <f ca="1">IFERROR(__xludf.DUMMYFUNCTION("""COMPUTED_VALUE"""),12.4534)</f>
        <v>12.4534</v>
      </c>
      <c r="E190" s="2">
        <f ca="1">IFERROR(__xludf.DUMMYFUNCTION("""COMPUTED_VALUE"""),0)</f>
        <v>0</v>
      </c>
      <c r="F190" s="2">
        <f ca="1">IFERROR(__xludf.DUMMYFUNCTION("""COMPUTED_VALUE"""),0)</f>
        <v>0</v>
      </c>
      <c r="G190" s="2">
        <f ca="1">IFERROR(__xludf.DUMMYFUNCTION("""COMPUTED_VALUE"""),0)</f>
        <v>0</v>
      </c>
      <c r="H190" s="2">
        <f ca="1">IFERROR(__xludf.DUMMYFUNCTION("""COMPUTED_VALUE"""),0)</f>
        <v>0</v>
      </c>
      <c r="I190" s="2">
        <f ca="1">IFERROR(__xludf.DUMMYFUNCTION("""COMPUTED_VALUE"""),0)</f>
        <v>0</v>
      </c>
      <c r="J190" s="2">
        <f ca="1">IFERROR(__xludf.DUMMYFUNCTION("""COMPUTED_VALUE"""),0)</f>
        <v>0</v>
      </c>
      <c r="K190" s="2">
        <f ca="1">IFERROR(__xludf.DUMMYFUNCTION("""COMPUTED_VALUE"""),0)</f>
        <v>0</v>
      </c>
      <c r="L190" s="2">
        <f ca="1">IFERROR(__xludf.DUMMYFUNCTION("""COMPUTED_VALUE"""),0)</f>
        <v>0</v>
      </c>
      <c r="M190" s="2">
        <f ca="1">IFERROR(__xludf.DUMMYFUNCTION("""COMPUTED_VALUE"""),0)</f>
        <v>0</v>
      </c>
      <c r="N190" s="2">
        <f ca="1">IFERROR(__xludf.DUMMYFUNCTION("""COMPUTED_VALUE"""),0)</f>
        <v>0</v>
      </c>
      <c r="O190" s="2">
        <f ca="1">IFERROR(__xludf.DUMMYFUNCTION("""COMPUTED_VALUE"""),0)</f>
        <v>0</v>
      </c>
      <c r="P190" s="2">
        <f ca="1">IFERROR(__xludf.DUMMYFUNCTION("""COMPUTED_VALUE"""),0)</f>
        <v>0</v>
      </c>
      <c r="Q190" s="2">
        <f ca="1">IFERROR(__xludf.DUMMYFUNCTION("""COMPUTED_VALUE"""),0)</f>
        <v>0</v>
      </c>
      <c r="R190" s="2">
        <f ca="1">IFERROR(__xludf.DUMMYFUNCTION("""COMPUTED_VALUE"""),0)</f>
        <v>0</v>
      </c>
      <c r="S190" s="2">
        <f ca="1">IFERROR(__xludf.DUMMYFUNCTION("""COMPUTED_VALUE"""),0)</f>
        <v>0</v>
      </c>
      <c r="T190" s="2">
        <f ca="1">IFERROR(__xludf.DUMMYFUNCTION("""COMPUTED_VALUE"""),0)</f>
        <v>0</v>
      </c>
      <c r="U190" s="2">
        <f ca="1">IFERROR(__xludf.DUMMYFUNCTION("""COMPUTED_VALUE"""),0)</f>
        <v>0</v>
      </c>
      <c r="V190" s="2">
        <f ca="1">IFERROR(__xludf.DUMMYFUNCTION("""COMPUTED_VALUE"""),0)</f>
        <v>0</v>
      </c>
      <c r="W190" s="2">
        <f ca="1">IFERROR(__xludf.DUMMYFUNCTION("""COMPUTED_VALUE"""),0)</f>
        <v>0</v>
      </c>
      <c r="X190" s="2">
        <f ca="1">IFERROR(__xludf.DUMMYFUNCTION("""COMPUTED_VALUE"""),0)</f>
        <v>0</v>
      </c>
      <c r="Y190" s="2">
        <f ca="1">IFERROR(__xludf.DUMMYFUNCTION("""COMPUTED_VALUE"""),0)</f>
        <v>0</v>
      </c>
      <c r="Z190" s="2">
        <f ca="1">IFERROR(__xludf.DUMMYFUNCTION("""COMPUTED_VALUE"""),0)</f>
        <v>0</v>
      </c>
      <c r="AA190" s="2">
        <f ca="1">IFERROR(__xludf.DUMMYFUNCTION("""COMPUTED_VALUE"""),0)</f>
        <v>0</v>
      </c>
      <c r="AB190" s="2">
        <f ca="1">IFERROR(__xludf.DUMMYFUNCTION("""COMPUTED_VALUE"""),0)</f>
        <v>0</v>
      </c>
      <c r="AC190" s="2">
        <f ca="1">IFERROR(__xludf.DUMMYFUNCTION("""COMPUTED_VALUE"""),0)</f>
        <v>0</v>
      </c>
      <c r="AD190" s="2">
        <f ca="1">IFERROR(__xludf.DUMMYFUNCTION("""COMPUTED_VALUE"""),0)</f>
        <v>0</v>
      </c>
      <c r="AE190" s="2">
        <f ca="1">IFERROR(__xludf.DUMMYFUNCTION("""COMPUTED_VALUE"""),0)</f>
        <v>0</v>
      </c>
      <c r="AF190" s="2">
        <f ca="1">IFERROR(__xludf.DUMMYFUNCTION("""COMPUTED_VALUE"""),0)</f>
        <v>0</v>
      </c>
      <c r="AG190" s="2">
        <f ca="1">IFERROR(__xludf.DUMMYFUNCTION("""COMPUTED_VALUE"""),0)</f>
        <v>0</v>
      </c>
      <c r="AH190" s="2">
        <f ca="1">IFERROR(__xludf.DUMMYFUNCTION("""COMPUTED_VALUE"""),0)</f>
        <v>0</v>
      </c>
      <c r="AI190" s="2">
        <f ca="1">IFERROR(__xludf.DUMMYFUNCTION("""COMPUTED_VALUE"""),0)</f>
        <v>0</v>
      </c>
      <c r="AJ190" s="2">
        <f ca="1">IFERROR(__xludf.DUMMYFUNCTION("""COMPUTED_VALUE"""),0)</f>
        <v>0</v>
      </c>
      <c r="AK190" s="2">
        <f ca="1">IFERROR(__xludf.DUMMYFUNCTION("""COMPUTED_VALUE"""),0)</f>
        <v>0</v>
      </c>
      <c r="AL190" s="2">
        <f ca="1">IFERROR(__xludf.DUMMYFUNCTION("""COMPUTED_VALUE"""),0)</f>
        <v>0</v>
      </c>
      <c r="AM190" s="2">
        <f ca="1">IFERROR(__xludf.DUMMYFUNCTION("""COMPUTED_VALUE"""),0)</f>
        <v>0</v>
      </c>
      <c r="AN190" s="2">
        <f ca="1">IFERROR(__xludf.DUMMYFUNCTION("""COMPUTED_VALUE"""),0)</f>
        <v>0</v>
      </c>
      <c r="AO190" s="2">
        <f ca="1">IFERROR(__xludf.DUMMYFUNCTION("""COMPUTED_VALUE"""),0)</f>
        <v>0</v>
      </c>
      <c r="AP190" s="2">
        <f ca="1">IFERROR(__xludf.DUMMYFUNCTION("""COMPUTED_VALUE"""),0)</f>
        <v>0</v>
      </c>
      <c r="AQ190" s="2">
        <f ca="1">IFERROR(__xludf.DUMMYFUNCTION("""COMPUTED_VALUE"""),0)</f>
        <v>0</v>
      </c>
      <c r="AR190" s="2">
        <f ca="1">IFERROR(__xludf.DUMMYFUNCTION("""COMPUTED_VALUE"""),0)</f>
        <v>0</v>
      </c>
      <c r="AS190" s="2">
        <f ca="1">IFERROR(__xludf.DUMMYFUNCTION("""COMPUTED_VALUE"""),0)</f>
        <v>0</v>
      </c>
      <c r="AT190" s="2">
        <f ca="1">IFERROR(__xludf.DUMMYFUNCTION("""COMPUTED_VALUE"""),0)</f>
        <v>0</v>
      </c>
      <c r="AU190" s="2">
        <f ca="1">IFERROR(__xludf.DUMMYFUNCTION("""COMPUTED_VALUE"""),0)</f>
        <v>0</v>
      </c>
      <c r="AV190" s="2">
        <f ca="1">IFERROR(__xludf.DUMMYFUNCTION("""COMPUTED_VALUE"""),0)</f>
        <v>0</v>
      </c>
      <c r="AW190" s="2">
        <f ca="1">IFERROR(__xludf.DUMMYFUNCTION("""COMPUTED_VALUE"""),0)</f>
        <v>0</v>
      </c>
      <c r="AX190" s="2">
        <f ca="1">IFERROR(__xludf.DUMMYFUNCTION("""COMPUTED_VALUE"""),0)</f>
        <v>0</v>
      </c>
      <c r="AY190" s="2">
        <f ca="1">IFERROR(__xludf.DUMMYFUNCTION("""COMPUTED_VALUE"""),0)</f>
        <v>0</v>
      </c>
      <c r="AZ190" s="2">
        <f ca="1">IFERROR(__xludf.DUMMYFUNCTION("""COMPUTED_VALUE"""),0)</f>
        <v>0</v>
      </c>
    </row>
    <row r="191" spans="1:52" ht="13.2" x14ac:dyDescent="0.25">
      <c r="A191" s="2" t="str">
        <f ca="1">IFERROR(__xludf.DUMMYFUNCTION("""COMPUTED_VALUE"""),"Santa Clara County, CA")</f>
        <v>Santa Clara County, CA</v>
      </c>
      <c r="B191" s="2" t="str">
        <f ca="1">IFERROR(__xludf.DUMMYFUNCTION("""COMPUTED_VALUE"""),"US")</f>
        <v>US</v>
      </c>
      <c r="C191" s="2">
        <f ca="1">IFERROR(__xludf.DUMMYFUNCTION("""COMPUTED_VALUE"""),37.3541)</f>
        <v>37.354100000000003</v>
      </c>
      <c r="D191" s="2">
        <f ca="1">IFERROR(__xludf.DUMMYFUNCTION("""COMPUTED_VALUE"""),-121.9552)</f>
        <v>-121.9552</v>
      </c>
      <c r="E191" s="2">
        <f ca="1">IFERROR(__xludf.DUMMYFUNCTION("""COMPUTED_VALUE"""),0)</f>
        <v>0</v>
      </c>
      <c r="F191" s="2">
        <f ca="1">IFERROR(__xludf.DUMMYFUNCTION("""COMPUTED_VALUE"""),0)</f>
        <v>0</v>
      </c>
      <c r="G191" s="2">
        <f ca="1">IFERROR(__xludf.DUMMYFUNCTION("""COMPUTED_VALUE"""),0)</f>
        <v>0</v>
      </c>
      <c r="H191" s="2">
        <f ca="1">IFERROR(__xludf.DUMMYFUNCTION("""COMPUTED_VALUE"""),0)</f>
        <v>0</v>
      </c>
      <c r="I191" s="2">
        <f ca="1">IFERROR(__xludf.DUMMYFUNCTION("""COMPUTED_VALUE"""),0)</f>
        <v>0</v>
      </c>
      <c r="J191" s="2">
        <f ca="1">IFERROR(__xludf.DUMMYFUNCTION("""COMPUTED_VALUE"""),0)</f>
        <v>0</v>
      </c>
      <c r="K191" s="2">
        <f ca="1">IFERROR(__xludf.DUMMYFUNCTION("""COMPUTED_VALUE"""),0)</f>
        <v>0</v>
      </c>
      <c r="L191" s="2">
        <f ca="1">IFERROR(__xludf.DUMMYFUNCTION("""COMPUTED_VALUE"""),0)</f>
        <v>0</v>
      </c>
      <c r="M191" s="2">
        <f ca="1">IFERROR(__xludf.DUMMYFUNCTION("""COMPUTED_VALUE"""),0)</f>
        <v>0</v>
      </c>
      <c r="N191" s="2">
        <f ca="1">IFERROR(__xludf.DUMMYFUNCTION("""COMPUTED_VALUE"""),0)</f>
        <v>0</v>
      </c>
      <c r="O191" s="2">
        <f ca="1">IFERROR(__xludf.DUMMYFUNCTION("""COMPUTED_VALUE"""),0)</f>
        <v>0</v>
      </c>
      <c r="P191" s="2">
        <f ca="1">IFERROR(__xludf.DUMMYFUNCTION("""COMPUTED_VALUE"""),0)</f>
        <v>0</v>
      </c>
      <c r="Q191" s="2">
        <f ca="1">IFERROR(__xludf.DUMMYFUNCTION("""COMPUTED_VALUE"""),0)</f>
        <v>0</v>
      </c>
      <c r="R191" s="2">
        <f ca="1">IFERROR(__xludf.DUMMYFUNCTION("""COMPUTED_VALUE"""),0)</f>
        <v>0</v>
      </c>
      <c r="S191" s="2">
        <f ca="1">IFERROR(__xludf.DUMMYFUNCTION("""COMPUTED_VALUE"""),0)</f>
        <v>0</v>
      </c>
      <c r="T191" s="2">
        <f ca="1">IFERROR(__xludf.DUMMYFUNCTION("""COMPUTED_VALUE"""),0)</f>
        <v>0</v>
      </c>
      <c r="U191" s="2">
        <f ca="1">IFERROR(__xludf.DUMMYFUNCTION("""COMPUTED_VALUE"""),0)</f>
        <v>0</v>
      </c>
      <c r="V191" s="2">
        <f ca="1">IFERROR(__xludf.DUMMYFUNCTION("""COMPUTED_VALUE"""),0)</f>
        <v>0</v>
      </c>
      <c r="W191" s="2">
        <f ca="1">IFERROR(__xludf.DUMMYFUNCTION("""COMPUTED_VALUE"""),0)</f>
        <v>0</v>
      </c>
      <c r="X191" s="2">
        <f ca="1">IFERROR(__xludf.DUMMYFUNCTION("""COMPUTED_VALUE"""),0)</f>
        <v>0</v>
      </c>
      <c r="Y191" s="2">
        <f ca="1">IFERROR(__xludf.DUMMYFUNCTION("""COMPUTED_VALUE"""),0)</f>
        <v>0</v>
      </c>
      <c r="Z191" s="2">
        <f ca="1">IFERROR(__xludf.DUMMYFUNCTION("""COMPUTED_VALUE"""),0)</f>
        <v>0</v>
      </c>
      <c r="AA191" s="2">
        <f ca="1">IFERROR(__xludf.DUMMYFUNCTION("""COMPUTED_VALUE"""),0)</f>
        <v>0</v>
      </c>
      <c r="AB191" s="2">
        <f ca="1">IFERROR(__xludf.DUMMYFUNCTION("""COMPUTED_VALUE"""),0)</f>
        <v>0</v>
      </c>
      <c r="AC191" s="2">
        <f ca="1">IFERROR(__xludf.DUMMYFUNCTION("""COMPUTED_VALUE"""),0)</f>
        <v>0</v>
      </c>
      <c r="AD191" s="2">
        <f ca="1">IFERROR(__xludf.DUMMYFUNCTION("""COMPUTED_VALUE"""),0)</f>
        <v>0</v>
      </c>
      <c r="AE191" s="2">
        <f ca="1">IFERROR(__xludf.DUMMYFUNCTION("""COMPUTED_VALUE"""),0)</f>
        <v>0</v>
      </c>
      <c r="AF191" s="2">
        <f ca="1">IFERROR(__xludf.DUMMYFUNCTION("""COMPUTED_VALUE"""),0)</f>
        <v>0</v>
      </c>
      <c r="AG191" s="2">
        <f ca="1">IFERROR(__xludf.DUMMYFUNCTION("""COMPUTED_VALUE"""),0)</f>
        <v>0</v>
      </c>
      <c r="AH191" s="2">
        <f ca="1">IFERROR(__xludf.DUMMYFUNCTION("""COMPUTED_VALUE"""),0)</f>
        <v>0</v>
      </c>
      <c r="AI191" s="2">
        <f ca="1">IFERROR(__xludf.DUMMYFUNCTION("""COMPUTED_VALUE"""),0)</f>
        <v>0</v>
      </c>
      <c r="AJ191" s="2">
        <f ca="1">IFERROR(__xludf.DUMMYFUNCTION("""COMPUTED_VALUE"""),0)</f>
        <v>0</v>
      </c>
      <c r="AK191" s="2">
        <f ca="1">IFERROR(__xludf.DUMMYFUNCTION("""COMPUTED_VALUE"""),0)</f>
        <v>0</v>
      </c>
      <c r="AL191" s="2">
        <f ca="1">IFERROR(__xludf.DUMMYFUNCTION("""COMPUTED_VALUE"""),0)</f>
        <v>0</v>
      </c>
      <c r="AM191" s="2">
        <f ca="1">IFERROR(__xludf.DUMMYFUNCTION("""COMPUTED_VALUE"""),0)</f>
        <v>0</v>
      </c>
      <c r="AN191" s="2">
        <f ca="1">IFERROR(__xludf.DUMMYFUNCTION("""COMPUTED_VALUE"""),0)</f>
        <v>0</v>
      </c>
      <c r="AO191" s="2">
        <f ca="1">IFERROR(__xludf.DUMMYFUNCTION("""COMPUTED_VALUE"""),0)</f>
        <v>0</v>
      </c>
      <c r="AP191" s="2">
        <f ca="1">IFERROR(__xludf.DUMMYFUNCTION("""COMPUTED_VALUE"""),0)</f>
        <v>0</v>
      </c>
      <c r="AQ191" s="2">
        <f ca="1">IFERROR(__xludf.DUMMYFUNCTION("""COMPUTED_VALUE"""),0)</f>
        <v>0</v>
      </c>
      <c r="AR191" s="2">
        <f ca="1">IFERROR(__xludf.DUMMYFUNCTION("""COMPUTED_VALUE"""),0)</f>
        <v>0</v>
      </c>
      <c r="AS191" s="2">
        <f ca="1">IFERROR(__xludf.DUMMYFUNCTION("""COMPUTED_VALUE"""),0)</f>
        <v>0</v>
      </c>
      <c r="AT191" s="2">
        <f ca="1">IFERROR(__xludf.DUMMYFUNCTION("""COMPUTED_VALUE"""),0)</f>
        <v>0</v>
      </c>
      <c r="AU191" s="2">
        <f ca="1">IFERROR(__xludf.DUMMYFUNCTION("""COMPUTED_VALUE"""),0)</f>
        <v>0</v>
      </c>
      <c r="AV191" s="2">
        <f ca="1">IFERROR(__xludf.DUMMYFUNCTION("""COMPUTED_VALUE"""),0)</f>
        <v>0</v>
      </c>
      <c r="AW191" s="2">
        <f ca="1">IFERROR(__xludf.DUMMYFUNCTION("""COMPUTED_VALUE"""),0)</f>
        <v>0</v>
      </c>
      <c r="AX191" s="2">
        <f ca="1">IFERROR(__xludf.DUMMYFUNCTION("""COMPUTED_VALUE"""),0)</f>
        <v>0</v>
      </c>
      <c r="AY191" s="2">
        <f ca="1">IFERROR(__xludf.DUMMYFUNCTION("""COMPUTED_VALUE"""),0)</f>
        <v>0</v>
      </c>
      <c r="AZ191" s="2">
        <f ca="1">IFERROR(__xludf.DUMMYFUNCTION("""COMPUTED_VALUE"""),0)</f>
        <v>0</v>
      </c>
    </row>
    <row r="192" spans="1:52" ht="13.2" x14ac:dyDescent="0.25">
      <c r="A192" s="2" t="str">
        <f ca="1">IFERROR(__xludf.DUMMYFUNCTION("""COMPUTED_VALUE"""),"Grand Princess Cruise Ship")</f>
        <v>Grand Princess Cruise Ship</v>
      </c>
      <c r="B192" s="2" t="str">
        <f ca="1">IFERROR(__xludf.DUMMYFUNCTION("""COMPUTED_VALUE"""),"US")</f>
        <v>US</v>
      </c>
      <c r="C192" s="2">
        <f ca="1">IFERROR(__xludf.DUMMYFUNCTION("""COMPUTED_VALUE"""),37.6489)</f>
        <v>37.648899999999998</v>
      </c>
      <c r="D192" s="2">
        <f ca="1">IFERROR(__xludf.DUMMYFUNCTION("""COMPUTED_VALUE"""),-122.6655)</f>
        <v>-122.66549999999999</v>
      </c>
      <c r="E192" s="2">
        <f ca="1">IFERROR(__xludf.DUMMYFUNCTION("""COMPUTED_VALUE"""),0)</f>
        <v>0</v>
      </c>
      <c r="F192" s="2">
        <f ca="1">IFERROR(__xludf.DUMMYFUNCTION("""COMPUTED_VALUE"""),0)</f>
        <v>0</v>
      </c>
      <c r="G192" s="2">
        <f ca="1">IFERROR(__xludf.DUMMYFUNCTION("""COMPUTED_VALUE"""),0)</f>
        <v>0</v>
      </c>
      <c r="H192" s="2">
        <f ca="1">IFERROR(__xludf.DUMMYFUNCTION("""COMPUTED_VALUE"""),0)</f>
        <v>0</v>
      </c>
      <c r="I192" s="2">
        <f ca="1">IFERROR(__xludf.DUMMYFUNCTION("""COMPUTED_VALUE"""),0)</f>
        <v>0</v>
      </c>
      <c r="J192" s="2">
        <f ca="1">IFERROR(__xludf.DUMMYFUNCTION("""COMPUTED_VALUE"""),0)</f>
        <v>0</v>
      </c>
      <c r="K192" s="2">
        <f ca="1">IFERROR(__xludf.DUMMYFUNCTION("""COMPUTED_VALUE"""),0)</f>
        <v>0</v>
      </c>
      <c r="L192" s="2">
        <f ca="1">IFERROR(__xludf.DUMMYFUNCTION("""COMPUTED_VALUE"""),0)</f>
        <v>0</v>
      </c>
      <c r="M192" s="2">
        <f ca="1">IFERROR(__xludf.DUMMYFUNCTION("""COMPUTED_VALUE"""),0)</f>
        <v>0</v>
      </c>
      <c r="N192" s="2">
        <f ca="1">IFERROR(__xludf.DUMMYFUNCTION("""COMPUTED_VALUE"""),0)</f>
        <v>0</v>
      </c>
      <c r="O192" s="2">
        <f ca="1">IFERROR(__xludf.DUMMYFUNCTION("""COMPUTED_VALUE"""),0)</f>
        <v>0</v>
      </c>
      <c r="P192" s="2">
        <f ca="1">IFERROR(__xludf.DUMMYFUNCTION("""COMPUTED_VALUE"""),0)</f>
        <v>0</v>
      </c>
      <c r="Q192" s="2">
        <f ca="1">IFERROR(__xludf.DUMMYFUNCTION("""COMPUTED_VALUE"""),0)</f>
        <v>0</v>
      </c>
      <c r="R192" s="2">
        <f ca="1">IFERROR(__xludf.DUMMYFUNCTION("""COMPUTED_VALUE"""),0)</f>
        <v>0</v>
      </c>
      <c r="S192" s="2">
        <f ca="1">IFERROR(__xludf.DUMMYFUNCTION("""COMPUTED_VALUE"""),0)</f>
        <v>0</v>
      </c>
      <c r="T192" s="2">
        <f ca="1">IFERROR(__xludf.DUMMYFUNCTION("""COMPUTED_VALUE"""),0)</f>
        <v>0</v>
      </c>
      <c r="U192" s="2">
        <f ca="1">IFERROR(__xludf.DUMMYFUNCTION("""COMPUTED_VALUE"""),0)</f>
        <v>0</v>
      </c>
      <c r="V192" s="2">
        <f ca="1">IFERROR(__xludf.DUMMYFUNCTION("""COMPUTED_VALUE"""),0)</f>
        <v>0</v>
      </c>
      <c r="W192" s="2">
        <f ca="1">IFERROR(__xludf.DUMMYFUNCTION("""COMPUTED_VALUE"""),0)</f>
        <v>0</v>
      </c>
      <c r="X192" s="2">
        <f ca="1">IFERROR(__xludf.DUMMYFUNCTION("""COMPUTED_VALUE"""),0)</f>
        <v>0</v>
      </c>
      <c r="Y192" s="2">
        <f ca="1">IFERROR(__xludf.DUMMYFUNCTION("""COMPUTED_VALUE"""),0)</f>
        <v>0</v>
      </c>
      <c r="Z192" s="2">
        <f ca="1">IFERROR(__xludf.DUMMYFUNCTION("""COMPUTED_VALUE"""),0)</f>
        <v>0</v>
      </c>
      <c r="AA192" s="2">
        <f ca="1">IFERROR(__xludf.DUMMYFUNCTION("""COMPUTED_VALUE"""),0)</f>
        <v>0</v>
      </c>
      <c r="AB192" s="2">
        <f ca="1">IFERROR(__xludf.DUMMYFUNCTION("""COMPUTED_VALUE"""),0)</f>
        <v>0</v>
      </c>
      <c r="AC192" s="2">
        <f ca="1">IFERROR(__xludf.DUMMYFUNCTION("""COMPUTED_VALUE"""),0)</f>
        <v>0</v>
      </c>
      <c r="AD192" s="2">
        <f ca="1">IFERROR(__xludf.DUMMYFUNCTION("""COMPUTED_VALUE"""),0)</f>
        <v>0</v>
      </c>
      <c r="AE192" s="2">
        <f ca="1">IFERROR(__xludf.DUMMYFUNCTION("""COMPUTED_VALUE"""),0)</f>
        <v>0</v>
      </c>
      <c r="AF192" s="2">
        <f ca="1">IFERROR(__xludf.DUMMYFUNCTION("""COMPUTED_VALUE"""),0)</f>
        <v>0</v>
      </c>
      <c r="AG192" s="2">
        <f ca="1">IFERROR(__xludf.DUMMYFUNCTION("""COMPUTED_VALUE"""),0)</f>
        <v>0</v>
      </c>
      <c r="AH192" s="2">
        <f ca="1">IFERROR(__xludf.DUMMYFUNCTION("""COMPUTED_VALUE"""),0)</f>
        <v>0</v>
      </c>
      <c r="AI192" s="2">
        <f ca="1">IFERROR(__xludf.DUMMYFUNCTION("""COMPUTED_VALUE"""),0)</f>
        <v>0</v>
      </c>
      <c r="AJ192" s="2">
        <f ca="1">IFERROR(__xludf.DUMMYFUNCTION("""COMPUTED_VALUE"""),0)</f>
        <v>0</v>
      </c>
      <c r="AK192" s="2">
        <f ca="1">IFERROR(__xludf.DUMMYFUNCTION("""COMPUTED_VALUE"""),0)</f>
        <v>0</v>
      </c>
      <c r="AL192" s="2">
        <f ca="1">IFERROR(__xludf.DUMMYFUNCTION("""COMPUTED_VALUE"""),0)</f>
        <v>0</v>
      </c>
      <c r="AM192" s="2">
        <f ca="1">IFERROR(__xludf.DUMMYFUNCTION("""COMPUTED_VALUE"""),0)</f>
        <v>0</v>
      </c>
      <c r="AN192" s="2">
        <f ca="1">IFERROR(__xludf.DUMMYFUNCTION("""COMPUTED_VALUE"""),0)</f>
        <v>0</v>
      </c>
      <c r="AO192" s="2">
        <f ca="1">IFERROR(__xludf.DUMMYFUNCTION("""COMPUTED_VALUE"""),0)</f>
        <v>0</v>
      </c>
      <c r="AP192" s="2">
        <f ca="1">IFERROR(__xludf.DUMMYFUNCTION("""COMPUTED_VALUE"""),0)</f>
        <v>0</v>
      </c>
      <c r="AQ192" s="2">
        <f ca="1">IFERROR(__xludf.DUMMYFUNCTION("""COMPUTED_VALUE"""),0)</f>
        <v>0</v>
      </c>
      <c r="AR192" s="2">
        <f ca="1">IFERROR(__xludf.DUMMYFUNCTION("""COMPUTED_VALUE"""),0)</f>
        <v>0</v>
      </c>
      <c r="AS192" s="2">
        <f ca="1">IFERROR(__xludf.DUMMYFUNCTION("""COMPUTED_VALUE"""),0)</f>
        <v>0</v>
      </c>
      <c r="AT192" s="2">
        <f ca="1">IFERROR(__xludf.DUMMYFUNCTION("""COMPUTED_VALUE"""),0)</f>
        <v>0</v>
      </c>
      <c r="AU192" s="2">
        <f ca="1">IFERROR(__xludf.DUMMYFUNCTION("""COMPUTED_VALUE"""),0)</f>
        <v>0</v>
      </c>
      <c r="AV192" s="2">
        <f ca="1">IFERROR(__xludf.DUMMYFUNCTION("""COMPUTED_VALUE"""),0)</f>
        <v>0</v>
      </c>
      <c r="AW192" s="2">
        <f ca="1">IFERROR(__xludf.DUMMYFUNCTION("""COMPUTED_VALUE"""),0)</f>
        <v>0</v>
      </c>
      <c r="AX192" s="2">
        <f ca="1">IFERROR(__xludf.DUMMYFUNCTION("""COMPUTED_VALUE"""),0)</f>
        <v>0</v>
      </c>
      <c r="AY192" s="2">
        <f ca="1">IFERROR(__xludf.DUMMYFUNCTION("""COMPUTED_VALUE"""),0)</f>
        <v>0</v>
      </c>
      <c r="AZ192" s="2">
        <f ca="1">IFERROR(__xludf.DUMMYFUNCTION("""COMPUTED_VALUE"""),0)</f>
        <v>0</v>
      </c>
    </row>
    <row r="193" spans="1:52" ht="13.2" x14ac:dyDescent="0.25">
      <c r="A193" s="2" t="str">
        <f ca="1">IFERROR(__xludf.DUMMYFUNCTION("""COMPUTED_VALUE"""),"")</f>
        <v/>
      </c>
      <c r="B193" s="2" t="str">
        <f ca="1">IFERROR(__xludf.DUMMYFUNCTION("""COMPUTED_VALUE"""),"French Guiana")</f>
        <v>French Guiana</v>
      </c>
      <c r="C193" s="2">
        <f ca="1">IFERROR(__xludf.DUMMYFUNCTION("""COMPUTED_VALUE"""),3.9339)</f>
        <v>3.9339</v>
      </c>
      <c r="D193" s="2">
        <f ca="1">IFERROR(__xludf.DUMMYFUNCTION("""COMPUTED_VALUE"""),-53.1258)</f>
        <v>-53.125799999999998</v>
      </c>
      <c r="E193" s="2">
        <f ca="1">IFERROR(__xludf.DUMMYFUNCTION("""COMPUTED_VALUE"""),0)</f>
        <v>0</v>
      </c>
      <c r="F193" s="2">
        <f ca="1">IFERROR(__xludf.DUMMYFUNCTION("""COMPUTED_VALUE"""),0)</f>
        <v>0</v>
      </c>
      <c r="G193" s="2">
        <f ca="1">IFERROR(__xludf.DUMMYFUNCTION("""COMPUTED_VALUE"""),0)</f>
        <v>0</v>
      </c>
      <c r="H193" s="2">
        <f ca="1">IFERROR(__xludf.DUMMYFUNCTION("""COMPUTED_VALUE"""),0)</f>
        <v>0</v>
      </c>
      <c r="I193" s="2">
        <f ca="1">IFERROR(__xludf.DUMMYFUNCTION("""COMPUTED_VALUE"""),0)</f>
        <v>0</v>
      </c>
      <c r="J193" s="2">
        <f ca="1">IFERROR(__xludf.DUMMYFUNCTION("""COMPUTED_VALUE"""),0)</f>
        <v>0</v>
      </c>
      <c r="K193" s="2">
        <f ca="1">IFERROR(__xludf.DUMMYFUNCTION("""COMPUTED_VALUE"""),0)</f>
        <v>0</v>
      </c>
      <c r="L193" s="2">
        <f ca="1">IFERROR(__xludf.DUMMYFUNCTION("""COMPUTED_VALUE"""),0)</f>
        <v>0</v>
      </c>
      <c r="M193" s="2">
        <f ca="1">IFERROR(__xludf.DUMMYFUNCTION("""COMPUTED_VALUE"""),0)</f>
        <v>0</v>
      </c>
      <c r="N193" s="2">
        <f ca="1">IFERROR(__xludf.DUMMYFUNCTION("""COMPUTED_VALUE"""),0)</f>
        <v>0</v>
      </c>
      <c r="O193" s="2">
        <f ca="1">IFERROR(__xludf.DUMMYFUNCTION("""COMPUTED_VALUE"""),0)</f>
        <v>0</v>
      </c>
      <c r="P193" s="2">
        <f ca="1">IFERROR(__xludf.DUMMYFUNCTION("""COMPUTED_VALUE"""),0)</f>
        <v>0</v>
      </c>
      <c r="Q193" s="2">
        <f ca="1">IFERROR(__xludf.DUMMYFUNCTION("""COMPUTED_VALUE"""),0)</f>
        <v>0</v>
      </c>
      <c r="R193" s="2">
        <f ca="1">IFERROR(__xludf.DUMMYFUNCTION("""COMPUTED_VALUE"""),0)</f>
        <v>0</v>
      </c>
      <c r="S193" s="2">
        <f ca="1">IFERROR(__xludf.DUMMYFUNCTION("""COMPUTED_VALUE"""),0)</f>
        <v>0</v>
      </c>
      <c r="T193" s="2">
        <f ca="1">IFERROR(__xludf.DUMMYFUNCTION("""COMPUTED_VALUE"""),0)</f>
        <v>0</v>
      </c>
      <c r="U193" s="2">
        <f ca="1">IFERROR(__xludf.DUMMYFUNCTION("""COMPUTED_VALUE"""),0)</f>
        <v>0</v>
      </c>
      <c r="V193" s="2">
        <f ca="1">IFERROR(__xludf.DUMMYFUNCTION("""COMPUTED_VALUE"""),0)</f>
        <v>0</v>
      </c>
      <c r="W193" s="2">
        <f ca="1">IFERROR(__xludf.DUMMYFUNCTION("""COMPUTED_VALUE"""),0)</f>
        <v>0</v>
      </c>
      <c r="X193" s="2">
        <f ca="1">IFERROR(__xludf.DUMMYFUNCTION("""COMPUTED_VALUE"""),0)</f>
        <v>0</v>
      </c>
      <c r="Y193" s="2">
        <f ca="1">IFERROR(__xludf.DUMMYFUNCTION("""COMPUTED_VALUE"""),0)</f>
        <v>0</v>
      </c>
      <c r="Z193" s="2">
        <f ca="1">IFERROR(__xludf.DUMMYFUNCTION("""COMPUTED_VALUE"""),0)</f>
        <v>0</v>
      </c>
      <c r="AA193" s="2">
        <f ca="1">IFERROR(__xludf.DUMMYFUNCTION("""COMPUTED_VALUE"""),0)</f>
        <v>0</v>
      </c>
      <c r="AB193" s="2">
        <f ca="1">IFERROR(__xludf.DUMMYFUNCTION("""COMPUTED_VALUE"""),0)</f>
        <v>0</v>
      </c>
      <c r="AC193" s="2">
        <f ca="1">IFERROR(__xludf.DUMMYFUNCTION("""COMPUTED_VALUE"""),0)</f>
        <v>0</v>
      </c>
      <c r="AD193" s="2">
        <f ca="1">IFERROR(__xludf.DUMMYFUNCTION("""COMPUTED_VALUE"""),0)</f>
        <v>0</v>
      </c>
      <c r="AE193" s="2">
        <f ca="1">IFERROR(__xludf.DUMMYFUNCTION("""COMPUTED_VALUE"""),0)</f>
        <v>0</v>
      </c>
      <c r="AF193" s="2">
        <f ca="1">IFERROR(__xludf.DUMMYFUNCTION("""COMPUTED_VALUE"""),0)</f>
        <v>0</v>
      </c>
      <c r="AG193" s="2">
        <f ca="1">IFERROR(__xludf.DUMMYFUNCTION("""COMPUTED_VALUE"""),0)</f>
        <v>0</v>
      </c>
      <c r="AH193" s="2">
        <f ca="1">IFERROR(__xludf.DUMMYFUNCTION("""COMPUTED_VALUE"""),0)</f>
        <v>0</v>
      </c>
      <c r="AI193" s="2">
        <f ca="1">IFERROR(__xludf.DUMMYFUNCTION("""COMPUTED_VALUE"""),0)</f>
        <v>0</v>
      </c>
      <c r="AJ193" s="2">
        <f ca="1">IFERROR(__xludf.DUMMYFUNCTION("""COMPUTED_VALUE"""),0)</f>
        <v>0</v>
      </c>
      <c r="AK193" s="2">
        <f ca="1">IFERROR(__xludf.DUMMYFUNCTION("""COMPUTED_VALUE"""),0)</f>
        <v>0</v>
      </c>
      <c r="AL193" s="2">
        <f ca="1">IFERROR(__xludf.DUMMYFUNCTION("""COMPUTED_VALUE"""),0)</f>
        <v>0</v>
      </c>
      <c r="AM193" s="2">
        <f ca="1">IFERROR(__xludf.DUMMYFUNCTION("""COMPUTED_VALUE"""),0)</f>
        <v>0</v>
      </c>
      <c r="AN193" s="2">
        <f ca="1">IFERROR(__xludf.DUMMYFUNCTION("""COMPUTED_VALUE"""),0)</f>
        <v>0</v>
      </c>
      <c r="AO193" s="2">
        <f ca="1">IFERROR(__xludf.DUMMYFUNCTION("""COMPUTED_VALUE"""),0)</f>
        <v>0</v>
      </c>
      <c r="AP193" s="2">
        <f ca="1">IFERROR(__xludf.DUMMYFUNCTION("""COMPUTED_VALUE"""),0)</f>
        <v>0</v>
      </c>
      <c r="AQ193" s="2">
        <f ca="1">IFERROR(__xludf.DUMMYFUNCTION("""COMPUTED_VALUE"""),0)</f>
        <v>0</v>
      </c>
      <c r="AR193" s="2">
        <f ca="1">IFERROR(__xludf.DUMMYFUNCTION("""COMPUTED_VALUE"""),0)</f>
        <v>0</v>
      </c>
      <c r="AS193" s="2">
        <f ca="1">IFERROR(__xludf.DUMMYFUNCTION("""COMPUTED_VALUE"""),0)</f>
        <v>0</v>
      </c>
      <c r="AT193" s="2">
        <f ca="1">IFERROR(__xludf.DUMMYFUNCTION("""COMPUTED_VALUE"""),0)</f>
        <v>0</v>
      </c>
      <c r="AU193" s="2">
        <f ca="1">IFERROR(__xludf.DUMMYFUNCTION("""COMPUTED_VALUE"""),0)</f>
        <v>0</v>
      </c>
      <c r="AV193" s="2">
        <f ca="1">IFERROR(__xludf.DUMMYFUNCTION("""COMPUTED_VALUE"""),0)</f>
        <v>0</v>
      </c>
      <c r="AW193" s="2">
        <f ca="1">IFERROR(__xludf.DUMMYFUNCTION("""COMPUTED_VALUE"""),0)</f>
        <v>0</v>
      </c>
      <c r="AX193" s="2">
        <f ca="1">IFERROR(__xludf.DUMMYFUNCTION("""COMPUTED_VALUE"""),0)</f>
        <v>0</v>
      </c>
      <c r="AY193" s="2">
        <f ca="1">IFERROR(__xludf.DUMMYFUNCTION("""COMPUTED_VALUE"""),0)</f>
        <v>0</v>
      </c>
      <c r="AZ193" s="2">
        <f ca="1">IFERROR(__xludf.DUMMYFUNCTION("""COMPUTED_VALUE"""),0)</f>
        <v>0</v>
      </c>
    </row>
    <row r="194" spans="1:52" ht="13.2" x14ac:dyDescent="0.25">
      <c r="A194" s="2" t="str">
        <f ca="1">IFERROR(__xludf.DUMMYFUNCTION("""COMPUTED_VALUE"""),"")</f>
        <v/>
      </c>
      <c r="B194" s="2" t="str">
        <f ca="1">IFERROR(__xludf.DUMMYFUNCTION("""COMPUTED_VALUE"""),"Malta")</f>
        <v>Malta</v>
      </c>
      <c r="C194" s="2">
        <f ca="1">IFERROR(__xludf.DUMMYFUNCTION("""COMPUTED_VALUE"""),35.9375)</f>
        <v>35.9375</v>
      </c>
      <c r="D194" s="2">
        <f ca="1">IFERROR(__xludf.DUMMYFUNCTION("""COMPUTED_VALUE"""),14.3754)</f>
        <v>14.375400000000001</v>
      </c>
      <c r="E194" s="2">
        <f ca="1">IFERROR(__xludf.DUMMYFUNCTION("""COMPUTED_VALUE"""),0)</f>
        <v>0</v>
      </c>
      <c r="F194" s="2">
        <f ca="1">IFERROR(__xludf.DUMMYFUNCTION("""COMPUTED_VALUE"""),0)</f>
        <v>0</v>
      </c>
      <c r="G194" s="2">
        <f ca="1">IFERROR(__xludf.DUMMYFUNCTION("""COMPUTED_VALUE"""),0)</f>
        <v>0</v>
      </c>
      <c r="H194" s="2">
        <f ca="1">IFERROR(__xludf.DUMMYFUNCTION("""COMPUTED_VALUE"""),0)</f>
        <v>0</v>
      </c>
      <c r="I194" s="2">
        <f ca="1">IFERROR(__xludf.DUMMYFUNCTION("""COMPUTED_VALUE"""),0)</f>
        <v>0</v>
      </c>
      <c r="J194" s="2">
        <f ca="1">IFERROR(__xludf.DUMMYFUNCTION("""COMPUTED_VALUE"""),0)</f>
        <v>0</v>
      </c>
      <c r="K194" s="2">
        <f ca="1">IFERROR(__xludf.DUMMYFUNCTION("""COMPUTED_VALUE"""),0)</f>
        <v>0</v>
      </c>
      <c r="L194" s="2">
        <f ca="1">IFERROR(__xludf.DUMMYFUNCTION("""COMPUTED_VALUE"""),0)</f>
        <v>0</v>
      </c>
      <c r="M194" s="2">
        <f ca="1">IFERROR(__xludf.DUMMYFUNCTION("""COMPUTED_VALUE"""),0)</f>
        <v>0</v>
      </c>
      <c r="N194" s="2">
        <f ca="1">IFERROR(__xludf.DUMMYFUNCTION("""COMPUTED_VALUE"""),0)</f>
        <v>0</v>
      </c>
      <c r="O194" s="2">
        <f ca="1">IFERROR(__xludf.DUMMYFUNCTION("""COMPUTED_VALUE"""),0)</f>
        <v>0</v>
      </c>
      <c r="P194" s="2">
        <f ca="1">IFERROR(__xludf.DUMMYFUNCTION("""COMPUTED_VALUE"""),0)</f>
        <v>0</v>
      </c>
      <c r="Q194" s="2">
        <f ca="1">IFERROR(__xludf.DUMMYFUNCTION("""COMPUTED_VALUE"""),0)</f>
        <v>0</v>
      </c>
      <c r="R194" s="2">
        <f ca="1">IFERROR(__xludf.DUMMYFUNCTION("""COMPUTED_VALUE"""),0)</f>
        <v>0</v>
      </c>
      <c r="S194" s="2">
        <f ca="1">IFERROR(__xludf.DUMMYFUNCTION("""COMPUTED_VALUE"""),0)</f>
        <v>0</v>
      </c>
      <c r="T194" s="2">
        <f ca="1">IFERROR(__xludf.DUMMYFUNCTION("""COMPUTED_VALUE"""),0)</f>
        <v>0</v>
      </c>
      <c r="U194" s="2">
        <f ca="1">IFERROR(__xludf.DUMMYFUNCTION("""COMPUTED_VALUE"""),0)</f>
        <v>0</v>
      </c>
      <c r="V194" s="2">
        <f ca="1">IFERROR(__xludf.DUMMYFUNCTION("""COMPUTED_VALUE"""),0)</f>
        <v>0</v>
      </c>
      <c r="W194" s="2">
        <f ca="1">IFERROR(__xludf.DUMMYFUNCTION("""COMPUTED_VALUE"""),0)</f>
        <v>0</v>
      </c>
      <c r="X194" s="2">
        <f ca="1">IFERROR(__xludf.DUMMYFUNCTION("""COMPUTED_VALUE"""),0)</f>
        <v>0</v>
      </c>
      <c r="Y194" s="2">
        <f ca="1">IFERROR(__xludf.DUMMYFUNCTION("""COMPUTED_VALUE"""),0)</f>
        <v>0</v>
      </c>
      <c r="Z194" s="2">
        <f ca="1">IFERROR(__xludf.DUMMYFUNCTION("""COMPUTED_VALUE"""),0)</f>
        <v>0</v>
      </c>
      <c r="AA194" s="2">
        <f ca="1">IFERROR(__xludf.DUMMYFUNCTION("""COMPUTED_VALUE"""),0)</f>
        <v>0</v>
      </c>
      <c r="AB194" s="2">
        <f ca="1">IFERROR(__xludf.DUMMYFUNCTION("""COMPUTED_VALUE"""),0)</f>
        <v>0</v>
      </c>
      <c r="AC194" s="2">
        <f ca="1">IFERROR(__xludf.DUMMYFUNCTION("""COMPUTED_VALUE"""),0)</f>
        <v>0</v>
      </c>
      <c r="AD194" s="2">
        <f ca="1">IFERROR(__xludf.DUMMYFUNCTION("""COMPUTED_VALUE"""),0)</f>
        <v>0</v>
      </c>
      <c r="AE194" s="2">
        <f ca="1">IFERROR(__xludf.DUMMYFUNCTION("""COMPUTED_VALUE"""),0)</f>
        <v>0</v>
      </c>
      <c r="AF194" s="2">
        <f ca="1">IFERROR(__xludf.DUMMYFUNCTION("""COMPUTED_VALUE"""),0)</f>
        <v>0</v>
      </c>
      <c r="AG194" s="2">
        <f ca="1">IFERROR(__xludf.DUMMYFUNCTION("""COMPUTED_VALUE"""),0)</f>
        <v>0</v>
      </c>
      <c r="AH194" s="2">
        <f ca="1">IFERROR(__xludf.DUMMYFUNCTION("""COMPUTED_VALUE"""),0)</f>
        <v>0</v>
      </c>
      <c r="AI194" s="2">
        <f ca="1">IFERROR(__xludf.DUMMYFUNCTION("""COMPUTED_VALUE"""),0)</f>
        <v>0</v>
      </c>
      <c r="AJ194" s="2">
        <f ca="1">IFERROR(__xludf.DUMMYFUNCTION("""COMPUTED_VALUE"""),0)</f>
        <v>0</v>
      </c>
      <c r="AK194" s="2">
        <f ca="1">IFERROR(__xludf.DUMMYFUNCTION("""COMPUTED_VALUE"""),0)</f>
        <v>0</v>
      </c>
      <c r="AL194" s="2">
        <f ca="1">IFERROR(__xludf.DUMMYFUNCTION("""COMPUTED_VALUE"""),0)</f>
        <v>0</v>
      </c>
      <c r="AM194" s="2">
        <f ca="1">IFERROR(__xludf.DUMMYFUNCTION("""COMPUTED_VALUE"""),0)</f>
        <v>0</v>
      </c>
      <c r="AN194" s="2">
        <f ca="1">IFERROR(__xludf.DUMMYFUNCTION("""COMPUTED_VALUE"""),0)</f>
        <v>0</v>
      </c>
      <c r="AO194" s="2">
        <f ca="1">IFERROR(__xludf.DUMMYFUNCTION("""COMPUTED_VALUE"""),0)</f>
        <v>0</v>
      </c>
      <c r="AP194" s="2">
        <f ca="1">IFERROR(__xludf.DUMMYFUNCTION("""COMPUTED_VALUE"""),0)</f>
        <v>0</v>
      </c>
      <c r="AQ194" s="2">
        <f ca="1">IFERROR(__xludf.DUMMYFUNCTION("""COMPUTED_VALUE"""),0)</f>
        <v>0</v>
      </c>
      <c r="AR194" s="2">
        <f ca="1">IFERROR(__xludf.DUMMYFUNCTION("""COMPUTED_VALUE"""),0)</f>
        <v>0</v>
      </c>
      <c r="AS194" s="2">
        <f ca="1">IFERROR(__xludf.DUMMYFUNCTION("""COMPUTED_VALUE"""),0)</f>
        <v>0</v>
      </c>
      <c r="AT194" s="2">
        <f ca="1">IFERROR(__xludf.DUMMYFUNCTION("""COMPUTED_VALUE"""),0)</f>
        <v>0</v>
      </c>
      <c r="AU194" s="2">
        <f ca="1">IFERROR(__xludf.DUMMYFUNCTION("""COMPUTED_VALUE"""),0)</f>
        <v>0</v>
      </c>
      <c r="AV194" s="2">
        <f ca="1">IFERROR(__xludf.DUMMYFUNCTION("""COMPUTED_VALUE"""),0)</f>
        <v>0</v>
      </c>
      <c r="AW194" s="2">
        <f ca="1">IFERROR(__xludf.DUMMYFUNCTION("""COMPUTED_VALUE"""),0)</f>
        <v>0</v>
      </c>
      <c r="AX194" s="2">
        <f ca="1">IFERROR(__xludf.DUMMYFUNCTION("""COMPUTED_VALUE"""),0)</f>
        <v>0</v>
      </c>
      <c r="AY194" s="2">
        <f ca="1">IFERROR(__xludf.DUMMYFUNCTION("""COMPUTED_VALUE"""),0)</f>
        <v>0</v>
      </c>
      <c r="AZ194" s="2">
        <f ca="1">IFERROR(__xludf.DUMMYFUNCTION("""COMPUTED_VALUE"""),0)</f>
        <v>0</v>
      </c>
    </row>
    <row r="195" spans="1:52" ht="13.2" x14ac:dyDescent="0.25">
      <c r="A195" s="2" t="str">
        <f ca="1">IFERROR(__xludf.DUMMYFUNCTION("""COMPUTED_VALUE"""),"Douglas County, CO")</f>
        <v>Douglas County, CO</v>
      </c>
      <c r="B195" s="2" t="str">
        <f ca="1">IFERROR(__xludf.DUMMYFUNCTION("""COMPUTED_VALUE"""),"US")</f>
        <v>US</v>
      </c>
      <c r="C195" s="2">
        <f ca="1">IFERROR(__xludf.DUMMYFUNCTION("""COMPUTED_VALUE"""),39.2587)</f>
        <v>39.258699999999997</v>
      </c>
      <c r="D195" s="2">
        <f ca="1">IFERROR(__xludf.DUMMYFUNCTION("""COMPUTED_VALUE"""),-104.9389)</f>
        <v>-104.9389</v>
      </c>
      <c r="E195" s="2">
        <f ca="1">IFERROR(__xludf.DUMMYFUNCTION("""COMPUTED_VALUE"""),0)</f>
        <v>0</v>
      </c>
      <c r="F195" s="2">
        <f ca="1">IFERROR(__xludf.DUMMYFUNCTION("""COMPUTED_VALUE"""),0)</f>
        <v>0</v>
      </c>
      <c r="G195" s="2">
        <f ca="1">IFERROR(__xludf.DUMMYFUNCTION("""COMPUTED_VALUE"""),0)</f>
        <v>0</v>
      </c>
      <c r="H195" s="2">
        <f ca="1">IFERROR(__xludf.DUMMYFUNCTION("""COMPUTED_VALUE"""),0)</f>
        <v>0</v>
      </c>
      <c r="I195" s="2">
        <f ca="1">IFERROR(__xludf.DUMMYFUNCTION("""COMPUTED_VALUE"""),0)</f>
        <v>0</v>
      </c>
      <c r="J195" s="2">
        <f ca="1">IFERROR(__xludf.DUMMYFUNCTION("""COMPUTED_VALUE"""),0)</f>
        <v>0</v>
      </c>
      <c r="K195" s="2">
        <f ca="1">IFERROR(__xludf.DUMMYFUNCTION("""COMPUTED_VALUE"""),0)</f>
        <v>0</v>
      </c>
      <c r="L195" s="2">
        <f ca="1">IFERROR(__xludf.DUMMYFUNCTION("""COMPUTED_VALUE"""),0)</f>
        <v>0</v>
      </c>
      <c r="M195" s="2">
        <f ca="1">IFERROR(__xludf.DUMMYFUNCTION("""COMPUTED_VALUE"""),0)</f>
        <v>0</v>
      </c>
      <c r="N195" s="2">
        <f ca="1">IFERROR(__xludf.DUMMYFUNCTION("""COMPUTED_VALUE"""),0)</f>
        <v>0</v>
      </c>
      <c r="O195" s="2">
        <f ca="1">IFERROR(__xludf.DUMMYFUNCTION("""COMPUTED_VALUE"""),0)</f>
        <v>0</v>
      </c>
      <c r="P195" s="2">
        <f ca="1">IFERROR(__xludf.DUMMYFUNCTION("""COMPUTED_VALUE"""),0)</f>
        <v>0</v>
      </c>
      <c r="Q195" s="2">
        <f ca="1">IFERROR(__xludf.DUMMYFUNCTION("""COMPUTED_VALUE"""),0)</f>
        <v>0</v>
      </c>
      <c r="R195" s="2">
        <f ca="1">IFERROR(__xludf.DUMMYFUNCTION("""COMPUTED_VALUE"""),0)</f>
        <v>0</v>
      </c>
      <c r="S195" s="2">
        <f ca="1">IFERROR(__xludf.DUMMYFUNCTION("""COMPUTED_VALUE"""),0)</f>
        <v>0</v>
      </c>
      <c r="T195" s="2">
        <f ca="1">IFERROR(__xludf.DUMMYFUNCTION("""COMPUTED_VALUE"""),0)</f>
        <v>0</v>
      </c>
      <c r="U195" s="2">
        <f ca="1">IFERROR(__xludf.DUMMYFUNCTION("""COMPUTED_VALUE"""),0)</f>
        <v>0</v>
      </c>
      <c r="V195" s="2">
        <f ca="1">IFERROR(__xludf.DUMMYFUNCTION("""COMPUTED_VALUE"""),0)</f>
        <v>0</v>
      </c>
      <c r="W195" s="2">
        <f ca="1">IFERROR(__xludf.DUMMYFUNCTION("""COMPUTED_VALUE"""),0)</f>
        <v>0</v>
      </c>
      <c r="X195" s="2">
        <f ca="1">IFERROR(__xludf.DUMMYFUNCTION("""COMPUTED_VALUE"""),0)</f>
        <v>0</v>
      </c>
      <c r="Y195" s="2">
        <f ca="1">IFERROR(__xludf.DUMMYFUNCTION("""COMPUTED_VALUE"""),0)</f>
        <v>0</v>
      </c>
      <c r="Z195" s="2">
        <f ca="1">IFERROR(__xludf.DUMMYFUNCTION("""COMPUTED_VALUE"""),0)</f>
        <v>0</v>
      </c>
      <c r="AA195" s="2">
        <f ca="1">IFERROR(__xludf.DUMMYFUNCTION("""COMPUTED_VALUE"""),0)</f>
        <v>0</v>
      </c>
      <c r="AB195" s="2">
        <f ca="1">IFERROR(__xludf.DUMMYFUNCTION("""COMPUTED_VALUE"""),0)</f>
        <v>0</v>
      </c>
      <c r="AC195" s="2">
        <f ca="1">IFERROR(__xludf.DUMMYFUNCTION("""COMPUTED_VALUE"""),0)</f>
        <v>0</v>
      </c>
      <c r="AD195" s="2">
        <f ca="1">IFERROR(__xludf.DUMMYFUNCTION("""COMPUTED_VALUE"""),0)</f>
        <v>0</v>
      </c>
      <c r="AE195" s="2">
        <f ca="1">IFERROR(__xludf.DUMMYFUNCTION("""COMPUTED_VALUE"""),0)</f>
        <v>0</v>
      </c>
      <c r="AF195" s="2">
        <f ca="1">IFERROR(__xludf.DUMMYFUNCTION("""COMPUTED_VALUE"""),0)</f>
        <v>0</v>
      </c>
      <c r="AG195" s="2">
        <f ca="1">IFERROR(__xludf.DUMMYFUNCTION("""COMPUTED_VALUE"""),0)</f>
        <v>0</v>
      </c>
      <c r="AH195" s="2">
        <f ca="1">IFERROR(__xludf.DUMMYFUNCTION("""COMPUTED_VALUE"""),0)</f>
        <v>0</v>
      </c>
      <c r="AI195" s="2">
        <f ca="1">IFERROR(__xludf.DUMMYFUNCTION("""COMPUTED_VALUE"""),0)</f>
        <v>0</v>
      </c>
      <c r="AJ195" s="2">
        <f ca="1">IFERROR(__xludf.DUMMYFUNCTION("""COMPUTED_VALUE"""),0)</f>
        <v>0</v>
      </c>
      <c r="AK195" s="2">
        <f ca="1">IFERROR(__xludf.DUMMYFUNCTION("""COMPUTED_VALUE"""),0)</f>
        <v>0</v>
      </c>
      <c r="AL195" s="2">
        <f ca="1">IFERROR(__xludf.DUMMYFUNCTION("""COMPUTED_VALUE"""),0)</f>
        <v>0</v>
      </c>
      <c r="AM195" s="2">
        <f ca="1">IFERROR(__xludf.DUMMYFUNCTION("""COMPUTED_VALUE"""),0)</f>
        <v>0</v>
      </c>
      <c r="AN195" s="2">
        <f ca="1">IFERROR(__xludf.DUMMYFUNCTION("""COMPUTED_VALUE"""),0)</f>
        <v>0</v>
      </c>
      <c r="AO195" s="2">
        <f ca="1">IFERROR(__xludf.DUMMYFUNCTION("""COMPUTED_VALUE"""),0)</f>
        <v>0</v>
      </c>
      <c r="AP195" s="2">
        <f ca="1">IFERROR(__xludf.DUMMYFUNCTION("""COMPUTED_VALUE"""),0)</f>
        <v>0</v>
      </c>
      <c r="AQ195" s="2">
        <f ca="1">IFERROR(__xludf.DUMMYFUNCTION("""COMPUTED_VALUE"""),0)</f>
        <v>0</v>
      </c>
      <c r="AR195" s="2">
        <f ca="1">IFERROR(__xludf.DUMMYFUNCTION("""COMPUTED_VALUE"""),0)</f>
        <v>0</v>
      </c>
      <c r="AS195" s="2">
        <f ca="1">IFERROR(__xludf.DUMMYFUNCTION("""COMPUTED_VALUE"""),0)</f>
        <v>0</v>
      </c>
      <c r="AT195" s="2">
        <f ca="1">IFERROR(__xludf.DUMMYFUNCTION("""COMPUTED_VALUE"""),0)</f>
        <v>0</v>
      </c>
      <c r="AU195" s="2">
        <f ca="1">IFERROR(__xludf.DUMMYFUNCTION("""COMPUTED_VALUE"""),0)</f>
        <v>0</v>
      </c>
      <c r="AV195" s="2">
        <f ca="1">IFERROR(__xludf.DUMMYFUNCTION("""COMPUTED_VALUE"""),0)</f>
        <v>0</v>
      </c>
      <c r="AW195" s="2">
        <f ca="1">IFERROR(__xludf.DUMMYFUNCTION("""COMPUTED_VALUE"""),0)</f>
        <v>0</v>
      </c>
      <c r="AX195" s="2">
        <f ca="1">IFERROR(__xludf.DUMMYFUNCTION("""COMPUTED_VALUE"""),0)</f>
        <v>0</v>
      </c>
      <c r="AY195" s="2">
        <f ca="1">IFERROR(__xludf.DUMMYFUNCTION("""COMPUTED_VALUE"""),0)</f>
        <v>0</v>
      </c>
      <c r="AZ195" s="2">
        <f ca="1">IFERROR(__xludf.DUMMYFUNCTION("""COMPUTED_VALUE"""),0)</f>
        <v>0</v>
      </c>
    </row>
    <row r="196" spans="1:52" ht="13.2" x14ac:dyDescent="0.25">
      <c r="A196" s="2" t="str">
        <f ca="1">IFERROR(__xludf.DUMMYFUNCTION("""COMPUTED_VALUE"""),"Providence County, RI")</f>
        <v>Providence County, RI</v>
      </c>
      <c r="B196" s="2" t="str">
        <f ca="1">IFERROR(__xludf.DUMMYFUNCTION("""COMPUTED_VALUE"""),"US")</f>
        <v>US</v>
      </c>
      <c r="C196" s="2">
        <f ca="1">IFERROR(__xludf.DUMMYFUNCTION("""COMPUTED_VALUE"""),41.8882)</f>
        <v>41.888199999999998</v>
      </c>
      <c r="D196" s="2">
        <f ca="1">IFERROR(__xludf.DUMMYFUNCTION("""COMPUTED_VALUE"""),-71.4774)</f>
        <v>-71.477400000000003</v>
      </c>
      <c r="E196" s="2">
        <f ca="1">IFERROR(__xludf.DUMMYFUNCTION("""COMPUTED_VALUE"""),0)</f>
        <v>0</v>
      </c>
      <c r="F196" s="2">
        <f ca="1">IFERROR(__xludf.DUMMYFUNCTION("""COMPUTED_VALUE"""),0)</f>
        <v>0</v>
      </c>
      <c r="G196" s="2">
        <f ca="1">IFERROR(__xludf.DUMMYFUNCTION("""COMPUTED_VALUE"""),0)</f>
        <v>0</v>
      </c>
      <c r="H196" s="2">
        <f ca="1">IFERROR(__xludf.DUMMYFUNCTION("""COMPUTED_VALUE"""),0)</f>
        <v>0</v>
      </c>
      <c r="I196" s="2">
        <f ca="1">IFERROR(__xludf.DUMMYFUNCTION("""COMPUTED_VALUE"""),0)</f>
        <v>0</v>
      </c>
      <c r="J196" s="2">
        <f ca="1">IFERROR(__xludf.DUMMYFUNCTION("""COMPUTED_VALUE"""),0)</f>
        <v>0</v>
      </c>
      <c r="K196" s="2">
        <f ca="1">IFERROR(__xludf.DUMMYFUNCTION("""COMPUTED_VALUE"""),0)</f>
        <v>0</v>
      </c>
      <c r="L196" s="2">
        <f ca="1">IFERROR(__xludf.DUMMYFUNCTION("""COMPUTED_VALUE"""),0)</f>
        <v>0</v>
      </c>
      <c r="M196" s="2">
        <f ca="1">IFERROR(__xludf.DUMMYFUNCTION("""COMPUTED_VALUE"""),0)</f>
        <v>0</v>
      </c>
      <c r="N196" s="2">
        <f ca="1">IFERROR(__xludf.DUMMYFUNCTION("""COMPUTED_VALUE"""),0)</f>
        <v>0</v>
      </c>
      <c r="O196" s="2">
        <f ca="1">IFERROR(__xludf.DUMMYFUNCTION("""COMPUTED_VALUE"""),0)</f>
        <v>0</v>
      </c>
      <c r="P196" s="2">
        <f ca="1">IFERROR(__xludf.DUMMYFUNCTION("""COMPUTED_VALUE"""),0)</f>
        <v>0</v>
      </c>
      <c r="Q196" s="2">
        <f ca="1">IFERROR(__xludf.DUMMYFUNCTION("""COMPUTED_VALUE"""),0)</f>
        <v>0</v>
      </c>
      <c r="R196" s="2">
        <f ca="1">IFERROR(__xludf.DUMMYFUNCTION("""COMPUTED_VALUE"""),0)</f>
        <v>0</v>
      </c>
      <c r="S196" s="2">
        <f ca="1">IFERROR(__xludf.DUMMYFUNCTION("""COMPUTED_VALUE"""),0)</f>
        <v>0</v>
      </c>
      <c r="T196" s="2">
        <f ca="1">IFERROR(__xludf.DUMMYFUNCTION("""COMPUTED_VALUE"""),0)</f>
        <v>0</v>
      </c>
      <c r="U196" s="2">
        <f ca="1">IFERROR(__xludf.DUMMYFUNCTION("""COMPUTED_VALUE"""),0)</f>
        <v>0</v>
      </c>
      <c r="V196" s="2">
        <f ca="1">IFERROR(__xludf.DUMMYFUNCTION("""COMPUTED_VALUE"""),0)</f>
        <v>0</v>
      </c>
      <c r="W196" s="2">
        <f ca="1">IFERROR(__xludf.DUMMYFUNCTION("""COMPUTED_VALUE"""),0)</f>
        <v>0</v>
      </c>
      <c r="X196" s="2">
        <f ca="1">IFERROR(__xludf.DUMMYFUNCTION("""COMPUTED_VALUE"""),0)</f>
        <v>0</v>
      </c>
      <c r="Y196" s="2">
        <f ca="1">IFERROR(__xludf.DUMMYFUNCTION("""COMPUTED_VALUE"""),0)</f>
        <v>0</v>
      </c>
      <c r="Z196" s="2">
        <f ca="1">IFERROR(__xludf.DUMMYFUNCTION("""COMPUTED_VALUE"""),0)</f>
        <v>0</v>
      </c>
      <c r="AA196" s="2">
        <f ca="1">IFERROR(__xludf.DUMMYFUNCTION("""COMPUTED_VALUE"""),0)</f>
        <v>0</v>
      </c>
      <c r="AB196" s="2">
        <f ca="1">IFERROR(__xludf.DUMMYFUNCTION("""COMPUTED_VALUE"""),0)</f>
        <v>0</v>
      </c>
      <c r="AC196" s="2">
        <f ca="1">IFERROR(__xludf.DUMMYFUNCTION("""COMPUTED_VALUE"""),0)</f>
        <v>0</v>
      </c>
      <c r="AD196" s="2">
        <f ca="1">IFERROR(__xludf.DUMMYFUNCTION("""COMPUTED_VALUE"""),0)</f>
        <v>0</v>
      </c>
      <c r="AE196" s="2">
        <f ca="1">IFERROR(__xludf.DUMMYFUNCTION("""COMPUTED_VALUE"""),0)</f>
        <v>0</v>
      </c>
      <c r="AF196" s="2">
        <f ca="1">IFERROR(__xludf.DUMMYFUNCTION("""COMPUTED_VALUE"""),0)</f>
        <v>0</v>
      </c>
      <c r="AG196" s="2">
        <f ca="1">IFERROR(__xludf.DUMMYFUNCTION("""COMPUTED_VALUE"""),0)</f>
        <v>0</v>
      </c>
      <c r="AH196" s="2">
        <f ca="1">IFERROR(__xludf.DUMMYFUNCTION("""COMPUTED_VALUE"""),0)</f>
        <v>0</v>
      </c>
      <c r="AI196" s="2">
        <f ca="1">IFERROR(__xludf.DUMMYFUNCTION("""COMPUTED_VALUE"""),0)</f>
        <v>0</v>
      </c>
      <c r="AJ196" s="2">
        <f ca="1">IFERROR(__xludf.DUMMYFUNCTION("""COMPUTED_VALUE"""),0)</f>
        <v>0</v>
      </c>
      <c r="AK196" s="2">
        <f ca="1">IFERROR(__xludf.DUMMYFUNCTION("""COMPUTED_VALUE"""),0)</f>
        <v>0</v>
      </c>
      <c r="AL196" s="2">
        <f ca="1">IFERROR(__xludf.DUMMYFUNCTION("""COMPUTED_VALUE"""),0)</f>
        <v>0</v>
      </c>
      <c r="AM196" s="2">
        <f ca="1">IFERROR(__xludf.DUMMYFUNCTION("""COMPUTED_VALUE"""),0)</f>
        <v>0</v>
      </c>
      <c r="AN196" s="2">
        <f ca="1">IFERROR(__xludf.DUMMYFUNCTION("""COMPUTED_VALUE"""),0)</f>
        <v>0</v>
      </c>
      <c r="AO196" s="2">
        <f ca="1">IFERROR(__xludf.DUMMYFUNCTION("""COMPUTED_VALUE"""),0)</f>
        <v>0</v>
      </c>
      <c r="AP196" s="2">
        <f ca="1">IFERROR(__xludf.DUMMYFUNCTION("""COMPUTED_VALUE"""),0)</f>
        <v>0</v>
      </c>
      <c r="AQ196" s="2">
        <f ca="1">IFERROR(__xludf.DUMMYFUNCTION("""COMPUTED_VALUE"""),0)</f>
        <v>0</v>
      </c>
      <c r="AR196" s="2">
        <f ca="1">IFERROR(__xludf.DUMMYFUNCTION("""COMPUTED_VALUE"""),0)</f>
        <v>0</v>
      </c>
      <c r="AS196" s="2">
        <f ca="1">IFERROR(__xludf.DUMMYFUNCTION("""COMPUTED_VALUE"""),0)</f>
        <v>0</v>
      </c>
      <c r="AT196" s="2">
        <f ca="1">IFERROR(__xludf.DUMMYFUNCTION("""COMPUTED_VALUE"""),0)</f>
        <v>0</v>
      </c>
      <c r="AU196" s="2">
        <f ca="1">IFERROR(__xludf.DUMMYFUNCTION("""COMPUTED_VALUE"""),0)</f>
        <v>0</v>
      </c>
      <c r="AV196" s="2">
        <f ca="1">IFERROR(__xludf.DUMMYFUNCTION("""COMPUTED_VALUE"""),0)</f>
        <v>0</v>
      </c>
      <c r="AW196" s="2">
        <f ca="1">IFERROR(__xludf.DUMMYFUNCTION("""COMPUTED_VALUE"""),0)</f>
        <v>0</v>
      </c>
      <c r="AX196" s="2">
        <f ca="1">IFERROR(__xludf.DUMMYFUNCTION("""COMPUTED_VALUE"""),0)</f>
        <v>0</v>
      </c>
      <c r="AY196" s="2">
        <f ca="1">IFERROR(__xludf.DUMMYFUNCTION("""COMPUTED_VALUE"""),0)</f>
        <v>0</v>
      </c>
      <c r="AZ196" s="2">
        <f ca="1">IFERROR(__xludf.DUMMYFUNCTION("""COMPUTED_VALUE"""),0)</f>
        <v>0</v>
      </c>
    </row>
    <row r="197" spans="1:52" ht="13.2" x14ac:dyDescent="0.25">
      <c r="A197" s="2" t="str">
        <f ca="1">IFERROR(__xludf.DUMMYFUNCTION("""COMPUTED_VALUE"""),"")</f>
        <v/>
      </c>
      <c r="B197" s="2" t="str">
        <f ca="1">IFERROR(__xludf.DUMMYFUNCTION("""COMPUTED_VALUE"""),"Martinique")</f>
        <v>Martinique</v>
      </c>
      <c r="C197" s="2">
        <f ca="1">IFERROR(__xludf.DUMMYFUNCTION("""COMPUTED_VALUE"""),14.6415)</f>
        <v>14.641500000000001</v>
      </c>
      <c r="D197" s="2">
        <f ca="1">IFERROR(__xludf.DUMMYFUNCTION("""COMPUTED_VALUE"""),-61.0242)</f>
        <v>-61.0242</v>
      </c>
      <c r="E197" s="2">
        <f ca="1">IFERROR(__xludf.DUMMYFUNCTION("""COMPUTED_VALUE"""),0)</f>
        <v>0</v>
      </c>
      <c r="F197" s="2">
        <f ca="1">IFERROR(__xludf.DUMMYFUNCTION("""COMPUTED_VALUE"""),0)</f>
        <v>0</v>
      </c>
      <c r="G197" s="2">
        <f ca="1">IFERROR(__xludf.DUMMYFUNCTION("""COMPUTED_VALUE"""),0)</f>
        <v>0</v>
      </c>
      <c r="H197" s="2">
        <f ca="1">IFERROR(__xludf.DUMMYFUNCTION("""COMPUTED_VALUE"""),0)</f>
        <v>0</v>
      </c>
      <c r="I197" s="2">
        <f ca="1">IFERROR(__xludf.DUMMYFUNCTION("""COMPUTED_VALUE"""),0)</f>
        <v>0</v>
      </c>
      <c r="J197" s="2">
        <f ca="1">IFERROR(__xludf.DUMMYFUNCTION("""COMPUTED_VALUE"""),0)</f>
        <v>0</v>
      </c>
      <c r="K197" s="2">
        <f ca="1">IFERROR(__xludf.DUMMYFUNCTION("""COMPUTED_VALUE"""),0)</f>
        <v>0</v>
      </c>
      <c r="L197" s="2">
        <f ca="1">IFERROR(__xludf.DUMMYFUNCTION("""COMPUTED_VALUE"""),0)</f>
        <v>0</v>
      </c>
      <c r="M197" s="2">
        <f ca="1">IFERROR(__xludf.DUMMYFUNCTION("""COMPUTED_VALUE"""),0)</f>
        <v>0</v>
      </c>
      <c r="N197" s="2">
        <f ca="1">IFERROR(__xludf.DUMMYFUNCTION("""COMPUTED_VALUE"""),0)</f>
        <v>0</v>
      </c>
      <c r="O197" s="2">
        <f ca="1">IFERROR(__xludf.DUMMYFUNCTION("""COMPUTED_VALUE"""),0)</f>
        <v>0</v>
      </c>
      <c r="P197" s="2">
        <f ca="1">IFERROR(__xludf.DUMMYFUNCTION("""COMPUTED_VALUE"""),0)</f>
        <v>0</v>
      </c>
      <c r="Q197" s="2">
        <f ca="1">IFERROR(__xludf.DUMMYFUNCTION("""COMPUTED_VALUE"""),0)</f>
        <v>0</v>
      </c>
      <c r="R197" s="2">
        <f ca="1">IFERROR(__xludf.DUMMYFUNCTION("""COMPUTED_VALUE"""),0)</f>
        <v>0</v>
      </c>
      <c r="S197" s="2">
        <f ca="1">IFERROR(__xludf.DUMMYFUNCTION("""COMPUTED_VALUE"""),0)</f>
        <v>0</v>
      </c>
      <c r="T197" s="2">
        <f ca="1">IFERROR(__xludf.DUMMYFUNCTION("""COMPUTED_VALUE"""),0)</f>
        <v>0</v>
      </c>
      <c r="U197" s="2">
        <f ca="1">IFERROR(__xludf.DUMMYFUNCTION("""COMPUTED_VALUE"""),0)</f>
        <v>0</v>
      </c>
      <c r="V197" s="2">
        <f ca="1">IFERROR(__xludf.DUMMYFUNCTION("""COMPUTED_VALUE"""),0)</f>
        <v>0</v>
      </c>
      <c r="W197" s="2">
        <f ca="1">IFERROR(__xludf.DUMMYFUNCTION("""COMPUTED_VALUE"""),0)</f>
        <v>0</v>
      </c>
      <c r="X197" s="2">
        <f ca="1">IFERROR(__xludf.DUMMYFUNCTION("""COMPUTED_VALUE"""),0)</f>
        <v>0</v>
      </c>
      <c r="Y197" s="2">
        <f ca="1">IFERROR(__xludf.DUMMYFUNCTION("""COMPUTED_VALUE"""),0)</f>
        <v>0</v>
      </c>
      <c r="Z197" s="2">
        <f ca="1">IFERROR(__xludf.DUMMYFUNCTION("""COMPUTED_VALUE"""),0)</f>
        <v>0</v>
      </c>
      <c r="AA197" s="2">
        <f ca="1">IFERROR(__xludf.DUMMYFUNCTION("""COMPUTED_VALUE"""),0)</f>
        <v>0</v>
      </c>
      <c r="AB197" s="2">
        <f ca="1">IFERROR(__xludf.DUMMYFUNCTION("""COMPUTED_VALUE"""),0)</f>
        <v>0</v>
      </c>
      <c r="AC197" s="2">
        <f ca="1">IFERROR(__xludf.DUMMYFUNCTION("""COMPUTED_VALUE"""),0)</f>
        <v>0</v>
      </c>
      <c r="AD197" s="2">
        <f ca="1">IFERROR(__xludf.DUMMYFUNCTION("""COMPUTED_VALUE"""),0)</f>
        <v>0</v>
      </c>
      <c r="AE197" s="2">
        <f ca="1">IFERROR(__xludf.DUMMYFUNCTION("""COMPUTED_VALUE"""),0)</f>
        <v>0</v>
      </c>
      <c r="AF197" s="2">
        <f ca="1">IFERROR(__xludf.DUMMYFUNCTION("""COMPUTED_VALUE"""),0)</f>
        <v>0</v>
      </c>
      <c r="AG197" s="2">
        <f ca="1">IFERROR(__xludf.DUMMYFUNCTION("""COMPUTED_VALUE"""),0)</f>
        <v>0</v>
      </c>
      <c r="AH197" s="2">
        <f ca="1">IFERROR(__xludf.DUMMYFUNCTION("""COMPUTED_VALUE"""),0)</f>
        <v>0</v>
      </c>
      <c r="AI197" s="2">
        <f ca="1">IFERROR(__xludf.DUMMYFUNCTION("""COMPUTED_VALUE"""),0)</f>
        <v>0</v>
      </c>
      <c r="AJ197" s="2">
        <f ca="1">IFERROR(__xludf.DUMMYFUNCTION("""COMPUTED_VALUE"""),0)</f>
        <v>0</v>
      </c>
      <c r="AK197" s="2">
        <f ca="1">IFERROR(__xludf.DUMMYFUNCTION("""COMPUTED_VALUE"""),0)</f>
        <v>0</v>
      </c>
      <c r="AL197" s="2">
        <f ca="1">IFERROR(__xludf.DUMMYFUNCTION("""COMPUTED_VALUE"""),0)</f>
        <v>0</v>
      </c>
      <c r="AM197" s="2">
        <f ca="1">IFERROR(__xludf.DUMMYFUNCTION("""COMPUTED_VALUE"""),0)</f>
        <v>0</v>
      </c>
      <c r="AN197" s="2">
        <f ca="1">IFERROR(__xludf.DUMMYFUNCTION("""COMPUTED_VALUE"""),0)</f>
        <v>0</v>
      </c>
      <c r="AO197" s="2">
        <f ca="1">IFERROR(__xludf.DUMMYFUNCTION("""COMPUTED_VALUE"""),0)</f>
        <v>0</v>
      </c>
      <c r="AP197" s="2">
        <f ca="1">IFERROR(__xludf.DUMMYFUNCTION("""COMPUTED_VALUE"""),0)</f>
        <v>0</v>
      </c>
      <c r="AQ197" s="2">
        <f ca="1">IFERROR(__xludf.DUMMYFUNCTION("""COMPUTED_VALUE"""),0)</f>
        <v>0</v>
      </c>
      <c r="AR197" s="2">
        <f ca="1">IFERROR(__xludf.DUMMYFUNCTION("""COMPUTED_VALUE"""),0)</f>
        <v>0</v>
      </c>
      <c r="AS197" s="2">
        <f ca="1">IFERROR(__xludf.DUMMYFUNCTION("""COMPUTED_VALUE"""),0)</f>
        <v>0</v>
      </c>
      <c r="AT197" s="2">
        <f ca="1">IFERROR(__xludf.DUMMYFUNCTION("""COMPUTED_VALUE"""),0)</f>
        <v>0</v>
      </c>
      <c r="AU197" s="2">
        <f ca="1">IFERROR(__xludf.DUMMYFUNCTION("""COMPUTED_VALUE"""),0)</f>
        <v>0</v>
      </c>
      <c r="AV197" s="2">
        <f ca="1">IFERROR(__xludf.DUMMYFUNCTION("""COMPUTED_VALUE"""),0)</f>
        <v>0</v>
      </c>
      <c r="AW197" s="2">
        <f ca="1">IFERROR(__xludf.DUMMYFUNCTION("""COMPUTED_VALUE"""),0)</f>
        <v>0</v>
      </c>
      <c r="AX197" s="2">
        <f ca="1">IFERROR(__xludf.DUMMYFUNCTION("""COMPUTED_VALUE"""),0)</f>
        <v>0</v>
      </c>
      <c r="AY197" s="2">
        <f ca="1">IFERROR(__xludf.DUMMYFUNCTION("""COMPUTED_VALUE"""),0)</f>
        <v>0</v>
      </c>
      <c r="AZ197" s="2">
        <f ca="1">IFERROR(__xludf.DUMMYFUNCTION("""COMPUTED_VALUE"""),0)</f>
        <v>0</v>
      </c>
    </row>
    <row r="198" spans="1:52" ht="13.2" x14ac:dyDescent="0.25">
      <c r="A198" s="2" t="str">
        <f ca="1">IFERROR(__xludf.DUMMYFUNCTION("""COMPUTED_VALUE"""),"Alameda County, CA")</f>
        <v>Alameda County, CA</v>
      </c>
      <c r="B198" s="2" t="str">
        <f ca="1">IFERROR(__xludf.DUMMYFUNCTION("""COMPUTED_VALUE"""),"US")</f>
        <v>US</v>
      </c>
      <c r="C198" s="2">
        <f ca="1">IFERROR(__xludf.DUMMYFUNCTION("""COMPUTED_VALUE"""),37.6017)</f>
        <v>37.601700000000001</v>
      </c>
      <c r="D198" s="2">
        <f ca="1">IFERROR(__xludf.DUMMYFUNCTION("""COMPUTED_VALUE"""),-121.7195)</f>
        <v>-121.7195</v>
      </c>
      <c r="E198" s="2">
        <f ca="1">IFERROR(__xludf.DUMMYFUNCTION("""COMPUTED_VALUE"""),0)</f>
        <v>0</v>
      </c>
      <c r="F198" s="2">
        <f ca="1">IFERROR(__xludf.DUMMYFUNCTION("""COMPUTED_VALUE"""),0)</f>
        <v>0</v>
      </c>
      <c r="G198" s="2">
        <f ca="1">IFERROR(__xludf.DUMMYFUNCTION("""COMPUTED_VALUE"""),0)</f>
        <v>0</v>
      </c>
      <c r="H198" s="2">
        <f ca="1">IFERROR(__xludf.DUMMYFUNCTION("""COMPUTED_VALUE"""),0)</f>
        <v>0</v>
      </c>
      <c r="I198" s="2">
        <f ca="1">IFERROR(__xludf.DUMMYFUNCTION("""COMPUTED_VALUE"""),0)</f>
        <v>0</v>
      </c>
      <c r="J198" s="2">
        <f ca="1">IFERROR(__xludf.DUMMYFUNCTION("""COMPUTED_VALUE"""),0)</f>
        <v>0</v>
      </c>
      <c r="K198" s="2">
        <f ca="1">IFERROR(__xludf.DUMMYFUNCTION("""COMPUTED_VALUE"""),0)</f>
        <v>0</v>
      </c>
      <c r="L198" s="2">
        <f ca="1">IFERROR(__xludf.DUMMYFUNCTION("""COMPUTED_VALUE"""),0)</f>
        <v>0</v>
      </c>
      <c r="M198" s="2">
        <f ca="1">IFERROR(__xludf.DUMMYFUNCTION("""COMPUTED_VALUE"""),0)</f>
        <v>0</v>
      </c>
      <c r="N198" s="2">
        <f ca="1">IFERROR(__xludf.DUMMYFUNCTION("""COMPUTED_VALUE"""),0)</f>
        <v>0</v>
      </c>
      <c r="O198" s="2">
        <f ca="1">IFERROR(__xludf.DUMMYFUNCTION("""COMPUTED_VALUE"""),0)</f>
        <v>0</v>
      </c>
      <c r="P198" s="2">
        <f ca="1">IFERROR(__xludf.DUMMYFUNCTION("""COMPUTED_VALUE"""),0)</f>
        <v>0</v>
      </c>
      <c r="Q198" s="2">
        <f ca="1">IFERROR(__xludf.DUMMYFUNCTION("""COMPUTED_VALUE"""),0)</f>
        <v>0</v>
      </c>
      <c r="R198" s="2">
        <f ca="1">IFERROR(__xludf.DUMMYFUNCTION("""COMPUTED_VALUE"""),0)</f>
        <v>0</v>
      </c>
      <c r="S198" s="2">
        <f ca="1">IFERROR(__xludf.DUMMYFUNCTION("""COMPUTED_VALUE"""),0)</f>
        <v>0</v>
      </c>
      <c r="T198" s="2">
        <f ca="1">IFERROR(__xludf.DUMMYFUNCTION("""COMPUTED_VALUE"""),0)</f>
        <v>0</v>
      </c>
      <c r="U198" s="2">
        <f ca="1">IFERROR(__xludf.DUMMYFUNCTION("""COMPUTED_VALUE"""),0)</f>
        <v>0</v>
      </c>
      <c r="V198" s="2">
        <f ca="1">IFERROR(__xludf.DUMMYFUNCTION("""COMPUTED_VALUE"""),0)</f>
        <v>0</v>
      </c>
      <c r="W198" s="2">
        <f ca="1">IFERROR(__xludf.DUMMYFUNCTION("""COMPUTED_VALUE"""),0)</f>
        <v>0</v>
      </c>
      <c r="X198" s="2">
        <f ca="1">IFERROR(__xludf.DUMMYFUNCTION("""COMPUTED_VALUE"""),0)</f>
        <v>0</v>
      </c>
      <c r="Y198" s="2">
        <f ca="1">IFERROR(__xludf.DUMMYFUNCTION("""COMPUTED_VALUE"""),0)</f>
        <v>0</v>
      </c>
      <c r="Z198" s="2">
        <f ca="1">IFERROR(__xludf.DUMMYFUNCTION("""COMPUTED_VALUE"""),0)</f>
        <v>0</v>
      </c>
      <c r="AA198" s="2">
        <f ca="1">IFERROR(__xludf.DUMMYFUNCTION("""COMPUTED_VALUE"""),0)</f>
        <v>0</v>
      </c>
      <c r="AB198" s="2">
        <f ca="1">IFERROR(__xludf.DUMMYFUNCTION("""COMPUTED_VALUE"""),0)</f>
        <v>0</v>
      </c>
      <c r="AC198" s="2">
        <f ca="1">IFERROR(__xludf.DUMMYFUNCTION("""COMPUTED_VALUE"""),0)</f>
        <v>0</v>
      </c>
      <c r="AD198" s="2">
        <f ca="1">IFERROR(__xludf.DUMMYFUNCTION("""COMPUTED_VALUE"""),0)</f>
        <v>0</v>
      </c>
      <c r="AE198" s="2">
        <f ca="1">IFERROR(__xludf.DUMMYFUNCTION("""COMPUTED_VALUE"""),0)</f>
        <v>0</v>
      </c>
      <c r="AF198" s="2">
        <f ca="1">IFERROR(__xludf.DUMMYFUNCTION("""COMPUTED_VALUE"""),0)</f>
        <v>0</v>
      </c>
      <c r="AG198" s="2">
        <f ca="1">IFERROR(__xludf.DUMMYFUNCTION("""COMPUTED_VALUE"""),0)</f>
        <v>0</v>
      </c>
      <c r="AH198" s="2">
        <f ca="1">IFERROR(__xludf.DUMMYFUNCTION("""COMPUTED_VALUE"""),0)</f>
        <v>0</v>
      </c>
      <c r="AI198" s="2">
        <f ca="1">IFERROR(__xludf.DUMMYFUNCTION("""COMPUTED_VALUE"""),0)</f>
        <v>0</v>
      </c>
      <c r="AJ198" s="2">
        <f ca="1">IFERROR(__xludf.DUMMYFUNCTION("""COMPUTED_VALUE"""),0)</f>
        <v>0</v>
      </c>
      <c r="AK198" s="2">
        <f ca="1">IFERROR(__xludf.DUMMYFUNCTION("""COMPUTED_VALUE"""),0)</f>
        <v>0</v>
      </c>
      <c r="AL198" s="2">
        <f ca="1">IFERROR(__xludf.DUMMYFUNCTION("""COMPUTED_VALUE"""),0)</f>
        <v>0</v>
      </c>
      <c r="AM198" s="2">
        <f ca="1">IFERROR(__xludf.DUMMYFUNCTION("""COMPUTED_VALUE"""),0)</f>
        <v>0</v>
      </c>
      <c r="AN198" s="2">
        <f ca="1">IFERROR(__xludf.DUMMYFUNCTION("""COMPUTED_VALUE"""),0)</f>
        <v>0</v>
      </c>
      <c r="AO198" s="2">
        <f ca="1">IFERROR(__xludf.DUMMYFUNCTION("""COMPUTED_VALUE"""),0)</f>
        <v>0</v>
      </c>
      <c r="AP198" s="2">
        <f ca="1">IFERROR(__xludf.DUMMYFUNCTION("""COMPUTED_VALUE"""),0)</f>
        <v>0</v>
      </c>
      <c r="AQ198" s="2">
        <f ca="1">IFERROR(__xludf.DUMMYFUNCTION("""COMPUTED_VALUE"""),0)</f>
        <v>0</v>
      </c>
      <c r="AR198" s="2">
        <f ca="1">IFERROR(__xludf.DUMMYFUNCTION("""COMPUTED_VALUE"""),0)</f>
        <v>0</v>
      </c>
      <c r="AS198" s="2">
        <f ca="1">IFERROR(__xludf.DUMMYFUNCTION("""COMPUTED_VALUE"""),0)</f>
        <v>0</v>
      </c>
      <c r="AT198" s="2">
        <f ca="1">IFERROR(__xludf.DUMMYFUNCTION("""COMPUTED_VALUE"""),0)</f>
        <v>0</v>
      </c>
      <c r="AU198" s="2">
        <f ca="1">IFERROR(__xludf.DUMMYFUNCTION("""COMPUTED_VALUE"""),0)</f>
        <v>0</v>
      </c>
      <c r="AV198" s="2">
        <f ca="1">IFERROR(__xludf.DUMMYFUNCTION("""COMPUTED_VALUE"""),0)</f>
        <v>0</v>
      </c>
      <c r="AW198" s="2">
        <f ca="1">IFERROR(__xludf.DUMMYFUNCTION("""COMPUTED_VALUE"""),0)</f>
        <v>0</v>
      </c>
      <c r="AX198" s="2">
        <f ca="1">IFERROR(__xludf.DUMMYFUNCTION("""COMPUTED_VALUE"""),0)</f>
        <v>0</v>
      </c>
      <c r="AY198" s="2">
        <f ca="1">IFERROR(__xludf.DUMMYFUNCTION("""COMPUTED_VALUE"""),0)</f>
        <v>0</v>
      </c>
      <c r="AZ198" s="2">
        <f ca="1">IFERROR(__xludf.DUMMYFUNCTION("""COMPUTED_VALUE"""),0)</f>
        <v>0</v>
      </c>
    </row>
    <row r="199" spans="1:52" ht="13.2" x14ac:dyDescent="0.25">
      <c r="A199" s="2" t="str">
        <f ca="1">IFERROR(__xludf.DUMMYFUNCTION("""COMPUTED_VALUE"""),"Broward County, FL")</f>
        <v>Broward County, FL</v>
      </c>
      <c r="B199" s="2" t="str">
        <f ca="1">IFERROR(__xludf.DUMMYFUNCTION("""COMPUTED_VALUE"""),"US")</f>
        <v>US</v>
      </c>
      <c r="C199" s="2">
        <f ca="1">IFERROR(__xludf.DUMMYFUNCTION("""COMPUTED_VALUE"""),26.1901)</f>
        <v>26.190100000000001</v>
      </c>
      <c r="D199" s="2">
        <f ca="1">IFERROR(__xludf.DUMMYFUNCTION("""COMPUTED_VALUE"""),-80.3659)</f>
        <v>-80.365899999999996</v>
      </c>
      <c r="E199" s="2">
        <f ca="1">IFERROR(__xludf.DUMMYFUNCTION("""COMPUTED_VALUE"""),0)</f>
        <v>0</v>
      </c>
      <c r="F199" s="2">
        <f ca="1">IFERROR(__xludf.DUMMYFUNCTION("""COMPUTED_VALUE"""),0)</f>
        <v>0</v>
      </c>
      <c r="G199" s="2">
        <f ca="1">IFERROR(__xludf.DUMMYFUNCTION("""COMPUTED_VALUE"""),0)</f>
        <v>0</v>
      </c>
      <c r="H199" s="2">
        <f ca="1">IFERROR(__xludf.DUMMYFUNCTION("""COMPUTED_VALUE"""),0)</f>
        <v>0</v>
      </c>
      <c r="I199" s="2">
        <f ca="1">IFERROR(__xludf.DUMMYFUNCTION("""COMPUTED_VALUE"""),0)</f>
        <v>0</v>
      </c>
      <c r="J199" s="2">
        <f ca="1">IFERROR(__xludf.DUMMYFUNCTION("""COMPUTED_VALUE"""),0)</f>
        <v>0</v>
      </c>
      <c r="K199" s="2">
        <f ca="1">IFERROR(__xludf.DUMMYFUNCTION("""COMPUTED_VALUE"""),0)</f>
        <v>0</v>
      </c>
      <c r="L199" s="2">
        <f ca="1">IFERROR(__xludf.DUMMYFUNCTION("""COMPUTED_VALUE"""),0)</f>
        <v>0</v>
      </c>
      <c r="M199" s="2">
        <f ca="1">IFERROR(__xludf.DUMMYFUNCTION("""COMPUTED_VALUE"""),0)</f>
        <v>0</v>
      </c>
      <c r="N199" s="2">
        <f ca="1">IFERROR(__xludf.DUMMYFUNCTION("""COMPUTED_VALUE"""),0)</f>
        <v>0</v>
      </c>
      <c r="O199" s="2">
        <f ca="1">IFERROR(__xludf.DUMMYFUNCTION("""COMPUTED_VALUE"""),0)</f>
        <v>0</v>
      </c>
      <c r="P199" s="2">
        <f ca="1">IFERROR(__xludf.DUMMYFUNCTION("""COMPUTED_VALUE"""),0)</f>
        <v>0</v>
      </c>
      <c r="Q199" s="2">
        <f ca="1">IFERROR(__xludf.DUMMYFUNCTION("""COMPUTED_VALUE"""),0)</f>
        <v>0</v>
      </c>
      <c r="R199" s="2">
        <f ca="1">IFERROR(__xludf.DUMMYFUNCTION("""COMPUTED_VALUE"""),0)</f>
        <v>0</v>
      </c>
      <c r="S199" s="2">
        <f ca="1">IFERROR(__xludf.DUMMYFUNCTION("""COMPUTED_VALUE"""),0)</f>
        <v>0</v>
      </c>
      <c r="T199" s="2">
        <f ca="1">IFERROR(__xludf.DUMMYFUNCTION("""COMPUTED_VALUE"""),0)</f>
        <v>0</v>
      </c>
      <c r="U199" s="2">
        <f ca="1">IFERROR(__xludf.DUMMYFUNCTION("""COMPUTED_VALUE"""),0)</f>
        <v>0</v>
      </c>
      <c r="V199" s="2">
        <f ca="1">IFERROR(__xludf.DUMMYFUNCTION("""COMPUTED_VALUE"""),0)</f>
        <v>0</v>
      </c>
      <c r="W199" s="2">
        <f ca="1">IFERROR(__xludf.DUMMYFUNCTION("""COMPUTED_VALUE"""),0)</f>
        <v>0</v>
      </c>
      <c r="X199" s="2">
        <f ca="1">IFERROR(__xludf.DUMMYFUNCTION("""COMPUTED_VALUE"""),0)</f>
        <v>0</v>
      </c>
      <c r="Y199" s="2">
        <f ca="1">IFERROR(__xludf.DUMMYFUNCTION("""COMPUTED_VALUE"""),0)</f>
        <v>0</v>
      </c>
      <c r="Z199" s="2">
        <f ca="1">IFERROR(__xludf.DUMMYFUNCTION("""COMPUTED_VALUE"""),0)</f>
        <v>0</v>
      </c>
      <c r="AA199" s="2">
        <f ca="1">IFERROR(__xludf.DUMMYFUNCTION("""COMPUTED_VALUE"""),0)</f>
        <v>0</v>
      </c>
      <c r="AB199" s="2">
        <f ca="1">IFERROR(__xludf.DUMMYFUNCTION("""COMPUTED_VALUE"""),0)</f>
        <v>0</v>
      </c>
      <c r="AC199" s="2">
        <f ca="1">IFERROR(__xludf.DUMMYFUNCTION("""COMPUTED_VALUE"""),0)</f>
        <v>0</v>
      </c>
      <c r="AD199" s="2">
        <f ca="1">IFERROR(__xludf.DUMMYFUNCTION("""COMPUTED_VALUE"""),0)</f>
        <v>0</v>
      </c>
      <c r="AE199" s="2">
        <f ca="1">IFERROR(__xludf.DUMMYFUNCTION("""COMPUTED_VALUE"""),0)</f>
        <v>0</v>
      </c>
      <c r="AF199" s="2">
        <f ca="1">IFERROR(__xludf.DUMMYFUNCTION("""COMPUTED_VALUE"""),0)</f>
        <v>0</v>
      </c>
      <c r="AG199" s="2">
        <f ca="1">IFERROR(__xludf.DUMMYFUNCTION("""COMPUTED_VALUE"""),0)</f>
        <v>0</v>
      </c>
      <c r="AH199" s="2">
        <f ca="1">IFERROR(__xludf.DUMMYFUNCTION("""COMPUTED_VALUE"""),0)</f>
        <v>0</v>
      </c>
      <c r="AI199" s="2">
        <f ca="1">IFERROR(__xludf.DUMMYFUNCTION("""COMPUTED_VALUE"""),0)</f>
        <v>0</v>
      </c>
      <c r="AJ199" s="2">
        <f ca="1">IFERROR(__xludf.DUMMYFUNCTION("""COMPUTED_VALUE"""),0)</f>
        <v>0</v>
      </c>
      <c r="AK199" s="2">
        <f ca="1">IFERROR(__xludf.DUMMYFUNCTION("""COMPUTED_VALUE"""),0)</f>
        <v>0</v>
      </c>
      <c r="AL199" s="2">
        <f ca="1">IFERROR(__xludf.DUMMYFUNCTION("""COMPUTED_VALUE"""),0)</f>
        <v>0</v>
      </c>
      <c r="AM199" s="2">
        <f ca="1">IFERROR(__xludf.DUMMYFUNCTION("""COMPUTED_VALUE"""),0)</f>
        <v>0</v>
      </c>
      <c r="AN199" s="2">
        <f ca="1">IFERROR(__xludf.DUMMYFUNCTION("""COMPUTED_VALUE"""),0)</f>
        <v>0</v>
      </c>
      <c r="AO199" s="2">
        <f ca="1">IFERROR(__xludf.DUMMYFUNCTION("""COMPUTED_VALUE"""),0)</f>
        <v>0</v>
      </c>
      <c r="AP199" s="2">
        <f ca="1">IFERROR(__xludf.DUMMYFUNCTION("""COMPUTED_VALUE"""),0)</f>
        <v>0</v>
      </c>
      <c r="AQ199" s="2">
        <f ca="1">IFERROR(__xludf.DUMMYFUNCTION("""COMPUTED_VALUE"""),0)</f>
        <v>0</v>
      </c>
      <c r="AR199" s="2">
        <f ca="1">IFERROR(__xludf.DUMMYFUNCTION("""COMPUTED_VALUE"""),0)</f>
        <v>0</v>
      </c>
      <c r="AS199" s="2">
        <f ca="1">IFERROR(__xludf.DUMMYFUNCTION("""COMPUTED_VALUE"""),0)</f>
        <v>0</v>
      </c>
      <c r="AT199" s="2">
        <f ca="1">IFERROR(__xludf.DUMMYFUNCTION("""COMPUTED_VALUE"""),0)</f>
        <v>0</v>
      </c>
      <c r="AU199" s="2">
        <f ca="1">IFERROR(__xludf.DUMMYFUNCTION("""COMPUTED_VALUE"""),0)</f>
        <v>0</v>
      </c>
      <c r="AV199" s="2">
        <f ca="1">IFERROR(__xludf.DUMMYFUNCTION("""COMPUTED_VALUE"""),0)</f>
        <v>0</v>
      </c>
      <c r="AW199" s="2">
        <f ca="1">IFERROR(__xludf.DUMMYFUNCTION("""COMPUTED_VALUE"""),0)</f>
        <v>0</v>
      </c>
      <c r="AX199" s="2">
        <f ca="1">IFERROR(__xludf.DUMMYFUNCTION("""COMPUTED_VALUE"""),0)</f>
        <v>0</v>
      </c>
      <c r="AY199" s="2">
        <f ca="1">IFERROR(__xludf.DUMMYFUNCTION("""COMPUTED_VALUE"""),0)</f>
        <v>0</v>
      </c>
      <c r="AZ199" s="2">
        <f ca="1">IFERROR(__xludf.DUMMYFUNCTION("""COMPUTED_VALUE"""),0)</f>
        <v>0</v>
      </c>
    </row>
    <row r="200" spans="1:52" ht="13.2" x14ac:dyDescent="0.25">
      <c r="A200" s="2" t="str">
        <f ca="1">IFERROR(__xludf.DUMMYFUNCTION("""COMPUTED_VALUE"""),"Fairfield County, CT")</f>
        <v>Fairfield County, CT</v>
      </c>
      <c r="B200" s="2" t="str">
        <f ca="1">IFERROR(__xludf.DUMMYFUNCTION("""COMPUTED_VALUE"""),"US")</f>
        <v>US</v>
      </c>
      <c r="C200" s="2">
        <f ca="1">IFERROR(__xludf.DUMMYFUNCTION("""COMPUTED_VALUE"""),41.256)</f>
        <v>41.256</v>
      </c>
      <c r="D200" s="2">
        <f ca="1">IFERROR(__xludf.DUMMYFUNCTION("""COMPUTED_VALUE"""),-73.3709)</f>
        <v>-73.370900000000006</v>
      </c>
      <c r="E200" s="2">
        <f ca="1">IFERROR(__xludf.DUMMYFUNCTION("""COMPUTED_VALUE"""),0)</f>
        <v>0</v>
      </c>
      <c r="F200" s="2">
        <f ca="1">IFERROR(__xludf.DUMMYFUNCTION("""COMPUTED_VALUE"""),0)</f>
        <v>0</v>
      </c>
      <c r="G200" s="2">
        <f ca="1">IFERROR(__xludf.DUMMYFUNCTION("""COMPUTED_VALUE"""),0)</f>
        <v>0</v>
      </c>
      <c r="H200" s="2">
        <f ca="1">IFERROR(__xludf.DUMMYFUNCTION("""COMPUTED_VALUE"""),0)</f>
        <v>0</v>
      </c>
      <c r="I200" s="2">
        <f ca="1">IFERROR(__xludf.DUMMYFUNCTION("""COMPUTED_VALUE"""),0)</f>
        <v>0</v>
      </c>
      <c r="J200" s="2">
        <f ca="1">IFERROR(__xludf.DUMMYFUNCTION("""COMPUTED_VALUE"""),0)</f>
        <v>0</v>
      </c>
      <c r="K200" s="2">
        <f ca="1">IFERROR(__xludf.DUMMYFUNCTION("""COMPUTED_VALUE"""),0)</f>
        <v>0</v>
      </c>
      <c r="L200" s="2">
        <f ca="1">IFERROR(__xludf.DUMMYFUNCTION("""COMPUTED_VALUE"""),0)</f>
        <v>0</v>
      </c>
      <c r="M200" s="2">
        <f ca="1">IFERROR(__xludf.DUMMYFUNCTION("""COMPUTED_VALUE"""),0)</f>
        <v>0</v>
      </c>
      <c r="N200" s="2">
        <f ca="1">IFERROR(__xludf.DUMMYFUNCTION("""COMPUTED_VALUE"""),0)</f>
        <v>0</v>
      </c>
      <c r="O200" s="2">
        <f ca="1">IFERROR(__xludf.DUMMYFUNCTION("""COMPUTED_VALUE"""),0)</f>
        <v>0</v>
      </c>
      <c r="P200" s="2">
        <f ca="1">IFERROR(__xludf.DUMMYFUNCTION("""COMPUTED_VALUE"""),0)</f>
        <v>0</v>
      </c>
      <c r="Q200" s="2">
        <f ca="1">IFERROR(__xludf.DUMMYFUNCTION("""COMPUTED_VALUE"""),0)</f>
        <v>0</v>
      </c>
      <c r="R200" s="2">
        <f ca="1">IFERROR(__xludf.DUMMYFUNCTION("""COMPUTED_VALUE"""),0)</f>
        <v>0</v>
      </c>
      <c r="S200" s="2">
        <f ca="1">IFERROR(__xludf.DUMMYFUNCTION("""COMPUTED_VALUE"""),0)</f>
        <v>0</v>
      </c>
      <c r="T200" s="2">
        <f ca="1">IFERROR(__xludf.DUMMYFUNCTION("""COMPUTED_VALUE"""),0)</f>
        <v>0</v>
      </c>
      <c r="U200" s="2">
        <f ca="1">IFERROR(__xludf.DUMMYFUNCTION("""COMPUTED_VALUE"""),0)</f>
        <v>0</v>
      </c>
      <c r="V200" s="2">
        <f ca="1">IFERROR(__xludf.DUMMYFUNCTION("""COMPUTED_VALUE"""),0)</f>
        <v>0</v>
      </c>
      <c r="W200" s="2">
        <f ca="1">IFERROR(__xludf.DUMMYFUNCTION("""COMPUTED_VALUE"""),0)</f>
        <v>0</v>
      </c>
      <c r="X200" s="2">
        <f ca="1">IFERROR(__xludf.DUMMYFUNCTION("""COMPUTED_VALUE"""),0)</f>
        <v>0</v>
      </c>
      <c r="Y200" s="2">
        <f ca="1">IFERROR(__xludf.DUMMYFUNCTION("""COMPUTED_VALUE"""),0)</f>
        <v>0</v>
      </c>
      <c r="Z200" s="2">
        <f ca="1">IFERROR(__xludf.DUMMYFUNCTION("""COMPUTED_VALUE"""),0)</f>
        <v>0</v>
      </c>
      <c r="AA200" s="2">
        <f ca="1">IFERROR(__xludf.DUMMYFUNCTION("""COMPUTED_VALUE"""),0)</f>
        <v>0</v>
      </c>
      <c r="AB200" s="2">
        <f ca="1">IFERROR(__xludf.DUMMYFUNCTION("""COMPUTED_VALUE"""),0)</f>
        <v>0</v>
      </c>
      <c r="AC200" s="2">
        <f ca="1">IFERROR(__xludf.DUMMYFUNCTION("""COMPUTED_VALUE"""),0)</f>
        <v>0</v>
      </c>
      <c r="AD200" s="2">
        <f ca="1">IFERROR(__xludf.DUMMYFUNCTION("""COMPUTED_VALUE"""),0)</f>
        <v>0</v>
      </c>
      <c r="AE200" s="2">
        <f ca="1">IFERROR(__xludf.DUMMYFUNCTION("""COMPUTED_VALUE"""),0)</f>
        <v>0</v>
      </c>
      <c r="AF200" s="2">
        <f ca="1">IFERROR(__xludf.DUMMYFUNCTION("""COMPUTED_VALUE"""),0)</f>
        <v>0</v>
      </c>
      <c r="AG200" s="2">
        <f ca="1">IFERROR(__xludf.DUMMYFUNCTION("""COMPUTED_VALUE"""),0)</f>
        <v>0</v>
      </c>
      <c r="AH200" s="2">
        <f ca="1">IFERROR(__xludf.DUMMYFUNCTION("""COMPUTED_VALUE"""),0)</f>
        <v>0</v>
      </c>
      <c r="AI200" s="2">
        <f ca="1">IFERROR(__xludf.DUMMYFUNCTION("""COMPUTED_VALUE"""),0)</f>
        <v>0</v>
      </c>
      <c r="AJ200" s="2">
        <f ca="1">IFERROR(__xludf.DUMMYFUNCTION("""COMPUTED_VALUE"""),0)</f>
        <v>0</v>
      </c>
      <c r="AK200" s="2">
        <f ca="1">IFERROR(__xludf.DUMMYFUNCTION("""COMPUTED_VALUE"""),0)</f>
        <v>0</v>
      </c>
      <c r="AL200" s="2">
        <f ca="1">IFERROR(__xludf.DUMMYFUNCTION("""COMPUTED_VALUE"""),0)</f>
        <v>0</v>
      </c>
      <c r="AM200" s="2">
        <f ca="1">IFERROR(__xludf.DUMMYFUNCTION("""COMPUTED_VALUE"""),0)</f>
        <v>0</v>
      </c>
      <c r="AN200" s="2">
        <f ca="1">IFERROR(__xludf.DUMMYFUNCTION("""COMPUTED_VALUE"""),0)</f>
        <v>0</v>
      </c>
      <c r="AO200" s="2">
        <f ca="1">IFERROR(__xludf.DUMMYFUNCTION("""COMPUTED_VALUE"""),0)</f>
        <v>0</v>
      </c>
      <c r="AP200" s="2">
        <f ca="1">IFERROR(__xludf.DUMMYFUNCTION("""COMPUTED_VALUE"""),0)</f>
        <v>0</v>
      </c>
      <c r="AQ200" s="2">
        <f ca="1">IFERROR(__xludf.DUMMYFUNCTION("""COMPUTED_VALUE"""),0)</f>
        <v>0</v>
      </c>
      <c r="AR200" s="2">
        <f ca="1">IFERROR(__xludf.DUMMYFUNCTION("""COMPUTED_VALUE"""),0)</f>
        <v>0</v>
      </c>
      <c r="AS200" s="2">
        <f ca="1">IFERROR(__xludf.DUMMYFUNCTION("""COMPUTED_VALUE"""),0)</f>
        <v>0</v>
      </c>
      <c r="AT200" s="2">
        <f ca="1">IFERROR(__xludf.DUMMYFUNCTION("""COMPUTED_VALUE"""),0)</f>
        <v>0</v>
      </c>
      <c r="AU200" s="2">
        <f ca="1">IFERROR(__xludf.DUMMYFUNCTION("""COMPUTED_VALUE"""),0)</f>
        <v>0</v>
      </c>
      <c r="AV200" s="2">
        <f ca="1">IFERROR(__xludf.DUMMYFUNCTION("""COMPUTED_VALUE"""),0)</f>
        <v>0</v>
      </c>
      <c r="AW200" s="2">
        <f ca="1">IFERROR(__xludf.DUMMYFUNCTION("""COMPUTED_VALUE"""),0)</f>
        <v>0</v>
      </c>
      <c r="AX200" s="2">
        <f ca="1">IFERROR(__xludf.DUMMYFUNCTION("""COMPUTED_VALUE"""),0)</f>
        <v>0</v>
      </c>
      <c r="AY200" s="2">
        <f ca="1">IFERROR(__xludf.DUMMYFUNCTION("""COMPUTED_VALUE"""),0)</f>
        <v>0</v>
      </c>
      <c r="AZ200" s="2">
        <f ca="1">IFERROR(__xludf.DUMMYFUNCTION("""COMPUTED_VALUE"""),0)</f>
        <v>0</v>
      </c>
    </row>
    <row r="201" spans="1:52" ht="13.2" x14ac:dyDescent="0.25">
      <c r="A201" s="2" t="str">
        <f ca="1">IFERROR(__xludf.DUMMYFUNCTION("""COMPUTED_VALUE"""),"Lee County, FL")</f>
        <v>Lee County, FL</v>
      </c>
      <c r="B201" s="2" t="str">
        <f ca="1">IFERROR(__xludf.DUMMYFUNCTION("""COMPUTED_VALUE"""),"US")</f>
        <v>US</v>
      </c>
      <c r="C201" s="2">
        <f ca="1">IFERROR(__xludf.DUMMYFUNCTION("""COMPUTED_VALUE"""),26.663)</f>
        <v>26.663</v>
      </c>
      <c r="D201" s="2">
        <f ca="1">IFERROR(__xludf.DUMMYFUNCTION("""COMPUTED_VALUE"""),-81.9535)</f>
        <v>-81.953500000000005</v>
      </c>
      <c r="E201" s="2">
        <f ca="1">IFERROR(__xludf.DUMMYFUNCTION("""COMPUTED_VALUE"""),0)</f>
        <v>0</v>
      </c>
      <c r="F201" s="2">
        <f ca="1">IFERROR(__xludf.DUMMYFUNCTION("""COMPUTED_VALUE"""),0)</f>
        <v>0</v>
      </c>
      <c r="G201" s="2">
        <f ca="1">IFERROR(__xludf.DUMMYFUNCTION("""COMPUTED_VALUE"""),0)</f>
        <v>0</v>
      </c>
      <c r="H201" s="2">
        <f ca="1">IFERROR(__xludf.DUMMYFUNCTION("""COMPUTED_VALUE"""),0)</f>
        <v>0</v>
      </c>
      <c r="I201" s="2">
        <f ca="1">IFERROR(__xludf.DUMMYFUNCTION("""COMPUTED_VALUE"""),0)</f>
        <v>0</v>
      </c>
      <c r="J201" s="2">
        <f ca="1">IFERROR(__xludf.DUMMYFUNCTION("""COMPUTED_VALUE"""),0)</f>
        <v>0</v>
      </c>
      <c r="K201" s="2">
        <f ca="1">IFERROR(__xludf.DUMMYFUNCTION("""COMPUTED_VALUE"""),0)</f>
        <v>0</v>
      </c>
      <c r="L201" s="2">
        <f ca="1">IFERROR(__xludf.DUMMYFUNCTION("""COMPUTED_VALUE"""),0)</f>
        <v>0</v>
      </c>
      <c r="M201" s="2">
        <f ca="1">IFERROR(__xludf.DUMMYFUNCTION("""COMPUTED_VALUE"""),0)</f>
        <v>0</v>
      </c>
      <c r="N201" s="2">
        <f ca="1">IFERROR(__xludf.DUMMYFUNCTION("""COMPUTED_VALUE"""),0)</f>
        <v>0</v>
      </c>
      <c r="O201" s="2">
        <f ca="1">IFERROR(__xludf.DUMMYFUNCTION("""COMPUTED_VALUE"""),0)</f>
        <v>0</v>
      </c>
      <c r="P201" s="2">
        <f ca="1">IFERROR(__xludf.DUMMYFUNCTION("""COMPUTED_VALUE"""),0)</f>
        <v>0</v>
      </c>
      <c r="Q201" s="2">
        <f ca="1">IFERROR(__xludf.DUMMYFUNCTION("""COMPUTED_VALUE"""),0)</f>
        <v>0</v>
      </c>
      <c r="R201" s="2">
        <f ca="1">IFERROR(__xludf.DUMMYFUNCTION("""COMPUTED_VALUE"""),0)</f>
        <v>0</v>
      </c>
      <c r="S201" s="2">
        <f ca="1">IFERROR(__xludf.DUMMYFUNCTION("""COMPUTED_VALUE"""),0)</f>
        <v>0</v>
      </c>
      <c r="T201" s="2">
        <f ca="1">IFERROR(__xludf.DUMMYFUNCTION("""COMPUTED_VALUE"""),0)</f>
        <v>0</v>
      </c>
      <c r="U201" s="2">
        <f ca="1">IFERROR(__xludf.DUMMYFUNCTION("""COMPUTED_VALUE"""),0)</f>
        <v>0</v>
      </c>
      <c r="V201" s="2">
        <f ca="1">IFERROR(__xludf.DUMMYFUNCTION("""COMPUTED_VALUE"""),0)</f>
        <v>0</v>
      </c>
      <c r="W201" s="2">
        <f ca="1">IFERROR(__xludf.DUMMYFUNCTION("""COMPUTED_VALUE"""),0)</f>
        <v>0</v>
      </c>
      <c r="X201" s="2">
        <f ca="1">IFERROR(__xludf.DUMMYFUNCTION("""COMPUTED_VALUE"""),0)</f>
        <v>0</v>
      </c>
      <c r="Y201" s="2">
        <f ca="1">IFERROR(__xludf.DUMMYFUNCTION("""COMPUTED_VALUE"""),0)</f>
        <v>0</v>
      </c>
      <c r="Z201" s="2">
        <f ca="1">IFERROR(__xludf.DUMMYFUNCTION("""COMPUTED_VALUE"""),0)</f>
        <v>0</v>
      </c>
      <c r="AA201" s="2">
        <f ca="1">IFERROR(__xludf.DUMMYFUNCTION("""COMPUTED_VALUE"""),0)</f>
        <v>0</v>
      </c>
      <c r="AB201" s="2">
        <f ca="1">IFERROR(__xludf.DUMMYFUNCTION("""COMPUTED_VALUE"""),0)</f>
        <v>0</v>
      </c>
      <c r="AC201" s="2">
        <f ca="1">IFERROR(__xludf.DUMMYFUNCTION("""COMPUTED_VALUE"""),0)</f>
        <v>0</v>
      </c>
      <c r="AD201" s="2">
        <f ca="1">IFERROR(__xludf.DUMMYFUNCTION("""COMPUTED_VALUE"""),0)</f>
        <v>0</v>
      </c>
      <c r="AE201" s="2">
        <f ca="1">IFERROR(__xludf.DUMMYFUNCTION("""COMPUTED_VALUE"""),0)</f>
        <v>0</v>
      </c>
      <c r="AF201" s="2">
        <f ca="1">IFERROR(__xludf.DUMMYFUNCTION("""COMPUTED_VALUE"""),0)</f>
        <v>0</v>
      </c>
      <c r="AG201" s="2">
        <f ca="1">IFERROR(__xludf.DUMMYFUNCTION("""COMPUTED_VALUE"""),0)</f>
        <v>0</v>
      </c>
      <c r="AH201" s="2">
        <f ca="1">IFERROR(__xludf.DUMMYFUNCTION("""COMPUTED_VALUE"""),0)</f>
        <v>0</v>
      </c>
      <c r="AI201" s="2">
        <f ca="1">IFERROR(__xludf.DUMMYFUNCTION("""COMPUTED_VALUE"""),0)</f>
        <v>0</v>
      </c>
      <c r="AJ201" s="2">
        <f ca="1">IFERROR(__xludf.DUMMYFUNCTION("""COMPUTED_VALUE"""),0)</f>
        <v>0</v>
      </c>
      <c r="AK201" s="2">
        <f ca="1">IFERROR(__xludf.DUMMYFUNCTION("""COMPUTED_VALUE"""),0)</f>
        <v>0</v>
      </c>
      <c r="AL201" s="2">
        <f ca="1">IFERROR(__xludf.DUMMYFUNCTION("""COMPUTED_VALUE"""),0)</f>
        <v>0</v>
      </c>
      <c r="AM201" s="2">
        <f ca="1">IFERROR(__xludf.DUMMYFUNCTION("""COMPUTED_VALUE"""),0)</f>
        <v>0</v>
      </c>
      <c r="AN201" s="2">
        <f ca="1">IFERROR(__xludf.DUMMYFUNCTION("""COMPUTED_VALUE"""),0)</f>
        <v>0</v>
      </c>
      <c r="AO201" s="2">
        <f ca="1">IFERROR(__xludf.DUMMYFUNCTION("""COMPUTED_VALUE"""),0)</f>
        <v>0</v>
      </c>
      <c r="AP201" s="2">
        <f ca="1">IFERROR(__xludf.DUMMYFUNCTION("""COMPUTED_VALUE"""),0)</f>
        <v>0</v>
      </c>
      <c r="AQ201" s="2">
        <f ca="1">IFERROR(__xludf.DUMMYFUNCTION("""COMPUTED_VALUE"""),0)</f>
        <v>0</v>
      </c>
      <c r="AR201" s="2">
        <f ca="1">IFERROR(__xludf.DUMMYFUNCTION("""COMPUTED_VALUE"""),0)</f>
        <v>0</v>
      </c>
      <c r="AS201" s="2">
        <f ca="1">IFERROR(__xludf.DUMMYFUNCTION("""COMPUTED_VALUE"""),0)</f>
        <v>0</v>
      </c>
      <c r="AT201" s="2">
        <f ca="1">IFERROR(__xludf.DUMMYFUNCTION("""COMPUTED_VALUE"""),0)</f>
        <v>0</v>
      </c>
      <c r="AU201" s="2">
        <f ca="1">IFERROR(__xludf.DUMMYFUNCTION("""COMPUTED_VALUE"""),0)</f>
        <v>0</v>
      </c>
      <c r="AV201" s="2">
        <f ca="1">IFERROR(__xludf.DUMMYFUNCTION("""COMPUTED_VALUE"""),0)</f>
        <v>0</v>
      </c>
      <c r="AW201" s="2">
        <f ca="1">IFERROR(__xludf.DUMMYFUNCTION("""COMPUTED_VALUE"""),0)</f>
        <v>0</v>
      </c>
      <c r="AX201" s="2">
        <f ca="1">IFERROR(__xludf.DUMMYFUNCTION("""COMPUTED_VALUE"""),0)</f>
        <v>0</v>
      </c>
      <c r="AY201" s="2">
        <f ca="1">IFERROR(__xludf.DUMMYFUNCTION("""COMPUTED_VALUE"""),1)</f>
        <v>1</v>
      </c>
      <c r="AZ201" s="2">
        <f ca="1">IFERROR(__xludf.DUMMYFUNCTION("""COMPUTED_VALUE"""),1)</f>
        <v>1</v>
      </c>
    </row>
    <row r="202" spans="1:52" ht="13.2" x14ac:dyDescent="0.25">
      <c r="A202" s="2" t="str">
        <f ca="1">IFERROR(__xludf.DUMMYFUNCTION("""COMPUTED_VALUE"""),"Pinal County, AZ")</f>
        <v>Pinal County, AZ</v>
      </c>
      <c r="B202" s="2" t="str">
        <f ca="1">IFERROR(__xludf.DUMMYFUNCTION("""COMPUTED_VALUE"""),"US")</f>
        <v>US</v>
      </c>
      <c r="C202" s="2">
        <f ca="1">IFERROR(__xludf.DUMMYFUNCTION("""COMPUTED_VALUE"""),32.8162)</f>
        <v>32.816200000000002</v>
      </c>
      <c r="D202" s="2">
        <f ca="1">IFERROR(__xludf.DUMMYFUNCTION("""COMPUTED_VALUE"""),-111.2845)</f>
        <v>-111.28449999999999</v>
      </c>
      <c r="E202" s="2">
        <f ca="1">IFERROR(__xludf.DUMMYFUNCTION("""COMPUTED_VALUE"""),0)</f>
        <v>0</v>
      </c>
      <c r="F202" s="2">
        <f ca="1">IFERROR(__xludf.DUMMYFUNCTION("""COMPUTED_VALUE"""),0)</f>
        <v>0</v>
      </c>
      <c r="G202" s="2">
        <f ca="1">IFERROR(__xludf.DUMMYFUNCTION("""COMPUTED_VALUE"""),0)</f>
        <v>0</v>
      </c>
      <c r="H202" s="2">
        <f ca="1">IFERROR(__xludf.DUMMYFUNCTION("""COMPUTED_VALUE"""),0)</f>
        <v>0</v>
      </c>
      <c r="I202" s="2">
        <f ca="1">IFERROR(__xludf.DUMMYFUNCTION("""COMPUTED_VALUE"""),0)</f>
        <v>0</v>
      </c>
      <c r="J202" s="2">
        <f ca="1">IFERROR(__xludf.DUMMYFUNCTION("""COMPUTED_VALUE"""),0)</f>
        <v>0</v>
      </c>
      <c r="K202" s="2">
        <f ca="1">IFERROR(__xludf.DUMMYFUNCTION("""COMPUTED_VALUE"""),0)</f>
        <v>0</v>
      </c>
      <c r="L202" s="2">
        <f ca="1">IFERROR(__xludf.DUMMYFUNCTION("""COMPUTED_VALUE"""),0)</f>
        <v>0</v>
      </c>
      <c r="M202" s="2">
        <f ca="1">IFERROR(__xludf.DUMMYFUNCTION("""COMPUTED_VALUE"""),0)</f>
        <v>0</v>
      </c>
      <c r="N202" s="2">
        <f ca="1">IFERROR(__xludf.DUMMYFUNCTION("""COMPUTED_VALUE"""),0)</f>
        <v>0</v>
      </c>
      <c r="O202" s="2">
        <f ca="1">IFERROR(__xludf.DUMMYFUNCTION("""COMPUTED_VALUE"""),0)</f>
        <v>0</v>
      </c>
      <c r="P202" s="2">
        <f ca="1">IFERROR(__xludf.DUMMYFUNCTION("""COMPUTED_VALUE"""),0)</f>
        <v>0</v>
      </c>
      <c r="Q202" s="2">
        <f ca="1">IFERROR(__xludf.DUMMYFUNCTION("""COMPUTED_VALUE"""),0)</f>
        <v>0</v>
      </c>
      <c r="R202" s="2">
        <f ca="1">IFERROR(__xludf.DUMMYFUNCTION("""COMPUTED_VALUE"""),0)</f>
        <v>0</v>
      </c>
      <c r="S202" s="2">
        <f ca="1">IFERROR(__xludf.DUMMYFUNCTION("""COMPUTED_VALUE"""),0)</f>
        <v>0</v>
      </c>
      <c r="T202" s="2">
        <f ca="1">IFERROR(__xludf.DUMMYFUNCTION("""COMPUTED_VALUE"""),0)</f>
        <v>0</v>
      </c>
      <c r="U202" s="2">
        <f ca="1">IFERROR(__xludf.DUMMYFUNCTION("""COMPUTED_VALUE"""),0)</f>
        <v>0</v>
      </c>
      <c r="V202" s="2">
        <f ca="1">IFERROR(__xludf.DUMMYFUNCTION("""COMPUTED_VALUE"""),0)</f>
        <v>0</v>
      </c>
      <c r="W202" s="2">
        <f ca="1">IFERROR(__xludf.DUMMYFUNCTION("""COMPUTED_VALUE"""),0)</f>
        <v>0</v>
      </c>
      <c r="X202" s="2">
        <f ca="1">IFERROR(__xludf.DUMMYFUNCTION("""COMPUTED_VALUE"""),0)</f>
        <v>0</v>
      </c>
      <c r="Y202" s="2">
        <f ca="1">IFERROR(__xludf.DUMMYFUNCTION("""COMPUTED_VALUE"""),0)</f>
        <v>0</v>
      </c>
      <c r="Z202" s="2">
        <f ca="1">IFERROR(__xludf.DUMMYFUNCTION("""COMPUTED_VALUE"""),0)</f>
        <v>0</v>
      </c>
      <c r="AA202" s="2">
        <f ca="1">IFERROR(__xludf.DUMMYFUNCTION("""COMPUTED_VALUE"""),0)</f>
        <v>0</v>
      </c>
      <c r="AB202" s="2">
        <f ca="1">IFERROR(__xludf.DUMMYFUNCTION("""COMPUTED_VALUE"""),0)</f>
        <v>0</v>
      </c>
      <c r="AC202" s="2">
        <f ca="1">IFERROR(__xludf.DUMMYFUNCTION("""COMPUTED_VALUE"""),0)</f>
        <v>0</v>
      </c>
      <c r="AD202" s="2">
        <f ca="1">IFERROR(__xludf.DUMMYFUNCTION("""COMPUTED_VALUE"""),0)</f>
        <v>0</v>
      </c>
      <c r="AE202" s="2">
        <f ca="1">IFERROR(__xludf.DUMMYFUNCTION("""COMPUTED_VALUE"""),0)</f>
        <v>0</v>
      </c>
      <c r="AF202" s="2">
        <f ca="1">IFERROR(__xludf.DUMMYFUNCTION("""COMPUTED_VALUE"""),0)</f>
        <v>0</v>
      </c>
      <c r="AG202" s="2">
        <f ca="1">IFERROR(__xludf.DUMMYFUNCTION("""COMPUTED_VALUE"""),0)</f>
        <v>0</v>
      </c>
      <c r="AH202" s="2">
        <f ca="1">IFERROR(__xludf.DUMMYFUNCTION("""COMPUTED_VALUE"""),0)</f>
        <v>0</v>
      </c>
      <c r="AI202" s="2">
        <f ca="1">IFERROR(__xludf.DUMMYFUNCTION("""COMPUTED_VALUE"""),0)</f>
        <v>0</v>
      </c>
      <c r="AJ202" s="2">
        <f ca="1">IFERROR(__xludf.DUMMYFUNCTION("""COMPUTED_VALUE"""),0)</f>
        <v>0</v>
      </c>
      <c r="AK202" s="2">
        <f ca="1">IFERROR(__xludf.DUMMYFUNCTION("""COMPUTED_VALUE"""),0)</f>
        <v>0</v>
      </c>
      <c r="AL202" s="2">
        <f ca="1">IFERROR(__xludf.DUMMYFUNCTION("""COMPUTED_VALUE"""),0)</f>
        <v>0</v>
      </c>
      <c r="AM202" s="2">
        <f ca="1">IFERROR(__xludf.DUMMYFUNCTION("""COMPUTED_VALUE"""),0)</f>
        <v>0</v>
      </c>
      <c r="AN202" s="2">
        <f ca="1">IFERROR(__xludf.DUMMYFUNCTION("""COMPUTED_VALUE"""),0)</f>
        <v>0</v>
      </c>
      <c r="AO202" s="2">
        <f ca="1">IFERROR(__xludf.DUMMYFUNCTION("""COMPUTED_VALUE"""),0)</f>
        <v>0</v>
      </c>
      <c r="AP202" s="2">
        <f ca="1">IFERROR(__xludf.DUMMYFUNCTION("""COMPUTED_VALUE"""),0)</f>
        <v>0</v>
      </c>
      <c r="AQ202" s="2">
        <f ca="1">IFERROR(__xludf.DUMMYFUNCTION("""COMPUTED_VALUE"""),0)</f>
        <v>0</v>
      </c>
      <c r="AR202" s="2">
        <f ca="1">IFERROR(__xludf.DUMMYFUNCTION("""COMPUTED_VALUE"""),0)</f>
        <v>0</v>
      </c>
      <c r="AS202" s="2">
        <f ca="1">IFERROR(__xludf.DUMMYFUNCTION("""COMPUTED_VALUE"""),0)</f>
        <v>0</v>
      </c>
      <c r="AT202" s="2">
        <f ca="1">IFERROR(__xludf.DUMMYFUNCTION("""COMPUTED_VALUE"""),0)</f>
        <v>0</v>
      </c>
      <c r="AU202" s="2">
        <f ca="1">IFERROR(__xludf.DUMMYFUNCTION("""COMPUTED_VALUE"""),0)</f>
        <v>0</v>
      </c>
      <c r="AV202" s="2">
        <f ca="1">IFERROR(__xludf.DUMMYFUNCTION("""COMPUTED_VALUE"""),0)</f>
        <v>0</v>
      </c>
      <c r="AW202" s="2">
        <f ca="1">IFERROR(__xludf.DUMMYFUNCTION("""COMPUTED_VALUE"""),0)</f>
        <v>0</v>
      </c>
      <c r="AX202" s="2">
        <f ca="1">IFERROR(__xludf.DUMMYFUNCTION("""COMPUTED_VALUE"""),0)</f>
        <v>0</v>
      </c>
      <c r="AY202" s="2">
        <f ca="1">IFERROR(__xludf.DUMMYFUNCTION("""COMPUTED_VALUE"""),0)</f>
        <v>0</v>
      </c>
      <c r="AZ202" s="2">
        <f ca="1">IFERROR(__xludf.DUMMYFUNCTION("""COMPUTED_VALUE"""),0)</f>
        <v>0</v>
      </c>
    </row>
    <row r="203" spans="1:52" ht="13.2" x14ac:dyDescent="0.25">
      <c r="A203" s="2" t="str">
        <f ca="1">IFERROR(__xludf.DUMMYFUNCTION("""COMPUTED_VALUE"""),"Rockland County, NY")</f>
        <v>Rockland County, NY</v>
      </c>
      <c r="B203" s="2" t="str">
        <f ca="1">IFERROR(__xludf.DUMMYFUNCTION("""COMPUTED_VALUE"""),"US")</f>
        <v>US</v>
      </c>
      <c r="C203" s="2">
        <f ca="1">IFERROR(__xludf.DUMMYFUNCTION("""COMPUTED_VALUE"""),41.1489)</f>
        <v>41.148899999999998</v>
      </c>
      <c r="D203" s="2">
        <f ca="1">IFERROR(__xludf.DUMMYFUNCTION("""COMPUTED_VALUE"""),-73.983)</f>
        <v>-73.983000000000004</v>
      </c>
      <c r="E203" s="2">
        <f ca="1">IFERROR(__xludf.DUMMYFUNCTION("""COMPUTED_VALUE"""),0)</f>
        <v>0</v>
      </c>
      <c r="F203" s="2">
        <f ca="1">IFERROR(__xludf.DUMMYFUNCTION("""COMPUTED_VALUE"""),0)</f>
        <v>0</v>
      </c>
      <c r="G203" s="2">
        <f ca="1">IFERROR(__xludf.DUMMYFUNCTION("""COMPUTED_VALUE"""),0)</f>
        <v>0</v>
      </c>
      <c r="H203" s="2">
        <f ca="1">IFERROR(__xludf.DUMMYFUNCTION("""COMPUTED_VALUE"""),0)</f>
        <v>0</v>
      </c>
      <c r="I203" s="2">
        <f ca="1">IFERROR(__xludf.DUMMYFUNCTION("""COMPUTED_VALUE"""),0)</f>
        <v>0</v>
      </c>
      <c r="J203" s="2">
        <f ca="1">IFERROR(__xludf.DUMMYFUNCTION("""COMPUTED_VALUE"""),0)</f>
        <v>0</v>
      </c>
      <c r="K203" s="2">
        <f ca="1">IFERROR(__xludf.DUMMYFUNCTION("""COMPUTED_VALUE"""),0)</f>
        <v>0</v>
      </c>
      <c r="L203" s="2">
        <f ca="1">IFERROR(__xludf.DUMMYFUNCTION("""COMPUTED_VALUE"""),0)</f>
        <v>0</v>
      </c>
      <c r="M203" s="2">
        <f ca="1">IFERROR(__xludf.DUMMYFUNCTION("""COMPUTED_VALUE"""),0)</f>
        <v>0</v>
      </c>
      <c r="N203" s="2">
        <f ca="1">IFERROR(__xludf.DUMMYFUNCTION("""COMPUTED_VALUE"""),0)</f>
        <v>0</v>
      </c>
      <c r="O203" s="2">
        <f ca="1">IFERROR(__xludf.DUMMYFUNCTION("""COMPUTED_VALUE"""),0)</f>
        <v>0</v>
      </c>
      <c r="P203" s="2">
        <f ca="1">IFERROR(__xludf.DUMMYFUNCTION("""COMPUTED_VALUE"""),0)</f>
        <v>0</v>
      </c>
      <c r="Q203" s="2">
        <f ca="1">IFERROR(__xludf.DUMMYFUNCTION("""COMPUTED_VALUE"""),0)</f>
        <v>0</v>
      </c>
      <c r="R203" s="2">
        <f ca="1">IFERROR(__xludf.DUMMYFUNCTION("""COMPUTED_VALUE"""),0)</f>
        <v>0</v>
      </c>
      <c r="S203" s="2">
        <f ca="1">IFERROR(__xludf.DUMMYFUNCTION("""COMPUTED_VALUE"""),0)</f>
        <v>0</v>
      </c>
      <c r="T203" s="2">
        <f ca="1">IFERROR(__xludf.DUMMYFUNCTION("""COMPUTED_VALUE"""),0)</f>
        <v>0</v>
      </c>
      <c r="U203" s="2">
        <f ca="1">IFERROR(__xludf.DUMMYFUNCTION("""COMPUTED_VALUE"""),0)</f>
        <v>0</v>
      </c>
      <c r="V203" s="2">
        <f ca="1">IFERROR(__xludf.DUMMYFUNCTION("""COMPUTED_VALUE"""),0)</f>
        <v>0</v>
      </c>
      <c r="W203" s="2">
        <f ca="1">IFERROR(__xludf.DUMMYFUNCTION("""COMPUTED_VALUE"""),0)</f>
        <v>0</v>
      </c>
      <c r="X203" s="2">
        <f ca="1">IFERROR(__xludf.DUMMYFUNCTION("""COMPUTED_VALUE"""),0)</f>
        <v>0</v>
      </c>
      <c r="Y203" s="2">
        <f ca="1">IFERROR(__xludf.DUMMYFUNCTION("""COMPUTED_VALUE"""),0)</f>
        <v>0</v>
      </c>
      <c r="Z203" s="2">
        <f ca="1">IFERROR(__xludf.DUMMYFUNCTION("""COMPUTED_VALUE"""),0)</f>
        <v>0</v>
      </c>
      <c r="AA203" s="2">
        <f ca="1">IFERROR(__xludf.DUMMYFUNCTION("""COMPUTED_VALUE"""),0)</f>
        <v>0</v>
      </c>
      <c r="AB203" s="2">
        <f ca="1">IFERROR(__xludf.DUMMYFUNCTION("""COMPUTED_VALUE"""),0)</f>
        <v>0</v>
      </c>
      <c r="AC203" s="2">
        <f ca="1">IFERROR(__xludf.DUMMYFUNCTION("""COMPUTED_VALUE"""),0)</f>
        <v>0</v>
      </c>
      <c r="AD203" s="2">
        <f ca="1">IFERROR(__xludf.DUMMYFUNCTION("""COMPUTED_VALUE"""),0)</f>
        <v>0</v>
      </c>
      <c r="AE203" s="2">
        <f ca="1">IFERROR(__xludf.DUMMYFUNCTION("""COMPUTED_VALUE"""),0)</f>
        <v>0</v>
      </c>
      <c r="AF203" s="2">
        <f ca="1">IFERROR(__xludf.DUMMYFUNCTION("""COMPUTED_VALUE"""),0)</f>
        <v>0</v>
      </c>
      <c r="AG203" s="2">
        <f ca="1">IFERROR(__xludf.DUMMYFUNCTION("""COMPUTED_VALUE"""),0)</f>
        <v>0</v>
      </c>
      <c r="AH203" s="2">
        <f ca="1">IFERROR(__xludf.DUMMYFUNCTION("""COMPUTED_VALUE"""),0)</f>
        <v>0</v>
      </c>
      <c r="AI203" s="2">
        <f ca="1">IFERROR(__xludf.DUMMYFUNCTION("""COMPUTED_VALUE"""),0)</f>
        <v>0</v>
      </c>
      <c r="AJ203" s="2">
        <f ca="1">IFERROR(__xludf.DUMMYFUNCTION("""COMPUTED_VALUE"""),0)</f>
        <v>0</v>
      </c>
      <c r="AK203" s="2">
        <f ca="1">IFERROR(__xludf.DUMMYFUNCTION("""COMPUTED_VALUE"""),0)</f>
        <v>0</v>
      </c>
      <c r="AL203" s="2">
        <f ca="1">IFERROR(__xludf.DUMMYFUNCTION("""COMPUTED_VALUE"""),0)</f>
        <v>0</v>
      </c>
      <c r="AM203" s="2">
        <f ca="1">IFERROR(__xludf.DUMMYFUNCTION("""COMPUTED_VALUE"""),0)</f>
        <v>0</v>
      </c>
      <c r="AN203" s="2">
        <f ca="1">IFERROR(__xludf.DUMMYFUNCTION("""COMPUTED_VALUE"""),0)</f>
        <v>0</v>
      </c>
      <c r="AO203" s="2">
        <f ca="1">IFERROR(__xludf.DUMMYFUNCTION("""COMPUTED_VALUE"""),0)</f>
        <v>0</v>
      </c>
      <c r="AP203" s="2">
        <f ca="1">IFERROR(__xludf.DUMMYFUNCTION("""COMPUTED_VALUE"""),0)</f>
        <v>0</v>
      </c>
      <c r="AQ203" s="2">
        <f ca="1">IFERROR(__xludf.DUMMYFUNCTION("""COMPUTED_VALUE"""),0)</f>
        <v>0</v>
      </c>
      <c r="AR203" s="2">
        <f ca="1">IFERROR(__xludf.DUMMYFUNCTION("""COMPUTED_VALUE"""),0)</f>
        <v>0</v>
      </c>
      <c r="AS203" s="2">
        <f ca="1">IFERROR(__xludf.DUMMYFUNCTION("""COMPUTED_VALUE"""),0)</f>
        <v>0</v>
      </c>
      <c r="AT203" s="2">
        <f ca="1">IFERROR(__xludf.DUMMYFUNCTION("""COMPUTED_VALUE"""),0)</f>
        <v>0</v>
      </c>
      <c r="AU203" s="2">
        <f ca="1">IFERROR(__xludf.DUMMYFUNCTION("""COMPUTED_VALUE"""),0)</f>
        <v>0</v>
      </c>
      <c r="AV203" s="2">
        <f ca="1">IFERROR(__xludf.DUMMYFUNCTION("""COMPUTED_VALUE"""),0)</f>
        <v>0</v>
      </c>
      <c r="AW203" s="2">
        <f ca="1">IFERROR(__xludf.DUMMYFUNCTION("""COMPUTED_VALUE"""),0)</f>
        <v>0</v>
      </c>
      <c r="AX203" s="2">
        <f ca="1">IFERROR(__xludf.DUMMYFUNCTION("""COMPUTED_VALUE"""),0)</f>
        <v>0</v>
      </c>
      <c r="AY203" s="2">
        <f ca="1">IFERROR(__xludf.DUMMYFUNCTION("""COMPUTED_VALUE"""),0)</f>
        <v>0</v>
      </c>
      <c r="AZ203" s="2">
        <f ca="1">IFERROR(__xludf.DUMMYFUNCTION("""COMPUTED_VALUE"""),0)</f>
        <v>0</v>
      </c>
    </row>
    <row r="204" spans="1:52" ht="13.2" x14ac:dyDescent="0.25">
      <c r="A204" s="2" t="str">
        <f ca="1">IFERROR(__xludf.DUMMYFUNCTION("""COMPUTED_VALUE"""),"Saratoga County, NY")</f>
        <v>Saratoga County, NY</v>
      </c>
      <c r="B204" s="2" t="str">
        <f ca="1">IFERROR(__xludf.DUMMYFUNCTION("""COMPUTED_VALUE"""),"US")</f>
        <v>US</v>
      </c>
      <c r="C204" s="2">
        <f ca="1">IFERROR(__xludf.DUMMYFUNCTION("""COMPUTED_VALUE"""),43.0324)</f>
        <v>43.032400000000003</v>
      </c>
      <c r="D204" s="2">
        <f ca="1">IFERROR(__xludf.DUMMYFUNCTION("""COMPUTED_VALUE"""),-73.936)</f>
        <v>-73.936000000000007</v>
      </c>
      <c r="E204" s="2">
        <f ca="1">IFERROR(__xludf.DUMMYFUNCTION("""COMPUTED_VALUE"""),0)</f>
        <v>0</v>
      </c>
      <c r="F204" s="2">
        <f ca="1">IFERROR(__xludf.DUMMYFUNCTION("""COMPUTED_VALUE"""),0)</f>
        <v>0</v>
      </c>
      <c r="G204" s="2">
        <f ca="1">IFERROR(__xludf.DUMMYFUNCTION("""COMPUTED_VALUE"""),0)</f>
        <v>0</v>
      </c>
      <c r="H204" s="2">
        <f ca="1">IFERROR(__xludf.DUMMYFUNCTION("""COMPUTED_VALUE"""),0)</f>
        <v>0</v>
      </c>
      <c r="I204" s="2">
        <f ca="1">IFERROR(__xludf.DUMMYFUNCTION("""COMPUTED_VALUE"""),0)</f>
        <v>0</v>
      </c>
      <c r="J204" s="2">
        <f ca="1">IFERROR(__xludf.DUMMYFUNCTION("""COMPUTED_VALUE"""),0)</f>
        <v>0</v>
      </c>
      <c r="K204" s="2">
        <f ca="1">IFERROR(__xludf.DUMMYFUNCTION("""COMPUTED_VALUE"""),0)</f>
        <v>0</v>
      </c>
      <c r="L204" s="2">
        <f ca="1">IFERROR(__xludf.DUMMYFUNCTION("""COMPUTED_VALUE"""),0)</f>
        <v>0</v>
      </c>
      <c r="M204" s="2">
        <f ca="1">IFERROR(__xludf.DUMMYFUNCTION("""COMPUTED_VALUE"""),0)</f>
        <v>0</v>
      </c>
      <c r="N204" s="2">
        <f ca="1">IFERROR(__xludf.DUMMYFUNCTION("""COMPUTED_VALUE"""),0)</f>
        <v>0</v>
      </c>
      <c r="O204" s="2">
        <f ca="1">IFERROR(__xludf.DUMMYFUNCTION("""COMPUTED_VALUE"""),0)</f>
        <v>0</v>
      </c>
      <c r="P204" s="2">
        <f ca="1">IFERROR(__xludf.DUMMYFUNCTION("""COMPUTED_VALUE"""),0)</f>
        <v>0</v>
      </c>
      <c r="Q204" s="2">
        <f ca="1">IFERROR(__xludf.DUMMYFUNCTION("""COMPUTED_VALUE"""),0)</f>
        <v>0</v>
      </c>
      <c r="R204" s="2">
        <f ca="1">IFERROR(__xludf.DUMMYFUNCTION("""COMPUTED_VALUE"""),0)</f>
        <v>0</v>
      </c>
      <c r="S204" s="2">
        <f ca="1">IFERROR(__xludf.DUMMYFUNCTION("""COMPUTED_VALUE"""),0)</f>
        <v>0</v>
      </c>
      <c r="T204" s="2">
        <f ca="1">IFERROR(__xludf.DUMMYFUNCTION("""COMPUTED_VALUE"""),0)</f>
        <v>0</v>
      </c>
      <c r="U204" s="2">
        <f ca="1">IFERROR(__xludf.DUMMYFUNCTION("""COMPUTED_VALUE"""),0)</f>
        <v>0</v>
      </c>
      <c r="V204" s="2">
        <f ca="1">IFERROR(__xludf.DUMMYFUNCTION("""COMPUTED_VALUE"""),0)</f>
        <v>0</v>
      </c>
      <c r="W204" s="2">
        <f ca="1">IFERROR(__xludf.DUMMYFUNCTION("""COMPUTED_VALUE"""),0)</f>
        <v>0</v>
      </c>
      <c r="X204" s="2">
        <f ca="1">IFERROR(__xludf.DUMMYFUNCTION("""COMPUTED_VALUE"""),0)</f>
        <v>0</v>
      </c>
      <c r="Y204" s="2">
        <f ca="1">IFERROR(__xludf.DUMMYFUNCTION("""COMPUTED_VALUE"""),0)</f>
        <v>0</v>
      </c>
      <c r="Z204" s="2">
        <f ca="1">IFERROR(__xludf.DUMMYFUNCTION("""COMPUTED_VALUE"""),0)</f>
        <v>0</v>
      </c>
      <c r="AA204" s="2">
        <f ca="1">IFERROR(__xludf.DUMMYFUNCTION("""COMPUTED_VALUE"""),0)</f>
        <v>0</v>
      </c>
      <c r="AB204" s="2">
        <f ca="1">IFERROR(__xludf.DUMMYFUNCTION("""COMPUTED_VALUE"""),0)</f>
        <v>0</v>
      </c>
      <c r="AC204" s="2">
        <f ca="1">IFERROR(__xludf.DUMMYFUNCTION("""COMPUTED_VALUE"""),0)</f>
        <v>0</v>
      </c>
      <c r="AD204" s="2">
        <f ca="1">IFERROR(__xludf.DUMMYFUNCTION("""COMPUTED_VALUE"""),0)</f>
        <v>0</v>
      </c>
      <c r="AE204" s="2">
        <f ca="1">IFERROR(__xludf.DUMMYFUNCTION("""COMPUTED_VALUE"""),0)</f>
        <v>0</v>
      </c>
      <c r="AF204" s="2">
        <f ca="1">IFERROR(__xludf.DUMMYFUNCTION("""COMPUTED_VALUE"""),0)</f>
        <v>0</v>
      </c>
      <c r="AG204" s="2">
        <f ca="1">IFERROR(__xludf.DUMMYFUNCTION("""COMPUTED_VALUE"""),0)</f>
        <v>0</v>
      </c>
      <c r="AH204" s="2">
        <f ca="1">IFERROR(__xludf.DUMMYFUNCTION("""COMPUTED_VALUE"""),0)</f>
        <v>0</v>
      </c>
      <c r="AI204" s="2">
        <f ca="1">IFERROR(__xludf.DUMMYFUNCTION("""COMPUTED_VALUE"""),0)</f>
        <v>0</v>
      </c>
      <c r="AJ204" s="2">
        <f ca="1">IFERROR(__xludf.DUMMYFUNCTION("""COMPUTED_VALUE"""),0)</f>
        <v>0</v>
      </c>
      <c r="AK204" s="2">
        <f ca="1">IFERROR(__xludf.DUMMYFUNCTION("""COMPUTED_VALUE"""),0)</f>
        <v>0</v>
      </c>
      <c r="AL204" s="2">
        <f ca="1">IFERROR(__xludf.DUMMYFUNCTION("""COMPUTED_VALUE"""),0)</f>
        <v>0</v>
      </c>
      <c r="AM204" s="2">
        <f ca="1">IFERROR(__xludf.DUMMYFUNCTION("""COMPUTED_VALUE"""),0)</f>
        <v>0</v>
      </c>
      <c r="AN204" s="2">
        <f ca="1">IFERROR(__xludf.DUMMYFUNCTION("""COMPUTED_VALUE"""),0)</f>
        <v>0</v>
      </c>
      <c r="AO204" s="2">
        <f ca="1">IFERROR(__xludf.DUMMYFUNCTION("""COMPUTED_VALUE"""),0)</f>
        <v>0</v>
      </c>
      <c r="AP204" s="2">
        <f ca="1">IFERROR(__xludf.DUMMYFUNCTION("""COMPUTED_VALUE"""),0)</f>
        <v>0</v>
      </c>
      <c r="AQ204" s="2">
        <f ca="1">IFERROR(__xludf.DUMMYFUNCTION("""COMPUTED_VALUE"""),0)</f>
        <v>0</v>
      </c>
      <c r="AR204" s="2">
        <f ca="1">IFERROR(__xludf.DUMMYFUNCTION("""COMPUTED_VALUE"""),0)</f>
        <v>0</v>
      </c>
      <c r="AS204" s="2">
        <f ca="1">IFERROR(__xludf.DUMMYFUNCTION("""COMPUTED_VALUE"""),0)</f>
        <v>0</v>
      </c>
      <c r="AT204" s="2">
        <f ca="1">IFERROR(__xludf.DUMMYFUNCTION("""COMPUTED_VALUE"""),0)</f>
        <v>0</v>
      </c>
      <c r="AU204" s="2">
        <f ca="1">IFERROR(__xludf.DUMMYFUNCTION("""COMPUTED_VALUE"""),0)</f>
        <v>0</v>
      </c>
      <c r="AV204" s="2">
        <f ca="1">IFERROR(__xludf.DUMMYFUNCTION("""COMPUTED_VALUE"""),0)</f>
        <v>0</v>
      </c>
      <c r="AW204" s="2">
        <f ca="1">IFERROR(__xludf.DUMMYFUNCTION("""COMPUTED_VALUE"""),0)</f>
        <v>0</v>
      </c>
      <c r="AX204" s="2">
        <f ca="1">IFERROR(__xludf.DUMMYFUNCTION("""COMPUTED_VALUE"""),0)</f>
        <v>0</v>
      </c>
      <c r="AY204" s="2">
        <f ca="1">IFERROR(__xludf.DUMMYFUNCTION("""COMPUTED_VALUE"""),0)</f>
        <v>0</v>
      </c>
      <c r="AZ204" s="2">
        <f ca="1">IFERROR(__xludf.DUMMYFUNCTION("""COMPUTED_VALUE"""),0)</f>
        <v>0</v>
      </c>
    </row>
    <row r="205" spans="1:52" ht="13.2" x14ac:dyDescent="0.25">
      <c r="A205" s="2" t="str">
        <f ca="1">IFERROR(__xludf.DUMMYFUNCTION("""COMPUTED_VALUE"""),"Charleston County, SC")</f>
        <v>Charleston County, SC</v>
      </c>
      <c r="B205" s="2" t="str">
        <f ca="1">IFERROR(__xludf.DUMMYFUNCTION("""COMPUTED_VALUE"""),"US")</f>
        <v>US</v>
      </c>
      <c r="C205" s="2">
        <f ca="1">IFERROR(__xludf.DUMMYFUNCTION("""COMPUTED_VALUE"""),32.7957)</f>
        <v>32.795699999999997</v>
      </c>
      <c r="D205" s="2">
        <f ca="1">IFERROR(__xludf.DUMMYFUNCTION("""COMPUTED_VALUE"""),-79.7848)</f>
        <v>-79.784800000000004</v>
      </c>
      <c r="E205" s="2">
        <f ca="1">IFERROR(__xludf.DUMMYFUNCTION("""COMPUTED_VALUE"""),0)</f>
        <v>0</v>
      </c>
      <c r="F205" s="2">
        <f ca="1">IFERROR(__xludf.DUMMYFUNCTION("""COMPUTED_VALUE"""),0)</f>
        <v>0</v>
      </c>
      <c r="G205" s="2">
        <f ca="1">IFERROR(__xludf.DUMMYFUNCTION("""COMPUTED_VALUE"""),0)</f>
        <v>0</v>
      </c>
      <c r="H205" s="2">
        <f ca="1">IFERROR(__xludf.DUMMYFUNCTION("""COMPUTED_VALUE"""),0)</f>
        <v>0</v>
      </c>
      <c r="I205" s="2">
        <f ca="1">IFERROR(__xludf.DUMMYFUNCTION("""COMPUTED_VALUE"""),0)</f>
        <v>0</v>
      </c>
      <c r="J205" s="2">
        <f ca="1">IFERROR(__xludf.DUMMYFUNCTION("""COMPUTED_VALUE"""),0)</f>
        <v>0</v>
      </c>
      <c r="K205" s="2">
        <f ca="1">IFERROR(__xludf.DUMMYFUNCTION("""COMPUTED_VALUE"""),0)</f>
        <v>0</v>
      </c>
      <c r="L205" s="2">
        <f ca="1">IFERROR(__xludf.DUMMYFUNCTION("""COMPUTED_VALUE"""),0)</f>
        <v>0</v>
      </c>
      <c r="M205" s="2">
        <f ca="1">IFERROR(__xludf.DUMMYFUNCTION("""COMPUTED_VALUE"""),0)</f>
        <v>0</v>
      </c>
      <c r="N205" s="2">
        <f ca="1">IFERROR(__xludf.DUMMYFUNCTION("""COMPUTED_VALUE"""),0)</f>
        <v>0</v>
      </c>
      <c r="O205" s="2">
        <f ca="1">IFERROR(__xludf.DUMMYFUNCTION("""COMPUTED_VALUE"""),0)</f>
        <v>0</v>
      </c>
      <c r="P205" s="2">
        <f ca="1">IFERROR(__xludf.DUMMYFUNCTION("""COMPUTED_VALUE"""),0)</f>
        <v>0</v>
      </c>
      <c r="Q205" s="2">
        <f ca="1">IFERROR(__xludf.DUMMYFUNCTION("""COMPUTED_VALUE"""),0)</f>
        <v>0</v>
      </c>
      <c r="R205" s="2">
        <f ca="1">IFERROR(__xludf.DUMMYFUNCTION("""COMPUTED_VALUE"""),0)</f>
        <v>0</v>
      </c>
      <c r="S205" s="2">
        <f ca="1">IFERROR(__xludf.DUMMYFUNCTION("""COMPUTED_VALUE"""),0)</f>
        <v>0</v>
      </c>
      <c r="T205" s="2">
        <f ca="1">IFERROR(__xludf.DUMMYFUNCTION("""COMPUTED_VALUE"""),0)</f>
        <v>0</v>
      </c>
      <c r="U205" s="2">
        <f ca="1">IFERROR(__xludf.DUMMYFUNCTION("""COMPUTED_VALUE"""),0)</f>
        <v>0</v>
      </c>
      <c r="V205" s="2">
        <f ca="1">IFERROR(__xludf.DUMMYFUNCTION("""COMPUTED_VALUE"""),0)</f>
        <v>0</v>
      </c>
      <c r="W205" s="2">
        <f ca="1">IFERROR(__xludf.DUMMYFUNCTION("""COMPUTED_VALUE"""),0)</f>
        <v>0</v>
      </c>
      <c r="X205" s="2">
        <f ca="1">IFERROR(__xludf.DUMMYFUNCTION("""COMPUTED_VALUE"""),0)</f>
        <v>0</v>
      </c>
      <c r="Y205" s="2">
        <f ca="1">IFERROR(__xludf.DUMMYFUNCTION("""COMPUTED_VALUE"""),0)</f>
        <v>0</v>
      </c>
      <c r="Z205" s="2">
        <f ca="1">IFERROR(__xludf.DUMMYFUNCTION("""COMPUTED_VALUE"""),0)</f>
        <v>0</v>
      </c>
      <c r="AA205" s="2">
        <f ca="1">IFERROR(__xludf.DUMMYFUNCTION("""COMPUTED_VALUE"""),0)</f>
        <v>0</v>
      </c>
      <c r="AB205" s="2">
        <f ca="1">IFERROR(__xludf.DUMMYFUNCTION("""COMPUTED_VALUE"""),0)</f>
        <v>0</v>
      </c>
      <c r="AC205" s="2">
        <f ca="1">IFERROR(__xludf.DUMMYFUNCTION("""COMPUTED_VALUE"""),0)</f>
        <v>0</v>
      </c>
      <c r="AD205" s="2">
        <f ca="1">IFERROR(__xludf.DUMMYFUNCTION("""COMPUTED_VALUE"""),0)</f>
        <v>0</v>
      </c>
      <c r="AE205" s="2">
        <f ca="1">IFERROR(__xludf.DUMMYFUNCTION("""COMPUTED_VALUE"""),0)</f>
        <v>0</v>
      </c>
      <c r="AF205" s="2">
        <f ca="1">IFERROR(__xludf.DUMMYFUNCTION("""COMPUTED_VALUE"""),0)</f>
        <v>0</v>
      </c>
      <c r="AG205" s="2">
        <f ca="1">IFERROR(__xludf.DUMMYFUNCTION("""COMPUTED_VALUE"""),0)</f>
        <v>0</v>
      </c>
      <c r="AH205" s="2">
        <f ca="1">IFERROR(__xludf.DUMMYFUNCTION("""COMPUTED_VALUE"""),0)</f>
        <v>0</v>
      </c>
      <c r="AI205" s="2">
        <f ca="1">IFERROR(__xludf.DUMMYFUNCTION("""COMPUTED_VALUE"""),0)</f>
        <v>0</v>
      </c>
      <c r="AJ205" s="2">
        <f ca="1">IFERROR(__xludf.DUMMYFUNCTION("""COMPUTED_VALUE"""),0)</f>
        <v>0</v>
      </c>
      <c r="AK205" s="2">
        <f ca="1">IFERROR(__xludf.DUMMYFUNCTION("""COMPUTED_VALUE"""),0)</f>
        <v>0</v>
      </c>
      <c r="AL205" s="2">
        <f ca="1">IFERROR(__xludf.DUMMYFUNCTION("""COMPUTED_VALUE"""),0)</f>
        <v>0</v>
      </c>
      <c r="AM205" s="2">
        <f ca="1">IFERROR(__xludf.DUMMYFUNCTION("""COMPUTED_VALUE"""),0)</f>
        <v>0</v>
      </c>
      <c r="AN205" s="2">
        <f ca="1">IFERROR(__xludf.DUMMYFUNCTION("""COMPUTED_VALUE"""),0)</f>
        <v>0</v>
      </c>
      <c r="AO205" s="2">
        <f ca="1">IFERROR(__xludf.DUMMYFUNCTION("""COMPUTED_VALUE"""),0)</f>
        <v>0</v>
      </c>
      <c r="AP205" s="2">
        <f ca="1">IFERROR(__xludf.DUMMYFUNCTION("""COMPUTED_VALUE"""),0)</f>
        <v>0</v>
      </c>
      <c r="AQ205" s="2">
        <f ca="1">IFERROR(__xludf.DUMMYFUNCTION("""COMPUTED_VALUE"""),0)</f>
        <v>0</v>
      </c>
      <c r="AR205" s="2">
        <f ca="1">IFERROR(__xludf.DUMMYFUNCTION("""COMPUTED_VALUE"""),0)</f>
        <v>0</v>
      </c>
      <c r="AS205" s="2">
        <f ca="1">IFERROR(__xludf.DUMMYFUNCTION("""COMPUTED_VALUE"""),0)</f>
        <v>0</v>
      </c>
      <c r="AT205" s="2">
        <f ca="1">IFERROR(__xludf.DUMMYFUNCTION("""COMPUTED_VALUE"""),0)</f>
        <v>0</v>
      </c>
      <c r="AU205" s="2">
        <f ca="1">IFERROR(__xludf.DUMMYFUNCTION("""COMPUTED_VALUE"""),0)</f>
        <v>0</v>
      </c>
      <c r="AV205" s="2">
        <f ca="1">IFERROR(__xludf.DUMMYFUNCTION("""COMPUTED_VALUE"""),0)</f>
        <v>0</v>
      </c>
      <c r="AW205" s="2">
        <f ca="1">IFERROR(__xludf.DUMMYFUNCTION("""COMPUTED_VALUE"""),0)</f>
        <v>0</v>
      </c>
      <c r="AX205" s="2">
        <f ca="1">IFERROR(__xludf.DUMMYFUNCTION("""COMPUTED_VALUE"""),0)</f>
        <v>0</v>
      </c>
      <c r="AY205" s="2">
        <f ca="1">IFERROR(__xludf.DUMMYFUNCTION("""COMPUTED_VALUE"""),0)</f>
        <v>0</v>
      </c>
      <c r="AZ205" s="2">
        <f ca="1">IFERROR(__xludf.DUMMYFUNCTION("""COMPUTED_VALUE"""),0)</f>
        <v>0</v>
      </c>
    </row>
    <row r="206" spans="1:52" ht="13.2" x14ac:dyDescent="0.25">
      <c r="A206" s="2" t="str">
        <f ca="1">IFERROR(__xludf.DUMMYFUNCTION("""COMPUTED_VALUE"""),"Clark County, WA")</f>
        <v>Clark County, WA</v>
      </c>
      <c r="B206" s="2" t="str">
        <f ca="1">IFERROR(__xludf.DUMMYFUNCTION("""COMPUTED_VALUE"""),"US")</f>
        <v>US</v>
      </c>
      <c r="C206" s="2">
        <f ca="1">IFERROR(__xludf.DUMMYFUNCTION("""COMPUTED_VALUE"""),45.7466)</f>
        <v>45.746600000000001</v>
      </c>
      <c r="D206" s="2">
        <f ca="1">IFERROR(__xludf.DUMMYFUNCTION("""COMPUTED_VALUE"""),-122.5194)</f>
        <v>-122.5194</v>
      </c>
      <c r="E206" s="2">
        <f ca="1">IFERROR(__xludf.DUMMYFUNCTION("""COMPUTED_VALUE"""),0)</f>
        <v>0</v>
      </c>
      <c r="F206" s="2">
        <f ca="1">IFERROR(__xludf.DUMMYFUNCTION("""COMPUTED_VALUE"""),0)</f>
        <v>0</v>
      </c>
      <c r="G206" s="2">
        <f ca="1">IFERROR(__xludf.DUMMYFUNCTION("""COMPUTED_VALUE"""),0)</f>
        <v>0</v>
      </c>
      <c r="H206" s="2">
        <f ca="1">IFERROR(__xludf.DUMMYFUNCTION("""COMPUTED_VALUE"""),0)</f>
        <v>0</v>
      </c>
      <c r="I206" s="2">
        <f ca="1">IFERROR(__xludf.DUMMYFUNCTION("""COMPUTED_VALUE"""),0)</f>
        <v>0</v>
      </c>
      <c r="J206" s="2">
        <f ca="1">IFERROR(__xludf.DUMMYFUNCTION("""COMPUTED_VALUE"""),0)</f>
        <v>0</v>
      </c>
      <c r="K206" s="2">
        <f ca="1">IFERROR(__xludf.DUMMYFUNCTION("""COMPUTED_VALUE"""),0)</f>
        <v>0</v>
      </c>
      <c r="L206" s="2">
        <f ca="1">IFERROR(__xludf.DUMMYFUNCTION("""COMPUTED_VALUE"""),0)</f>
        <v>0</v>
      </c>
      <c r="M206" s="2">
        <f ca="1">IFERROR(__xludf.DUMMYFUNCTION("""COMPUTED_VALUE"""),0)</f>
        <v>0</v>
      </c>
      <c r="N206" s="2">
        <f ca="1">IFERROR(__xludf.DUMMYFUNCTION("""COMPUTED_VALUE"""),0)</f>
        <v>0</v>
      </c>
      <c r="O206" s="2">
        <f ca="1">IFERROR(__xludf.DUMMYFUNCTION("""COMPUTED_VALUE"""),0)</f>
        <v>0</v>
      </c>
      <c r="P206" s="2">
        <f ca="1">IFERROR(__xludf.DUMMYFUNCTION("""COMPUTED_VALUE"""),0)</f>
        <v>0</v>
      </c>
      <c r="Q206" s="2">
        <f ca="1">IFERROR(__xludf.DUMMYFUNCTION("""COMPUTED_VALUE"""),0)</f>
        <v>0</v>
      </c>
      <c r="R206" s="2">
        <f ca="1">IFERROR(__xludf.DUMMYFUNCTION("""COMPUTED_VALUE"""),0)</f>
        <v>0</v>
      </c>
      <c r="S206" s="2">
        <f ca="1">IFERROR(__xludf.DUMMYFUNCTION("""COMPUTED_VALUE"""),0)</f>
        <v>0</v>
      </c>
      <c r="T206" s="2">
        <f ca="1">IFERROR(__xludf.DUMMYFUNCTION("""COMPUTED_VALUE"""),0)</f>
        <v>0</v>
      </c>
      <c r="U206" s="2">
        <f ca="1">IFERROR(__xludf.DUMMYFUNCTION("""COMPUTED_VALUE"""),0)</f>
        <v>0</v>
      </c>
      <c r="V206" s="2">
        <f ca="1">IFERROR(__xludf.DUMMYFUNCTION("""COMPUTED_VALUE"""),0)</f>
        <v>0</v>
      </c>
      <c r="W206" s="2">
        <f ca="1">IFERROR(__xludf.DUMMYFUNCTION("""COMPUTED_VALUE"""),0)</f>
        <v>0</v>
      </c>
      <c r="X206" s="2">
        <f ca="1">IFERROR(__xludf.DUMMYFUNCTION("""COMPUTED_VALUE"""),0)</f>
        <v>0</v>
      </c>
      <c r="Y206" s="2">
        <f ca="1">IFERROR(__xludf.DUMMYFUNCTION("""COMPUTED_VALUE"""),0)</f>
        <v>0</v>
      </c>
      <c r="Z206" s="2">
        <f ca="1">IFERROR(__xludf.DUMMYFUNCTION("""COMPUTED_VALUE"""),0)</f>
        <v>0</v>
      </c>
      <c r="AA206" s="2">
        <f ca="1">IFERROR(__xludf.DUMMYFUNCTION("""COMPUTED_VALUE"""),0)</f>
        <v>0</v>
      </c>
      <c r="AB206" s="2">
        <f ca="1">IFERROR(__xludf.DUMMYFUNCTION("""COMPUTED_VALUE"""),0)</f>
        <v>0</v>
      </c>
      <c r="AC206" s="2">
        <f ca="1">IFERROR(__xludf.DUMMYFUNCTION("""COMPUTED_VALUE"""),0)</f>
        <v>0</v>
      </c>
      <c r="AD206" s="2">
        <f ca="1">IFERROR(__xludf.DUMMYFUNCTION("""COMPUTED_VALUE"""),0)</f>
        <v>0</v>
      </c>
      <c r="AE206" s="2">
        <f ca="1">IFERROR(__xludf.DUMMYFUNCTION("""COMPUTED_VALUE"""),0)</f>
        <v>0</v>
      </c>
      <c r="AF206" s="2">
        <f ca="1">IFERROR(__xludf.DUMMYFUNCTION("""COMPUTED_VALUE"""),0)</f>
        <v>0</v>
      </c>
      <c r="AG206" s="2">
        <f ca="1">IFERROR(__xludf.DUMMYFUNCTION("""COMPUTED_VALUE"""),0)</f>
        <v>0</v>
      </c>
      <c r="AH206" s="2">
        <f ca="1">IFERROR(__xludf.DUMMYFUNCTION("""COMPUTED_VALUE"""),0)</f>
        <v>0</v>
      </c>
      <c r="AI206" s="2">
        <f ca="1">IFERROR(__xludf.DUMMYFUNCTION("""COMPUTED_VALUE"""),0)</f>
        <v>0</v>
      </c>
      <c r="AJ206" s="2">
        <f ca="1">IFERROR(__xludf.DUMMYFUNCTION("""COMPUTED_VALUE"""),0)</f>
        <v>0</v>
      </c>
      <c r="AK206" s="2">
        <f ca="1">IFERROR(__xludf.DUMMYFUNCTION("""COMPUTED_VALUE"""),0)</f>
        <v>0</v>
      </c>
      <c r="AL206" s="2">
        <f ca="1">IFERROR(__xludf.DUMMYFUNCTION("""COMPUTED_VALUE"""),0)</f>
        <v>0</v>
      </c>
      <c r="AM206" s="2">
        <f ca="1">IFERROR(__xludf.DUMMYFUNCTION("""COMPUTED_VALUE"""),0)</f>
        <v>0</v>
      </c>
      <c r="AN206" s="2">
        <f ca="1">IFERROR(__xludf.DUMMYFUNCTION("""COMPUTED_VALUE"""),0)</f>
        <v>0</v>
      </c>
      <c r="AO206" s="2">
        <f ca="1">IFERROR(__xludf.DUMMYFUNCTION("""COMPUTED_VALUE"""),0)</f>
        <v>0</v>
      </c>
      <c r="AP206" s="2">
        <f ca="1">IFERROR(__xludf.DUMMYFUNCTION("""COMPUTED_VALUE"""),0)</f>
        <v>0</v>
      </c>
      <c r="AQ206" s="2">
        <f ca="1">IFERROR(__xludf.DUMMYFUNCTION("""COMPUTED_VALUE"""),0)</f>
        <v>0</v>
      </c>
      <c r="AR206" s="2">
        <f ca="1">IFERROR(__xludf.DUMMYFUNCTION("""COMPUTED_VALUE"""),0)</f>
        <v>0</v>
      </c>
      <c r="AS206" s="2">
        <f ca="1">IFERROR(__xludf.DUMMYFUNCTION("""COMPUTED_VALUE"""),0)</f>
        <v>0</v>
      </c>
      <c r="AT206" s="2">
        <f ca="1">IFERROR(__xludf.DUMMYFUNCTION("""COMPUTED_VALUE"""),0)</f>
        <v>0</v>
      </c>
      <c r="AU206" s="2">
        <f ca="1">IFERROR(__xludf.DUMMYFUNCTION("""COMPUTED_VALUE"""),0)</f>
        <v>0</v>
      </c>
      <c r="AV206" s="2">
        <f ca="1">IFERROR(__xludf.DUMMYFUNCTION("""COMPUTED_VALUE"""),0)</f>
        <v>0</v>
      </c>
      <c r="AW206" s="2">
        <f ca="1">IFERROR(__xludf.DUMMYFUNCTION("""COMPUTED_VALUE"""),0)</f>
        <v>0</v>
      </c>
      <c r="AX206" s="2">
        <f ca="1">IFERROR(__xludf.DUMMYFUNCTION("""COMPUTED_VALUE"""),0)</f>
        <v>0</v>
      </c>
      <c r="AY206" s="2">
        <f ca="1">IFERROR(__xludf.DUMMYFUNCTION("""COMPUTED_VALUE"""),0)</f>
        <v>0</v>
      </c>
      <c r="AZ206" s="2">
        <f ca="1">IFERROR(__xludf.DUMMYFUNCTION("""COMPUTED_VALUE"""),0)</f>
        <v>0</v>
      </c>
    </row>
    <row r="207" spans="1:52" ht="13.2" x14ac:dyDescent="0.25">
      <c r="A207" s="2" t="str">
        <f ca="1">IFERROR(__xludf.DUMMYFUNCTION("""COMPUTED_VALUE"""),"Cobb County, GA")</f>
        <v>Cobb County, GA</v>
      </c>
      <c r="B207" s="2" t="str">
        <f ca="1">IFERROR(__xludf.DUMMYFUNCTION("""COMPUTED_VALUE"""),"US")</f>
        <v>US</v>
      </c>
      <c r="C207" s="2">
        <f ca="1">IFERROR(__xludf.DUMMYFUNCTION("""COMPUTED_VALUE"""),33.8999)</f>
        <v>33.899900000000002</v>
      </c>
      <c r="D207" s="2">
        <f ca="1">IFERROR(__xludf.DUMMYFUNCTION("""COMPUTED_VALUE"""),-84.5641)</f>
        <v>-84.564099999999996</v>
      </c>
      <c r="E207" s="2">
        <f ca="1">IFERROR(__xludf.DUMMYFUNCTION("""COMPUTED_VALUE"""),0)</f>
        <v>0</v>
      </c>
      <c r="F207" s="2">
        <f ca="1">IFERROR(__xludf.DUMMYFUNCTION("""COMPUTED_VALUE"""),0)</f>
        <v>0</v>
      </c>
      <c r="G207" s="2">
        <f ca="1">IFERROR(__xludf.DUMMYFUNCTION("""COMPUTED_VALUE"""),0)</f>
        <v>0</v>
      </c>
      <c r="H207" s="2">
        <f ca="1">IFERROR(__xludf.DUMMYFUNCTION("""COMPUTED_VALUE"""),0)</f>
        <v>0</v>
      </c>
      <c r="I207" s="2">
        <f ca="1">IFERROR(__xludf.DUMMYFUNCTION("""COMPUTED_VALUE"""),0)</f>
        <v>0</v>
      </c>
      <c r="J207" s="2">
        <f ca="1">IFERROR(__xludf.DUMMYFUNCTION("""COMPUTED_VALUE"""),0)</f>
        <v>0</v>
      </c>
      <c r="K207" s="2">
        <f ca="1">IFERROR(__xludf.DUMMYFUNCTION("""COMPUTED_VALUE"""),0)</f>
        <v>0</v>
      </c>
      <c r="L207" s="2">
        <f ca="1">IFERROR(__xludf.DUMMYFUNCTION("""COMPUTED_VALUE"""),0)</f>
        <v>0</v>
      </c>
      <c r="M207" s="2">
        <f ca="1">IFERROR(__xludf.DUMMYFUNCTION("""COMPUTED_VALUE"""),0)</f>
        <v>0</v>
      </c>
      <c r="N207" s="2">
        <f ca="1">IFERROR(__xludf.DUMMYFUNCTION("""COMPUTED_VALUE"""),0)</f>
        <v>0</v>
      </c>
      <c r="O207" s="2">
        <f ca="1">IFERROR(__xludf.DUMMYFUNCTION("""COMPUTED_VALUE"""),0)</f>
        <v>0</v>
      </c>
      <c r="P207" s="2">
        <f ca="1">IFERROR(__xludf.DUMMYFUNCTION("""COMPUTED_VALUE"""),0)</f>
        <v>0</v>
      </c>
      <c r="Q207" s="2">
        <f ca="1">IFERROR(__xludf.DUMMYFUNCTION("""COMPUTED_VALUE"""),0)</f>
        <v>0</v>
      </c>
      <c r="R207" s="2">
        <f ca="1">IFERROR(__xludf.DUMMYFUNCTION("""COMPUTED_VALUE"""),0)</f>
        <v>0</v>
      </c>
      <c r="S207" s="2">
        <f ca="1">IFERROR(__xludf.DUMMYFUNCTION("""COMPUTED_VALUE"""),0)</f>
        <v>0</v>
      </c>
      <c r="T207" s="2">
        <f ca="1">IFERROR(__xludf.DUMMYFUNCTION("""COMPUTED_VALUE"""),0)</f>
        <v>0</v>
      </c>
      <c r="U207" s="2">
        <f ca="1">IFERROR(__xludf.DUMMYFUNCTION("""COMPUTED_VALUE"""),0)</f>
        <v>0</v>
      </c>
      <c r="V207" s="2">
        <f ca="1">IFERROR(__xludf.DUMMYFUNCTION("""COMPUTED_VALUE"""),0)</f>
        <v>0</v>
      </c>
      <c r="W207" s="2">
        <f ca="1">IFERROR(__xludf.DUMMYFUNCTION("""COMPUTED_VALUE"""),0)</f>
        <v>0</v>
      </c>
      <c r="X207" s="2">
        <f ca="1">IFERROR(__xludf.DUMMYFUNCTION("""COMPUTED_VALUE"""),0)</f>
        <v>0</v>
      </c>
      <c r="Y207" s="2">
        <f ca="1">IFERROR(__xludf.DUMMYFUNCTION("""COMPUTED_VALUE"""),0)</f>
        <v>0</v>
      </c>
      <c r="Z207" s="2">
        <f ca="1">IFERROR(__xludf.DUMMYFUNCTION("""COMPUTED_VALUE"""),0)</f>
        <v>0</v>
      </c>
      <c r="AA207" s="2">
        <f ca="1">IFERROR(__xludf.DUMMYFUNCTION("""COMPUTED_VALUE"""),0)</f>
        <v>0</v>
      </c>
      <c r="AB207" s="2">
        <f ca="1">IFERROR(__xludf.DUMMYFUNCTION("""COMPUTED_VALUE"""),0)</f>
        <v>0</v>
      </c>
      <c r="AC207" s="2">
        <f ca="1">IFERROR(__xludf.DUMMYFUNCTION("""COMPUTED_VALUE"""),0)</f>
        <v>0</v>
      </c>
      <c r="AD207" s="2">
        <f ca="1">IFERROR(__xludf.DUMMYFUNCTION("""COMPUTED_VALUE"""),0)</f>
        <v>0</v>
      </c>
      <c r="AE207" s="2">
        <f ca="1">IFERROR(__xludf.DUMMYFUNCTION("""COMPUTED_VALUE"""),0)</f>
        <v>0</v>
      </c>
      <c r="AF207" s="2">
        <f ca="1">IFERROR(__xludf.DUMMYFUNCTION("""COMPUTED_VALUE"""),0)</f>
        <v>0</v>
      </c>
      <c r="AG207" s="2">
        <f ca="1">IFERROR(__xludf.DUMMYFUNCTION("""COMPUTED_VALUE"""),0)</f>
        <v>0</v>
      </c>
      <c r="AH207" s="2">
        <f ca="1">IFERROR(__xludf.DUMMYFUNCTION("""COMPUTED_VALUE"""),0)</f>
        <v>0</v>
      </c>
      <c r="AI207" s="2">
        <f ca="1">IFERROR(__xludf.DUMMYFUNCTION("""COMPUTED_VALUE"""),0)</f>
        <v>0</v>
      </c>
      <c r="AJ207" s="2">
        <f ca="1">IFERROR(__xludf.DUMMYFUNCTION("""COMPUTED_VALUE"""),0)</f>
        <v>0</v>
      </c>
      <c r="AK207" s="2">
        <f ca="1">IFERROR(__xludf.DUMMYFUNCTION("""COMPUTED_VALUE"""),0)</f>
        <v>0</v>
      </c>
      <c r="AL207" s="2">
        <f ca="1">IFERROR(__xludf.DUMMYFUNCTION("""COMPUTED_VALUE"""),0)</f>
        <v>0</v>
      </c>
      <c r="AM207" s="2">
        <f ca="1">IFERROR(__xludf.DUMMYFUNCTION("""COMPUTED_VALUE"""),0)</f>
        <v>0</v>
      </c>
      <c r="AN207" s="2">
        <f ca="1">IFERROR(__xludf.DUMMYFUNCTION("""COMPUTED_VALUE"""),0)</f>
        <v>0</v>
      </c>
      <c r="AO207" s="2">
        <f ca="1">IFERROR(__xludf.DUMMYFUNCTION("""COMPUTED_VALUE"""),0)</f>
        <v>0</v>
      </c>
      <c r="AP207" s="2">
        <f ca="1">IFERROR(__xludf.DUMMYFUNCTION("""COMPUTED_VALUE"""),0)</f>
        <v>0</v>
      </c>
      <c r="AQ207" s="2">
        <f ca="1">IFERROR(__xludf.DUMMYFUNCTION("""COMPUTED_VALUE"""),0)</f>
        <v>0</v>
      </c>
      <c r="AR207" s="2">
        <f ca="1">IFERROR(__xludf.DUMMYFUNCTION("""COMPUTED_VALUE"""),0)</f>
        <v>0</v>
      </c>
      <c r="AS207" s="2">
        <f ca="1">IFERROR(__xludf.DUMMYFUNCTION("""COMPUTED_VALUE"""),0)</f>
        <v>0</v>
      </c>
      <c r="AT207" s="2">
        <f ca="1">IFERROR(__xludf.DUMMYFUNCTION("""COMPUTED_VALUE"""),0)</f>
        <v>0</v>
      </c>
      <c r="AU207" s="2">
        <f ca="1">IFERROR(__xludf.DUMMYFUNCTION("""COMPUTED_VALUE"""),0)</f>
        <v>0</v>
      </c>
      <c r="AV207" s="2">
        <f ca="1">IFERROR(__xludf.DUMMYFUNCTION("""COMPUTED_VALUE"""),0)</f>
        <v>0</v>
      </c>
      <c r="AW207" s="2">
        <f ca="1">IFERROR(__xludf.DUMMYFUNCTION("""COMPUTED_VALUE"""),0)</f>
        <v>0</v>
      </c>
      <c r="AX207" s="2">
        <f ca="1">IFERROR(__xludf.DUMMYFUNCTION("""COMPUTED_VALUE"""),0)</f>
        <v>0</v>
      </c>
      <c r="AY207" s="2">
        <f ca="1">IFERROR(__xludf.DUMMYFUNCTION("""COMPUTED_VALUE"""),0)</f>
        <v>0</v>
      </c>
      <c r="AZ207" s="2">
        <f ca="1">IFERROR(__xludf.DUMMYFUNCTION("""COMPUTED_VALUE"""),0)</f>
        <v>0</v>
      </c>
    </row>
    <row r="208" spans="1:52" ht="13.2" x14ac:dyDescent="0.25">
      <c r="A208" s="2" t="str">
        <f ca="1">IFERROR(__xludf.DUMMYFUNCTION("""COMPUTED_VALUE"""),"Davis County, UT")</f>
        <v>Davis County, UT</v>
      </c>
      <c r="B208" s="2" t="str">
        <f ca="1">IFERROR(__xludf.DUMMYFUNCTION("""COMPUTED_VALUE"""),"US")</f>
        <v>US</v>
      </c>
      <c r="C208" s="2">
        <f ca="1">IFERROR(__xludf.DUMMYFUNCTION("""COMPUTED_VALUE"""),40.9629)</f>
        <v>40.962899999999998</v>
      </c>
      <c r="D208" s="2">
        <f ca="1">IFERROR(__xludf.DUMMYFUNCTION("""COMPUTED_VALUE"""),-112.0953)</f>
        <v>-112.09529999999999</v>
      </c>
      <c r="E208" s="2">
        <f ca="1">IFERROR(__xludf.DUMMYFUNCTION("""COMPUTED_VALUE"""),0)</f>
        <v>0</v>
      </c>
      <c r="F208" s="2">
        <f ca="1">IFERROR(__xludf.DUMMYFUNCTION("""COMPUTED_VALUE"""),0)</f>
        <v>0</v>
      </c>
      <c r="G208" s="2">
        <f ca="1">IFERROR(__xludf.DUMMYFUNCTION("""COMPUTED_VALUE"""),0)</f>
        <v>0</v>
      </c>
      <c r="H208" s="2">
        <f ca="1">IFERROR(__xludf.DUMMYFUNCTION("""COMPUTED_VALUE"""),0)</f>
        <v>0</v>
      </c>
      <c r="I208" s="2">
        <f ca="1">IFERROR(__xludf.DUMMYFUNCTION("""COMPUTED_VALUE"""),0)</f>
        <v>0</v>
      </c>
      <c r="J208" s="2">
        <f ca="1">IFERROR(__xludf.DUMMYFUNCTION("""COMPUTED_VALUE"""),0)</f>
        <v>0</v>
      </c>
      <c r="K208" s="2">
        <f ca="1">IFERROR(__xludf.DUMMYFUNCTION("""COMPUTED_VALUE"""),0)</f>
        <v>0</v>
      </c>
      <c r="L208" s="2">
        <f ca="1">IFERROR(__xludf.DUMMYFUNCTION("""COMPUTED_VALUE"""),0)</f>
        <v>0</v>
      </c>
      <c r="M208" s="2">
        <f ca="1">IFERROR(__xludf.DUMMYFUNCTION("""COMPUTED_VALUE"""),0)</f>
        <v>0</v>
      </c>
      <c r="N208" s="2">
        <f ca="1">IFERROR(__xludf.DUMMYFUNCTION("""COMPUTED_VALUE"""),0)</f>
        <v>0</v>
      </c>
      <c r="O208" s="2">
        <f ca="1">IFERROR(__xludf.DUMMYFUNCTION("""COMPUTED_VALUE"""),0)</f>
        <v>0</v>
      </c>
      <c r="P208" s="2">
        <f ca="1">IFERROR(__xludf.DUMMYFUNCTION("""COMPUTED_VALUE"""),0)</f>
        <v>0</v>
      </c>
      <c r="Q208" s="2">
        <f ca="1">IFERROR(__xludf.DUMMYFUNCTION("""COMPUTED_VALUE"""),0)</f>
        <v>0</v>
      </c>
      <c r="R208" s="2">
        <f ca="1">IFERROR(__xludf.DUMMYFUNCTION("""COMPUTED_VALUE"""),0)</f>
        <v>0</v>
      </c>
      <c r="S208" s="2">
        <f ca="1">IFERROR(__xludf.DUMMYFUNCTION("""COMPUTED_VALUE"""),0)</f>
        <v>0</v>
      </c>
      <c r="T208" s="2">
        <f ca="1">IFERROR(__xludf.DUMMYFUNCTION("""COMPUTED_VALUE"""),0)</f>
        <v>0</v>
      </c>
      <c r="U208" s="2">
        <f ca="1">IFERROR(__xludf.DUMMYFUNCTION("""COMPUTED_VALUE"""),0)</f>
        <v>0</v>
      </c>
      <c r="V208" s="2">
        <f ca="1">IFERROR(__xludf.DUMMYFUNCTION("""COMPUTED_VALUE"""),0)</f>
        <v>0</v>
      </c>
      <c r="W208" s="2">
        <f ca="1">IFERROR(__xludf.DUMMYFUNCTION("""COMPUTED_VALUE"""),0)</f>
        <v>0</v>
      </c>
      <c r="X208" s="2">
        <f ca="1">IFERROR(__xludf.DUMMYFUNCTION("""COMPUTED_VALUE"""),0)</f>
        <v>0</v>
      </c>
      <c r="Y208" s="2">
        <f ca="1">IFERROR(__xludf.DUMMYFUNCTION("""COMPUTED_VALUE"""),0)</f>
        <v>0</v>
      </c>
      <c r="Z208" s="2">
        <f ca="1">IFERROR(__xludf.DUMMYFUNCTION("""COMPUTED_VALUE"""),0)</f>
        <v>0</v>
      </c>
      <c r="AA208" s="2">
        <f ca="1">IFERROR(__xludf.DUMMYFUNCTION("""COMPUTED_VALUE"""),0)</f>
        <v>0</v>
      </c>
      <c r="AB208" s="2">
        <f ca="1">IFERROR(__xludf.DUMMYFUNCTION("""COMPUTED_VALUE"""),0)</f>
        <v>0</v>
      </c>
      <c r="AC208" s="2">
        <f ca="1">IFERROR(__xludf.DUMMYFUNCTION("""COMPUTED_VALUE"""),0)</f>
        <v>0</v>
      </c>
      <c r="AD208" s="2">
        <f ca="1">IFERROR(__xludf.DUMMYFUNCTION("""COMPUTED_VALUE"""),0)</f>
        <v>0</v>
      </c>
      <c r="AE208" s="2">
        <f ca="1">IFERROR(__xludf.DUMMYFUNCTION("""COMPUTED_VALUE"""),0)</f>
        <v>0</v>
      </c>
      <c r="AF208" s="2">
        <f ca="1">IFERROR(__xludf.DUMMYFUNCTION("""COMPUTED_VALUE"""),0)</f>
        <v>0</v>
      </c>
      <c r="AG208" s="2">
        <f ca="1">IFERROR(__xludf.DUMMYFUNCTION("""COMPUTED_VALUE"""),0)</f>
        <v>0</v>
      </c>
      <c r="AH208" s="2">
        <f ca="1">IFERROR(__xludf.DUMMYFUNCTION("""COMPUTED_VALUE"""),0)</f>
        <v>0</v>
      </c>
      <c r="AI208" s="2">
        <f ca="1">IFERROR(__xludf.DUMMYFUNCTION("""COMPUTED_VALUE"""),0)</f>
        <v>0</v>
      </c>
      <c r="AJ208" s="2">
        <f ca="1">IFERROR(__xludf.DUMMYFUNCTION("""COMPUTED_VALUE"""),0)</f>
        <v>0</v>
      </c>
      <c r="AK208" s="2">
        <f ca="1">IFERROR(__xludf.DUMMYFUNCTION("""COMPUTED_VALUE"""),0)</f>
        <v>0</v>
      </c>
      <c r="AL208" s="2">
        <f ca="1">IFERROR(__xludf.DUMMYFUNCTION("""COMPUTED_VALUE"""),0)</f>
        <v>0</v>
      </c>
      <c r="AM208" s="2">
        <f ca="1">IFERROR(__xludf.DUMMYFUNCTION("""COMPUTED_VALUE"""),0)</f>
        <v>0</v>
      </c>
      <c r="AN208" s="2">
        <f ca="1">IFERROR(__xludf.DUMMYFUNCTION("""COMPUTED_VALUE"""),0)</f>
        <v>0</v>
      </c>
      <c r="AO208" s="2">
        <f ca="1">IFERROR(__xludf.DUMMYFUNCTION("""COMPUTED_VALUE"""),0)</f>
        <v>0</v>
      </c>
      <c r="AP208" s="2">
        <f ca="1">IFERROR(__xludf.DUMMYFUNCTION("""COMPUTED_VALUE"""),0)</f>
        <v>0</v>
      </c>
      <c r="AQ208" s="2">
        <f ca="1">IFERROR(__xludf.DUMMYFUNCTION("""COMPUTED_VALUE"""),0)</f>
        <v>0</v>
      </c>
      <c r="AR208" s="2">
        <f ca="1">IFERROR(__xludf.DUMMYFUNCTION("""COMPUTED_VALUE"""),0)</f>
        <v>0</v>
      </c>
      <c r="AS208" s="2">
        <f ca="1">IFERROR(__xludf.DUMMYFUNCTION("""COMPUTED_VALUE"""),0)</f>
        <v>0</v>
      </c>
      <c r="AT208" s="2">
        <f ca="1">IFERROR(__xludf.DUMMYFUNCTION("""COMPUTED_VALUE"""),0)</f>
        <v>0</v>
      </c>
      <c r="AU208" s="2">
        <f ca="1">IFERROR(__xludf.DUMMYFUNCTION("""COMPUTED_VALUE"""),0)</f>
        <v>0</v>
      </c>
      <c r="AV208" s="2">
        <f ca="1">IFERROR(__xludf.DUMMYFUNCTION("""COMPUTED_VALUE"""),0)</f>
        <v>0</v>
      </c>
      <c r="AW208" s="2">
        <f ca="1">IFERROR(__xludf.DUMMYFUNCTION("""COMPUTED_VALUE"""),0)</f>
        <v>0</v>
      </c>
      <c r="AX208" s="2">
        <f ca="1">IFERROR(__xludf.DUMMYFUNCTION("""COMPUTED_VALUE"""),0)</f>
        <v>0</v>
      </c>
      <c r="AY208" s="2">
        <f ca="1">IFERROR(__xludf.DUMMYFUNCTION("""COMPUTED_VALUE"""),0)</f>
        <v>0</v>
      </c>
      <c r="AZ208" s="2">
        <f ca="1">IFERROR(__xludf.DUMMYFUNCTION("""COMPUTED_VALUE"""),0)</f>
        <v>0</v>
      </c>
    </row>
    <row r="209" spans="1:52" ht="13.2" x14ac:dyDescent="0.25">
      <c r="A209" s="2" t="str">
        <f ca="1">IFERROR(__xludf.DUMMYFUNCTION("""COMPUTED_VALUE"""),"El Paso County, CO")</f>
        <v>El Paso County, CO</v>
      </c>
      <c r="B209" s="2" t="str">
        <f ca="1">IFERROR(__xludf.DUMMYFUNCTION("""COMPUTED_VALUE"""),"US")</f>
        <v>US</v>
      </c>
      <c r="C209" s="2">
        <f ca="1">IFERROR(__xludf.DUMMYFUNCTION("""COMPUTED_VALUE"""),38.9108)</f>
        <v>38.910800000000002</v>
      </c>
      <c r="D209" s="2">
        <f ca="1">IFERROR(__xludf.DUMMYFUNCTION("""COMPUTED_VALUE"""),-104.4723)</f>
        <v>-104.4723</v>
      </c>
      <c r="E209" s="2">
        <f ca="1">IFERROR(__xludf.DUMMYFUNCTION("""COMPUTED_VALUE"""),0)</f>
        <v>0</v>
      </c>
      <c r="F209" s="2">
        <f ca="1">IFERROR(__xludf.DUMMYFUNCTION("""COMPUTED_VALUE"""),0)</f>
        <v>0</v>
      </c>
      <c r="G209" s="2">
        <f ca="1">IFERROR(__xludf.DUMMYFUNCTION("""COMPUTED_VALUE"""),0)</f>
        <v>0</v>
      </c>
      <c r="H209" s="2">
        <f ca="1">IFERROR(__xludf.DUMMYFUNCTION("""COMPUTED_VALUE"""),0)</f>
        <v>0</v>
      </c>
      <c r="I209" s="2">
        <f ca="1">IFERROR(__xludf.DUMMYFUNCTION("""COMPUTED_VALUE"""),0)</f>
        <v>0</v>
      </c>
      <c r="J209" s="2">
        <f ca="1">IFERROR(__xludf.DUMMYFUNCTION("""COMPUTED_VALUE"""),0)</f>
        <v>0</v>
      </c>
      <c r="K209" s="2">
        <f ca="1">IFERROR(__xludf.DUMMYFUNCTION("""COMPUTED_VALUE"""),0)</f>
        <v>0</v>
      </c>
      <c r="L209" s="2">
        <f ca="1">IFERROR(__xludf.DUMMYFUNCTION("""COMPUTED_VALUE"""),0)</f>
        <v>0</v>
      </c>
      <c r="M209" s="2">
        <f ca="1">IFERROR(__xludf.DUMMYFUNCTION("""COMPUTED_VALUE"""),0)</f>
        <v>0</v>
      </c>
      <c r="N209" s="2">
        <f ca="1">IFERROR(__xludf.DUMMYFUNCTION("""COMPUTED_VALUE"""),0)</f>
        <v>0</v>
      </c>
      <c r="O209" s="2">
        <f ca="1">IFERROR(__xludf.DUMMYFUNCTION("""COMPUTED_VALUE"""),0)</f>
        <v>0</v>
      </c>
      <c r="P209" s="2">
        <f ca="1">IFERROR(__xludf.DUMMYFUNCTION("""COMPUTED_VALUE"""),0)</f>
        <v>0</v>
      </c>
      <c r="Q209" s="2">
        <f ca="1">IFERROR(__xludf.DUMMYFUNCTION("""COMPUTED_VALUE"""),0)</f>
        <v>0</v>
      </c>
      <c r="R209" s="2">
        <f ca="1">IFERROR(__xludf.DUMMYFUNCTION("""COMPUTED_VALUE"""),0)</f>
        <v>0</v>
      </c>
      <c r="S209" s="2">
        <f ca="1">IFERROR(__xludf.DUMMYFUNCTION("""COMPUTED_VALUE"""),0)</f>
        <v>0</v>
      </c>
      <c r="T209" s="2">
        <f ca="1">IFERROR(__xludf.DUMMYFUNCTION("""COMPUTED_VALUE"""),0)</f>
        <v>0</v>
      </c>
      <c r="U209" s="2">
        <f ca="1">IFERROR(__xludf.DUMMYFUNCTION("""COMPUTED_VALUE"""),0)</f>
        <v>0</v>
      </c>
      <c r="V209" s="2">
        <f ca="1">IFERROR(__xludf.DUMMYFUNCTION("""COMPUTED_VALUE"""),0)</f>
        <v>0</v>
      </c>
      <c r="W209" s="2">
        <f ca="1">IFERROR(__xludf.DUMMYFUNCTION("""COMPUTED_VALUE"""),0)</f>
        <v>0</v>
      </c>
      <c r="X209" s="2">
        <f ca="1">IFERROR(__xludf.DUMMYFUNCTION("""COMPUTED_VALUE"""),0)</f>
        <v>0</v>
      </c>
      <c r="Y209" s="2">
        <f ca="1">IFERROR(__xludf.DUMMYFUNCTION("""COMPUTED_VALUE"""),0)</f>
        <v>0</v>
      </c>
      <c r="Z209" s="2">
        <f ca="1">IFERROR(__xludf.DUMMYFUNCTION("""COMPUTED_VALUE"""),0)</f>
        <v>0</v>
      </c>
      <c r="AA209" s="2">
        <f ca="1">IFERROR(__xludf.DUMMYFUNCTION("""COMPUTED_VALUE"""),0)</f>
        <v>0</v>
      </c>
      <c r="AB209" s="2">
        <f ca="1">IFERROR(__xludf.DUMMYFUNCTION("""COMPUTED_VALUE"""),0)</f>
        <v>0</v>
      </c>
      <c r="AC209" s="2">
        <f ca="1">IFERROR(__xludf.DUMMYFUNCTION("""COMPUTED_VALUE"""),0)</f>
        <v>0</v>
      </c>
      <c r="AD209" s="2">
        <f ca="1">IFERROR(__xludf.DUMMYFUNCTION("""COMPUTED_VALUE"""),0)</f>
        <v>0</v>
      </c>
      <c r="AE209" s="2">
        <f ca="1">IFERROR(__xludf.DUMMYFUNCTION("""COMPUTED_VALUE"""),0)</f>
        <v>0</v>
      </c>
      <c r="AF209" s="2">
        <f ca="1">IFERROR(__xludf.DUMMYFUNCTION("""COMPUTED_VALUE"""),0)</f>
        <v>0</v>
      </c>
      <c r="AG209" s="2">
        <f ca="1">IFERROR(__xludf.DUMMYFUNCTION("""COMPUTED_VALUE"""),0)</f>
        <v>0</v>
      </c>
      <c r="AH209" s="2">
        <f ca="1">IFERROR(__xludf.DUMMYFUNCTION("""COMPUTED_VALUE"""),0)</f>
        <v>0</v>
      </c>
      <c r="AI209" s="2">
        <f ca="1">IFERROR(__xludf.DUMMYFUNCTION("""COMPUTED_VALUE"""),0)</f>
        <v>0</v>
      </c>
      <c r="AJ209" s="2">
        <f ca="1">IFERROR(__xludf.DUMMYFUNCTION("""COMPUTED_VALUE"""),0)</f>
        <v>0</v>
      </c>
      <c r="AK209" s="2">
        <f ca="1">IFERROR(__xludf.DUMMYFUNCTION("""COMPUTED_VALUE"""),0)</f>
        <v>0</v>
      </c>
      <c r="AL209" s="2">
        <f ca="1">IFERROR(__xludf.DUMMYFUNCTION("""COMPUTED_VALUE"""),0)</f>
        <v>0</v>
      </c>
      <c r="AM209" s="2">
        <f ca="1">IFERROR(__xludf.DUMMYFUNCTION("""COMPUTED_VALUE"""),0)</f>
        <v>0</v>
      </c>
      <c r="AN209" s="2">
        <f ca="1">IFERROR(__xludf.DUMMYFUNCTION("""COMPUTED_VALUE"""),0)</f>
        <v>0</v>
      </c>
      <c r="AO209" s="2">
        <f ca="1">IFERROR(__xludf.DUMMYFUNCTION("""COMPUTED_VALUE"""),0)</f>
        <v>0</v>
      </c>
      <c r="AP209" s="2">
        <f ca="1">IFERROR(__xludf.DUMMYFUNCTION("""COMPUTED_VALUE"""),0)</f>
        <v>0</v>
      </c>
      <c r="AQ209" s="2">
        <f ca="1">IFERROR(__xludf.DUMMYFUNCTION("""COMPUTED_VALUE"""),0)</f>
        <v>0</v>
      </c>
      <c r="AR209" s="2">
        <f ca="1">IFERROR(__xludf.DUMMYFUNCTION("""COMPUTED_VALUE"""),0)</f>
        <v>0</v>
      </c>
      <c r="AS209" s="2">
        <f ca="1">IFERROR(__xludf.DUMMYFUNCTION("""COMPUTED_VALUE"""),0)</f>
        <v>0</v>
      </c>
      <c r="AT209" s="2">
        <f ca="1">IFERROR(__xludf.DUMMYFUNCTION("""COMPUTED_VALUE"""),0)</f>
        <v>0</v>
      </c>
      <c r="AU209" s="2">
        <f ca="1">IFERROR(__xludf.DUMMYFUNCTION("""COMPUTED_VALUE"""),0)</f>
        <v>0</v>
      </c>
      <c r="AV209" s="2">
        <f ca="1">IFERROR(__xludf.DUMMYFUNCTION("""COMPUTED_VALUE"""),0)</f>
        <v>0</v>
      </c>
      <c r="AW209" s="2">
        <f ca="1">IFERROR(__xludf.DUMMYFUNCTION("""COMPUTED_VALUE"""),0)</f>
        <v>0</v>
      </c>
      <c r="AX209" s="2">
        <f ca="1">IFERROR(__xludf.DUMMYFUNCTION("""COMPUTED_VALUE"""),0)</f>
        <v>0</v>
      </c>
      <c r="AY209" s="2">
        <f ca="1">IFERROR(__xludf.DUMMYFUNCTION("""COMPUTED_VALUE"""),0)</f>
        <v>0</v>
      </c>
      <c r="AZ209" s="2">
        <f ca="1">IFERROR(__xludf.DUMMYFUNCTION("""COMPUTED_VALUE"""),0)</f>
        <v>0</v>
      </c>
    </row>
    <row r="210" spans="1:52" ht="13.2" x14ac:dyDescent="0.25">
      <c r="A210" s="2" t="str">
        <f ca="1">IFERROR(__xludf.DUMMYFUNCTION("""COMPUTED_VALUE"""),"Honolulu County, HI")</f>
        <v>Honolulu County, HI</v>
      </c>
      <c r="B210" s="2" t="str">
        <f ca="1">IFERROR(__xludf.DUMMYFUNCTION("""COMPUTED_VALUE"""),"US")</f>
        <v>US</v>
      </c>
      <c r="C210" s="2">
        <f ca="1">IFERROR(__xludf.DUMMYFUNCTION("""COMPUTED_VALUE"""),21.307)</f>
        <v>21.306999999999999</v>
      </c>
      <c r="D210" s="2">
        <f ca="1">IFERROR(__xludf.DUMMYFUNCTION("""COMPUTED_VALUE"""),-157.8584)</f>
        <v>-157.85839999999999</v>
      </c>
      <c r="E210" s="2">
        <f ca="1">IFERROR(__xludf.DUMMYFUNCTION("""COMPUTED_VALUE"""),0)</f>
        <v>0</v>
      </c>
      <c r="F210" s="2">
        <f ca="1">IFERROR(__xludf.DUMMYFUNCTION("""COMPUTED_VALUE"""),0)</f>
        <v>0</v>
      </c>
      <c r="G210" s="2">
        <f ca="1">IFERROR(__xludf.DUMMYFUNCTION("""COMPUTED_VALUE"""),0)</f>
        <v>0</v>
      </c>
      <c r="H210" s="2">
        <f ca="1">IFERROR(__xludf.DUMMYFUNCTION("""COMPUTED_VALUE"""),0)</f>
        <v>0</v>
      </c>
      <c r="I210" s="2">
        <f ca="1">IFERROR(__xludf.DUMMYFUNCTION("""COMPUTED_VALUE"""),0)</f>
        <v>0</v>
      </c>
      <c r="J210" s="2">
        <f ca="1">IFERROR(__xludf.DUMMYFUNCTION("""COMPUTED_VALUE"""),0)</f>
        <v>0</v>
      </c>
      <c r="K210" s="2">
        <f ca="1">IFERROR(__xludf.DUMMYFUNCTION("""COMPUTED_VALUE"""),0)</f>
        <v>0</v>
      </c>
      <c r="L210" s="2">
        <f ca="1">IFERROR(__xludf.DUMMYFUNCTION("""COMPUTED_VALUE"""),0)</f>
        <v>0</v>
      </c>
      <c r="M210" s="2">
        <f ca="1">IFERROR(__xludf.DUMMYFUNCTION("""COMPUTED_VALUE"""),0)</f>
        <v>0</v>
      </c>
      <c r="N210" s="2">
        <f ca="1">IFERROR(__xludf.DUMMYFUNCTION("""COMPUTED_VALUE"""),0)</f>
        <v>0</v>
      </c>
      <c r="O210" s="2">
        <f ca="1">IFERROR(__xludf.DUMMYFUNCTION("""COMPUTED_VALUE"""),0)</f>
        <v>0</v>
      </c>
      <c r="P210" s="2">
        <f ca="1">IFERROR(__xludf.DUMMYFUNCTION("""COMPUTED_VALUE"""),0)</f>
        <v>0</v>
      </c>
      <c r="Q210" s="2">
        <f ca="1">IFERROR(__xludf.DUMMYFUNCTION("""COMPUTED_VALUE"""),0)</f>
        <v>0</v>
      </c>
      <c r="R210" s="2">
        <f ca="1">IFERROR(__xludf.DUMMYFUNCTION("""COMPUTED_VALUE"""),0)</f>
        <v>0</v>
      </c>
      <c r="S210" s="2">
        <f ca="1">IFERROR(__xludf.DUMMYFUNCTION("""COMPUTED_VALUE"""),0)</f>
        <v>0</v>
      </c>
      <c r="T210" s="2">
        <f ca="1">IFERROR(__xludf.DUMMYFUNCTION("""COMPUTED_VALUE"""),0)</f>
        <v>0</v>
      </c>
      <c r="U210" s="2">
        <f ca="1">IFERROR(__xludf.DUMMYFUNCTION("""COMPUTED_VALUE"""),0)</f>
        <v>0</v>
      </c>
      <c r="V210" s="2">
        <f ca="1">IFERROR(__xludf.DUMMYFUNCTION("""COMPUTED_VALUE"""),0)</f>
        <v>0</v>
      </c>
      <c r="W210" s="2">
        <f ca="1">IFERROR(__xludf.DUMMYFUNCTION("""COMPUTED_VALUE"""),0)</f>
        <v>0</v>
      </c>
      <c r="X210" s="2">
        <f ca="1">IFERROR(__xludf.DUMMYFUNCTION("""COMPUTED_VALUE"""),0)</f>
        <v>0</v>
      </c>
      <c r="Y210" s="2">
        <f ca="1">IFERROR(__xludf.DUMMYFUNCTION("""COMPUTED_VALUE"""),0)</f>
        <v>0</v>
      </c>
      <c r="Z210" s="2">
        <f ca="1">IFERROR(__xludf.DUMMYFUNCTION("""COMPUTED_VALUE"""),0)</f>
        <v>0</v>
      </c>
      <c r="AA210" s="2">
        <f ca="1">IFERROR(__xludf.DUMMYFUNCTION("""COMPUTED_VALUE"""),0)</f>
        <v>0</v>
      </c>
      <c r="AB210" s="2">
        <f ca="1">IFERROR(__xludf.DUMMYFUNCTION("""COMPUTED_VALUE"""),0)</f>
        <v>0</v>
      </c>
      <c r="AC210" s="2">
        <f ca="1">IFERROR(__xludf.DUMMYFUNCTION("""COMPUTED_VALUE"""),0)</f>
        <v>0</v>
      </c>
      <c r="AD210" s="2">
        <f ca="1">IFERROR(__xludf.DUMMYFUNCTION("""COMPUTED_VALUE"""),0)</f>
        <v>0</v>
      </c>
      <c r="AE210" s="2">
        <f ca="1">IFERROR(__xludf.DUMMYFUNCTION("""COMPUTED_VALUE"""),0)</f>
        <v>0</v>
      </c>
      <c r="AF210" s="2">
        <f ca="1">IFERROR(__xludf.DUMMYFUNCTION("""COMPUTED_VALUE"""),0)</f>
        <v>0</v>
      </c>
      <c r="AG210" s="2">
        <f ca="1">IFERROR(__xludf.DUMMYFUNCTION("""COMPUTED_VALUE"""),0)</f>
        <v>0</v>
      </c>
      <c r="AH210" s="2">
        <f ca="1">IFERROR(__xludf.DUMMYFUNCTION("""COMPUTED_VALUE"""),0)</f>
        <v>0</v>
      </c>
      <c r="AI210" s="2">
        <f ca="1">IFERROR(__xludf.DUMMYFUNCTION("""COMPUTED_VALUE"""),0)</f>
        <v>0</v>
      </c>
      <c r="AJ210" s="2">
        <f ca="1">IFERROR(__xludf.DUMMYFUNCTION("""COMPUTED_VALUE"""),0)</f>
        <v>0</v>
      </c>
      <c r="AK210" s="2">
        <f ca="1">IFERROR(__xludf.DUMMYFUNCTION("""COMPUTED_VALUE"""),0)</f>
        <v>0</v>
      </c>
      <c r="AL210" s="2">
        <f ca="1">IFERROR(__xludf.DUMMYFUNCTION("""COMPUTED_VALUE"""),0)</f>
        <v>0</v>
      </c>
      <c r="AM210" s="2">
        <f ca="1">IFERROR(__xludf.DUMMYFUNCTION("""COMPUTED_VALUE"""),0)</f>
        <v>0</v>
      </c>
      <c r="AN210" s="2">
        <f ca="1">IFERROR(__xludf.DUMMYFUNCTION("""COMPUTED_VALUE"""),0)</f>
        <v>0</v>
      </c>
      <c r="AO210" s="2">
        <f ca="1">IFERROR(__xludf.DUMMYFUNCTION("""COMPUTED_VALUE"""),0)</f>
        <v>0</v>
      </c>
      <c r="AP210" s="2">
        <f ca="1">IFERROR(__xludf.DUMMYFUNCTION("""COMPUTED_VALUE"""),0)</f>
        <v>0</v>
      </c>
      <c r="AQ210" s="2">
        <f ca="1">IFERROR(__xludf.DUMMYFUNCTION("""COMPUTED_VALUE"""),0)</f>
        <v>0</v>
      </c>
      <c r="AR210" s="2">
        <f ca="1">IFERROR(__xludf.DUMMYFUNCTION("""COMPUTED_VALUE"""),0)</f>
        <v>0</v>
      </c>
      <c r="AS210" s="2">
        <f ca="1">IFERROR(__xludf.DUMMYFUNCTION("""COMPUTED_VALUE"""),0)</f>
        <v>0</v>
      </c>
      <c r="AT210" s="2">
        <f ca="1">IFERROR(__xludf.DUMMYFUNCTION("""COMPUTED_VALUE"""),0)</f>
        <v>0</v>
      </c>
      <c r="AU210" s="2">
        <f ca="1">IFERROR(__xludf.DUMMYFUNCTION("""COMPUTED_VALUE"""),0)</f>
        <v>0</v>
      </c>
      <c r="AV210" s="2">
        <f ca="1">IFERROR(__xludf.DUMMYFUNCTION("""COMPUTED_VALUE"""),0)</f>
        <v>0</v>
      </c>
      <c r="AW210" s="2">
        <f ca="1">IFERROR(__xludf.DUMMYFUNCTION("""COMPUTED_VALUE"""),0)</f>
        <v>0</v>
      </c>
      <c r="AX210" s="2">
        <f ca="1">IFERROR(__xludf.DUMMYFUNCTION("""COMPUTED_VALUE"""),0)</f>
        <v>0</v>
      </c>
      <c r="AY210" s="2">
        <f ca="1">IFERROR(__xludf.DUMMYFUNCTION("""COMPUTED_VALUE"""),0)</f>
        <v>0</v>
      </c>
      <c r="AZ210" s="2">
        <f ca="1">IFERROR(__xludf.DUMMYFUNCTION("""COMPUTED_VALUE"""),0)</f>
        <v>0</v>
      </c>
    </row>
    <row r="211" spans="1:52" ht="13.2" x14ac:dyDescent="0.25">
      <c r="A211" s="2" t="str">
        <f ca="1">IFERROR(__xludf.DUMMYFUNCTION("""COMPUTED_VALUE"""),"Jackson County, OR ")</f>
        <v xml:space="preserve">Jackson County, OR </v>
      </c>
      <c r="B211" s="2" t="str">
        <f ca="1">IFERROR(__xludf.DUMMYFUNCTION("""COMPUTED_VALUE"""),"US")</f>
        <v>US</v>
      </c>
      <c r="C211" s="2">
        <f ca="1">IFERROR(__xludf.DUMMYFUNCTION("""COMPUTED_VALUE"""),42.3345)</f>
        <v>42.334499999999998</v>
      </c>
      <c r="D211" s="2">
        <f ca="1">IFERROR(__xludf.DUMMYFUNCTION("""COMPUTED_VALUE"""),-122.7647)</f>
        <v>-122.7647</v>
      </c>
      <c r="E211" s="2">
        <f ca="1">IFERROR(__xludf.DUMMYFUNCTION("""COMPUTED_VALUE"""),0)</f>
        <v>0</v>
      </c>
      <c r="F211" s="2">
        <f ca="1">IFERROR(__xludf.DUMMYFUNCTION("""COMPUTED_VALUE"""),0)</f>
        <v>0</v>
      </c>
      <c r="G211" s="2">
        <f ca="1">IFERROR(__xludf.DUMMYFUNCTION("""COMPUTED_VALUE"""),0)</f>
        <v>0</v>
      </c>
      <c r="H211" s="2">
        <f ca="1">IFERROR(__xludf.DUMMYFUNCTION("""COMPUTED_VALUE"""),0)</f>
        <v>0</v>
      </c>
      <c r="I211" s="2">
        <f ca="1">IFERROR(__xludf.DUMMYFUNCTION("""COMPUTED_VALUE"""),0)</f>
        <v>0</v>
      </c>
      <c r="J211" s="2">
        <f ca="1">IFERROR(__xludf.DUMMYFUNCTION("""COMPUTED_VALUE"""),0)</f>
        <v>0</v>
      </c>
      <c r="K211" s="2">
        <f ca="1">IFERROR(__xludf.DUMMYFUNCTION("""COMPUTED_VALUE"""),0)</f>
        <v>0</v>
      </c>
      <c r="L211" s="2">
        <f ca="1">IFERROR(__xludf.DUMMYFUNCTION("""COMPUTED_VALUE"""),0)</f>
        <v>0</v>
      </c>
      <c r="M211" s="2">
        <f ca="1">IFERROR(__xludf.DUMMYFUNCTION("""COMPUTED_VALUE"""),0)</f>
        <v>0</v>
      </c>
      <c r="N211" s="2">
        <f ca="1">IFERROR(__xludf.DUMMYFUNCTION("""COMPUTED_VALUE"""),0)</f>
        <v>0</v>
      </c>
      <c r="O211" s="2">
        <f ca="1">IFERROR(__xludf.DUMMYFUNCTION("""COMPUTED_VALUE"""),0)</f>
        <v>0</v>
      </c>
      <c r="P211" s="2">
        <f ca="1">IFERROR(__xludf.DUMMYFUNCTION("""COMPUTED_VALUE"""),0)</f>
        <v>0</v>
      </c>
      <c r="Q211" s="2">
        <f ca="1">IFERROR(__xludf.DUMMYFUNCTION("""COMPUTED_VALUE"""),0)</f>
        <v>0</v>
      </c>
      <c r="R211" s="2">
        <f ca="1">IFERROR(__xludf.DUMMYFUNCTION("""COMPUTED_VALUE"""),0)</f>
        <v>0</v>
      </c>
      <c r="S211" s="2">
        <f ca="1">IFERROR(__xludf.DUMMYFUNCTION("""COMPUTED_VALUE"""),0)</f>
        <v>0</v>
      </c>
      <c r="T211" s="2">
        <f ca="1">IFERROR(__xludf.DUMMYFUNCTION("""COMPUTED_VALUE"""),0)</f>
        <v>0</v>
      </c>
      <c r="U211" s="2">
        <f ca="1">IFERROR(__xludf.DUMMYFUNCTION("""COMPUTED_VALUE"""),0)</f>
        <v>0</v>
      </c>
      <c r="V211" s="2">
        <f ca="1">IFERROR(__xludf.DUMMYFUNCTION("""COMPUTED_VALUE"""),0)</f>
        <v>0</v>
      </c>
      <c r="W211" s="2">
        <f ca="1">IFERROR(__xludf.DUMMYFUNCTION("""COMPUTED_VALUE"""),0)</f>
        <v>0</v>
      </c>
      <c r="X211" s="2">
        <f ca="1">IFERROR(__xludf.DUMMYFUNCTION("""COMPUTED_VALUE"""),0)</f>
        <v>0</v>
      </c>
      <c r="Y211" s="2">
        <f ca="1">IFERROR(__xludf.DUMMYFUNCTION("""COMPUTED_VALUE"""),0)</f>
        <v>0</v>
      </c>
      <c r="Z211" s="2">
        <f ca="1">IFERROR(__xludf.DUMMYFUNCTION("""COMPUTED_VALUE"""),0)</f>
        <v>0</v>
      </c>
      <c r="AA211" s="2">
        <f ca="1">IFERROR(__xludf.DUMMYFUNCTION("""COMPUTED_VALUE"""),0)</f>
        <v>0</v>
      </c>
      <c r="AB211" s="2">
        <f ca="1">IFERROR(__xludf.DUMMYFUNCTION("""COMPUTED_VALUE"""),0)</f>
        <v>0</v>
      </c>
      <c r="AC211" s="2">
        <f ca="1">IFERROR(__xludf.DUMMYFUNCTION("""COMPUTED_VALUE"""),0)</f>
        <v>0</v>
      </c>
      <c r="AD211" s="2">
        <f ca="1">IFERROR(__xludf.DUMMYFUNCTION("""COMPUTED_VALUE"""),0)</f>
        <v>0</v>
      </c>
      <c r="AE211" s="2">
        <f ca="1">IFERROR(__xludf.DUMMYFUNCTION("""COMPUTED_VALUE"""),0)</f>
        <v>0</v>
      </c>
      <c r="AF211" s="2">
        <f ca="1">IFERROR(__xludf.DUMMYFUNCTION("""COMPUTED_VALUE"""),0)</f>
        <v>0</v>
      </c>
      <c r="AG211" s="2">
        <f ca="1">IFERROR(__xludf.DUMMYFUNCTION("""COMPUTED_VALUE"""),0)</f>
        <v>0</v>
      </c>
      <c r="AH211" s="2">
        <f ca="1">IFERROR(__xludf.DUMMYFUNCTION("""COMPUTED_VALUE"""),0)</f>
        <v>0</v>
      </c>
      <c r="AI211" s="2">
        <f ca="1">IFERROR(__xludf.DUMMYFUNCTION("""COMPUTED_VALUE"""),0)</f>
        <v>0</v>
      </c>
      <c r="AJ211" s="2">
        <f ca="1">IFERROR(__xludf.DUMMYFUNCTION("""COMPUTED_VALUE"""),0)</f>
        <v>0</v>
      </c>
      <c r="AK211" s="2">
        <f ca="1">IFERROR(__xludf.DUMMYFUNCTION("""COMPUTED_VALUE"""),0)</f>
        <v>0</v>
      </c>
      <c r="AL211" s="2">
        <f ca="1">IFERROR(__xludf.DUMMYFUNCTION("""COMPUTED_VALUE"""),0)</f>
        <v>0</v>
      </c>
      <c r="AM211" s="2">
        <f ca="1">IFERROR(__xludf.DUMMYFUNCTION("""COMPUTED_VALUE"""),0)</f>
        <v>0</v>
      </c>
      <c r="AN211" s="2">
        <f ca="1">IFERROR(__xludf.DUMMYFUNCTION("""COMPUTED_VALUE"""),0)</f>
        <v>0</v>
      </c>
      <c r="AO211" s="2">
        <f ca="1">IFERROR(__xludf.DUMMYFUNCTION("""COMPUTED_VALUE"""),0)</f>
        <v>0</v>
      </c>
      <c r="AP211" s="2">
        <f ca="1">IFERROR(__xludf.DUMMYFUNCTION("""COMPUTED_VALUE"""),0)</f>
        <v>0</v>
      </c>
      <c r="AQ211" s="2">
        <f ca="1">IFERROR(__xludf.DUMMYFUNCTION("""COMPUTED_VALUE"""),0)</f>
        <v>0</v>
      </c>
      <c r="AR211" s="2">
        <f ca="1">IFERROR(__xludf.DUMMYFUNCTION("""COMPUTED_VALUE"""),0)</f>
        <v>0</v>
      </c>
      <c r="AS211" s="2">
        <f ca="1">IFERROR(__xludf.DUMMYFUNCTION("""COMPUTED_VALUE"""),0)</f>
        <v>0</v>
      </c>
      <c r="AT211" s="2">
        <f ca="1">IFERROR(__xludf.DUMMYFUNCTION("""COMPUTED_VALUE"""),0)</f>
        <v>0</v>
      </c>
      <c r="AU211" s="2">
        <f ca="1">IFERROR(__xludf.DUMMYFUNCTION("""COMPUTED_VALUE"""),0)</f>
        <v>0</v>
      </c>
      <c r="AV211" s="2">
        <f ca="1">IFERROR(__xludf.DUMMYFUNCTION("""COMPUTED_VALUE"""),0)</f>
        <v>0</v>
      </c>
      <c r="AW211" s="2">
        <f ca="1">IFERROR(__xludf.DUMMYFUNCTION("""COMPUTED_VALUE"""),0)</f>
        <v>0</v>
      </c>
      <c r="AX211" s="2">
        <f ca="1">IFERROR(__xludf.DUMMYFUNCTION("""COMPUTED_VALUE"""),0)</f>
        <v>0</v>
      </c>
      <c r="AY211" s="2">
        <f ca="1">IFERROR(__xludf.DUMMYFUNCTION("""COMPUTED_VALUE"""),0)</f>
        <v>0</v>
      </c>
      <c r="AZ211" s="2">
        <f ca="1">IFERROR(__xludf.DUMMYFUNCTION("""COMPUTED_VALUE"""),0)</f>
        <v>0</v>
      </c>
    </row>
    <row r="212" spans="1:52" ht="13.2" x14ac:dyDescent="0.25">
      <c r="A212" s="2" t="str">
        <f ca="1">IFERROR(__xludf.DUMMYFUNCTION("""COMPUTED_VALUE"""),"Jefferson County, WA")</f>
        <v>Jefferson County, WA</v>
      </c>
      <c r="B212" s="2" t="str">
        <f ca="1">IFERROR(__xludf.DUMMYFUNCTION("""COMPUTED_VALUE"""),"US")</f>
        <v>US</v>
      </c>
      <c r="C212" s="2">
        <f ca="1">IFERROR(__xludf.DUMMYFUNCTION("""COMPUTED_VALUE"""),47.7425)</f>
        <v>47.7425</v>
      </c>
      <c r="D212" s="2">
        <f ca="1">IFERROR(__xludf.DUMMYFUNCTION("""COMPUTED_VALUE"""),-123.304)</f>
        <v>-123.304</v>
      </c>
      <c r="E212" s="2">
        <f ca="1">IFERROR(__xludf.DUMMYFUNCTION("""COMPUTED_VALUE"""),0)</f>
        <v>0</v>
      </c>
      <c r="F212" s="2">
        <f ca="1">IFERROR(__xludf.DUMMYFUNCTION("""COMPUTED_VALUE"""),0)</f>
        <v>0</v>
      </c>
      <c r="G212" s="2">
        <f ca="1">IFERROR(__xludf.DUMMYFUNCTION("""COMPUTED_VALUE"""),0)</f>
        <v>0</v>
      </c>
      <c r="H212" s="2">
        <f ca="1">IFERROR(__xludf.DUMMYFUNCTION("""COMPUTED_VALUE"""),0)</f>
        <v>0</v>
      </c>
      <c r="I212" s="2">
        <f ca="1">IFERROR(__xludf.DUMMYFUNCTION("""COMPUTED_VALUE"""),0)</f>
        <v>0</v>
      </c>
      <c r="J212" s="2">
        <f ca="1">IFERROR(__xludf.DUMMYFUNCTION("""COMPUTED_VALUE"""),0)</f>
        <v>0</v>
      </c>
      <c r="K212" s="2">
        <f ca="1">IFERROR(__xludf.DUMMYFUNCTION("""COMPUTED_VALUE"""),0)</f>
        <v>0</v>
      </c>
      <c r="L212" s="2">
        <f ca="1">IFERROR(__xludf.DUMMYFUNCTION("""COMPUTED_VALUE"""),0)</f>
        <v>0</v>
      </c>
      <c r="M212" s="2">
        <f ca="1">IFERROR(__xludf.DUMMYFUNCTION("""COMPUTED_VALUE"""),0)</f>
        <v>0</v>
      </c>
      <c r="N212" s="2">
        <f ca="1">IFERROR(__xludf.DUMMYFUNCTION("""COMPUTED_VALUE"""),0)</f>
        <v>0</v>
      </c>
      <c r="O212" s="2">
        <f ca="1">IFERROR(__xludf.DUMMYFUNCTION("""COMPUTED_VALUE"""),0)</f>
        <v>0</v>
      </c>
      <c r="P212" s="2">
        <f ca="1">IFERROR(__xludf.DUMMYFUNCTION("""COMPUTED_VALUE"""),0)</f>
        <v>0</v>
      </c>
      <c r="Q212" s="2">
        <f ca="1">IFERROR(__xludf.DUMMYFUNCTION("""COMPUTED_VALUE"""),0)</f>
        <v>0</v>
      </c>
      <c r="R212" s="2">
        <f ca="1">IFERROR(__xludf.DUMMYFUNCTION("""COMPUTED_VALUE"""),0)</f>
        <v>0</v>
      </c>
      <c r="S212" s="2">
        <f ca="1">IFERROR(__xludf.DUMMYFUNCTION("""COMPUTED_VALUE"""),0)</f>
        <v>0</v>
      </c>
      <c r="T212" s="2">
        <f ca="1">IFERROR(__xludf.DUMMYFUNCTION("""COMPUTED_VALUE"""),0)</f>
        <v>0</v>
      </c>
      <c r="U212" s="2">
        <f ca="1">IFERROR(__xludf.DUMMYFUNCTION("""COMPUTED_VALUE"""),0)</f>
        <v>0</v>
      </c>
      <c r="V212" s="2">
        <f ca="1">IFERROR(__xludf.DUMMYFUNCTION("""COMPUTED_VALUE"""),0)</f>
        <v>0</v>
      </c>
      <c r="W212" s="2">
        <f ca="1">IFERROR(__xludf.DUMMYFUNCTION("""COMPUTED_VALUE"""),0)</f>
        <v>0</v>
      </c>
      <c r="X212" s="2">
        <f ca="1">IFERROR(__xludf.DUMMYFUNCTION("""COMPUTED_VALUE"""),0)</f>
        <v>0</v>
      </c>
      <c r="Y212" s="2">
        <f ca="1">IFERROR(__xludf.DUMMYFUNCTION("""COMPUTED_VALUE"""),0)</f>
        <v>0</v>
      </c>
      <c r="Z212" s="2">
        <f ca="1">IFERROR(__xludf.DUMMYFUNCTION("""COMPUTED_VALUE"""),0)</f>
        <v>0</v>
      </c>
      <c r="AA212" s="2">
        <f ca="1">IFERROR(__xludf.DUMMYFUNCTION("""COMPUTED_VALUE"""),0)</f>
        <v>0</v>
      </c>
      <c r="AB212" s="2">
        <f ca="1">IFERROR(__xludf.DUMMYFUNCTION("""COMPUTED_VALUE"""),0)</f>
        <v>0</v>
      </c>
      <c r="AC212" s="2">
        <f ca="1">IFERROR(__xludf.DUMMYFUNCTION("""COMPUTED_VALUE"""),0)</f>
        <v>0</v>
      </c>
      <c r="AD212" s="2">
        <f ca="1">IFERROR(__xludf.DUMMYFUNCTION("""COMPUTED_VALUE"""),0)</f>
        <v>0</v>
      </c>
      <c r="AE212" s="2">
        <f ca="1">IFERROR(__xludf.DUMMYFUNCTION("""COMPUTED_VALUE"""),0)</f>
        <v>0</v>
      </c>
      <c r="AF212" s="2">
        <f ca="1">IFERROR(__xludf.DUMMYFUNCTION("""COMPUTED_VALUE"""),0)</f>
        <v>0</v>
      </c>
      <c r="AG212" s="2">
        <f ca="1">IFERROR(__xludf.DUMMYFUNCTION("""COMPUTED_VALUE"""),0)</f>
        <v>0</v>
      </c>
      <c r="AH212" s="2">
        <f ca="1">IFERROR(__xludf.DUMMYFUNCTION("""COMPUTED_VALUE"""),0)</f>
        <v>0</v>
      </c>
      <c r="AI212" s="2">
        <f ca="1">IFERROR(__xludf.DUMMYFUNCTION("""COMPUTED_VALUE"""),0)</f>
        <v>0</v>
      </c>
      <c r="AJ212" s="2">
        <f ca="1">IFERROR(__xludf.DUMMYFUNCTION("""COMPUTED_VALUE"""),0)</f>
        <v>0</v>
      </c>
      <c r="AK212" s="2">
        <f ca="1">IFERROR(__xludf.DUMMYFUNCTION("""COMPUTED_VALUE"""),0)</f>
        <v>0</v>
      </c>
      <c r="AL212" s="2">
        <f ca="1">IFERROR(__xludf.DUMMYFUNCTION("""COMPUTED_VALUE"""),0)</f>
        <v>0</v>
      </c>
      <c r="AM212" s="2">
        <f ca="1">IFERROR(__xludf.DUMMYFUNCTION("""COMPUTED_VALUE"""),0)</f>
        <v>0</v>
      </c>
      <c r="AN212" s="2">
        <f ca="1">IFERROR(__xludf.DUMMYFUNCTION("""COMPUTED_VALUE"""),0)</f>
        <v>0</v>
      </c>
      <c r="AO212" s="2">
        <f ca="1">IFERROR(__xludf.DUMMYFUNCTION("""COMPUTED_VALUE"""),0)</f>
        <v>0</v>
      </c>
      <c r="AP212" s="2">
        <f ca="1">IFERROR(__xludf.DUMMYFUNCTION("""COMPUTED_VALUE"""),0)</f>
        <v>0</v>
      </c>
      <c r="AQ212" s="2">
        <f ca="1">IFERROR(__xludf.DUMMYFUNCTION("""COMPUTED_VALUE"""),0)</f>
        <v>0</v>
      </c>
      <c r="AR212" s="2">
        <f ca="1">IFERROR(__xludf.DUMMYFUNCTION("""COMPUTED_VALUE"""),0)</f>
        <v>0</v>
      </c>
      <c r="AS212" s="2">
        <f ca="1">IFERROR(__xludf.DUMMYFUNCTION("""COMPUTED_VALUE"""),0)</f>
        <v>0</v>
      </c>
      <c r="AT212" s="2">
        <f ca="1">IFERROR(__xludf.DUMMYFUNCTION("""COMPUTED_VALUE"""),0)</f>
        <v>0</v>
      </c>
      <c r="AU212" s="2">
        <f ca="1">IFERROR(__xludf.DUMMYFUNCTION("""COMPUTED_VALUE"""),0)</f>
        <v>0</v>
      </c>
      <c r="AV212" s="2">
        <f ca="1">IFERROR(__xludf.DUMMYFUNCTION("""COMPUTED_VALUE"""),0)</f>
        <v>0</v>
      </c>
      <c r="AW212" s="2">
        <f ca="1">IFERROR(__xludf.DUMMYFUNCTION("""COMPUTED_VALUE"""),0)</f>
        <v>0</v>
      </c>
      <c r="AX212" s="2">
        <f ca="1">IFERROR(__xludf.DUMMYFUNCTION("""COMPUTED_VALUE"""),0)</f>
        <v>0</v>
      </c>
      <c r="AY212" s="2">
        <f ca="1">IFERROR(__xludf.DUMMYFUNCTION("""COMPUTED_VALUE"""),0)</f>
        <v>0</v>
      </c>
      <c r="AZ212" s="2">
        <f ca="1">IFERROR(__xludf.DUMMYFUNCTION("""COMPUTED_VALUE"""),0)</f>
        <v>0</v>
      </c>
    </row>
    <row r="213" spans="1:52" ht="13.2" x14ac:dyDescent="0.25">
      <c r="A213" s="2" t="str">
        <f ca="1">IFERROR(__xludf.DUMMYFUNCTION("""COMPUTED_VALUE"""),"Kershaw County, SC")</f>
        <v>Kershaw County, SC</v>
      </c>
      <c r="B213" s="2" t="str">
        <f ca="1">IFERROR(__xludf.DUMMYFUNCTION("""COMPUTED_VALUE"""),"US")</f>
        <v>US</v>
      </c>
      <c r="C213" s="2">
        <f ca="1">IFERROR(__xludf.DUMMYFUNCTION("""COMPUTED_VALUE"""),34.3672)</f>
        <v>34.367199999999997</v>
      </c>
      <c r="D213" s="2">
        <f ca="1">IFERROR(__xludf.DUMMYFUNCTION("""COMPUTED_VALUE"""),-80.5883)</f>
        <v>-80.588300000000004</v>
      </c>
      <c r="E213" s="2">
        <f ca="1">IFERROR(__xludf.DUMMYFUNCTION("""COMPUTED_VALUE"""),0)</f>
        <v>0</v>
      </c>
      <c r="F213" s="2">
        <f ca="1">IFERROR(__xludf.DUMMYFUNCTION("""COMPUTED_VALUE"""),0)</f>
        <v>0</v>
      </c>
      <c r="G213" s="2">
        <f ca="1">IFERROR(__xludf.DUMMYFUNCTION("""COMPUTED_VALUE"""),0)</f>
        <v>0</v>
      </c>
      <c r="H213" s="2">
        <f ca="1">IFERROR(__xludf.DUMMYFUNCTION("""COMPUTED_VALUE"""),0)</f>
        <v>0</v>
      </c>
      <c r="I213" s="2">
        <f ca="1">IFERROR(__xludf.DUMMYFUNCTION("""COMPUTED_VALUE"""),0)</f>
        <v>0</v>
      </c>
      <c r="J213" s="2">
        <f ca="1">IFERROR(__xludf.DUMMYFUNCTION("""COMPUTED_VALUE"""),0)</f>
        <v>0</v>
      </c>
      <c r="K213" s="2">
        <f ca="1">IFERROR(__xludf.DUMMYFUNCTION("""COMPUTED_VALUE"""),0)</f>
        <v>0</v>
      </c>
      <c r="L213" s="2">
        <f ca="1">IFERROR(__xludf.DUMMYFUNCTION("""COMPUTED_VALUE"""),0)</f>
        <v>0</v>
      </c>
      <c r="M213" s="2">
        <f ca="1">IFERROR(__xludf.DUMMYFUNCTION("""COMPUTED_VALUE"""),0)</f>
        <v>0</v>
      </c>
      <c r="N213" s="2">
        <f ca="1">IFERROR(__xludf.DUMMYFUNCTION("""COMPUTED_VALUE"""),0)</f>
        <v>0</v>
      </c>
      <c r="O213" s="2">
        <f ca="1">IFERROR(__xludf.DUMMYFUNCTION("""COMPUTED_VALUE"""),0)</f>
        <v>0</v>
      </c>
      <c r="P213" s="2">
        <f ca="1">IFERROR(__xludf.DUMMYFUNCTION("""COMPUTED_VALUE"""),0)</f>
        <v>0</v>
      </c>
      <c r="Q213" s="2">
        <f ca="1">IFERROR(__xludf.DUMMYFUNCTION("""COMPUTED_VALUE"""),0)</f>
        <v>0</v>
      </c>
      <c r="R213" s="2">
        <f ca="1">IFERROR(__xludf.DUMMYFUNCTION("""COMPUTED_VALUE"""),0)</f>
        <v>0</v>
      </c>
      <c r="S213" s="2">
        <f ca="1">IFERROR(__xludf.DUMMYFUNCTION("""COMPUTED_VALUE"""),0)</f>
        <v>0</v>
      </c>
      <c r="T213" s="2">
        <f ca="1">IFERROR(__xludf.DUMMYFUNCTION("""COMPUTED_VALUE"""),0)</f>
        <v>0</v>
      </c>
      <c r="U213" s="2">
        <f ca="1">IFERROR(__xludf.DUMMYFUNCTION("""COMPUTED_VALUE"""),0)</f>
        <v>0</v>
      </c>
      <c r="V213" s="2">
        <f ca="1">IFERROR(__xludf.DUMMYFUNCTION("""COMPUTED_VALUE"""),0)</f>
        <v>0</v>
      </c>
      <c r="W213" s="2">
        <f ca="1">IFERROR(__xludf.DUMMYFUNCTION("""COMPUTED_VALUE"""),0)</f>
        <v>0</v>
      </c>
      <c r="X213" s="2">
        <f ca="1">IFERROR(__xludf.DUMMYFUNCTION("""COMPUTED_VALUE"""),0)</f>
        <v>0</v>
      </c>
      <c r="Y213" s="2">
        <f ca="1">IFERROR(__xludf.DUMMYFUNCTION("""COMPUTED_VALUE"""),0)</f>
        <v>0</v>
      </c>
      <c r="Z213" s="2">
        <f ca="1">IFERROR(__xludf.DUMMYFUNCTION("""COMPUTED_VALUE"""),0)</f>
        <v>0</v>
      </c>
      <c r="AA213" s="2">
        <f ca="1">IFERROR(__xludf.DUMMYFUNCTION("""COMPUTED_VALUE"""),0)</f>
        <v>0</v>
      </c>
      <c r="AB213" s="2">
        <f ca="1">IFERROR(__xludf.DUMMYFUNCTION("""COMPUTED_VALUE"""),0)</f>
        <v>0</v>
      </c>
      <c r="AC213" s="2">
        <f ca="1">IFERROR(__xludf.DUMMYFUNCTION("""COMPUTED_VALUE"""),0)</f>
        <v>0</v>
      </c>
      <c r="AD213" s="2">
        <f ca="1">IFERROR(__xludf.DUMMYFUNCTION("""COMPUTED_VALUE"""),0)</f>
        <v>0</v>
      </c>
      <c r="AE213" s="2">
        <f ca="1">IFERROR(__xludf.DUMMYFUNCTION("""COMPUTED_VALUE"""),0)</f>
        <v>0</v>
      </c>
      <c r="AF213" s="2">
        <f ca="1">IFERROR(__xludf.DUMMYFUNCTION("""COMPUTED_VALUE"""),0)</f>
        <v>0</v>
      </c>
      <c r="AG213" s="2">
        <f ca="1">IFERROR(__xludf.DUMMYFUNCTION("""COMPUTED_VALUE"""),0)</f>
        <v>0</v>
      </c>
      <c r="AH213" s="2">
        <f ca="1">IFERROR(__xludf.DUMMYFUNCTION("""COMPUTED_VALUE"""),0)</f>
        <v>0</v>
      </c>
      <c r="AI213" s="2">
        <f ca="1">IFERROR(__xludf.DUMMYFUNCTION("""COMPUTED_VALUE"""),0)</f>
        <v>0</v>
      </c>
      <c r="AJ213" s="2">
        <f ca="1">IFERROR(__xludf.DUMMYFUNCTION("""COMPUTED_VALUE"""),0)</f>
        <v>0</v>
      </c>
      <c r="AK213" s="2">
        <f ca="1">IFERROR(__xludf.DUMMYFUNCTION("""COMPUTED_VALUE"""),0)</f>
        <v>0</v>
      </c>
      <c r="AL213" s="2">
        <f ca="1">IFERROR(__xludf.DUMMYFUNCTION("""COMPUTED_VALUE"""),0)</f>
        <v>0</v>
      </c>
      <c r="AM213" s="2">
        <f ca="1">IFERROR(__xludf.DUMMYFUNCTION("""COMPUTED_VALUE"""),0)</f>
        <v>0</v>
      </c>
      <c r="AN213" s="2">
        <f ca="1">IFERROR(__xludf.DUMMYFUNCTION("""COMPUTED_VALUE"""),0)</f>
        <v>0</v>
      </c>
      <c r="AO213" s="2">
        <f ca="1">IFERROR(__xludf.DUMMYFUNCTION("""COMPUTED_VALUE"""),0)</f>
        <v>0</v>
      </c>
      <c r="AP213" s="2">
        <f ca="1">IFERROR(__xludf.DUMMYFUNCTION("""COMPUTED_VALUE"""),0)</f>
        <v>0</v>
      </c>
      <c r="AQ213" s="2">
        <f ca="1">IFERROR(__xludf.DUMMYFUNCTION("""COMPUTED_VALUE"""),0)</f>
        <v>0</v>
      </c>
      <c r="AR213" s="2">
        <f ca="1">IFERROR(__xludf.DUMMYFUNCTION("""COMPUTED_VALUE"""),0)</f>
        <v>0</v>
      </c>
      <c r="AS213" s="2">
        <f ca="1">IFERROR(__xludf.DUMMYFUNCTION("""COMPUTED_VALUE"""),0)</f>
        <v>0</v>
      </c>
      <c r="AT213" s="2">
        <f ca="1">IFERROR(__xludf.DUMMYFUNCTION("""COMPUTED_VALUE"""),0)</f>
        <v>0</v>
      </c>
      <c r="AU213" s="2">
        <f ca="1">IFERROR(__xludf.DUMMYFUNCTION("""COMPUTED_VALUE"""),0)</f>
        <v>0</v>
      </c>
      <c r="AV213" s="2">
        <f ca="1">IFERROR(__xludf.DUMMYFUNCTION("""COMPUTED_VALUE"""),0)</f>
        <v>0</v>
      </c>
      <c r="AW213" s="2">
        <f ca="1">IFERROR(__xludf.DUMMYFUNCTION("""COMPUTED_VALUE"""),0)</f>
        <v>0</v>
      </c>
      <c r="AX213" s="2">
        <f ca="1">IFERROR(__xludf.DUMMYFUNCTION("""COMPUTED_VALUE"""),0)</f>
        <v>0</v>
      </c>
      <c r="AY213" s="2">
        <f ca="1">IFERROR(__xludf.DUMMYFUNCTION("""COMPUTED_VALUE"""),0)</f>
        <v>0</v>
      </c>
      <c r="AZ213" s="2">
        <f ca="1">IFERROR(__xludf.DUMMYFUNCTION("""COMPUTED_VALUE"""),0)</f>
        <v>0</v>
      </c>
    </row>
    <row r="214" spans="1:52" ht="13.2" x14ac:dyDescent="0.25">
      <c r="A214" s="2" t="str">
        <f ca="1">IFERROR(__xludf.DUMMYFUNCTION("""COMPUTED_VALUE"""),"Klamath County, OR")</f>
        <v>Klamath County, OR</v>
      </c>
      <c r="B214" s="2" t="str">
        <f ca="1">IFERROR(__xludf.DUMMYFUNCTION("""COMPUTED_VALUE"""),"US")</f>
        <v>US</v>
      </c>
      <c r="C214" s="2">
        <f ca="1">IFERROR(__xludf.DUMMYFUNCTION("""COMPUTED_VALUE"""),42.6953)</f>
        <v>42.695300000000003</v>
      </c>
      <c r="D214" s="2">
        <f ca="1">IFERROR(__xludf.DUMMYFUNCTION("""COMPUTED_VALUE"""),-121.6142)</f>
        <v>-121.6142</v>
      </c>
      <c r="E214" s="2">
        <f ca="1">IFERROR(__xludf.DUMMYFUNCTION("""COMPUTED_VALUE"""),0)</f>
        <v>0</v>
      </c>
      <c r="F214" s="2">
        <f ca="1">IFERROR(__xludf.DUMMYFUNCTION("""COMPUTED_VALUE"""),0)</f>
        <v>0</v>
      </c>
      <c r="G214" s="2">
        <f ca="1">IFERROR(__xludf.DUMMYFUNCTION("""COMPUTED_VALUE"""),0)</f>
        <v>0</v>
      </c>
      <c r="H214" s="2">
        <f ca="1">IFERROR(__xludf.DUMMYFUNCTION("""COMPUTED_VALUE"""),0)</f>
        <v>0</v>
      </c>
      <c r="I214" s="2">
        <f ca="1">IFERROR(__xludf.DUMMYFUNCTION("""COMPUTED_VALUE"""),0)</f>
        <v>0</v>
      </c>
      <c r="J214" s="2">
        <f ca="1">IFERROR(__xludf.DUMMYFUNCTION("""COMPUTED_VALUE"""),0)</f>
        <v>0</v>
      </c>
      <c r="K214" s="2">
        <f ca="1">IFERROR(__xludf.DUMMYFUNCTION("""COMPUTED_VALUE"""),0)</f>
        <v>0</v>
      </c>
      <c r="L214" s="2">
        <f ca="1">IFERROR(__xludf.DUMMYFUNCTION("""COMPUTED_VALUE"""),0)</f>
        <v>0</v>
      </c>
      <c r="M214" s="2">
        <f ca="1">IFERROR(__xludf.DUMMYFUNCTION("""COMPUTED_VALUE"""),0)</f>
        <v>0</v>
      </c>
      <c r="N214" s="2">
        <f ca="1">IFERROR(__xludf.DUMMYFUNCTION("""COMPUTED_VALUE"""),0)</f>
        <v>0</v>
      </c>
      <c r="O214" s="2">
        <f ca="1">IFERROR(__xludf.DUMMYFUNCTION("""COMPUTED_VALUE"""),0)</f>
        <v>0</v>
      </c>
      <c r="P214" s="2">
        <f ca="1">IFERROR(__xludf.DUMMYFUNCTION("""COMPUTED_VALUE"""),0)</f>
        <v>0</v>
      </c>
      <c r="Q214" s="2">
        <f ca="1">IFERROR(__xludf.DUMMYFUNCTION("""COMPUTED_VALUE"""),0)</f>
        <v>0</v>
      </c>
      <c r="R214" s="2">
        <f ca="1">IFERROR(__xludf.DUMMYFUNCTION("""COMPUTED_VALUE"""),0)</f>
        <v>0</v>
      </c>
      <c r="S214" s="2">
        <f ca="1">IFERROR(__xludf.DUMMYFUNCTION("""COMPUTED_VALUE"""),0)</f>
        <v>0</v>
      </c>
      <c r="T214" s="2">
        <f ca="1">IFERROR(__xludf.DUMMYFUNCTION("""COMPUTED_VALUE"""),0)</f>
        <v>0</v>
      </c>
      <c r="U214" s="2">
        <f ca="1">IFERROR(__xludf.DUMMYFUNCTION("""COMPUTED_VALUE"""),0)</f>
        <v>0</v>
      </c>
      <c r="V214" s="2">
        <f ca="1">IFERROR(__xludf.DUMMYFUNCTION("""COMPUTED_VALUE"""),0)</f>
        <v>0</v>
      </c>
      <c r="W214" s="2">
        <f ca="1">IFERROR(__xludf.DUMMYFUNCTION("""COMPUTED_VALUE"""),0)</f>
        <v>0</v>
      </c>
      <c r="X214" s="2">
        <f ca="1">IFERROR(__xludf.DUMMYFUNCTION("""COMPUTED_VALUE"""),0)</f>
        <v>0</v>
      </c>
      <c r="Y214" s="2">
        <f ca="1">IFERROR(__xludf.DUMMYFUNCTION("""COMPUTED_VALUE"""),0)</f>
        <v>0</v>
      </c>
      <c r="Z214" s="2">
        <f ca="1">IFERROR(__xludf.DUMMYFUNCTION("""COMPUTED_VALUE"""),0)</f>
        <v>0</v>
      </c>
      <c r="AA214" s="2">
        <f ca="1">IFERROR(__xludf.DUMMYFUNCTION("""COMPUTED_VALUE"""),0)</f>
        <v>0</v>
      </c>
      <c r="AB214" s="2">
        <f ca="1">IFERROR(__xludf.DUMMYFUNCTION("""COMPUTED_VALUE"""),0)</f>
        <v>0</v>
      </c>
      <c r="AC214" s="2">
        <f ca="1">IFERROR(__xludf.DUMMYFUNCTION("""COMPUTED_VALUE"""),0)</f>
        <v>0</v>
      </c>
      <c r="AD214" s="2">
        <f ca="1">IFERROR(__xludf.DUMMYFUNCTION("""COMPUTED_VALUE"""),0)</f>
        <v>0</v>
      </c>
      <c r="AE214" s="2">
        <f ca="1">IFERROR(__xludf.DUMMYFUNCTION("""COMPUTED_VALUE"""),0)</f>
        <v>0</v>
      </c>
      <c r="AF214" s="2">
        <f ca="1">IFERROR(__xludf.DUMMYFUNCTION("""COMPUTED_VALUE"""),0)</f>
        <v>0</v>
      </c>
      <c r="AG214" s="2">
        <f ca="1">IFERROR(__xludf.DUMMYFUNCTION("""COMPUTED_VALUE"""),0)</f>
        <v>0</v>
      </c>
      <c r="AH214" s="2">
        <f ca="1">IFERROR(__xludf.DUMMYFUNCTION("""COMPUTED_VALUE"""),0)</f>
        <v>0</v>
      </c>
      <c r="AI214" s="2">
        <f ca="1">IFERROR(__xludf.DUMMYFUNCTION("""COMPUTED_VALUE"""),0)</f>
        <v>0</v>
      </c>
      <c r="AJ214" s="2">
        <f ca="1">IFERROR(__xludf.DUMMYFUNCTION("""COMPUTED_VALUE"""),0)</f>
        <v>0</v>
      </c>
      <c r="AK214" s="2">
        <f ca="1">IFERROR(__xludf.DUMMYFUNCTION("""COMPUTED_VALUE"""),0)</f>
        <v>0</v>
      </c>
      <c r="AL214" s="2">
        <f ca="1">IFERROR(__xludf.DUMMYFUNCTION("""COMPUTED_VALUE"""),0)</f>
        <v>0</v>
      </c>
      <c r="AM214" s="2">
        <f ca="1">IFERROR(__xludf.DUMMYFUNCTION("""COMPUTED_VALUE"""),0)</f>
        <v>0</v>
      </c>
      <c r="AN214" s="2">
        <f ca="1">IFERROR(__xludf.DUMMYFUNCTION("""COMPUTED_VALUE"""),0)</f>
        <v>0</v>
      </c>
      <c r="AO214" s="2">
        <f ca="1">IFERROR(__xludf.DUMMYFUNCTION("""COMPUTED_VALUE"""),0)</f>
        <v>0</v>
      </c>
      <c r="AP214" s="2">
        <f ca="1">IFERROR(__xludf.DUMMYFUNCTION("""COMPUTED_VALUE"""),0)</f>
        <v>0</v>
      </c>
      <c r="AQ214" s="2">
        <f ca="1">IFERROR(__xludf.DUMMYFUNCTION("""COMPUTED_VALUE"""),0)</f>
        <v>0</v>
      </c>
      <c r="AR214" s="2">
        <f ca="1">IFERROR(__xludf.DUMMYFUNCTION("""COMPUTED_VALUE"""),0)</f>
        <v>0</v>
      </c>
      <c r="AS214" s="2">
        <f ca="1">IFERROR(__xludf.DUMMYFUNCTION("""COMPUTED_VALUE"""),0)</f>
        <v>0</v>
      </c>
      <c r="AT214" s="2">
        <f ca="1">IFERROR(__xludf.DUMMYFUNCTION("""COMPUTED_VALUE"""),0)</f>
        <v>0</v>
      </c>
      <c r="AU214" s="2">
        <f ca="1">IFERROR(__xludf.DUMMYFUNCTION("""COMPUTED_VALUE"""),0)</f>
        <v>0</v>
      </c>
      <c r="AV214" s="2">
        <f ca="1">IFERROR(__xludf.DUMMYFUNCTION("""COMPUTED_VALUE"""),0)</f>
        <v>0</v>
      </c>
      <c r="AW214" s="2">
        <f ca="1">IFERROR(__xludf.DUMMYFUNCTION("""COMPUTED_VALUE"""),0)</f>
        <v>0</v>
      </c>
      <c r="AX214" s="2">
        <f ca="1">IFERROR(__xludf.DUMMYFUNCTION("""COMPUTED_VALUE"""),0)</f>
        <v>0</v>
      </c>
      <c r="AY214" s="2">
        <f ca="1">IFERROR(__xludf.DUMMYFUNCTION("""COMPUTED_VALUE"""),0)</f>
        <v>0</v>
      </c>
      <c r="AZ214" s="2">
        <f ca="1">IFERROR(__xludf.DUMMYFUNCTION("""COMPUTED_VALUE"""),0)</f>
        <v>0</v>
      </c>
    </row>
    <row r="215" spans="1:52" ht="13.2" x14ac:dyDescent="0.25">
      <c r="A215" s="2" t="str">
        <f ca="1">IFERROR(__xludf.DUMMYFUNCTION("""COMPUTED_VALUE"""),"Madera County, CA")</f>
        <v>Madera County, CA</v>
      </c>
      <c r="B215" s="2" t="str">
        <f ca="1">IFERROR(__xludf.DUMMYFUNCTION("""COMPUTED_VALUE"""),"US")</f>
        <v>US</v>
      </c>
      <c r="C215" s="2">
        <f ca="1">IFERROR(__xludf.DUMMYFUNCTION("""COMPUTED_VALUE"""),37.2519)</f>
        <v>37.251899999999999</v>
      </c>
      <c r="D215" s="2">
        <f ca="1">IFERROR(__xludf.DUMMYFUNCTION("""COMPUTED_VALUE"""),-119.6963)</f>
        <v>-119.69629999999999</v>
      </c>
      <c r="E215" s="2">
        <f ca="1">IFERROR(__xludf.DUMMYFUNCTION("""COMPUTED_VALUE"""),0)</f>
        <v>0</v>
      </c>
      <c r="F215" s="2">
        <f ca="1">IFERROR(__xludf.DUMMYFUNCTION("""COMPUTED_VALUE"""),0)</f>
        <v>0</v>
      </c>
      <c r="G215" s="2">
        <f ca="1">IFERROR(__xludf.DUMMYFUNCTION("""COMPUTED_VALUE"""),0)</f>
        <v>0</v>
      </c>
      <c r="H215" s="2">
        <f ca="1">IFERROR(__xludf.DUMMYFUNCTION("""COMPUTED_VALUE"""),0)</f>
        <v>0</v>
      </c>
      <c r="I215" s="2">
        <f ca="1">IFERROR(__xludf.DUMMYFUNCTION("""COMPUTED_VALUE"""),0)</f>
        <v>0</v>
      </c>
      <c r="J215" s="2">
        <f ca="1">IFERROR(__xludf.DUMMYFUNCTION("""COMPUTED_VALUE"""),0)</f>
        <v>0</v>
      </c>
      <c r="K215" s="2">
        <f ca="1">IFERROR(__xludf.DUMMYFUNCTION("""COMPUTED_VALUE"""),0)</f>
        <v>0</v>
      </c>
      <c r="L215" s="2">
        <f ca="1">IFERROR(__xludf.DUMMYFUNCTION("""COMPUTED_VALUE"""),0)</f>
        <v>0</v>
      </c>
      <c r="M215" s="2">
        <f ca="1">IFERROR(__xludf.DUMMYFUNCTION("""COMPUTED_VALUE"""),0)</f>
        <v>0</v>
      </c>
      <c r="N215" s="2">
        <f ca="1">IFERROR(__xludf.DUMMYFUNCTION("""COMPUTED_VALUE"""),0)</f>
        <v>0</v>
      </c>
      <c r="O215" s="2">
        <f ca="1">IFERROR(__xludf.DUMMYFUNCTION("""COMPUTED_VALUE"""),0)</f>
        <v>0</v>
      </c>
      <c r="P215" s="2">
        <f ca="1">IFERROR(__xludf.DUMMYFUNCTION("""COMPUTED_VALUE"""),0)</f>
        <v>0</v>
      </c>
      <c r="Q215" s="2">
        <f ca="1">IFERROR(__xludf.DUMMYFUNCTION("""COMPUTED_VALUE"""),0)</f>
        <v>0</v>
      </c>
      <c r="R215" s="2">
        <f ca="1">IFERROR(__xludf.DUMMYFUNCTION("""COMPUTED_VALUE"""),0)</f>
        <v>0</v>
      </c>
      <c r="S215" s="2">
        <f ca="1">IFERROR(__xludf.DUMMYFUNCTION("""COMPUTED_VALUE"""),0)</f>
        <v>0</v>
      </c>
      <c r="T215" s="2">
        <f ca="1">IFERROR(__xludf.DUMMYFUNCTION("""COMPUTED_VALUE"""),0)</f>
        <v>0</v>
      </c>
      <c r="U215" s="2">
        <f ca="1">IFERROR(__xludf.DUMMYFUNCTION("""COMPUTED_VALUE"""),0)</f>
        <v>0</v>
      </c>
      <c r="V215" s="2">
        <f ca="1">IFERROR(__xludf.DUMMYFUNCTION("""COMPUTED_VALUE"""),0)</f>
        <v>0</v>
      </c>
      <c r="W215" s="2">
        <f ca="1">IFERROR(__xludf.DUMMYFUNCTION("""COMPUTED_VALUE"""),0)</f>
        <v>0</v>
      </c>
      <c r="X215" s="2">
        <f ca="1">IFERROR(__xludf.DUMMYFUNCTION("""COMPUTED_VALUE"""),0)</f>
        <v>0</v>
      </c>
      <c r="Y215" s="2">
        <f ca="1">IFERROR(__xludf.DUMMYFUNCTION("""COMPUTED_VALUE"""),0)</f>
        <v>0</v>
      </c>
      <c r="Z215" s="2">
        <f ca="1">IFERROR(__xludf.DUMMYFUNCTION("""COMPUTED_VALUE"""),0)</f>
        <v>0</v>
      </c>
      <c r="AA215" s="2">
        <f ca="1">IFERROR(__xludf.DUMMYFUNCTION("""COMPUTED_VALUE"""),0)</f>
        <v>0</v>
      </c>
      <c r="AB215" s="2">
        <f ca="1">IFERROR(__xludf.DUMMYFUNCTION("""COMPUTED_VALUE"""),0)</f>
        <v>0</v>
      </c>
      <c r="AC215" s="2">
        <f ca="1">IFERROR(__xludf.DUMMYFUNCTION("""COMPUTED_VALUE"""),0)</f>
        <v>0</v>
      </c>
      <c r="AD215" s="2">
        <f ca="1">IFERROR(__xludf.DUMMYFUNCTION("""COMPUTED_VALUE"""),0)</f>
        <v>0</v>
      </c>
      <c r="AE215" s="2">
        <f ca="1">IFERROR(__xludf.DUMMYFUNCTION("""COMPUTED_VALUE"""),0)</f>
        <v>0</v>
      </c>
      <c r="AF215" s="2">
        <f ca="1">IFERROR(__xludf.DUMMYFUNCTION("""COMPUTED_VALUE"""),0)</f>
        <v>0</v>
      </c>
      <c r="AG215" s="2">
        <f ca="1">IFERROR(__xludf.DUMMYFUNCTION("""COMPUTED_VALUE"""),0)</f>
        <v>0</v>
      </c>
      <c r="AH215" s="2">
        <f ca="1">IFERROR(__xludf.DUMMYFUNCTION("""COMPUTED_VALUE"""),0)</f>
        <v>0</v>
      </c>
      <c r="AI215" s="2">
        <f ca="1">IFERROR(__xludf.DUMMYFUNCTION("""COMPUTED_VALUE"""),0)</f>
        <v>0</v>
      </c>
      <c r="AJ215" s="2">
        <f ca="1">IFERROR(__xludf.DUMMYFUNCTION("""COMPUTED_VALUE"""),0)</f>
        <v>0</v>
      </c>
      <c r="AK215" s="2">
        <f ca="1">IFERROR(__xludf.DUMMYFUNCTION("""COMPUTED_VALUE"""),0)</f>
        <v>0</v>
      </c>
      <c r="AL215" s="2">
        <f ca="1">IFERROR(__xludf.DUMMYFUNCTION("""COMPUTED_VALUE"""),0)</f>
        <v>0</v>
      </c>
      <c r="AM215" s="2">
        <f ca="1">IFERROR(__xludf.DUMMYFUNCTION("""COMPUTED_VALUE"""),0)</f>
        <v>0</v>
      </c>
      <c r="AN215" s="2">
        <f ca="1">IFERROR(__xludf.DUMMYFUNCTION("""COMPUTED_VALUE"""),0)</f>
        <v>0</v>
      </c>
      <c r="AO215" s="2">
        <f ca="1">IFERROR(__xludf.DUMMYFUNCTION("""COMPUTED_VALUE"""),0)</f>
        <v>0</v>
      </c>
      <c r="AP215" s="2">
        <f ca="1">IFERROR(__xludf.DUMMYFUNCTION("""COMPUTED_VALUE"""),0)</f>
        <v>0</v>
      </c>
      <c r="AQ215" s="2">
        <f ca="1">IFERROR(__xludf.DUMMYFUNCTION("""COMPUTED_VALUE"""),0)</f>
        <v>0</v>
      </c>
      <c r="AR215" s="2">
        <f ca="1">IFERROR(__xludf.DUMMYFUNCTION("""COMPUTED_VALUE"""),0)</f>
        <v>0</v>
      </c>
      <c r="AS215" s="2">
        <f ca="1">IFERROR(__xludf.DUMMYFUNCTION("""COMPUTED_VALUE"""),0)</f>
        <v>0</v>
      </c>
      <c r="AT215" s="2">
        <f ca="1">IFERROR(__xludf.DUMMYFUNCTION("""COMPUTED_VALUE"""),0)</f>
        <v>0</v>
      </c>
      <c r="AU215" s="2">
        <f ca="1">IFERROR(__xludf.DUMMYFUNCTION("""COMPUTED_VALUE"""),0)</f>
        <v>0</v>
      </c>
      <c r="AV215" s="2">
        <f ca="1">IFERROR(__xludf.DUMMYFUNCTION("""COMPUTED_VALUE"""),0)</f>
        <v>0</v>
      </c>
      <c r="AW215" s="2">
        <f ca="1">IFERROR(__xludf.DUMMYFUNCTION("""COMPUTED_VALUE"""),0)</f>
        <v>0</v>
      </c>
      <c r="AX215" s="2">
        <f ca="1">IFERROR(__xludf.DUMMYFUNCTION("""COMPUTED_VALUE"""),0)</f>
        <v>0</v>
      </c>
      <c r="AY215" s="2">
        <f ca="1">IFERROR(__xludf.DUMMYFUNCTION("""COMPUTED_VALUE"""),0)</f>
        <v>0</v>
      </c>
      <c r="AZ215" s="2">
        <f ca="1">IFERROR(__xludf.DUMMYFUNCTION("""COMPUTED_VALUE"""),0)</f>
        <v>0</v>
      </c>
    </row>
    <row r="216" spans="1:52" ht="13.2" x14ac:dyDescent="0.25">
      <c r="A216" s="2" t="str">
        <f ca="1">IFERROR(__xludf.DUMMYFUNCTION("""COMPUTED_VALUE"""),"Pierce County, WA")</f>
        <v>Pierce County, WA</v>
      </c>
      <c r="B216" s="2" t="str">
        <f ca="1">IFERROR(__xludf.DUMMYFUNCTION("""COMPUTED_VALUE"""),"US")</f>
        <v>US</v>
      </c>
      <c r="C216" s="2">
        <f ca="1">IFERROR(__xludf.DUMMYFUNCTION("""COMPUTED_VALUE"""),47.0676)</f>
        <v>47.067599999999999</v>
      </c>
      <c r="D216" s="2">
        <f ca="1">IFERROR(__xludf.DUMMYFUNCTION("""COMPUTED_VALUE"""),-122.1295)</f>
        <v>-122.12949999999999</v>
      </c>
      <c r="E216" s="2">
        <f ca="1">IFERROR(__xludf.DUMMYFUNCTION("""COMPUTED_VALUE"""),0)</f>
        <v>0</v>
      </c>
      <c r="F216" s="2">
        <f ca="1">IFERROR(__xludf.DUMMYFUNCTION("""COMPUTED_VALUE"""),0)</f>
        <v>0</v>
      </c>
      <c r="G216" s="2">
        <f ca="1">IFERROR(__xludf.DUMMYFUNCTION("""COMPUTED_VALUE"""),0)</f>
        <v>0</v>
      </c>
      <c r="H216" s="2">
        <f ca="1">IFERROR(__xludf.DUMMYFUNCTION("""COMPUTED_VALUE"""),0)</f>
        <v>0</v>
      </c>
      <c r="I216" s="2">
        <f ca="1">IFERROR(__xludf.DUMMYFUNCTION("""COMPUTED_VALUE"""),0)</f>
        <v>0</v>
      </c>
      <c r="J216" s="2">
        <f ca="1">IFERROR(__xludf.DUMMYFUNCTION("""COMPUTED_VALUE"""),0)</f>
        <v>0</v>
      </c>
      <c r="K216" s="2">
        <f ca="1">IFERROR(__xludf.DUMMYFUNCTION("""COMPUTED_VALUE"""),0)</f>
        <v>0</v>
      </c>
      <c r="L216" s="2">
        <f ca="1">IFERROR(__xludf.DUMMYFUNCTION("""COMPUTED_VALUE"""),0)</f>
        <v>0</v>
      </c>
      <c r="M216" s="2">
        <f ca="1">IFERROR(__xludf.DUMMYFUNCTION("""COMPUTED_VALUE"""),0)</f>
        <v>0</v>
      </c>
      <c r="N216" s="2">
        <f ca="1">IFERROR(__xludf.DUMMYFUNCTION("""COMPUTED_VALUE"""),0)</f>
        <v>0</v>
      </c>
      <c r="O216" s="2">
        <f ca="1">IFERROR(__xludf.DUMMYFUNCTION("""COMPUTED_VALUE"""),0)</f>
        <v>0</v>
      </c>
      <c r="P216" s="2">
        <f ca="1">IFERROR(__xludf.DUMMYFUNCTION("""COMPUTED_VALUE"""),0)</f>
        <v>0</v>
      </c>
      <c r="Q216" s="2">
        <f ca="1">IFERROR(__xludf.DUMMYFUNCTION("""COMPUTED_VALUE"""),0)</f>
        <v>0</v>
      </c>
      <c r="R216" s="2">
        <f ca="1">IFERROR(__xludf.DUMMYFUNCTION("""COMPUTED_VALUE"""),0)</f>
        <v>0</v>
      </c>
      <c r="S216" s="2">
        <f ca="1">IFERROR(__xludf.DUMMYFUNCTION("""COMPUTED_VALUE"""),0)</f>
        <v>0</v>
      </c>
      <c r="T216" s="2">
        <f ca="1">IFERROR(__xludf.DUMMYFUNCTION("""COMPUTED_VALUE"""),0)</f>
        <v>0</v>
      </c>
      <c r="U216" s="2">
        <f ca="1">IFERROR(__xludf.DUMMYFUNCTION("""COMPUTED_VALUE"""),0)</f>
        <v>0</v>
      </c>
      <c r="V216" s="2">
        <f ca="1">IFERROR(__xludf.DUMMYFUNCTION("""COMPUTED_VALUE"""),0)</f>
        <v>0</v>
      </c>
      <c r="W216" s="2">
        <f ca="1">IFERROR(__xludf.DUMMYFUNCTION("""COMPUTED_VALUE"""),0)</f>
        <v>0</v>
      </c>
      <c r="X216" s="2">
        <f ca="1">IFERROR(__xludf.DUMMYFUNCTION("""COMPUTED_VALUE"""),0)</f>
        <v>0</v>
      </c>
      <c r="Y216" s="2">
        <f ca="1">IFERROR(__xludf.DUMMYFUNCTION("""COMPUTED_VALUE"""),0)</f>
        <v>0</v>
      </c>
      <c r="Z216" s="2">
        <f ca="1">IFERROR(__xludf.DUMMYFUNCTION("""COMPUTED_VALUE"""),0)</f>
        <v>0</v>
      </c>
      <c r="AA216" s="2">
        <f ca="1">IFERROR(__xludf.DUMMYFUNCTION("""COMPUTED_VALUE"""),0)</f>
        <v>0</v>
      </c>
      <c r="AB216" s="2">
        <f ca="1">IFERROR(__xludf.DUMMYFUNCTION("""COMPUTED_VALUE"""),0)</f>
        <v>0</v>
      </c>
      <c r="AC216" s="2">
        <f ca="1">IFERROR(__xludf.DUMMYFUNCTION("""COMPUTED_VALUE"""),0)</f>
        <v>0</v>
      </c>
      <c r="AD216" s="2">
        <f ca="1">IFERROR(__xludf.DUMMYFUNCTION("""COMPUTED_VALUE"""),0)</f>
        <v>0</v>
      </c>
      <c r="AE216" s="2">
        <f ca="1">IFERROR(__xludf.DUMMYFUNCTION("""COMPUTED_VALUE"""),0)</f>
        <v>0</v>
      </c>
      <c r="AF216" s="2">
        <f ca="1">IFERROR(__xludf.DUMMYFUNCTION("""COMPUTED_VALUE"""),0)</f>
        <v>0</v>
      </c>
      <c r="AG216" s="2">
        <f ca="1">IFERROR(__xludf.DUMMYFUNCTION("""COMPUTED_VALUE"""),0)</f>
        <v>0</v>
      </c>
      <c r="AH216" s="2">
        <f ca="1">IFERROR(__xludf.DUMMYFUNCTION("""COMPUTED_VALUE"""),0)</f>
        <v>0</v>
      </c>
      <c r="AI216" s="2">
        <f ca="1">IFERROR(__xludf.DUMMYFUNCTION("""COMPUTED_VALUE"""),0)</f>
        <v>0</v>
      </c>
      <c r="AJ216" s="2">
        <f ca="1">IFERROR(__xludf.DUMMYFUNCTION("""COMPUTED_VALUE"""),0)</f>
        <v>0</v>
      </c>
      <c r="AK216" s="2">
        <f ca="1">IFERROR(__xludf.DUMMYFUNCTION("""COMPUTED_VALUE"""),0)</f>
        <v>0</v>
      </c>
      <c r="AL216" s="2">
        <f ca="1">IFERROR(__xludf.DUMMYFUNCTION("""COMPUTED_VALUE"""),0)</f>
        <v>0</v>
      </c>
      <c r="AM216" s="2">
        <f ca="1">IFERROR(__xludf.DUMMYFUNCTION("""COMPUTED_VALUE"""),0)</f>
        <v>0</v>
      </c>
      <c r="AN216" s="2">
        <f ca="1">IFERROR(__xludf.DUMMYFUNCTION("""COMPUTED_VALUE"""),0)</f>
        <v>0</v>
      </c>
      <c r="AO216" s="2">
        <f ca="1">IFERROR(__xludf.DUMMYFUNCTION("""COMPUTED_VALUE"""),0)</f>
        <v>0</v>
      </c>
      <c r="AP216" s="2">
        <f ca="1">IFERROR(__xludf.DUMMYFUNCTION("""COMPUTED_VALUE"""),0)</f>
        <v>0</v>
      </c>
      <c r="AQ216" s="2">
        <f ca="1">IFERROR(__xludf.DUMMYFUNCTION("""COMPUTED_VALUE"""),0)</f>
        <v>0</v>
      </c>
      <c r="AR216" s="2">
        <f ca="1">IFERROR(__xludf.DUMMYFUNCTION("""COMPUTED_VALUE"""),0)</f>
        <v>0</v>
      </c>
      <c r="AS216" s="2">
        <f ca="1">IFERROR(__xludf.DUMMYFUNCTION("""COMPUTED_VALUE"""),0)</f>
        <v>0</v>
      </c>
      <c r="AT216" s="2">
        <f ca="1">IFERROR(__xludf.DUMMYFUNCTION("""COMPUTED_VALUE"""),0)</f>
        <v>0</v>
      </c>
      <c r="AU216" s="2">
        <f ca="1">IFERROR(__xludf.DUMMYFUNCTION("""COMPUTED_VALUE"""),0)</f>
        <v>0</v>
      </c>
      <c r="AV216" s="2">
        <f ca="1">IFERROR(__xludf.DUMMYFUNCTION("""COMPUTED_VALUE"""),0)</f>
        <v>0</v>
      </c>
      <c r="AW216" s="2">
        <f ca="1">IFERROR(__xludf.DUMMYFUNCTION("""COMPUTED_VALUE"""),0)</f>
        <v>0</v>
      </c>
      <c r="AX216" s="2">
        <f ca="1">IFERROR(__xludf.DUMMYFUNCTION("""COMPUTED_VALUE"""),0)</f>
        <v>0</v>
      </c>
      <c r="AY216" s="2">
        <f ca="1">IFERROR(__xludf.DUMMYFUNCTION("""COMPUTED_VALUE"""),0)</f>
        <v>0</v>
      </c>
      <c r="AZ216" s="2">
        <f ca="1">IFERROR(__xludf.DUMMYFUNCTION("""COMPUTED_VALUE"""),0)</f>
        <v>0</v>
      </c>
    </row>
    <row r="217" spans="1:52" ht="13.2" x14ac:dyDescent="0.25">
      <c r="A217" s="2" t="str">
        <f ca="1">IFERROR(__xludf.DUMMYFUNCTION("""COMPUTED_VALUE"""),"Plymouth County, MA")</f>
        <v>Plymouth County, MA</v>
      </c>
      <c r="B217" s="2" t="str">
        <f ca="1">IFERROR(__xludf.DUMMYFUNCTION("""COMPUTED_VALUE"""),"US")</f>
        <v>US</v>
      </c>
      <c r="C217" s="2">
        <f ca="1">IFERROR(__xludf.DUMMYFUNCTION("""COMPUTED_VALUE"""),42.1615)</f>
        <v>42.161499999999997</v>
      </c>
      <c r="D217" s="2">
        <f ca="1">IFERROR(__xludf.DUMMYFUNCTION("""COMPUTED_VALUE"""),-70.7928)</f>
        <v>-70.7928</v>
      </c>
      <c r="E217" s="2">
        <f ca="1">IFERROR(__xludf.DUMMYFUNCTION("""COMPUTED_VALUE"""),0)</f>
        <v>0</v>
      </c>
      <c r="F217" s="2">
        <f ca="1">IFERROR(__xludf.DUMMYFUNCTION("""COMPUTED_VALUE"""),0)</f>
        <v>0</v>
      </c>
      <c r="G217" s="2">
        <f ca="1">IFERROR(__xludf.DUMMYFUNCTION("""COMPUTED_VALUE"""),0)</f>
        <v>0</v>
      </c>
      <c r="H217" s="2">
        <f ca="1">IFERROR(__xludf.DUMMYFUNCTION("""COMPUTED_VALUE"""),0)</f>
        <v>0</v>
      </c>
      <c r="I217" s="2">
        <f ca="1">IFERROR(__xludf.DUMMYFUNCTION("""COMPUTED_VALUE"""),0)</f>
        <v>0</v>
      </c>
      <c r="J217" s="2">
        <f ca="1">IFERROR(__xludf.DUMMYFUNCTION("""COMPUTED_VALUE"""),0)</f>
        <v>0</v>
      </c>
      <c r="K217" s="2">
        <f ca="1">IFERROR(__xludf.DUMMYFUNCTION("""COMPUTED_VALUE"""),0)</f>
        <v>0</v>
      </c>
      <c r="L217" s="2">
        <f ca="1">IFERROR(__xludf.DUMMYFUNCTION("""COMPUTED_VALUE"""),0)</f>
        <v>0</v>
      </c>
      <c r="M217" s="2">
        <f ca="1">IFERROR(__xludf.DUMMYFUNCTION("""COMPUTED_VALUE"""),0)</f>
        <v>0</v>
      </c>
      <c r="N217" s="2">
        <f ca="1">IFERROR(__xludf.DUMMYFUNCTION("""COMPUTED_VALUE"""),0)</f>
        <v>0</v>
      </c>
      <c r="O217" s="2">
        <f ca="1">IFERROR(__xludf.DUMMYFUNCTION("""COMPUTED_VALUE"""),0)</f>
        <v>0</v>
      </c>
      <c r="P217" s="2">
        <f ca="1">IFERROR(__xludf.DUMMYFUNCTION("""COMPUTED_VALUE"""),0)</f>
        <v>0</v>
      </c>
      <c r="Q217" s="2">
        <f ca="1">IFERROR(__xludf.DUMMYFUNCTION("""COMPUTED_VALUE"""),0)</f>
        <v>0</v>
      </c>
      <c r="R217" s="2">
        <f ca="1">IFERROR(__xludf.DUMMYFUNCTION("""COMPUTED_VALUE"""),0)</f>
        <v>0</v>
      </c>
      <c r="S217" s="2">
        <f ca="1">IFERROR(__xludf.DUMMYFUNCTION("""COMPUTED_VALUE"""),0)</f>
        <v>0</v>
      </c>
      <c r="T217" s="2">
        <f ca="1">IFERROR(__xludf.DUMMYFUNCTION("""COMPUTED_VALUE"""),0)</f>
        <v>0</v>
      </c>
      <c r="U217" s="2">
        <f ca="1">IFERROR(__xludf.DUMMYFUNCTION("""COMPUTED_VALUE"""),0)</f>
        <v>0</v>
      </c>
      <c r="V217" s="2">
        <f ca="1">IFERROR(__xludf.DUMMYFUNCTION("""COMPUTED_VALUE"""),0)</f>
        <v>0</v>
      </c>
      <c r="W217" s="2">
        <f ca="1">IFERROR(__xludf.DUMMYFUNCTION("""COMPUTED_VALUE"""),0)</f>
        <v>0</v>
      </c>
      <c r="X217" s="2">
        <f ca="1">IFERROR(__xludf.DUMMYFUNCTION("""COMPUTED_VALUE"""),0)</f>
        <v>0</v>
      </c>
      <c r="Y217" s="2">
        <f ca="1">IFERROR(__xludf.DUMMYFUNCTION("""COMPUTED_VALUE"""),0)</f>
        <v>0</v>
      </c>
      <c r="Z217" s="2">
        <f ca="1">IFERROR(__xludf.DUMMYFUNCTION("""COMPUTED_VALUE"""),0)</f>
        <v>0</v>
      </c>
      <c r="AA217" s="2">
        <f ca="1">IFERROR(__xludf.DUMMYFUNCTION("""COMPUTED_VALUE"""),0)</f>
        <v>0</v>
      </c>
      <c r="AB217" s="2">
        <f ca="1">IFERROR(__xludf.DUMMYFUNCTION("""COMPUTED_VALUE"""),0)</f>
        <v>0</v>
      </c>
      <c r="AC217" s="2">
        <f ca="1">IFERROR(__xludf.DUMMYFUNCTION("""COMPUTED_VALUE"""),0)</f>
        <v>0</v>
      </c>
      <c r="AD217" s="2">
        <f ca="1">IFERROR(__xludf.DUMMYFUNCTION("""COMPUTED_VALUE"""),0)</f>
        <v>0</v>
      </c>
      <c r="AE217" s="2">
        <f ca="1">IFERROR(__xludf.DUMMYFUNCTION("""COMPUTED_VALUE"""),0)</f>
        <v>0</v>
      </c>
      <c r="AF217" s="2">
        <f ca="1">IFERROR(__xludf.DUMMYFUNCTION("""COMPUTED_VALUE"""),0)</f>
        <v>0</v>
      </c>
      <c r="AG217" s="2">
        <f ca="1">IFERROR(__xludf.DUMMYFUNCTION("""COMPUTED_VALUE"""),0)</f>
        <v>0</v>
      </c>
      <c r="AH217" s="2">
        <f ca="1">IFERROR(__xludf.DUMMYFUNCTION("""COMPUTED_VALUE"""),0)</f>
        <v>0</v>
      </c>
      <c r="AI217" s="2">
        <f ca="1">IFERROR(__xludf.DUMMYFUNCTION("""COMPUTED_VALUE"""),0)</f>
        <v>0</v>
      </c>
      <c r="AJ217" s="2">
        <f ca="1">IFERROR(__xludf.DUMMYFUNCTION("""COMPUTED_VALUE"""),0)</f>
        <v>0</v>
      </c>
      <c r="AK217" s="2">
        <f ca="1">IFERROR(__xludf.DUMMYFUNCTION("""COMPUTED_VALUE"""),0)</f>
        <v>0</v>
      </c>
      <c r="AL217" s="2">
        <f ca="1">IFERROR(__xludf.DUMMYFUNCTION("""COMPUTED_VALUE"""),0)</f>
        <v>0</v>
      </c>
      <c r="AM217" s="2">
        <f ca="1">IFERROR(__xludf.DUMMYFUNCTION("""COMPUTED_VALUE"""),0)</f>
        <v>0</v>
      </c>
      <c r="AN217" s="2">
        <f ca="1">IFERROR(__xludf.DUMMYFUNCTION("""COMPUTED_VALUE"""),0)</f>
        <v>0</v>
      </c>
      <c r="AO217" s="2">
        <f ca="1">IFERROR(__xludf.DUMMYFUNCTION("""COMPUTED_VALUE"""),0)</f>
        <v>0</v>
      </c>
      <c r="AP217" s="2">
        <f ca="1">IFERROR(__xludf.DUMMYFUNCTION("""COMPUTED_VALUE"""),0)</f>
        <v>0</v>
      </c>
      <c r="AQ217" s="2">
        <f ca="1">IFERROR(__xludf.DUMMYFUNCTION("""COMPUTED_VALUE"""),0)</f>
        <v>0</v>
      </c>
      <c r="AR217" s="2">
        <f ca="1">IFERROR(__xludf.DUMMYFUNCTION("""COMPUTED_VALUE"""),0)</f>
        <v>0</v>
      </c>
      <c r="AS217" s="2">
        <f ca="1">IFERROR(__xludf.DUMMYFUNCTION("""COMPUTED_VALUE"""),0)</f>
        <v>0</v>
      </c>
      <c r="AT217" s="2">
        <f ca="1">IFERROR(__xludf.DUMMYFUNCTION("""COMPUTED_VALUE"""),0)</f>
        <v>0</v>
      </c>
      <c r="AU217" s="2">
        <f ca="1">IFERROR(__xludf.DUMMYFUNCTION("""COMPUTED_VALUE"""),0)</f>
        <v>0</v>
      </c>
      <c r="AV217" s="2">
        <f ca="1">IFERROR(__xludf.DUMMYFUNCTION("""COMPUTED_VALUE"""),0)</f>
        <v>0</v>
      </c>
      <c r="AW217" s="2">
        <f ca="1">IFERROR(__xludf.DUMMYFUNCTION("""COMPUTED_VALUE"""),0)</f>
        <v>0</v>
      </c>
      <c r="AX217" s="2">
        <f ca="1">IFERROR(__xludf.DUMMYFUNCTION("""COMPUTED_VALUE"""),0)</f>
        <v>0</v>
      </c>
      <c r="AY217" s="2">
        <f ca="1">IFERROR(__xludf.DUMMYFUNCTION("""COMPUTED_VALUE"""),0)</f>
        <v>0</v>
      </c>
      <c r="AZ217" s="2">
        <f ca="1">IFERROR(__xludf.DUMMYFUNCTION("""COMPUTED_VALUE"""),0)</f>
        <v>0</v>
      </c>
    </row>
    <row r="218" spans="1:52" ht="13.2" x14ac:dyDescent="0.25">
      <c r="A218" s="2" t="str">
        <f ca="1">IFERROR(__xludf.DUMMYFUNCTION("""COMPUTED_VALUE"""),"Tulsa County, OK")</f>
        <v>Tulsa County, OK</v>
      </c>
      <c r="B218" s="2" t="str">
        <f ca="1">IFERROR(__xludf.DUMMYFUNCTION("""COMPUTED_VALUE"""),"US")</f>
        <v>US</v>
      </c>
      <c r="C218" s="2">
        <f ca="1">IFERROR(__xludf.DUMMYFUNCTION("""COMPUTED_VALUE"""),36.1593)</f>
        <v>36.159300000000002</v>
      </c>
      <c r="D218" s="2">
        <f ca="1">IFERROR(__xludf.DUMMYFUNCTION("""COMPUTED_VALUE"""),-95.941)</f>
        <v>-95.941000000000003</v>
      </c>
      <c r="E218" s="2">
        <f ca="1">IFERROR(__xludf.DUMMYFUNCTION("""COMPUTED_VALUE"""),0)</f>
        <v>0</v>
      </c>
      <c r="F218" s="2">
        <f ca="1">IFERROR(__xludf.DUMMYFUNCTION("""COMPUTED_VALUE"""),0)</f>
        <v>0</v>
      </c>
      <c r="G218" s="2">
        <f ca="1">IFERROR(__xludf.DUMMYFUNCTION("""COMPUTED_VALUE"""),0)</f>
        <v>0</v>
      </c>
      <c r="H218" s="2">
        <f ca="1">IFERROR(__xludf.DUMMYFUNCTION("""COMPUTED_VALUE"""),0)</f>
        <v>0</v>
      </c>
      <c r="I218" s="2">
        <f ca="1">IFERROR(__xludf.DUMMYFUNCTION("""COMPUTED_VALUE"""),0)</f>
        <v>0</v>
      </c>
      <c r="J218" s="2">
        <f ca="1">IFERROR(__xludf.DUMMYFUNCTION("""COMPUTED_VALUE"""),0)</f>
        <v>0</v>
      </c>
      <c r="K218" s="2">
        <f ca="1">IFERROR(__xludf.DUMMYFUNCTION("""COMPUTED_VALUE"""),0)</f>
        <v>0</v>
      </c>
      <c r="L218" s="2">
        <f ca="1">IFERROR(__xludf.DUMMYFUNCTION("""COMPUTED_VALUE"""),0)</f>
        <v>0</v>
      </c>
      <c r="M218" s="2">
        <f ca="1">IFERROR(__xludf.DUMMYFUNCTION("""COMPUTED_VALUE"""),0)</f>
        <v>0</v>
      </c>
      <c r="N218" s="2">
        <f ca="1">IFERROR(__xludf.DUMMYFUNCTION("""COMPUTED_VALUE"""),0)</f>
        <v>0</v>
      </c>
      <c r="O218" s="2">
        <f ca="1">IFERROR(__xludf.DUMMYFUNCTION("""COMPUTED_VALUE"""),0)</f>
        <v>0</v>
      </c>
      <c r="P218" s="2">
        <f ca="1">IFERROR(__xludf.DUMMYFUNCTION("""COMPUTED_VALUE"""),0)</f>
        <v>0</v>
      </c>
      <c r="Q218" s="2">
        <f ca="1">IFERROR(__xludf.DUMMYFUNCTION("""COMPUTED_VALUE"""),0)</f>
        <v>0</v>
      </c>
      <c r="R218" s="2">
        <f ca="1">IFERROR(__xludf.DUMMYFUNCTION("""COMPUTED_VALUE"""),0)</f>
        <v>0</v>
      </c>
      <c r="S218" s="2">
        <f ca="1">IFERROR(__xludf.DUMMYFUNCTION("""COMPUTED_VALUE"""),0)</f>
        <v>0</v>
      </c>
      <c r="T218" s="2">
        <f ca="1">IFERROR(__xludf.DUMMYFUNCTION("""COMPUTED_VALUE"""),0)</f>
        <v>0</v>
      </c>
      <c r="U218" s="2">
        <f ca="1">IFERROR(__xludf.DUMMYFUNCTION("""COMPUTED_VALUE"""),0)</f>
        <v>0</v>
      </c>
      <c r="V218" s="2">
        <f ca="1">IFERROR(__xludf.DUMMYFUNCTION("""COMPUTED_VALUE"""),0)</f>
        <v>0</v>
      </c>
      <c r="W218" s="2">
        <f ca="1">IFERROR(__xludf.DUMMYFUNCTION("""COMPUTED_VALUE"""),0)</f>
        <v>0</v>
      </c>
      <c r="X218" s="2">
        <f ca="1">IFERROR(__xludf.DUMMYFUNCTION("""COMPUTED_VALUE"""),0)</f>
        <v>0</v>
      </c>
      <c r="Y218" s="2">
        <f ca="1">IFERROR(__xludf.DUMMYFUNCTION("""COMPUTED_VALUE"""),0)</f>
        <v>0</v>
      </c>
      <c r="Z218" s="2">
        <f ca="1">IFERROR(__xludf.DUMMYFUNCTION("""COMPUTED_VALUE"""),0)</f>
        <v>0</v>
      </c>
      <c r="AA218" s="2">
        <f ca="1">IFERROR(__xludf.DUMMYFUNCTION("""COMPUTED_VALUE"""),0)</f>
        <v>0</v>
      </c>
      <c r="AB218" s="2">
        <f ca="1">IFERROR(__xludf.DUMMYFUNCTION("""COMPUTED_VALUE"""),0)</f>
        <v>0</v>
      </c>
      <c r="AC218" s="2">
        <f ca="1">IFERROR(__xludf.DUMMYFUNCTION("""COMPUTED_VALUE"""),0)</f>
        <v>0</v>
      </c>
      <c r="AD218" s="2">
        <f ca="1">IFERROR(__xludf.DUMMYFUNCTION("""COMPUTED_VALUE"""),0)</f>
        <v>0</v>
      </c>
      <c r="AE218" s="2">
        <f ca="1">IFERROR(__xludf.DUMMYFUNCTION("""COMPUTED_VALUE"""),0)</f>
        <v>0</v>
      </c>
      <c r="AF218" s="2">
        <f ca="1">IFERROR(__xludf.DUMMYFUNCTION("""COMPUTED_VALUE"""),0)</f>
        <v>0</v>
      </c>
      <c r="AG218" s="2">
        <f ca="1">IFERROR(__xludf.DUMMYFUNCTION("""COMPUTED_VALUE"""),0)</f>
        <v>0</v>
      </c>
      <c r="AH218" s="2">
        <f ca="1">IFERROR(__xludf.DUMMYFUNCTION("""COMPUTED_VALUE"""),0)</f>
        <v>0</v>
      </c>
      <c r="AI218" s="2">
        <f ca="1">IFERROR(__xludf.DUMMYFUNCTION("""COMPUTED_VALUE"""),0)</f>
        <v>0</v>
      </c>
      <c r="AJ218" s="2">
        <f ca="1">IFERROR(__xludf.DUMMYFUNCTION("""COMPUTED_VALUE"""),0)</f>
        <v>0</v>
      </c>
      <c r="AK218" s="2">
        <f ca="1">IFERROR(__xludf.DUMMYFUNCTION("""COMPUTED_VALUE"""),0)</f>
        <v>0</v>
      </c>
      <c r="AL218" s="2">
        <f ca="1">IFERROR(__xludf.DUMMYFUNCTION("""COMPUTED_VALUE"""),0)</f>
        <v>0</v>
      </c>
      <c r="AM218" s="2">
        <f ca="1">IFERROR(__xludf.DUMMYFUNCTION("""COMPUTED_VALUE"""),0)</f>
        <v>0</v>
      </c>
      <c r="AN218" s="2">
        <f ca="1">IFERROR(__xludf.DUMMYFUNCTION("""COMPUTED_VALUE"""),0)</f>
        <v>0</v>
      </c>
      <c r="AO218" s="2">
        <f ca="1">IFERROR(__xludf.DUMMYFUNCTION("""COMPUTED_VALUE"""),0)</f>
        <v>0</v>
      </c>
      <c r="AP218" s="2">
        <f ca="1">IFERROR(__xludf.DUMMYFUNCTION("""COMPUTED_VALUE"""),0)</f>
        <v>0</v>
      </c>
      <c r="AQ218" s="2">
        <f ca="1">IFERROR(__xludf.DUMMYFUNCTION("""COMPUTED_VALUE"""),0)</f>
        <v>0</v>
      </c>
      <c r="AR218" s="2">
        <f ca="1">IFERROR(__xludf.DUMMYFUNCTION("""COMPUTED_VALUE"""),0)</f>
        <v>0</v>
      </c>
      <c r="AS218" s="2">
        <f ca="1">IFERROR(__xludf.DUMMYFUNCTION("""COMPUTED_VALUE"""),0)</f>
        <v>0</v>
      </c>
      <c r="AT218" s="2">
        <f ca="1">IFERROR(__xludf.DUMMYFUNCTION("""COMPUTED_VALUE"""),0)</f>
        <v>0</v>
      </c>
      <c r="AU218" s="2">
        <f ca="1">IFERROR(__xludf.DUMMYFUNCTION("""COMPUTED_VALUE"""),0)</f>
        <v>0</v>
      </c>
      <c r="AV218" s="2">
        <f ca="1">IFERROR(__xludf.DUMMYFUNCTION("""COMPUTED_VALUE"""),0)</f>
        <v>0</v>
      </c>
      <c r="AW218" s="2">
        <f ca="1">IFERROR(__xludf.DUMMYFUNCTION("""COMPUTED_VALUE"""),0)</f>
        <v>0</v>
      </c>
      <c r="AX218" s="2">
        <f ca="1">IFERROR(__xludf.DUMMYFUNCTION("""COMPUTED_VALUE"""),0)</f>
        <v>0</v>
      </c>
      <c r="AY218" s="2">
        <f ca="1">IFERROR(__xludf.DUMMYFUNCTION("""COMPUTED_VALUE"""),0)</f>
        <v>0</v>
      </c>
      <c r="AZ218" s="2">
        <f ca="1">IFERROR(__xludf.DUMMYFUNCTION("""COMPUTED_VALUE"""),0)</f>
        <v>0</v>
      </c>
    </row>
    <row r="219" spans="1:52" ht="13.2" x14ac:dyDescent="0.25">
      <c r="A219" s="2" t="str">
        <f ca="1">IFERROR(__xludf.DUMMYFUNCTION("""COMPUTED_VALUE"""),"Montgomery County, TX")</f>
        <v>Montgomery County, TX</v>
      </c>
      <c r="B219" s="2" t="str">
        <f ca="1">IFERROR(__xludf.DUMMYFUNCTION("""COMPUTED_VALUE"""),"US")</f>
        <v>US</v>
      </c>
      <c r="C219" s="2">
        <f ca="1">IFERROR(__xludf.DUMMYFUNCTION("""COMPUTED_VALUE"""),30.3213)</f>
        <v>30.321300000000001</v>
      </c>
      <c r="D219" s="2">
        <f ca="1">IFERROR(__xludf.DUMMYFUNCTION("""COMPUTED_VALUE"""),-95.4778)</f>
        <v>-95.477800000000002</v>
      </c>
      <c r="E219" s="2">
        <f ca="1">IFERROR(__xludf.DUMMYFUNCTION("""COMPUTED_VALUE"""),0)</f>
        <v>0</v>
      </c>
      <c r="F219" s="2">
        <f ca="1">IFERROR(__xludf.DUMMYFUNCTION("""COMPUTED_VALUE"""),0)</f>
        <v>0</v>
      </c>
      <c r="G219" s="2">
        <f ca="1">IFERROR(__xludf.DUMMYFUNCTION("""COMPUTED_VALUE"""),0)</f>
        <v>0</v>
      </c>
      <c r="H219" s="2">
        <f ca="1">IFERROR(__xludf.DUMMYFUNCTION("""COMPUTED_VALUE"""),0)</f>
        <v>0</v>
      </c>
      <c r="I219" s="2">
        <f ca="1">IFERROR(__xludf.DUMMYFUNCTION("""COMPUTED_VALUE"""),0)</f>
        <v>0</v>
      </c>
      <c r="J219" s="2">
        <f ca="1">IFERROR(__xludf.DUMMYFUNCTION("""COMPUTED_VALUE"""),0)</f>
        <v>0</v>
      </c>
      <c r="K219" s="2">
        <f ca="1">IFERROR(__xludf.DUMMYFUNCTION("""COMPUTED_VALUE"""),0)</f>
        <v>0</v>
      </c>
      <c r="L219" s="2">
        <f ca="1">IFERROR(__xludf.DUMMYFUNCTION("""COMPUTED_VALUE"""),0)</f>
        <v>0</v>
      </c>
      <c r="M219" s="2">
        <f ca="1">IFERROR(__xludf.DUMMYFUNCTION("""COMPUTED_VALUE"""),0)</f>
        <v>0</v>
      </c>
      <c r="N219" s="2">
        <f ca="1">IFERROR(__xludf.DUMMYFUNCTION("""COMPUTED_VALUE"""),0)</f>
        <v>0</v>
      </c>
      <c r="O219" s="2">
        <f ca="1">IFERROR(__xludf.DUMMYFUNCTION("""COMPUTED_VALUE"""),0)</f>
        <v>0</v>
      </c>
      <c r="P219" s="2">
        <f ca="1">IFERROR(__xludf.DUMMYFUNCTION("""COMPUTED_VALUE"""),0)</f>
        <v>0</v>
      </c>
      <c r="Q219" s="2">
        <f ca="1">IFERROR(__xludf.DUMMYFUNCTION("""COMPUTED_VALUE"""),0)</f>
        <v>0</v>
      </c>
      <c r="R219" s="2">
        <f ca="1">IFERROR(__xludf.DUMMYFUNCTION("""COMPUTED_VALUE"""),0)</f>
        <v>0</v>
      </c>
      <c r="S219" s="2">
        <f ca="1">IFERROR(__xludf.DUMMYFUNCTION("""COMPUTED_VALUE"""),0)</f>
        <v>0</v>
      </c>
      <c r="T219" s="2">
        <f ca="1">IFERROR(__xludf.DUMMYFUNCTION("""COMPUTED_VALUE"""),0)</f>
        <v>0</v>
      </c>
      <c r="U219" s="2">
        <f ca="1">IFERROR(__xludf.DUMMYFUNCTION("""COMPUTED_VALUE"""),0)</f>
        <v>0</v>
      </c>
      <c r="V219" s="2">
        <f ca="1">IFERROR(__xludf.DUMMYFUNCTION("""COMPUTED_VALUE"""),0)</f>
        <v>0</v>
      </c>
      <c r="W219" s="2">
        <f ca="1">IFERROR(__xludf.DUMMYFUNCTION("""COMPUTED_VALUE"""),0)</f>
        <v>0</v>
      </c>
      <c r="X219" s="2">
        <f ca="1">IFERROR(__xludf.DUMMYFUNCTION("""COMPUTED_VALUE"""),0)</f>
        <v>0</v>
      </c>
      <c r="Y219" s="2">
        <f ca="1">IFERROR(__xludf.DUMMYFUNCTION("""COMPUTED_VALUE"""),0)</f>
        <v>0</v>
      </c>
      <c r="Z219" s="2">
        <f ca="1">IFERROR(__xludf.DUMMYFUNCTION("""COMPUTED_VALUE"""),0)</f>
        <v>0</v>
      </c>
      <c r="AA219" s="2">
        <f ca="1">IFERROR(__xludf.DUMMYFUNCTION("""COMPUTED_VALUE"""),0)</f>
        <v>0</v>
      </c>
      <c r="AB219" s="2">
        <f ca="1">IFERROR(__xludf.DUMMYFUNCTION("""COMPUTED_VALUE"""),0)</f>
        <v>0</v>
      </c>
      <c r="AC219" s="2">
        <f ca="1">IFERROR(__xludf.DUMMYFUNCTION("""COMPUTED_VALUE"""),0)</f>
        <v>0</v>
      </c>
      <c r="AD219" s="2">
        <f ca="1">IFERROR(__xludf.DUMMYFUNCTION("""COMPUTED_VALUE"""),0)</f>
        <v>0</v>
      </c>
      <c r="AE219" s="2">
        <f ca="1">IFERROR(__xludf.DUMMYFUNCTION("""COMPUTED_VALUE"""),0)</f>
        <v>0</v>
      </c>
      <c r="AF219" s="2">
        <f ca="1">IFERROR(__xludf.DUMMYFUNCTION("""COMPUTED_VALUE"""),0)</f>
        <v>0</v>
      </c>
      <c r="AG219" s="2">
        <f ca="1">IFERROR(__xludf.DUMMYFUNCTION("""COMPUTED_VALUE"""),0)</f>
        <v>0</v>
      </c>
      <c r="AH219" s="2">
        <f ca="1">IFERROR(__xludf.DUMMYFUNCTION("""COMPUTED_VALUE"""),0)</f>
        <v>0</v>
      </c>
      <c r="AI219" s="2">
        <f ca="1">IFERROR(__xludf.DUMMYFUNCTION("""COMPUTED_VALUE"""),0)</f>
        <v>0</v>
      </c>
      <c r="AJ219" s="2">
        <f ca="1">IFERROR(__xludf.DUMMYFUNCTION("""COMPUTED_VALUE"""),0)</f>
        <v>0</v>
      </c>
      <c r="AK219" s="2">
        <f ca="1">IFERROR(__xludf.DUMMYFUNCTION("""COMPUTED_VALUE"""),0)</f>
        <v>0</v>
      </c>
      <c r="AL219" s="2">
        <f ca="1">IFERROR(__xludf.DUMMYFUNCTION("""COMPUTED_VALUE"""),0)</f>
        <v>0</v>
      </c>
      <c r="AM219" s="2">
        <f ca="1">IFERROR(__xludf.DUMMYFUNCTION("""COMPUTED_VALUE"""),0)</f>
        <v>0</v>
      </c>
      <c r="AN219" s="2">
        <f ca="1">IFERROR(__xludf.DUMMYFUNCTION("""COMPUTED_VALUE"""),0)</f>
        <v>0</v>
      </c>
      <c r="AO219" s="2">
        <f ca="1">IFERROR(__xludf.DUMMYFUNCTION("""COMPUTED_VALUE"""),0)</f>
        <v>0</v>
      </c>
      <c r="AP219" s="2">
        <f ca="1">IFERROR(__xludf.DUMMYFUNCTION("""COMPUTED_VALUE"""),0)</f>
        <v>0</v>
      </c>
      <c r="AQ219" s="2">
        <f ca="1">IFERROR(__xludf.DUMMYFUNCTION("""COMPUTED_VALUE"""),0)</f>
        <v>0</v>
      </c>
      <c r="AR219" s="2">
        <f ca="1">IFERROR(__xludf.DUMMYFUNCTION("""COMPUTED_VALUE"""),0)</f>
        <v>0</v>
      </c>
      <c r="AS219" s="2">
        <f ca="1">IFERROR(__xludf.DUMMYFUNCTION("""COMPUTED_VALUE"""),0)</f>
        <v>0</v>
      </c>
      <c r="AT219" s="2">
        <f ca="1">IFERROR(__xludf.DUMMYFUNCTION("""COMPUTED_VALUE"""),0)</f>
        <v>0</v>
      </c>
      <c r="AU219" s="2">
        <f ca="1">IFERROR(__xludf.DUMMYFUNCTION("""COMPUTED_VALUE"""),0)</f>
        <v>0</v>
      </c>
      <c r="AV219" s="2">
        <f ca="1">IFERROR(__xludf.DUMMYFUNCTION("""COMPUTED_VALUE"""),0)</f>
        <v>0</v>
      </c>
      <c r="AW219" s="2">
        <f ca="1">IFERROR(__xludf.DUMMYFUNCTION("""COMPUTED_VALUE"""),0)</f>
        <v>0</v>
      </c>
      <c r="AX219" s="2">
        <f ca="1">IFERROR(__xludf.DUMMYFUNCTION("""COMPUTED_VALUE"""),0)</f>
        <v>0</v>
      </c>
      <c r="AY219" s="2">
        <f ca="1">IFERROR(__xludf.DUMMYFUNCTION("""COMPUTED_VALUE"""),0)</f>
        <v>0</v>
      </c>
      <c r="AZ219" s="2">
        <f ca="1">IFERROR(__xludf.DUMMYFUNCTION("""COMPUTED_VALUE"""),0)</f>
        <v>0</v>
      </c>
    </row>
    <row r="220" spans="1:52" ht="13.2" x14ac:dyDescent="0.25">
      <c r="A220" s="2" t="str">
        <f ca="1">IFERROR(__xludf.DUMMYFUNCTION("""COMPUTED_VALUE"""),"")</f>
        <v/>
      </c>
      <c r="B220" s="2" t="str">
        <f ca="1">IFERROR(__xludf.DUMMYFUNCTION("""COMPUTED_VALUE"""),"Bulgaria")</f>
        <v>Bulgaria</v>
      </c>
      <c r="C220" s="2">
        <f ca="1">IFERROR(__xludf.DUMMYFUNCTION("""COMPUTED_VALUE"""),42.7339)</f>
        <v>42.733899999999998</v>
      </c>
      <c r="D220" s="2">
        <f ca="1">IFERROR(__xludf.DUMMYFUNCTION("""COMPUTED_VALUE"""),25.4858)</f>
        <v>25.485800000000001</v>
      </c>
      <c r="E220" s="2">
        <f ca="1">IFERROR(__xludf.DUMMYFUNCTION("""COMPUTED_VALUE"""),0)</f>
        <v>0</v>
      </c>
      <c r="F220" s="2">
        <f ca="1">IFERROR(__xludf.DUMMYFUNCTION("""COMPUTED_VALUE"""),0)</f>
        <v>0</v>
      </c>
      <c r="G220" s="2">
        <f ca="1">IFERROR(__xludf.DUMMYFUNCTION("""COMPUTED_VALUE"""),0)</f>
        <v>0</v>
      </c>
      <c r="H220" s="2">
        <f ca="1">IFERROR(__xludf.DUMMYFUNCTION("""COMPUTED_VALUE"""),0)</f>
        <v>0</v>
      </c>
      <c r="I220" s="2">
        <f ca="1">IFERROR(__xludf.DUMMYFUNCTION("""COMPUTED_VALUE"""),0)</f>
        <v>0</v>
      </c>
      <c r="J220" s="2">
        <f ca="1">IFERROR(__xludf.DUMMYFUNCTION("""COMPUTED_VALUE"""),0)</f>
        <v>0</v>
      </c>
      <c r="K220" s="2">
        <f ca="1">IFERROR(__xludf.DUMMYFUNCTION("""COMPUTED_VALUE"""),0)</f>
        <v>0</v>
      </c>
      <c r="L220" s="2">
        <f ca="1">IFERROR(__xludf.DUMMYFUNCTION("""COMPUTED_VALUE"""),0)</f>
        <v>0</v>
      </c>
      <c r="M220" s="2">
        <f ca="1">IFERROR(__xludf.DUMMYFUNCTION("""COMPUTED_VALUE"""),0)</f>
        <v>0</v>
      </c>
      <c r="N220" s="2">
        <f ca="1">IFERROR(__xludf.DUMMYFUNCTION("""COMPUTED_VALUE"""),0)</f>
        <v>0</v>
      </c>
      <c r="O220" s="2">
        <f ca="1">IFERROR(__xludf.DUMMYFUNCTION("""COMPUTED_VALUE"""),0)</f>
        <v>0</v>
      </c>
      <c r="P220" s="2">
        <f ca="1">IFERROR(__xludf.DUMMYFUNCTION("""COMPUTED_VALUE"""),0)</f>
        <v>0</v>
      </c>
      <c r="Q220" s="2">
        <f ca="1">IFERROR(__xludf.DUMMYFUNCTION("""COMPUTED_VALUE"""),0)</f>
        <v>0</v>
      </c>
      <c r="R220" s="2">
        <f ca="1">IFERROR(__xludf.DUMMYFUNCTION("""COMPUTED_VALUE"""),0)</f>
        <v>0</v>
      </c>
      <c r="S220" s="2">
        <f ca="1">IFERROR(__xludf.DUMMYFUNCTION("""COMPUTED_VALUE"""),0)</f>
        <v>0</v>
      </c>
      <c r="T220" s="2">
        <f ca="1">IFERROR(__xludf.DUMMYFUNCTION("""COMPUTED_VALUE"""),0)</f>
        <v>0</v>
      </c>
      <c r="U220" s="2">
        <f ca="1">IFERROR(__xludf.DUMMYFUNCTION("""COMPUTED_VALUE"""),0)</f>
        <v>0</v>
      </c>
      <c r="V220" s="2">
        <f ca="1">IFERROR(__xludf.DUMMYFUNCTION("""COMPUTED_VALUE"""),0)</f>
        <v>0</v>
      </c>
      <c r="W220" s="2">
        <f ca="1">IFERROR(__xludf.DUMMYFUNCTION("""COMPUTED_VALUE"""),0)</f>
        <v>0</v>
      </c>
      <c r="X220" s="2">
        <f ca="1">IFERROR(__xludf.DUMMYFUNCTION("""COMPUTED_VALUE"""),0)</f>
        <v>0</v>
      </c>
      <c r="Y220" s="2">
        <f ca="1">IFERROR(__xludf.DUMMYFUNCTION("""COMPUTED_VALUE"""),0)</f>
        <v>0</v>
      </c>
      <c r="Z220" s="2">
        <f ca="1">IFERROR(__xludf.DUMMYFUNCTION("""COMPUTED_VALUE"""),0)</f>
        <v>0</v>
      </c>
      <c r="AA220" s="2">
        <f ca="1">IFERROR(__xludf.DUMMYFUNCTION("""COMPUTED_VALUE"""),0)</f>
        <v>0</v>
      </c>
      <c r="AB220" s="2">
        <f ca="1">IFERROR(__xludf.DUMMYFUNCTION("""COMPUTED_VALUE"""),0)</f>
        <v>0</v>
      </c>
      <c r="AC220" s="2">
        <f ca="1">IFERROR(__xludf.DUMMYFUNCTION("""COMPUTED_VALUE"""),0)</f>
        <v>0</v>
      </c>
      <c r="AD220" s="2">
        <f ca="1">IFERROR(__xludf.DUMMYFUNCTION("""COMPUTED_VALUE"""),0)</f>
        <v>0</v>
      </c>
      <c r="AE220" s="2">
        <f ca="1">IFERROR(__xludf.DUMMYFUNCTION("""COMPUTED_VALUE"""),0)</f>
        <v>0</v>
      </c>
      <c r="AF220" s="2">
        <f ca="1">IFERROR(__xludf.DUMMYFUNCTION("""COMPUTED_VALUE"""),0)</f>
        <v>0</v>
      </c>
      <c r="AG220" s="2">
        <f ca="1">IFERROR(__xludf.DUMMYFUNCTION("""COMPUTED_VALUE"""),0)</f>
        <v>0</v>
      </c>
      <c r="AH220" s="2">
        <f ca="1">IFERROR(__xludf.DUMMYFUNCTION("""COMPUTED_VALUE"""),0)</f>
        <v>0</v>
      </c>
      <c r="AI220" s="2">
        <f ca="1">IFERROR(__xludf.DUMMYFUNCTION("""COMPUTED_VALUE"""),0)</f>
        <v>0</v>
      </c>
      <c r="AJ220" s="2">
        <f ca="1">IFERROR(__xludf.DUMMYFUNCTION("""COMPUTED_VALUE"""),0)</f>
        <v>0</v>
      </c>
      <c r="AK220" s="2">
        <f ca="1">IFERROR(__xludf.DUMMYFUNCTION("""COMPUTED_VALUE"""),0)</f>
        <v>0</v>
      </c>
      <c r="AL220" s="2">
        <f ca="1">IFERROR(__xludf.DUMMYFUNCTION("""COMPUTED_VALUE"""),0)</f>
        <v>0</v>
      </c>
      <c r="AM220" s="2">
        <f ca="1">IFERROR(__xludf.DUMMYFUNCTION("""COMPUTED_VALUE"""),0)</f>
        <v>0</v>
      </c>
      <c r="AN220" s="2">
        <f ca="1">IFERROR(__xludf.DUMMYFUNCTION("""COMPUTED_VALUE"""),0)</f>
        <v>0</v>
      </c>
      <c r="AO220" s="2">
        <f ca="1">IFERROR(__xludf.DUMMYFUNCTION("""COMPUTED_VALUE"""),0)</f>
        <v>0</v>
      </c>
      <c r="AP220" s="2">
        <f ca="1">IFERROR(__xludf.DUMMYFUNCTION("""COMPUTED_VALUE"""),0)</f>
        <v>0</v>
      </c>
      <c r="AQ220" s="2">
        <f ca="1">IFERROR(__xludf.DUMMYFUNCTION("""COMPUTED_VALUE"""),0)</f>
        <v>0</v>
      </c>
      <c r="AR220" s="2">
        <f ca="1">IFERROR(__xludf.DUMMYFUNCTION("""COMPUTED_VALUE"""),0)</f>
        <v>0</v>
      </c>
      <c r="AS220" s="2">
        <f ca="1">IFERROR(__xludf.DUMMYFUNCTION("""COMPUTED_VALUE"""),0)</f>
        <v>0</v>
      </c>
      <c r="AT220" s="2">
        <f ca="1">IFERROR(__xludf.DUMMYFUNCTION("""COMPUTED_VALUE"""),0)</f>
        <v>0</v>
      </c>
      <c r="AU220" s="2">
        <f ca="1">IFERROR(__xludf.DUMMYFUNCTION("""COMPUTED_VALUE"""),0)</f>
        <v>0</v>
      </c>
      <c r="AV220" s="2">
        <f ca="1">IFERROR(__xludf.DUMMYFUNCTION("""COMPUTED_VALUE"""),0)</f>
        <v>0</v>
      </c>
      <c r="AW220" s="2">
        <f ca="1">IFERROR(__xludf.DUMMYFUNCTION("""COMPUTED_VALUE"""),0)</f>
        <v>0</v>
      </c>
      <c r="AX220" s="2">
        <f ca="1">IFERROR(__xludf.DUMMYFUNCTION("""COMPUTED_VALUE"""),0)</f>
        <v>0</v>
      </c>
      <c r="AY220" s="2">
        <f ca="1">IFERROR(__xludf.DUMMYFUNCTION("""COMPUTED_VALUE"""),0)</f>
        <v>0</v>
      </c>
      <c r="AZ220" s="2">
        <f ca="1">IFERROR(__xludf.DUMMYFUNCTION("""COMPUTED_VALUE"""),0)</f>
        <v>0</v>
      </c>
    </row>
    <row r="221" spans="1:52" ht="13.2" x14ac:dyDescent="0.25">
      <c r="A221" s="2" t="str">
        <f ca="1">IFERROR(__xludf.DUMMYFUNCTION("""COMPUTED_VALUE"""),"")</f>
        <v/>
      </c>
      <c r="B221" s="2" t="str">
        <f ca="1">IFERROR(__xludf.DUMMYFUNCTION("""COMPUTED_VALUE"""),"Maldives")</f>
        <v>Maldives</v>
      </c>
      <c r="C221" s="2">
        <f ca="1">IFERROR(__xludf.DUMMYFUNCTION("""COMPUTED_VALUE"""),3.2028)</f>
        <v>3.2027999999999999</v>
      </c>
      <c r="D221" s="2">
        <f ca="1">IFERROR(__xludf.DUMMYFUNCTION("""COMPUTED_VALUE"""),73.2207)</f>
        <v>73.220699999999994</v>
      </c>
      <c r="E221" s="2">
        <f ca="1">IFERROR(__xludf.DUMMYFUNCTION("""COMPUTED_VALUE"""),0)</f>
        <v>0</v>
      </c>
      <c r="F221" s="2">
        <f ca="1">IFERROR(__xludf.DUMMYFUNCTION("""COMPUTED_VALUE"""),0)</f>
        <v>0</v>
      </c>
      <c r="G221" s="2">
        <f ca="1">IFERROR(__xludf.DUMMYFUNCTION("""COMPUTED_VALUE"""),0)</f>
        <v>0</v>
      </c>
      <c r="H221" s="2">
        <f ca="1">IFERROR(__xludf.DUMMYFUNCTION("""COMPUTED_VALUE"""),0)</f>
        <v>0</v>
      </c>
      <c r="I221" s="2">
        <f ca="1">IFERROR(__xludf.DUMMYFUNCTION("""COMPUTED_VALUE"""),0)</f>
        <v>0</v>
      </c>
      <c r="J221" s="2">
        <f ca="1">IFERROR(__xludf.DUMMYFUNCTION("""COMPUTED_VALUE"""),0)</f>
        <v>0</v>
      </c>
      <c r="K221" s="2">
        <f ca="1">IFERROR(__xludf.DUMMYFUNCTION("""COMPUTED_VALUE"""),0)</f>
        <v>0</v>
      </c>
      <c r="L221" s="2">
        <f ca="1">IFERROR(__xludf.DUMMYFUNCTION("""COMPUTED_VALUE"""),0)</f>
        <v>0</v>
      </c>
      <c r="M221" s="2">
        <f ca="1">IFERROR(__xludf.DUMMYFUNCTION("""COMPUTED_VALUE"""),0)</f>
        <v>0</v>
      </c>
      <c r="N221" s="2">
        <f ca="1">IFERROR(__xludf.DUMMYFUNCTION("""COMPUTED_VALUE"""),0)</f>
        <v>0</v>
      </c>
      <c r="O221" s="2">
        <f ca="1">IFERROR(__xludf.DUMMYFUNCTION("""COMPUTED_VALUE"""),0)</f>
        <v>0</v>
      </c>
      <c r="P221" s="2">
        <f ca="1">IFERROR(__xludf.DUMMYFUNCTION("""COMPUTED_VALUE"""),0)</f>
        <v>0</v>
      </c>
      <c r="Q221" s="2">
        <f ca="1">IFERROR(__xludf.DUMMYFUNCTION("""COMPUTED_VALUE"""),0)</f>
        <v>0</v>
      </c>
      <c r="R221" s="2">
        <f ca="1">IFERROR(__xludf.DUMMYFUNCTION("""COMPUTED_VALUE"""),0)</f>
        <v>0</v>
      </c>
      <c r="S221" s="2">
        <f ca="1">IFERROR(__xludf.DUMMYFUNCTION("""COMPUTED_VALUE"""),0)</f>
        <v>0</v>
      </c>
      <c r="T221" s="2">
        <f ca="1">IFERROR(__xludf.DUMMYFUNCTION("""COMPUTED_VALUE"""),0)</f>
        <v>0</v>
      </c>
      <c r="U221" s="2">
        <f ca="1">IFERROR(__xludf.DUMMYFUNCTION("""COMPUTED_VALUE"""),0)</f>
        <v>0</v>
      </c>
      <c r="V221" s="2">
        <f ca="1">IFERROR(__xludf.DUMMYFUNCTION("""COMPUTED_VALUE"""),0)</f>
        <v>0</v>
      </c>
      <c r="W221" s="2">
        <f ca="1">IFERROR(__xludf.DUMMYFUNCTION("""COMPUTED_VALUE"""),0)</f>
        <v>0</v>
      </c>
      <c r="X221" s="2">
        <f ca="1">IFERROR(__xludf.DUMMYFUNCTION("""COMPUTED_VALUE"""),0)</f>
        <v>0</v>
      </c>
      <c r="Y221" s="2">
        <f ca="1">IFERROR(__xludf.DUMMYFUNCTION("""COMPUTED_VALUE"""),0)</f>
        <v>0</v>
      </c>
      <c r="Z221" s="2">
        <f ca="1">IFERROR(__xludf.DUMMYFUNCTION("""COMPUTED_VALUE"""),0)</f>
        <v>0</v>
      </c>
      <c r="AA221" s="2">
        <f ca="1">IFERROR(__xludf.DUMMYFUNCTION("""COMPUTED_VALUE"""),0)</f>
        <v>0</v>
      </c>
      <c r="AB221" s="2">
        <f ca="1">IFERROR(__xludf.DUMMYFUNCTION("""COMPUTED_VALUE"""),0)</f>
        <v>0</v>
      </c>
      <c r="AC221" s="2">
        <f ca="1">IFERROR(__xludf.DUMMYFUNCTION("""COMPUTED_VALUE"""),0)</f>
        <v>0</v>
      </c>
      <c r="AD221" s="2">
        <f ca="1">IFERROR(__xludf.DUMMYFUNCTION("""COMPUTED_VALUE"""),0)</f>
        <v>0</v>
      </c>
      <c r="AE221" s="2">
        <f ca="1">IFERROR(__xludf.DUMMYFUNCTION("""COMPUTED_VALUE"""),0)</f>
        <v>0</v>
      </c>
      <c r="AF221" s="2">
        <f ca="1">IFERROR(__xludf.DUMMYFUNCTION("""COMPUTED_VALUE"""),0)</f>
        <v>0</v>
      </c>
      <c r="AG221" s="2">
        <f ca="1">IFERROR(__xludf.DUMMYFUNCTION("""COMPUTED_VALUE"""),0)</f>
        <v>0</v>
      </c>
      <c r="AH221" s="2">
        <f ca="1">IFERROR(__xludf.DUMMYFUNCTION("""COMPUTED_VALUE"""),0)</f>
        <v>0</v>
      </c>
      <c r="AI221" s="2">
        <f ca="1">IFERROR(__xludf.DUMMYFUNCTION("""COMPUTED_VALUE"""),0)</f>
        <v>0</v>
      </c>
      <c r="AJ221" s="2">
        <f ca="1">IFERROR(__xludf.DUMMYFUNCTION("""COMPUTED_VALUE"""),0)</f>
        <v>0</v>
      </c>
      <c r="AK221" s="2">
        <f ca="1">IFERROR(__xludf.DUMMYFUNCTION("""COMPUTED_VALUE"""),0)</f>
        <v>0</v>
      </c>
      <c r="AL221" s="2">
        <f ca="1">IFERROR(__xludf.DUMMYFUNCTION("""COMPUTED_VALUE"""),0)</f>
        <v>0</v>
      </c>
      <c r="AM221" s="2">
        <f ca="1">IFERROR(__xludf.DUMMYFUNCTION("""COMPUTED_VALUE"""),0)</f>
        <v>0</v>
      </c>
      <c r="AN221" s="2">
        <f ca="1">IFERROR(__xludf.DUMMYFUNCTION("""COMPUTED_VALUE"""),0)</f>
        <v>0</v>
      </c>
      <c r="AO221" s="2">
        <f ca="1">IFERROR(__xludf.DUMMYFUNCTION("""COMPUTED_VALUE"""),0)</f>
        <v>0</v>
      </c>
      <c r="AP221" s="2">
        <f ca="1">IFERROR(__xludf.DUMMYFUNCTION("""COMPUTED_VALUE"""),0)</f>
        <v>0</v>
      </c>
      <c r="AQ221" s="2">
        <f ca="1">IFERROR(__xludf.DUMMYFUNCTION("""COMPUTED_VALUE"""),0)</f>
        <v>0</v>
      </c>
      <c r="AR221" s="2">
        <f ca="1">IFERROR(__xludf.DUMMYFUNCTION("""COMPUTED_VALUE"""),0)</f>
        <v>0</v>
      </c>
      <c r="AS221" s="2">
        <f ca="1">IFERROR(__xludf.DUMMYFUNCTION("""COMPUTED_VALUE"""),0)</f>
        <v>0</v>
      </c>
      <c r="AT221" s="2">
        <f ca="1">IFERROR(__xludf.DUMMYFUNCTION("""COMPUTED_VALUE"""),0)</f>
        <v>0</v>
      </c>
      <c r="AU221" s="2">
        <f ca="1">IFERROR(__xludf.DUMMYFUNCTION("""COMPUTED_VALUE"""),0)</f>
        <v>0</v>
      </c>
      <c r="AV221" s="2">
        <f ca="1">IFERROR(__xludf.DUMMYFUNCTION("""COMPUTED_VALUE"""),0)</f>
        <v>0</v>
      </c>
      <c r="AW221" s="2">
        <f ca="1">IFERROR(__xludf.DUMMYFUNCTION("""COMPUTED_VALUE"""),0)</f>
        <v>0</v>
      </c>
      <c r="AX221" s="2">
        <f ca="1">IFERROR(__xludf.DUMMYFUNCTION("""COMPUTED_VALUE"""),0)</f>
        <v>0</v>
      </c>
      <c r="AY221" s="2">
        <f ca="1">IFERROR(__xludf.DUMMYFUNCTION("""COMPUTED_VALUE"""),0)</f>
        <v>0</v>
      </c>
      <c r="AZ221" s="2">
        <f ca="1">IFERROR(__xludf.DUMMYFUNCTION("""COMPUTED_VALUE"""),0)</f>
        <v>0</v>
      </c>
    </row>
    <row r="222" spans="1:52" ht="13.2" x14ac:dyDescent="0.25">
      <c r="A222" s="2" t="str">
        <f ca="1">IFERROR(__xludf.DUMMYFUNCTION("""COMPUTED_VALUE"""),"Montgomery County, PA")</f>
        <v>Montgomery County, PA</v>
      </c>
      <c r="B222" s="2" t="str">
        <f ca="1">IFERROR(__xludf.DUMMYFUNCTION("""COMPUTED_VALUE"""),"US")</f>
        <v>US</v>
      </c>
      <c r="C222" s="2">
        <f ca="1">IFERROR(__xludf.DUMMYFUNCTION("""COMPUTED_VALUE"""),40.229)</f>
        <v>40.228999999999999</v>
      </c>
      <c r="D222" s="2">
        <f ca="1">IFERROR(__xludf.DUMMYFUNCTION("""COMPUTED_VALUE"""),-75.3879)</f>
        <v>-75.387900000000002</v>
      </c>
      <c r="E222" s="2">
        <f ca="1">IFERROR(__xludf.DUMMYFUNCTION("""COMPUTED_VALUE"""),0)</f>
        <v>0</v>
      </c>
      <c r="F222" s="2">
        <f ca="1">IFERROR(__xludf.DUMMYFUNCTION("""COMPUTED_VALUE"""),0)</f>
        <v>0</v>
      </c>
      <c r="G222" s="2">
        <f ca="1">IFERROR(__xludf.DUMMYFUNCTION("""COMPUTED_VALUE"""),0)</f>
        <v>0</v>
      </c>
      <c r="H222" s="2">
        <f ca="1">IFERROR(__xludf.DUMMYFUNCTION("""COMPUTED_VALUE"""),0)</f>
        <v>0</v>
      </c>
      <c r="I222" s="2">
        <f ca="1">IFERROR(__xludf.DUMMYFUNCTION("""COMPUTED_VALUE"""),0)</f>
        <v>0</v>
      </c>
      <c r="J222" s="2">
        <f ca="1">IFERROR(__xludf.DUMMYFUNCTION("""COMPUTED_VALUE"""),0)</f>
        <v>0</v>
      </c>
      <c r="K222" s="2">
        <f ca="1">IFERROR(__xludf.DUMMYFUNCTION("""COMPUTED_VALUE"""),0)</f>
        <v>0</v>
      </c>
      <c r="L222" s="2">
        <f ca="1">IFERROR(__xludf.DUMMYFUNCTION("""COMPUTED_VALUE"""),0)</f>
        <v>0</v>
      </c>
      <c r="M222" s="2">
        <f ca="1">IFERROR(__xludf.DUMMYFUNCTION("""COMPUTED_VALUE"""),0)</f>
        <v>0</v>
      </c>
      <c r="N222" s="2">
        <f ca="1">IFERROR(__xludf.DUMMYFUNCTION("""COMPUTED_VALUE"""),0)</f>
        <v>0</v>
      </c>
      <c r="O222" s="2">
        <f ca="1">IFERROR(__xludf.DUMMYFUNCTION("""COMPUTED_VALUE"""),0)</f>
        <v>0</v>
      </c>
      <c r="P222" s="2">
        <f ca="1">IFERROR(__xludf.DUMMYFUNCTION("""COMPUTED_VALUE"""),0)</f>
        <v>0</v>
      </c>
      <c r="Q222" s="2">
        <f ca="1">IFERROR(__xludf.DUMMYFUNCTION("""COMPUTED_VALUE"""),0)</f>
        <v>0</v>
      </c>
      <c r="R222" s="2">
        <f ca="1">IFERROR(__xludf.DUMMYFUNCTION("""COMPUTED_VALUE"""),0)</f>
        <v>0</v>
      </c>
      <c r="S222" s="2">
        <f ca="1">IFERROR(__xludf.DUMMYFUNCTION("""COMPUTED_VALUE"""),0)</f>
        <v>0</v>
      </c>
      <c r="T222" s="2">
        <f ca="1">IFERROR(__xludf.DUMMYFUNCTION("""COMPUTED_VALUE"""),0)</f>
        <v>0</v>
      </c>
      <c r="U222" s="2">
        <f ca="1">IFERROR(__xludf.DUMMYFUNCTION("""COMPUTED_VALUE"""),0)</f>
        <v>0</v>
      </c>
      <c r="V222" s="2">
        <f ca="1">IFERROR(__xludf.DUMMYFUNCTION("""COMPUTED_VALUE"""),0)</f>
        <v>0</v>
      </c>
      <c r="W222" s="2">
        <f ca="1">IFERROR(__xludf.DUMMYFUNCTION("""COMPUTED_VALUE"""),0)</f>
        <v>0</v>
      </c>
      <c r="X222" s="2">
        <f ca="1">IFERROR(__xludf.DUMMYFUNCTION("""COMPUTED_VALUE"""),0)</f>
        <v>0</v>
      </c>
      <c r="Y222" s="2">
        <f ca="1">IFERROR(__xludf.DUMMYFUNCTION("""COMPUTED_VALUE"""),0)</f>
        <v>0</v>
      </c>
      <c r="Z222" s="2">
        <f ca="1">IFERROR(__xludf.DUMMYFUNCTION("""COMPUTED_VALUE"""),0)</f>
        <v>0</v>
      </c>
      <c r="AA222" s="2">
        <f ca="1">IFERROR(__xludf.DUMMYFUNCTION("""COMPUTED_VALUE"""),0)</f>
        <v>0</v>
      </c>
      <c r="AB222" s="2">
        <f ca="1">IFERROR(__xludf.DUMMYFUNCTION("""COMPUTED_VALUE"""),0)</f>
        <v>0</v>
      </c>
      <c r="AC222" s="2">
        <f ca="1">IFERROR(__xludf.DUMMYFUNCTION("""COMPUTED_VALUE"""),0)</f>
        <v>0</v>
      </c>
      <c r="AD222" s="2">
        <f ca="1">IFERROR(__xludf.DUMMYFUNCTION("""COMPUTED_VALUE"""),0)</f>
        <v>0</v>
      </c>
      <c r="AE222" s="2">
        <f ca="1">IFERROR(__xludf.DUMMYFUNCTION("""COMPUTED_VALUE"""),0)</f>
        <v>0</v>
      </c>
      <c r="AF222" s="2">
        <f ca="1">IFERROR(__xludf.DUMMYFUNCTION("""COMPUTED_VALUE"""),0)</f>
        <v>0</v>
      </c>
      <c r="AG222" s="2">
        <f ca="1">IFERROR(__xludf.DUMMYFUNCTION("""COMPUTED_VALUE"""),0)</f>
        <v>0</v>
      </c>
      <c r="AH222" s="2">
        <f ca="1">IFERROR(__xludf.DUMMYFUNCTION("""COMPUTED_VALUE"""),0)</f>
        <v>0</v>
      </c>
      <c r="AI222" s="2">
        <f ca="1">IFERROR(__xludf.DUMMYFUNCTION("""COMPUTED_VALUE"""),0)</f>
        <v>0</v>
      </c>
      <c r="AJ222" s="2">
        <f ca="1">IFERROR(__xludf.DUMMYFUNCTION("""COMPUTED_VALUE"""),0)</f>
        <v>0</v>
      </c>
      <c r="AK222" s="2">
        <f ca="1">IFERROR(__xludf.DUMMYFUNCTION("""COMPUTED_VALUE"""),0)</f>
        <v>0</v>
      </c>
      <c r="AL222" s="2">
        <f ca="1">IFERROR(__xludf.DUMMYFUNCTION("""COMPUTED_VALUE"""),0)</f>
        <v>0</v>
      </c>
      <c r="AM222" s="2">
        <f ca="1">IFERROR(__xludf.DUMMYFUNCTION("""COMPUTED_VALUE"""),0)</f>
        <v>0</v>
      </c>
      <c r="AN222" s="2">
        <f ca="1">IFERROR(__xludf.DUMMYFUNCTION("""COMPUTED_VALUE"""),0)</f>
        <v>0</v>
      </c>
      <c r="AO222" s="2">
        <f ca="1">IFERROR(__xludf.DUMMYFUNCTION("""COMPUTED_VALUE"""),0)</f>
        <v>0</v>
      </c>
      <c r="AP222" s="2">
        <f ca="1">IFERROR(__xludf.DUMMYFUNCTION("""COMPUTED_VALUE"""),0)</f>
        <v>0</v>
      </c>
      <c r="AQ222" s="2">
        <f ca="1">IFERROR(__xludf.DUMMYFUNCTION("""COMPUTED_VALUE"""),0)</f>
        <v>0</v>
      </c>
      <c r="AR222" s="2">
        <f ca="1">IFERROR(__xludf.DUMMYFUNCTION("""COMPUTED_VALUE"""),0)</f>
        <v>0</v>
      </c>
      <c r="AS222" s="2">
        <f ca="1">IFERROR(__xludf.DUMMYFUNCTION("""COMPUTED_VALUE"""),0)</f>
        <v>0</v>
      </c>
      <c r="AT222" s="2">
        <f ca="1">IFERROR(__xludf.DUMMYFUNCTION("""COMPUTED_VALUE"""),0)</f>
        <v>0</v>
      </c>
      <c r="AU222" s="2">
        <f ca="1">IFERROR(__xludf.DUMMYFUNCTION("""COMPUTED_VALUE"""),0)</f>
        <v>0</v>
      </c>
      <c r="AV222" s="2">
        <f ca="1">IFERROR(__xludf.DUMMYFUNCTION("""COMPUTED_VALUE"""),0)</f>
        <v>0</v>
      </c>
      <c r="AW222" s="2">
        <f ca="1">IFERROR(__xludf.DUMMYFUNCTION("""COMPUTED_VALUE"""),0)</f>
        <v>0</v>
      </c>
      <c r="AX222" s="2">
        <f ca="1">IFERROR(__xludf.DUMMYFUNCTION("""COMPUTED_VALUE"""),0)</f>
        <v>0</v>
      </c>
      <c r="AY222" s="2">
        <f ca="1">IFERROR(__xludf.DUMMYFUNCTION("""COMPUTED_VALUE"""),0)</f>
        <v>0</v>
      </c>
      <c r="AZ222" s="2">
        <f ca="1">IFERROR(__xludf.DUMMYFUNCTION("""COMPUTED_VALUE"""),0)</f>
        <v>0</v>
      </c>
    </row>
    <row r="223" spans="1:52" ht="13.2" x14ac:dyDescent="0.25">
      <c r="A223" s="2" t="str">
        <f ca="1">IFERROR(__xludf.DUMMYFUNCTION("""COMPUTED_VALUE"""),"")</f>
        <v/>
      </c>
      <c r="B223" s="2" t="str">
        <f ca="1">IFERROR(__xludf.DUMMYFUNCTION("""COMPUTED_VALUE"""),"Bangladesh")</f>
        <v>Bangladesh</v>
      </c>
      <c r="C223" s="2">
        <f ca="1">IFERROR(__xludf.DUMMYFUNCTION("""COMPUTED_VALUE"""),23.685)</f>
        <v>23.684999999999999</v>
      </c>
      <c r="D223" s="2">
        <f ca="1">IFERROR(__xludf.DUMMYFUNCTION("""COMPUTED_VALUE"""),90.3563)</f>
        <v>90.356300000000005</v>
      </c>
      <c r="E223" s="2">
        <f ca="1">IFERROR(__xludf.DUMMYFUNCTION("""COMPUTED_VALUE"""),0)</f>
        <v>0</v>
      </c>
      <c r="F223" s="2">
        <f ca="1">IFERROR(__xludf.DUMMYFUNCTION("""COMPUTED_VALUE"""),0)</f>
        <v>0</v>
      </c>
      <c r="G223" s="2">
        <f ca="1">IFERROR(__xludf.DUMMYFUNCTION("""COMPUTED_VALUE"""),0)</f>
        <v>0</v>
      </c>
      <c r="H223" s="2">
        <f ca="1">IFERROR(__xludf.DUMMYFUNCTION("""COMPUTED_VALUE"""),0)</f>
        <v>0</v>
      </c>
      <c r="I223" s="2">
        <f ca="1">IFERROR(__xludf.DUMMYFUNCTION("""COMPUTED_VALUE"""),0)</f>
        <v>0</v>
      </c>
      <c r="J223" s="2">
        <f ca="1">IFERROR(__xludf.DUMMYFUNCTION("""COMPUTED_VALUE"""),0)</f>
        <v>0</v>
      </c>
      <c r="K223" s="2">
        <f ca="1">IFERROR(__xludf.DUMMYFUNCTION("""COMPUTED_VALUE"""),0)</f>
        <v>0</v>
      </c>
      <c r="L223" s="2">
        <f ca="1">IFERROR(__xludf.DUMMYFUNCTION("""COMPUTED_VALUE"""),0)</f>
        <v>0</v>
      </c>
      <c r="M223" s="2">
        <f ca="1">IFERROR(__xludf.DUMMYFUNCTION("""COMPUTED_VALUE"""),0)</f>
        <v>0</v>
      </c>
      <c r="N223" s="2">
        <f ca="1">IFERROR(__xludf.DUMMYFUNCTION("""COMPUTED_VALUE"""),0)</f>
        <v>0</v>
      </c>
      <c r="O223" s="2">
        <f ca="1">IFERROR(__xludf.DUMMYFUNCTION("""COMPUTED_VALUE"""),0)</f>
        <v>0</v>
      </c>
      <c r="P223" s="2">
        <f ca="1">IFERROR(__xludf.DUMMYFUNCTION("""COMPUTED_VALUE"""),0)</f>
        <v>0</v>
      </c>
      <c r="Q223" s="2">
        <f ca="1">IFERROR(__xludf.DUMMYFUNCTION("""COMPUTED_VALUE"""),0)</f>
        <v>0</v>
      </c>
      <c r="R223" s="2">
        <f ca="1">IFERROR(__xludf.DUMMYFUNCTION("""COMPUTED_VALUE"""),0)</f>
        <v>0</v>
      </c>
      <c r="S223" s="2">
        <f ca="1">IFERROR(__xludf.DUMMYFUNCTION("""COMPUTED_VALUE"""),0)</f>
        <v>0</v>
      </c>
      <c r="T223" s="2">
        <f ca="1">IFERROR(__xludf.DUMMYFUNCTION("""COMPUTED_VALUE"""),0)</f>
        <v>0</v>
      </c>
      <c r="U223" s="2">
        <f ca="1">IFERROR(__xludf.DUMMYFUNCTION("""COMPUTED_VALUE"""),0)</f>
        <v>0</v>
      </c>
      <c r="V223" s="2">
        <f ca="1">IFERROR(__xludf.DUMMYFUNCTION("""COMPUTED_VALUE"""),0)</f>
        <v>0</v>
      </c>
      <c r="W223" s="2">
        <f ca="1">IFERROR(__xludf.DUMMYFUNCTION("""COMPUTED_VALUE"""),0)</f>
        <v>0</v>
      </c>
      <c r="X223" s="2">
        <f ca="1">IFERROR(__xludf.DUMMYFUNCTION("""COMPUTED_VALUE"""),0)</f>
        <v>0</v>
      </c>
      <c r="Y223" s="2">
        <f ca="1">IFERROR(__xludf.DUMMYFUNCTION("""COMPUTED_VALUE"""),0)</f>
        <v>0</v>
      </c>
      <c r="Z223" s="2">
        <f ca="1">IFERROR(__xludf.DUMMYFUNCTION("""COMPUTED_VALUE"""),0)</f>
        <v>0</v>
      </c>
      <c r="AA223" s="2">
        <f ca="1">IFERROR(__xludf.DUMMYFUNCTION("""COMPUTED_VALUE"""),0)</f>
        <v>0</v>
      </c>
      <c r="AB223" s="2">
        <f ca="1">IFERROR(__xludf.DUMMYFUNCTION("""COMPUTED_VALUE"""),0)</f>
        <v>0</v>
      </c>
      <c r="AC223" s="2">
        <f ca="1">IFERROR(__xludf.DUMMYFUNCTION("""COMPUTED_VALUE"""),0)</f>
        <v>0</v>
      </c>
      <c r="AD223" s="2">
        <f ca="1">IFERROR(__xludf.DUMMYFUNCTION("""COMPUTED_VALUE"""),0)</f>
        <v>0</v>
      </c>
      <c r="AE223" s="2">
        <f ca="1">IFERROR(__xludf.DUMMYFUNCTION("""COMPUTED_VALUE"""),0)</f>
        <v>0</v>
      </c>
      <c r="AF223" s="2">
        <f ca="1">IFERROR(__xludf.DUMMYFUNCTION("""COMPUTED_VALUE"""),0)</f>
        <v>0</v>
      </c>
      <c r="AG223" s="2">
        <f ca="1">IFERROR(__xludf.DUMMYFUNCTION("""COMPUTED_VALUE"""),0)</f>
        <v>0</v>
      </c>
      <c r="AH223" s="2">
        <f ca="1">IFERROR(__xludf.DUMMYFUNCTION("""COMPUTED_VALUE"""),0)</f>
        <v>0</v>
      </c>
      <c r="AI223" s="2">
        <f ca="1">IFERROR(__xludf.DUMMYFUNCTION("""COMPUTED_VALUE"""),0)</f>
        <v>0</v>
      </c>
      <c r="AJ223" s="2">
        <f ca="1">IFERROR(__xludf.DUMMYFUNCTION("""COMPUTED_VALUE"""),0)</f>
        <v>0</v>
      </c>
      <c r="AK223" s="2">
        <f ca="1">IFERROR(__xludf.DUMMYFUNCTION("""COMPUTED_VALUE"""),0)</f>
        <v>0</v>
      </c>
      <c r="AL223" s="2">
        <f ca="1">IFERROR(__xludf.DUMMYFUNCTION("""COMPUTED_VALUE"""),0)</f>
        <v>0</v>
      </c>
      <c r="AM223" s="2">
        <f ca="1">IFERROR(__xludf.DUMMYFUNCTION("""COMPUTED_VALUE"""),0)</f>
        <v>0</v>
      </c>
      <c r="AN223" s="2">
        <f ca="1">IFERROR(__xludf.DUMMYFUNCTION("""COMPUTED_VALUE"""),0)</f>
        <v>0</v>
      </c>
      <c r="AO223" s="2">
        <f ca="1">IFERROR(__xludf.DUMMYFUNCTION("""COMPUTED_VALUE"""),0)</f>
        <v>0</v>
      </c>
      <c r="AP223" s="2">
        <f ca="1">IFERROR(__xludf.DUMMYFUNCTION("""COMPUTED_VALUE"""),0)</f>
        <v>0</v>
      </c>
      <c r="AQ223" s="2">
        <f ca="1">IFERROR(__xludf.DUMMYFUNCTION("""COMPUTED_VALUE"""),0)</f>
        <v>0</v>
      </c>
      <c r="AR223" s="2">
        <f ca="1">IFERROR(__xludf.DUMMYFUNCTION("""COMPUTED_VALUE"""),0)</f>
        <v>0</v>
      </c>
      <c r="AS223" s="2">
        <f ca="1">IFERROR(__xludf.DUMMYFUNCTION("""COMPUTED_VALUE"""),0)</f>
        <v>0</v>
      </c>
      <c r="AT223" s="2">
        <f ca="1">IFERROR(__xludf.DUMMYFUNCTION("""COMPUTED_VALUE"""),0)</f>
        <v>0</v>
      </c>
      <c r="AU223" s="2">
        <f ca="1">IFERROR(__xludf.DUMMYFUNCTION("""COMPUTED_VALUE"""),0)</f>
        <v>0</v>
      </c>
      <c r="AV223" s="2">
        <f ca="1">IFERROR(__xludf.DUMMYFUNCTION("""COMPUTED_VALUE"""),0)</f>
        <v>0</v>
      </c>
      <c r="AW223" s="2">
        <f ca="1">IFERROR(__xludf.DUMMYFUNCTION("""COMPUTED_VALUE"""),0)</f>
        <v>0</v>
      </c>
      <c r="AX223" s="2">
        <f ca="1">IFERROR(__xludf.DUMMYFUNCTION("""COMPUTED_VALUE"""),0)</f>
        <v>0</v>
      </c>
      <c r="AY223" s="2">
        <f ca="1">IFERROR(__xludf.DUMMYFUNCTION("""COMPUTED_VALUE"""),0)</f>
        <v>0</v>
      </c>
      <c r="AZ223" s="2">
        <f ca="1">IFERROR(__xludf.DUMMYFUNCTION("""COMPUTED_VALUE"""),0)</f>
        <v>0</v>
      </c>
    </row>
    <row r="224" spans="1:52" ht="13.2" x14ac:dyDescent="0.25">
      <c r="A224" s="2" t="str">
        <f ca="1">IFERROR(__xludf.DUMMYFUNCTION("""COMPUTED_VALUE"""),"Fairfax County, VA")</f>
        <v>Fairfax County, VA</v>
      </c>
      <c r="B224" s="2" t="str">
        <f ca="1">IFERROR(__xludf.DUMMYFUNCTION("""COMPUTED_VALUE"""),"US")</f>
        <v>US</v>
      </c>
      <c r="C224" s="2">
        <f ca="1">IFERROR(__xludf.DUMMYFUNCTION("""COMPUTED_VALUE"""),38.9085)</f>
        <v>38.908499999999997</v>
      </c>
      <c r="D224" s="2">
        <f ca="1">IFERROR(__xludf.DUMMYFUNCTION("""COMPUTED_VALUE"""),-77.2405)</f>
        <v>-77.240499999999997</v>
      </c>
      <c r="E224" s="2">
        <f ca="1">IFERROR(__xludf.DUMMYFUNCTION("""COMPUTED_VALUE"""),0)</f>
        <v>0</v>
      </c>
      <c r="F224" s="2">
        <f ca="1">IFERROR(__xludf.DUMMYFUNCTION("""COMPUTED_VALUE"""),0)</f>
        <v>0</v>
      </c>
      <c r="G224" s="2">
        <f ca="1">IFERROR(__xludf.DUMMYFUNCTION("""COMPUTED_VALUE"""),0)</f>
        <v>0</v>
      </c>
      <c r="H224" s="2">
        <f ca="1">IFERROR(__xludf.DUMMYFUNCTION("""COMPUTED_VALUE"""),0)</f>
        <v>0</v>
      </c>
      <c r="I224" s="2">
        <f ca="1">IFERROR(__xludf.DUMMYFUNCTION("""COMPUTED_VALUE"""),0)</f>
        <v>0</v>
      </c>
      <c r="J224" s="2">
        <f ca="1">IFERROR(__xludf.DUMMYFUNCTION("""COMPUTED_VALUE"""),0)</f>
        <v>0</v>
      </c>
      <c r="K224" s="2">
        <f ca="1">IFERROR(__xludf.DUMMYFUNCTION("""COMPUTED_VALUE"""),0)</f>
        <v>0</v>
      </c>
      <c r="L224" s="2">
        <f ca="1">IFERROR(__xludf.DUMMYFUNCTION("""COMPUTED_VALUE"""),0)</f>
        <v>0</v>
      </c>
      <c r="M224" s="2">
        <f ca="1">IFERROR(__xludf.DUMMYFUNCTION("""COMPUTED_VALUE"""),0)</f>
        <v>0</v>
      </c>
      <c r="N224" s="2">
        <f ca="1">IFERROR(__xludf.DUMMYFUNCTION("""COMPUTED_VALUE"""),0)</f>
        <v>0</v>
      </c>
      <c r="O224" s="2">
        <f ca="1">IFERROR(__xludf.DUMMYFUNCTION("""COMPUTED_VALUE"""),0)</f>
        <v>0</v>
      </c>
      <c r="P224" s="2">
        <f ca="1">IFERROR(__xludf.DUMMYFUNCTION("""COMPUTED_VALUE"""),0)</f>
        <v>0</v>
      </c>
      <c r="Q224" s="2">
        <f ca="1">IFERROR(__xludf.DUMMYFUNCTION("""COMPUTED_VALUE"""),0)</f>
        <v>0</v>
      </c>
      <c r="R224" s="2">
        <f ca="1">IFERROR(__xludf.DUMMYFUNCTION("""COMPUTED_VALUE"""),0)</f>
        <v>0</v>
      </c>
      <c r="S224" s="2">
        <f ca="1">IFERROR(__xludf.DUMMYFUNCTION("""COMPUTED_VALUE"""),0)</f>
        <v>0</v>
      </c>
      <c r="T224" s="2">
        <f ca="1">IFERROR(__xludf.DUMMYFUNCTION("""COMPUTED_VALUE"""),0)</f>
        <v>0</v>
      </c>
      <c r="U224" s="2">
        <f ca="1">IFERROR(__xludf.DUMMYFUNCTION("""COMPUTED_VALUE"""),0)</f>
        <v>0</v>
      </c>
      <c r="V224" s="2">
        <f ca="1">IFERROR(__xludf.DUMMYFUNCTION("""COMPUTED_VALUE"""),0)</f>
        <v>0</v>
      </c>
      <c r="W224" s="2">
        <f ca="1">IFERROR(__xludf.DUMMYFUNCTION("""COMPUTED_VALUE"""),0)</f>
        <v>0</v>
      </c>
      <c r="X224" s="2">
        <f ca="1">IFERROR(__xludf.DUMMYFUNCTION("""COMPUTED_VALUE"""),0)</f>
        <v>0</v>
      </c>
      <c r="Y224" s="2">
        <f ca="1">IFERROR(__xludf.DUMMYFUNCTION("""COMPUTED_VALUE"""),0)</f>
        <v>0</v>
      </c>
      <c r="Z224" s="2">
        <f ca="1">IFERROR(__xludf.DUMMYFUNCTION("""COMPUTED_VALUE"""),0)</f>
        <v>0</v>
      </c>
      <c r="AA224" s="2">
        <f ca="1">IFERROR(__xludf.DUMMYFUNCTION("""COMPUTED_VALUE"""),0)</f>
        <v>0</v>
      </c>
      <c r="AB224" s="2">
        <f ca="1">IFERROR(__xludf.DUMMYFUNCTION("""COMPUTED_VALUE"""),0)</f>
        <v>0</v>
      </c>
      <c r="AC224" s="2">
        <f ca="1">IFERROR(__xludf.DUMMYFUNCTION("""COMPUTED_VALUE"""),0)</f>
        <v>0</v>
      </c>
      <c r="AD224" s="2">
        <f ca="1">IFERROR(__xludf.DUMMYFUNCTION("""COMPUTED_VALUE"""),0)</f>
        <v>0</v>
      </c>
      <c r="AE224" s="2">
        <f ca="1">IFERROR(__xludf.DUMMYFUNCTION("""COMPUTED_VALUE"""),0)</f>
        <v>0</v>
      </c>
      <c r="AF224" s="2">
        <f ca="1">IFERROR(__xludf.DUMMYFUNCTION("""COMPUTED_VALUE"""),0)</f>
        <v>0</v>
      </c>
      <c r="AG224" s="2">
        <f ca="1">IFERROR(__xludf.DUMMYFUNCTION("""COMPUTED_VALUE"""),0)</f>
        <v>0</v>
      </c>
      <c r="AH224" s="2">
        <f ca="1">IFERROR(__xludf.DUMMYFUNCTION("""COMPUTED_VALUE"""),0)</f>
        <v>0</v>
      </c>
      <c r="AI224" s="2">
        <f ca="1">IFERROR(__xludf.DUMMYFUNCTION("""COMPUTED_VALUE"""),0)</f>
        <v>0</v>
      </c>
      <c r="AJ224" s="2">
        <f ca="1">IFERROR(__xludf.DUMMYFUNCTION("""COMPUTED_VALUE"""),0)</f>
        <v>0</v>
      </c>
      <c r="AK224" s="2">
        <f ca="1">IFERROR(__xludf.DUMMYFUNCTION("""COMPUTED_VALUE"""),0)</f>
        <v>0</v>
      </c>
      <c r="AL224" s="2">
        <f ca="1">IFERROR(__xludf.DUMMYFUNCTION("""COMPUTED_VALUE"""),0)</f>
        <v>0</v>
      </c>
      <c r="AM224" s="2">
        <f ca="1">IFERROR(__xludf.DUMMYFUNCTION("""COMPUTED_VALUE"""),0)</f>
        <v>0</v>
      </c>
      <c r="AN224" s="2">
        <f ca="1">IFERROR(__xludf.DUMMYFUNCTION("""COMPUTED_VALUE"""),0)</f>
        <v>0</v>
      </c>
      <c r="AO224" s="2">
        <f ca="1">IFERROR(__xludf.DUMMYFUNCTION("""COMPUTED_VALUE"""),0)</f>
        <v>0</v>
      </c>
      <c r="AP224" s="2">
        <f ca="1">IFERROR(__xludf.DUMMYFUNCTION("""COMPUTED_VALUE"""),0)</f>
        <v>0</v>
      </c>
      <c r="AQ224" s="2">
        <f ca="1">IFERROR(__xludf.DUMMYFUNCTION("""COMPUTED_VALUE"""),0)</f>
        <v>0</v>
      </c>
      <c r="AR224" s="2">
        <f ca="1">IFERROR(__xludf.DUMMYFUNCTION("""COMPUTED_VALUE"""),0)</f>
        <v>0</v>
      </c>
      <c r="AS224" s="2">
        <f ca="1">IFERROR(__xludf.DUMMYFUNCTION("""COMPUTED_VALUE"""),0)</f>
        <v>0</v>
      </c>
      <c r="AT224" s="2">
        <f ca="1">IFERROR(__xludf.DUMMYFUNCTION("""COMPUTED_VALUE"""),0)</f>
        <v>0</v>
      </c>
      <c r="AU224" s="2">
        <f ca="1">IFERROR(__xludf.DUMMYFUNCTION("""COMPUTED_VALUE"""),0)</f>
        <v>0</v>
      </c>
      <c r="AV224" s="2">
        <f ca="1">IFERROR(__xludf.DUMMYFUNCTION("""COMPUTED_VALUE"""),0)</f>
        <v>0</v>
      </c>
      <c r="AW224" s="2">
        <f ca="1">IFERROR(__xludf.DUMMYFUNCTION("""COMPUTED_VALUE"""),0)</f>
        <v>0</v>
      </c>
      <c r="AX224" s="2">
        <f ca="1">IFERROR(__xludf.DUMMYFUNCTION("""COMPUTED_VALUE"""),0)</f>
        <v>0</v>
      </c>
      <c r="AY224" s="2">
        <f ca="1">IFERROR(__xludf.DUMMYFUNCTION("""COMPUTED_VALUE"""),0)</f>
        <v>0</v>
      </c>
      <c r="AZ224" s="2">
        <f ca="1">IFERROR(__xludf.DUMMYFUNCTION("""COMPUTED_VALUE"""),0)</f>
        <v>0</v>
      </c>
    </row>
    <row r="225" spans="1:52" ht="13.2" x14ac:dyDescent="0.25">
      <c r="A225" s="2" t="str">
        <f ca="1">IFERROR(__xludf.DUMMYFUNCTION("""COMPUTED_VALUE"""),"Rockingham County, NH")</f>
        <v>Rockingham County, NH</v>
      </c>
      <c r="B225" s="2" t="str">
        <f ca="1">IFERROR(__xludf.DUMMYFUNCTION("""COMPUTED_VALUE"""),"US")</f>
        <v>US</v>
      </c>
      <c r="C225" s="2">
        <f ca="1">IFERROR(__xludf.DUMMYFUNCTION("""COMPUTED_VALUE"""),42.9931)</f>
        <v>42.993099999999998</v>
      </c>
      <c r="D225" s="2">
        <f ca="1">IFERROR(__xludf.DUMMYFUNCTION("""COMPUTED_VALUE"""),-71.0498)</f>
        <v>-71.049800000000005</v>
      </c>
      <c r="E225" s="2">
        <f ca="1">IFERROR(__xludf.DUMMYFUNCTION("""COMPUTED_VALUE"""),0)</f>
        <v>0</v>
      </c>
      <c r="F225" s="2">
        <f ca="1">IFERROR(__xludf.DUMMYFUNCTION("""COMPUTED_VALUE"""),0)</f>
        <v>0</v>
      </c>
      <c r="G225" s="2">
        <f ca="1">IFERROR(__xludf.DUMMYFUNCTION("""COMPUTED_VALUE"""),0)</f>
        <v>0</v>
      </c>
      <c r="H225" s="2">
        <f ca="1">IFERROR(__xludf.DUMMYFUNCTION("""COMPUTED_VALUE"""),0)</f>
        <v>0</v>
      </c>
      <c r="I225" s="2">
        <f ca="1">IFERROR(__xludf.DUMMYFUNCTION("""COMPUTED_VALUE"""),0)</f>
        <v>0</v>
      </c>
      <c r="J225" s="2">
        <f ca="1">IFERROR(__xludf.DUMMYFUNCTION("""COMPUTED_VALUE"""),0)</f>
        <v>0</v>
      </c>
      <c r="K225" s="2">
        <f ca="1">IFERROR(__xludf.DUMMYFUNCTION("""COMPUTED_VALUE"""),0)</f>
        <v>0</v>
      </c>
      <c r="L225" s="2">
        <f ca="1">IFERROR(__xludf.DUMMYFUNCTION("""COMPUTED_VALUE"""),0)</f>
        <v>0</v>
      </c>
      <c r="M225" s="2">
        <f ca="1">IFERROR(__xludf.DUMMYFUNCTION("""COMPUTED_VALUE"""),0)</f>
        <v>0</v>
      </c>
      <c r="N225" s="2">
        <f ca="1">IFERROR(__xludf.DUMMYFUNCTION("""COMPUTED_VALUE"""),0)</f>
        <v>0</v>
      </c>
      <c r="O225" s="2">
        <f ca="1">IFERROR(__xludf.DUMMYFUNCTION("""COMPUTED_VALUE"""),0)</f>
        <v>0</v>
      </c>
      <c r="P225" s="2">
        <f ca="1">IFERROR(__xludf.DUMMYFUNCTION("""COMPUTED_VALUE"""),0)</f>
        <v>0</v>
      </c>
      <c r="Q225" s="2">
        <f ca="1">IFERROR(__xludf.DUMMYFUNCTION("""COMPUTED_VALUE"""),0)</f>
        <v>0</v>
      </c>
      <c r="R225" s="2">
        <f ca="1">IFERROR(__xludf.DUMMYFUNCTION("""COMPUTED_VALUE"""),0)</f>
        <v>0</v>
      </c>
      <c r="S225" s="2">
        <f ca="1">IFERROR(__xludf.DUMMYFUNCTION("""COMPUTED_VALUE"""),0)</f>
        <v>0</v>
      </c>
      <c r="T225" s="2">
        <f ca="1">IFERROR(__xludf.DUMMYFUNCTION("""COMPUTED_VALUE"""),0)</f>
        <v>0</v>
      </c>
      <c r="U225" s="2">
        <f ca="1">IFERROR(__xludf.DUMMYFUNCTION("""COMPUTED_VALUE"""),0)</f>
        <v>0</v>
      </c>
      <c r="V225" s="2">
        <f ca="1">IFERROR(__xludf.DUMMYFUNCTION("""COMPUTED_VALUE"""),0)</f>
        <v>0</v>
      </c>
      <c r="W225" s="2">
        <f ca="1">IFERROR(__xludf.DUMMYFUNCTION("""COMPUTED_VALUE"""),0)</f>
        <v>0</v>
      </c>
      <c r="X225" s="2">
        <f ca="1">IFERROR(__xludf.DUMMYFUNCTION("""COMPUTED_VALUE"""),0)</f>
        <v>0</v>
      </c>
      <c r="Y225" s="2">
        <f ca="1">IFERROR(__xludf.DUMMYFUNCTION("""COMPUTED_VALUE"""),0)</f>
        <v>0</v>
      </c>
      <c r="Z225" s="2">
        <f ca="1">IFERROR(__xludf.DUMMYFUNCTION("""COMPUTED_VALUE"""),0)</f>
        <v>0</v>
      </c>
      <c r="AA225" s="2">
        <f ca="1">IFERROR(__xludf.DUMMYFUNCTION("""COMPUTED_VALUE"""),0)</f>
        <v>0</v>
      </c>
      <c r="AB225" s="2">
        <f ca="1">IFERROR(__xludf.DUMMYFUNCTION("""COMPUTED_VALUE"""),0)</f>
        <v>0</v>
      </c>
      <c r="AC225" s="2">
        <f ca="1">IFERROR(__xludf.DUMMYFUNCTION("""COMPUTED_VALUE"""),0)</f>
        <v>0</v>
      </c>
      <c r="AD225" s="2">
        <f ca="1">IFERROR(__xludf.DUMMYFUNCTION("""COMPUTED_VALUE"""),0)</f>
        <v>0</v>
      </c>
      <c r="AE225" s="2">
        <f ca="1">IFERROR(__xludf.DUMMYFUNCTION("""COMPUTED_VALUE"""),0)</f>
        <v>0</v>
      </c>
      <c r="AF225" s="2">
        <f ca="1">IFERROR(__xludf.DUMMYFUNCTION("""COMPUTED_VALUE"""),0)</f>
        <v>0</v>
      </c>
      <c r="AG225" s="2">
        <f ca="1">IFERROR(__xludf.DUMMYFUNCTION("""COMPUTED_VALUE"""),0)</f>
        <v>0</v>
      </c>
      <c r="AH225" s="2">
        <f ca="1">IFERROR(__xludf.DUMMYFUNCTION("""COMPUTED_VALUE"""),0)</f>
        <v>0</v>
      </c>
      <c r="AI225" s="2">
        <f ca="1">IFERROR(__xludf.DUMMYFUNCTION("""COMPUTED_VALUE"""),0)</f>
        <v>0</v>
      </c>
      <c r="AJ225" s="2">
        <f ca="1">IFERROR(__xludf.DUMMYFUNCTION("""COMPUTED_VALUE"""),0)</f>
        <v>0</v>
      </c>
      <c r="AK225" s="2">
        <f ca="1">IFERROR(__xludf.DUMMYFUNCTION("""COMPUTED_VALUE"""),0)</f>
        <v>0</v>
      </c>
      <c r="AL225" s="2">
        <f ca="1">IFERROR(__xludf.DUMMYFUNCTION("""COMPUTED_VALUE"""),0)</f>
        <v>0</v>
      </c>
      <c r="AM225" s="2">
        <f ca="1">IFERROR(__xludf.DUMMYFUNCTION("""COMPUTED_VALUE"""),0)</f>
        <v>0</v>
      </c>
      <c r="AN225" s="2">
        <f ca="1">IFERROR(__xludf.DUMMYFUNCTION("""COMPUTED_VALUE"""),0)</f>
        <v>0</v>
      </c>
      <c r="AO225" s="2">
        <f ca="1">IFERROR(__xludf.DUMMYFUNCTION("""COMPUTED_VALUE"""),0)</f>
        <v>0</v>
      </c>
      <c r="AP225" s="2">
        <f ca="1">IFERROR(__xludf.DUMMYFUNCTION("""COMPUTED_VALUE"""),0)</f>
        <v>0</v>
      </c>
      <c r="AQ225" s="2">
        <f ca="1">IFERROR(__xludf.DUMMYFUNCTION("""COMPUTED_VALUE"""),0)</f>
        <v>0</v>
      </c>
      <c r="AR225" s="2">
        <f ca="1">IFERROR(__xludf.DUMMYFUNCTION("""COMPUTED_VALUE"""),0)</f>
        <v>0</v>
      </c>
      <c r="AS225" s="2">
        <f ca="1">IFERROR(__xludf.DUMMYFUNCTION("""COMPUTED_VALUE"""),0)</f>
        <v>0</v>
      </c>
      <c r="AT225" s="2">
        <f ca="1">IFERROR(__xludf.DUMMYFUNCTION("""COMPUTED_VALUE"""),0)</f>
        <v>0</v>
      </c>
      <c r="AU225" s="2">
        <f ca="1">IFERROR(__xludf.DUMMYFUNCTION("""COMPUTED_VALUE"""),0)</f>
        <v>0</v>
      </c>
      <c r="AV225" s="2">
        <f ca="1">IFERROR(__xludf.DUMMYFUNCTION("""COMPUTED_VALUE"""),0)</f>
        <v>0</v>
      </c>
      <c r="AW225" s="2">
        <f ca="1">IFERROR(__xludf.DUMMYFUNCTION("""COMPUTED_VALUE"""),0)</f>
        <v>0</v>
      </c>
      <c r="AX225" s="2">
        <f ca="1">IFERROR(__xludf.DUMMYFUNCTION("""COMPUTED_VALUE"""),0)</f>
        <v>0</v>
      </c>
      <c r="AY225" s="2">
        <f ca="1">IFERROR(__xludf.DUMMYFUNCTION("""COMPUTED_VALUE"""),0)</f>
        <v>0</v>
      </c>
      <c r="AZ225" s="2">
        <f ca="1">IFERROR(__xludf.DUMMYFUNCTION("""COMPUTED_VALUE"""),0)</f>
        <v>0</v>
      </c>
    </row>
    <row r="226" spans="1:52" ht="13.2" x14ac:dyDescent="0.25">
      <c r="A226" s="2" t="str">
        <f ca="1">IFERROR(__xludf.DUMMYFUNCTION("""COMPUTED_VALUE"""),"Washington, D.C.")</f>
        <v>Washington, D.C.</v>
      </c>
      <c r="B226" s="2" t="str">
        <f ca="1">IFERROR(__xludf.DUMMYFUNCTION("""COMPUTED_VALUE"""),"US")</f>
        <v>US</v>
      </c>
      <c r="C226" s="2">
        <f ca="1">IFERROR(__xludf.DUMMYFUNCTION("""COMPUTED_VALUE"""),38.9072)</f>
        <v>38.907200000000003</v>
      </c>
      <c r="D226" s="2">
        <f ca="1">IFERROR(__xludf.DUMMYFUNCTION("""COMPUTED_VALUE"""),-77.0369)</f>
        <v>-77.036900000000003</v>
      </c>
      <c r="E226" s="2">
        <f ca="1">IFERROR(__xludf.DUMMYFUNCTION("""COMPUTED_VALUE"""),0)</f>
        <v>0</v>
      </c>
      <c r="F226" s="2">
        <f ca="1">IFERROR(__xludf.DUMMYFUNCTION("""COMPUTED_VALUE"""),0)</f>
        <v>0</v>
      </c>
      <c r="G226" s="2">
        <f ca="1">IFERROR(__xludf.DUMMYFUNCTION("""COMPUTED_VALUE"""),0)</f>
        <v>0</v>
      </c>
      <c r="H226" s="2">
        <f ca="1">IFERROR(__xludf.DUMMYFUNCTION("""COMPUTED_VALUE"""),0)</f>
        <v>0</v>
      </c>
      <c r="I226" s="2">
        <f ca="1">IFERROR(__xludf.DUMMYFUNCTION("""COMPUTED_VALUE"""),0)</f>
        <v>0</v>
      </c>
      <c r="J226" s="2">
        <f ca="1">IFERROR(__xludf.DUMMYFUNCTION("""COMPUTED_VALUE"""),0)</f>
        <v>0</v>
      </c>
      <c r="K226" s="2">
        <f ca="1">IFERROR(__xludf.DUMMYFUNCTION("""COMPUTED_VALUE"""),0)</f>
        <v>0</v>
      </c>
      <c r="L226" s="2">
        <f ca="1">IFERROR(__xludf.DUMMYFUNCTION("""COMPUTED_VALUE"""),0)</f>
        <v>0</v>
      </c>
      <c r="M226" s="2">
        <f ca="1">IFERROR(__xludf.DUMMYFUNCTION("""COMPUTED_VALUE"""),0)</f>
        <v>0</v>
      </c>
      <c r="N226" s="2">
        <f ca="1">IFERROR(__xludf.DUMMYFUNCTION("""COMPUTED_VALUE"""),0)</f>
        <v>0</v>
      </c>
      <c r="O226" s="2">
        <f ca="1">IFERROR(__xludf.DUMMYFUNCTION("""COMPUTED_VALUE"""),0)</f>
        <v>0</v>
      </c>
      <c r="P226" s="2">
        <f ca="1">IFERROR(__xludf.DUMMYFUNCTION("""COMPUTED_VALUE"""),0)</f>
        <v>0</v>
      </c>
      <c r="Q226" s="2">
        <f ca="1">IFERROR(__xludf.DUMMYFUNCTION("""COMPUTED_VALUE"""),0)</f>
        <v>0</v>
      </c>
      <c r="R226" s="2">
        <f ca="1">IFERROR(__xludf.DUMMYFUNCTION("""COMPUTED_VALUE"""),0)</f>
        <v>0</v>
      </c>
      <c r="S226" s="2">
        <f ca="1">IFERROR(__xludf.DUMMYFUNCTION("""COMPUTED_VALUE"""),0)</f>
        <v>0</v>
      </c>
      <c r="T226" s="2">
        <f ca="1">IFERROR(__xludf.DUMMYFUNCTION("""COMPUTED_VALUE"""),0)</f>
        <v>0</v>
      </c>
      <c r="U226" s="2">
        <f ca="1">IFERROR(__xludf.DUMMYFUNCTION("""COMPUTED_VALUE"""),0)</f>
        <v>0</v>
      </c>
      <c r="V226" s="2">
        <f ca="1">IFERROR(__xludf.DUMMYFUNCTION("""COMPUTED_VALUE"""),0)</f>
        <v>0</v>
      </c>
      <c r="W226" s="2">
        <f ca="1">IFERROR(__xludf.DUMMYFUNCTION("""COMPUTED_VALUE"""),0)</f>
        <v>0</v>
      </c>
      <c r="X226" s="2">
        <f ca="1">IFERROR(__xludf.DUMMYFUNCTION("""COMPUTED_VALUE"""),0)</f>
        <v>0</v>
      </c>
      <c r="Y226" s="2">
        <f ca="1">IFERROR(__xludf.DUMMYFUNCTION("""COMPUTED_VALUE"""),0)</f>
        <v>0</v>
      </c>
      <c r="Z226" s="2">
        <f ca="1">IFERROR(__xludf.DUMMYFUNCTION("""COMPUTED_VALUE"""),0)</f>
        <v>0</v>
      </c>
      <c r="AA226" s="2">
        <f ca="1">IFERROR(__xludf.DUMMYFUNCTION("""COMPUTED_VALUE"""),0)</f>
        <v>0</v>
      </c>
      <c r="AB226" s="2">
        <f ca="1">IFERROR(__xludf.DUMMYFUNCTION("""COMPUTED_VALUE"""),0)</f>
        <v>0</v>
      </c>
      <c r="AC226" s="2">
        <f ca="1">IFERROR(__xludf.DUMMYFUNCTION("""COMPUTED_VALUE"""),0)</f>
        <v>0</v>
      </c>
      <c r="AD226" s="2">
        <f ca="1">IFERROR(__xludf.DUMMYFUNCTION("""COMPUTED_VALUE"""),0)</f>
        <v>0</v>
      </c>
      <c r="AE226" s="2">
        <f ca="1">IFERROR(__xludf.DUMMYFUNCTION("""COMPUTED_VALUE"""),0)</f>
        <v>0</v>
      </c>
      <c r="AF226" s="2">
        <f ca="1">IFERROR(__xludf.DUMMYFUNCTION("""COMPUTED_VALUE"""),0)</f>
        <v>0</v>
      </c>
      <c r="AG226" s="2">
        <f ca="1">IFERROR(__xludf.DUMMYFUNCTION("""COMPUTED_VALUE"""),0)</f>
        <v>0</v>
      </c>
      <c r="AH226" s="2">
        <f ca="1">IFERROR(__xludf.DUMMYFUNCTION("""COMPUTED_VALUE"""),0)</f>
        <v>0</v>
      </c>
      <c r="AI226" s="2">
        <f ca="1">IFERROR(__xludf.DUMMYFUNCTION("""COMPUTED_VALUE"""),0)</f>
        <v>0</v>
      </c>
      <c r="AJ226" s="2">
        <f ca="1">IFERROR(__xludf.DUMMYFUNCTION("""COMPUTED_VALUE"""),0)</f>
        <v>0</v>
      </c>
      <c r="AK226" s="2">
        <f ca="1">IFERROR(__xludf.DUMMYFUNCTION("""COMPUTED_VALUE"""),0)</f>
        <v>0</v>
      </c>
      <c r="AL226" s="2">
        <f ca="1">IFERROR(__xludf.DUMMYFUNCTION("""COMPUTED_VALUE"""),0)</f>
        <v>0</v>
      </c>
      <c r="AM226" s="2">
        <f ca="1">IFERROR(__xludf.DUMMYFUNCTION("""COMPUTED_VALUE"""),0)</f>
        <v>0</v>
      </c>
      <c r="AN226" s="2">
        <f ca="1">IFERROR(__xludf.DUMMYFUNCTION("""COMPUTED_VALUE"""),0)</f>
        <v>0</v>
      </c>
      <c r="AO226" s="2">
        <f ca="1">IFERROR(__xludf.DUMMYFUNCTION("""COMPUTED_VALUE"""),0)</f>
        <v>0</v>
      </c>
      <c r="AP226" s="2">
        <f ca="1">IFERROR(__xludf.DUMMYFUNCTION("""COMPUTED_VALUE"""),0)</f>
        <v>0</v>
      </c>
      <c r="AQ226" s="2">
        <f ca="1">IFERROR(__xludf.DUMMYFUNCTION("""COMPUTED_VALUE"""),0)</f>
        <v>0</v>
      </c>
      <c r="AR226" s="2">
        <f ca="1">IFERROR(__xludf.DUMMYFUNCTION("""COMPUTED_VALUE"""),0)</f>
        <v>0</v>
      </c>
      <c r="AS226" s="2">
        <f ca="1">IFERROR(__xludf.DUMMYFUNCTION("""COMPUTED_VALUE"""),0)</f>
        <v>0</v>
      </c>
      <c r="AT226" s="2">
        <f ca="1">IFERROR(__xludf.DUMMYFUNCTION("""COMPUTED_VALUE"""),0)</f>
        <v>0</v>
      </c>
      <c r="AU226" s="2">
        <f ca="1">IFERROR(__xludf.DUMMYFUNCTION("""COMPUTED_VALUE"""),0)</f>
        <v>0</v>
      </c>
      <c r="AV226" s="2">
        <f ca="1">IFERROR(__xludf.DUMMYFUNCTION("""COMPUTED_VALUE"""),0)</f>
        <v>0</v>
      </c>
      <c r="AW226" s="2">
        <f ca="1">IFERROR(__xludf.DUMMYFUNCTION("""COMPUTED_VALUE"""),0)</f>
        <v>0</v>
      </c>
      <c r="AX226" s="2">
        <f ca="1">IFERROR(__xludf.DUMMYFUNCTION("""COMPUTED_VALUE"""),0)</f>
        <v>0</v>
      </c>
      <c r="AY226" s="2">
        <f ca="1">IFERROR(__xludf.DUMMYFUNCTION("""COMPUTED_VALUE"""),0)</f>
        <v>0</v>
      </c>
      <c r="AZ226" s="2">
        <f ca="1">IFERROR(__xludf.DUMMYFUNCTION("""COMPUTED_VALUE"""),0)</f>
        <v>0</v>
      </c>
    </row>
    <row r="227" spans="1:52" ht="13.2" x14ac:dyDescent="0.25">
      <c r="A227" s="2" t="str">
        <f ca="1">IFERROR(__xludf.DUMMYFUNCTION("""COMPUTED_VALUE"""),"")</f>
        <v/>
      </c>
      <c r="B227" s="2" t="str">
        <f ca="1">IFERROR(__xludf.DUMMYFUNCTION("""COMPUTED_VALUE"""),"Moldova")</f>
        <v>Moldova</v>
      </c>
      <c r="C227" s="2">
        <f ca="1">IFERROR(__xludf.DUMMYFUNCTION("""COMPUTED_VALUE"""),47.4116)</f>
        <v>47.4116</v>
      </c>
      <c r="D227" s="2">
        <f ca="1">IFERROR(__xludf.DUMMYFUNCTION("""COMPUTED_VALUE"""),28.3699)</f>
        <v>28.369900000000001</v>
      </c>
      <c r="E227" s="2">
        <f ca="1">IFERROR(__xludf.DUMMYFUNCTION("""COMPUTED_VALUE"""),0)</f>
        <v>0</v>
      </c>
      <c r="F227" s="2">
        <f ca="1">IFERROR(__xludf.DUMMYFUNCTION("""COMPUTED_VALUE"""),0)</f>
        <v>0</v>
      </c>
      <c r="G227" s="2">
        <f ca="1">IFERROR(__xludf.DUMMYFUNCTION("""COMPUTED_VALUE"""),0)</f>
        <v>0</v>
      </c>
      <c r="H227" s="2">
        <f ca="1">IFERROR(__xludf.DUMMYFUNCTION("""COMPUTED_VALUE"""),0)</f>
        <v>0</v>
      </c>
      <c r="I227" s="2">
        <f ca="1">IFERROR(__xludf.DUMMYFUNCTION("""COMPUTED_VALUE"""),0)</f>
        <v>0</v>
      </c>
      <c r="J227" s="2">
        <f ca="1">IFERROR(__xludf.DUMMYFUNCTION("""COMPUTED_VALUE"""),0)</f>
        <v>0</v>
      </c>
      <c r="K227" s="2">
        <f ca="1">IFERROR(__xludf.DUMMYFUNCTION("""COMPUTED_VALUE"""),0)</f>
        <v>0</v>
      </c>
      <c r="L227" s="2">
        <f ca="1">IFERROR(__xludf.DUMMYFUNCTION("""COMPUTED_VALUE"""),0)</f>
        <v>0</v>
      </c>
      <c r="M227" s="2">
        <f ca="1">IFERROR(__xludf.DUMMYFUNCTION("""COMPUTED_VALUE"""),0)</f>
        <v>0</v>
      </c>
      <c r="N227" s="2">
        <f ca="1">IFERROR(__xludf.DUMMYFUNCTION("""COMPUTED_VALUE"""),0)</f>
        <v>0</v>
      </c>
      <c r="O227" s="2">
        <f ca="1">IFERROR(__xludf.DUMMYFUNCTION("""COMPUTED_VALUE"""),0)</f>
        <v>0</v>
      </c>
      <c r="P227" s="2">
        <f ca="1">IFERROR(__xludf.DUMMYFUNCTION("""COMPUTED_VALUE"""),0)</f>
        <v>0</v>
      </c>
      <c r="Q227" s="2">
        <f ca="1">IFERROR(__xludf.DUMMYFUNCTION("""COMPUTED_VALUE"""),0)</f>
        <v>0</v>
      </c>
      <c r="R227" s="2">
        <f ca="1">IFERROR(__xludf.DUMMYFUNCTION("""COMPUTED_VALUE"""),0)</f>
        <v>0</v>
      </c>
      <c r="S227" s="2">
        <f ca="1">IFERROR(__xludf.DUMMYFUNCTION("""COMPUTED_VALUE"""),0)</f>
        <v>0</v>
      </c>
      <c r="T227" s="2">
        <f ca="1">IFERROR(__xludf.DUMMYFUNCTION("""COMPUTED_VALUE"""),0)</f>
        <v>0</v>
      </c>
      <c r="U227" s="2">
        <f ca="1">IFERROR(__xludf.DUMMYFUNCTION("""COMPUTED_VALUE"""),0)</f>
        <v>0</v>
      </c>
      <c r="V227" s="2">
        <f ca="1">IFERROR(__xludf.DUMMYFUNCTION("""COMPUTED_VALUE"""),0)</f>
        <v>0</v>
      </c>
      <c r="W227" s="2">
        <f ca="1">IFERROR(__xludf.DUMMYFUNCTION("""COMPUTED_VALUE"""),0)</f>
        <v>0</v>
      </c>
      <c r="X227" s="2">
        <f ca="1">IFERROR(__xludf.DUMMYFUNCTION("""COMPUTED_VALUE"""),0)</f>
        <v>0</v>
      </c>
      <c r="Y227" s="2">
        <f ca="1">IFERROR(__xludf.DUMMYFUNCTION("""COMPUTED_VALUE"""),0)</f>
        <v>0</v>
      </c>
      <c r="Z227" s="2">
        <f ca="1">IFERROR(__xludf.DUMMYFUNCTION("""COMPUTED_VALUE"""),0)</f>
        <v>0</v>
      </c>
      <c r="AA227" s="2">
        <f ca="1">IFERROR(__xludf.DUMMYFUNCTION("""COMPUTED_VALUE"""),0)</f>
        <v>0</v>
      </c>
      <c r="AB227" s="2">
        <f ca="1">IFERROR(__xludf.DUMMYFUNCTION("""COMPUTED_VALUE"""),0)</f>
        <v>0</v>
      </c>
      <c r="AC227" s="2">
        <f ca="1">IFERROR(__xludf.DUMMYFUNCTION("""COMPUTED_VALUE"""),0)</f>
        <v>0</v>
      </c>
      <c r="AD227" s="2">
        <f ca="1">IFERROR(__xludf.DUMMYFUNCTION("""COMPUTED_VALUE"""),0)</f>
        <v>0</v>
      </c>
      <c r="AE227" s="2">
        <f ca="1">IFERROR(__xludf.DUMMYFUNCTION("""COMPUTED_VALUE"""),0)</f>
        <v>0</v>
      </c>
      <c r="AF227" s="2">
        <f ca="1">IFERROR(__xludf.DUMMYFUNCTION("""COMPUTED_VALUE"""),0)</f>
        <v>0</v>
      </c>
      <c r="AG227" s="2">
        <f ca="1">IFERROR(__xludf.DUMMYFUNCTION("""COMPUTED_VALUE"""),0)</f>
        <v>0</v>
      </c>
      <c r="AH227" s="2">
        <f ca="1">IFERROR(__xludf.DUMMYFUNCTION("""COMPUTED_VALUE"""),0)</f>
        <v>0</v>
      </c>
      <c r="AI227" s="2">
        <f ca="1">IFERROR(__xludf.DUMMYFUNCTION("""COMPUTED_VALUE"""),0)</f>
        <v>0</v>
      </c>
      <c r="AJ227" s="2">
        <f ca="1">IFERROR(__xludf.DUMMYFUNCTION("""COMPUTED_VALUE"""),0)</f>
        <v>0</v>
      </c>
      <c r="AK227" s="2">
        <f ca="1">IFERROR(__xludf.DUMMYFUNCTION("""COMPUTED_VALUE"""),0)</f>
        <v>0</v>
      </c>
      <c r="AL227" s="2">
        <f ca="1">IFERROR(__xludf.DUMMYFUNCTION("""COMPUTED_VALUE"""),0)</f>
        <v>0</v>
      </c>
      <c r="AM227" s="2">
        <f ca="1">IFERROR(__xludf.DUMMYFUNCTION("""COMPUTED_VALUE"""),0)</f>
        <v>0</v>
      </c>
      <c r="AN227" s="2">
        <f ca="1">IFERROR(__xludf.DUMMYFUNCTION("""COMPUTED_VALUE"""),0)</f>
        <v>0</v>
      </c>
      <c r="AO227" s="2">
        <f ca="1">IFERROR(__xludf.DUMMYFUNCTION("""COMPUTED_VALUE"""),0)</f>
        <v>0</v>
      </c>
      <c r="AP227" s="2">
        <f ca="1">IFERROR(__xludf.DUMMYFUNCTION("""COMPUTED_VALUE"""),0)</f>
        <v>0</v>
      </c>
      <c r="AQ227" s="2">
        <f ca="1">IFERROR(__xludf.DUMMYFUNCTION("""COMPUTED_VALUE"""),0)</f>
        <v>0</v>
      </c>
      <c r="AR227" s="2">
        <f ca="1">IFERROR(__xludf.DUMMYFUNCTION("""COMPUTED_VALUE"""),0)</f>
        <v>0</v>
      </c>
      <c r="AS227" s="2">
        <f ca="1">IFERROR(__xludf.DUMMYFUNCTION("""COMPUTED_VALUE"""),0)</f>
        <v>0</v>
      </c>
      <c r="AT227" s="2">
        <f ca="1">IFERROR(__xludf.DUMMYFUNCTION("""COMPUTED_VALUE"""),0)</f>
        <v>0</v>
      </c>
      <c r="AU227" s="2">
        <f ca="1">IFERROR(__xludf.DUMMYFUNCTION("""COMPUTED_VALUE"""),0)</f>
        <v>0</v>
      </c>
      <c r="AV227" s="2">
        <f ca="1">IFERROR(__xludf.DUMMYFUNCTION("""COMPUTED_VALUE"""),0)</f>
        <v>0</v>
      </c>
      <c r="AW227" s="2">
        <f ca="1">IFERROR(__xludf.DUMMYFUNCTION("""COMPUTED_VALUE"""),0)</f>
        <v>0</v>
      </c>
      <c r="AX227" s="2">
        <f ca="1">IFERROR(__xludf.DUMMYFUNCTION("""COMPUTED_VALUE"""),0)</f>
        <v>0</v>
      </c>
      <c r="AY227" s="2">
        <f ca="1">IFERROR(__xludf.DUMMYFUNCTION("""COMPUTED_VALUE"""),0)</f>
        <v>0</v>
      </c>
      <c r="AZ227" s="2">
        <f ca="1">IFERROR(__xludf.DUMMYFUNCTION("""COMPUTED_VALUE"""),0)</f>
        <v>0</v>
      </c>
    </row>
    <row r="228" spans="1:52" ht="13.2" x14ac:dyDescent="0.25">
      <c r="A228" s="2" t="str">
        <f ca="1">IFERROR(__xludf.DUMMYFUNCTION("""COMPUTED_VALUE"""),"")</f>
        <v/>
      </c>
      <c r="B228" s="2" t="str">
        <f ca="1">IFERROR(__xludf.DUMMYFUNCTION("""COMPUTED_VALUE"""),"Paraguay")</f>
        <v>Paraguay</v>
      </c>
      <c r="C228" s="2">
        <f ca="1">IFERROR(__xludf.DUMMYFUNCTION("""COMPUTED_VALUE"""),-23.4425)</f>
        <v>-23.442499999999999</v>
      </c>
      <c r="D228" s="2">
        <f ca="1">IFERROR(__xludf.DUMMYFUNCTION("""COMPUTED_VALUE"""),-58.4438)</f>
        <v>-58.443800000000003</v>
      </c>
      <c r="E228" s="2">
        <f ca="1">IFERROR(__xludf.DUMMYFUNCTION("""COMPUTED_VALUE"""),0)</f>
        <v>0</v>
      </c>
      <c r="F228" s="2">
        <f ca="1">IFERROR(__xludf.DUMMYFUNCTION("""COMPUTED_VALUE"""),0)</f>
        <v>0</v>
      </c>
      <c r="G228" s="2">
        <f ca="1">IFERROR(__xludf.DUMMYFUNCTION("""COMPUTED_VALUE"""),0)</f>
        <v>0</v>
      </c>
      <c r="H228" s="2">
        <f ca="1">IFERROR(__xludf.DUMMYFUNCTION("""COMPUTED_VALUE"""),0)</f>
        <v>0</v>
      </c>
      <c r="I228" s="2">
        <f ca="1">IFERROR(__xludf.DUMMYFUNCTION("""COMPUTED_VALUE"""),0)</f>
        <v>0</v>
      </c>
      <c r="J228" s="2">
        <f ca="1">IFERROR(__xludf.DUMMYFUNCTION("""COMPUTED_VALUE"""),0)</f>
        <v>0</v>
      </c>
      <c r="K228" s="2">
        <f ca="1">IFERROR(__xludf.DUMMYFUNCTION("""COMPUTED_VALUE"""),0)</f>
        <v>0</v>
      </c>
      <c r="L228" s="2">
        <f ca="1">IFERROR(__xludf.DUMMYFUNCTION("""COMPUTED_VALUE"""),0)</f>
        <v>0</v>
      </c>
      <c r="M228" s="2">
        <f ca="1">IFERROR(__xludf.DUMMYFUNCTION("""COMPUTED_VALUE"""),0)</f>
        <v>0</v>
      </c>
      <c r="N228" s="2">
        <f ca="1">IFERROR(__xludf.DUMMYFUNCTION("""COMPUTED_VALUE"""),0)</f>
        <v>0</v>
      </c>
      <c r="O228" s="2">
        <f ca="1">IFERROR(__xludf.DUMMYFUNCTION("""COMPUTED_VALUE"""),0)</f>
        <v>0</v>
      </c>
      <c r="P228" s="2">
        <f ca="1">IFERROR(__xludf.DUMMYFUNCTION("""COMPUTED_VALUE"""),0)</f>
        <v>0</v>
      </c>
      <c r="Q228" s="2">
        <f ca="1">IFERROR(__xludf.DUMMYFUNCTION("""COMPUTED_VALUE"""),0)</f>
        <v>0</v>
      </c>
      <c r="R228" s="2">
        <f ca="1">IFERROR(__xludf.DUMMYFUNCTION("""COMPUTED_VALUE"""),0)</f>
        <v>0</v>
      </c>
      <c r="S228" s="2">
        <f ca="1">IFERROR(__xludf.DUMMYFUNCTION("""COMPUTED_VALUE"""),0)</f>
        <v>0</v>
      </c>
      <c r="T228" s="2">
        <f ca="1">IFERROR(__xludf.DUMMYFUNCTION("""COMPUTED_VALUE"""),0)</f>
        <v>0</v>
      </c>
      <c r="U228" s="2">
        <f ca="1">IFERROR(__xludf.DUMMYFUNCTION("""COMPUTED_VALUE"""),0)</f>
        <v>0</v>
      </c>
      <c r="V228" s="2">
        <f ca="1">IFERROR(__xludf.DUMMYFUNCTION("""COMPUTED_VALUE"""),0)</f>
        <v>0</v>
      </c>
      <c r="W228" s="2">
        <f ca="1">IFERROR(__xludf.DUMMYFUNCTION("""COMPUTED_VALUE"""),0)</f>
        <v>0</v>
      </c>
      <c r="X228" s="2">
        <f ca="1">IFERROR(__xludf.DUMMYFUNCTION("""COMPUTED_VALUE"""),0)</f>
        <v>0</v>
      </c>
      <c r="Y228" s="2">
        <f ca="1">IFERROR(__xludf.DUMMYFUNCTION("""COMPUTED_VALUE"""),0)</f>
        <v>0</v>
      </c>
      <c r="Z228" s="2">
        <f ca="1">IFERROR(__xludf.DUMMYFUNCTION("""COMPUTED_VALUE"""),0)</f>
        <v>0</v>
      </c>
      <c r="AA228" s="2">
        <f ca="1">IFERROR(__xludf.DUMMYFUNCTION("""COMPUTED_VALUE"""),0)</f>
        <v>0</v>
      </c>
      <c r="AB228" s="2">
        <f ca="1">IFERROR(__xludf.DUMMYFUNCTION("""COMPUTED_VALUE"""),0)</f>
        <v>0</v>
      </c>
      <c r="AC228" s="2">
        <f ca="1">IFERROR(__xludf.DUMMYFUNCTION("""COMPUTED_VALUE"""),0)</f>
        <v>0</v>
      </c>
      <c r="AD228" s="2">
        <f ca="1">IFERROR(__xludf.DUMMYFUNCTION("""COMPUTED_VALUE"""),0)</f>
        <v>0</v>
      </c>
      <c r="AE228" s="2">
        <f ca="1">IFERROR(__xludf.DUMMYFUNCTION("""COMPUTED_VALUE"""),0)</f>
        <v>0</v>
      </c>
      <c r="AF228" s="2">
        <f ca="1">IFERROR(__xludf.DUMMYFUNCTION("""COMPUTED_VALUE"""),0)</f>
        <v>0</v>
      </c>
      <c r="AG228" s="2">
        <f ca="1">IFERROR(__xludf.DUMMYFUNCTION("""COMPUTED_VALUE"""),0)</f>
        <v>0</v>
      </c>
      <c r="AH228" s="2">
        <f ca="1">IFERROR(__xludf.DUMMYFUNCTION("""COMPUTED_VALUE"""),0)</f>
        <v>0</v>
      </c>
      <c r="AI228" s="2">
        <f ca="1">IFERROR(__xludf.DUMMYFUNCTION("""COMPUTED_VALUE"""),0)</f>
        <v>0</v>
      </c>
      <c r="AJ228" s="2">
        <f ca="1">IFERROR(__xludf.DUMMYFUNCTION("""COMPUTED_VALUE"""),0)</f>
        <v>0</v>
      </c>
      <c r="AK228" s="2">
        <f ca="1">IFERROR(__xludf.DUMMYFUNCTION("""COMPUTED_VALUE"""),0)</f>
        <v>0</v>
      </c>
      <c r="AL228" s="2">
        <f ca="1">IFERROR(__xludf.DUMMYFUNCTION("""COMPUTED_VALUE"""),0)</f>
        <v>0</v>
      </c>
      <c r="AM228" s="2">
        <f ca="1">IFERROR(__xludf.DUMMYFUNCTION("""COMPUTED_VALUE"""),0)</f>
        <v>0</v>
      </c>
      <c r="AN228" s="2">
        <f ca="1">IFERROR(__xludf.DUMMYFUNCTION("""COMPUTED_VALUE"""),0)</f>
        <v>0</v>
      </c>
      <c r="AO228" s="2">
        <f ca="1">IFERROR(__xludf.DUMMYFUNCTION("""COMPUTED_VALUE"""),0)</f>
        <v>0</v>
      </c>
      <c r="AP228" s="2">
        <f ca="1">IFERROR(__xludf.DUMMYFUNCTION("""COMPUTED_VALUE"""),0)</f>
        <v>0</v>
      </c>
      <c r="AQ228" s="2">
        <f ca="1">IFERROR(__xludf.DUMMYFUNCTION("""COMPUTED_VALUE"""),0)</f>
        <v>0</v>
      </c>
      <c r="AR228" s="2">
        <f ca="1">IFERROR(__xludf.DUMMYFUNCTION("""COMPUTED_VALUE"""),0)</f>
        <v>0</v>
      </c>
      <c r="AS228" s="2">
        <f ca="1">IFERROR(__xludf.DUMMYFUNCTION("""COMPUTED_VALUE"""),0)</f>
        <v>0</v>
      </c>
      <c r="AT228" s="2">
        <f ca="1">IFERROR(__xludf.DUMMYFUNCTION("""COMPUTED_VALUE"""),0)</f>
        <v>0</v>
      </c>
      <c r="AU228" s="2">
        <f ca="1">IFERROR(__xludf.DUMMYFUNCTION("""COMPUTED_VALUE"""),0)</f>
        <v>0</v>
      </c>
      <c r="AV228" s="2">
        <f ca="1">IFERROR(__xludf.DUMMYFUNCTION("""COMPUTED_VALUE"""),0)</f>
        <v>0</v>
      </c>
      <c r="AW228" s="2">
        <f ca="1">IFERROR(__xludf.DUMMYFUNCTION("""COMPUTED_VALUE"""),0)</f>
        <v>0</v>
      </c>
      <c r="AX228" s="2">
        <f ca="1">IFERROR(__xludf.DUMMYFUNCTION("""COMPUTED_VALUE"""),0)</f>
        <v>0</v>
      </c>
      <c r="AY228" s="2">
        <f ca="1">IFERROR(__xludf.DUMMYFUNCTION("""COMPUTED_VALUE"""),0)</f>
        <v>0</v>
      </c>
      <c r="AZ228" s="2">
        <f ca="1">IFERROR(__xludf.DUMMYFUNCTION("""COMPUTED_VALUE"""),0)</f>
        <v>0</v>
      </c>
    </row>
    <row r="229" spans="1:52" ht="13.2" x14ac:dyDescent="0.25">
      <c r="A229" s="2" t="str">
        <f ca="1">IFERROR(__xludf.DUMMYFUNCTION("""COMPUTED_VALUE"""),"Berkshire County, MA")</f>
        <v>Berkshire County, MA</v>
      </c>
      <c r="B229" s="2" t="str">
        <f ca="1">IFERROR(__xludf.DUMMYFUNCTION("""COMPUTED_VALUE"""),"US")</f>
        <v>US</v>
      </c>
      <c r="C229" s="2">
        <f ca="1">IFERROR(__xludf.DUMMYFUNCTION("""COMPUTED_VALUE"""),42.3118)</f>
        <v>42.311799999999998</v>
      </c>
      <c r="D229" s="2">
        <f ca="1">IFERROR(__xludf.DUMMYFUNCTION("""COMPUTED_VALUE"""),-73.1822)</f>
        <v>-73.182199999999995</v>
      </c>
      <c r="E229" s="2">
        <f ca="1">IFERROR(__xludf.DUMMYFUNCTION("""COMPUTED_VALUE"""),0)</f>
        <v>0</v>
      </c>
      <c r="F229" s="2">
        <f ca="1">IFERROR(__xludf.DUMMYFUNCTION("""COMPUTED_VALUE"""),0)</f>
        <v>0</v>
      </c>
      <c r="G229" s="2">
        <f ca="1">IFERROR(__xludf.DUMMYFUNCTION("""COMPUTED_VALUE"""),0)</f>
        <v>0</v>
      </c>
      <c r="H229" s="2">
        <f ca="1">IFERROR(__xludf.DUMMYFUNCTION("""COMPUTED_VALUE"""),0)</f>
        <v>0</v>
      </c>
      <c r="I229" s="2">
        <f ca="1">IFERROR(__xludf.DUMMYFUNCTION("""COMPUTED_VALUE"""),0)</f>
        <v>0</v>
      </c>
      <c r="J229" s="2">
        <f ca="1">IFERROR(__xludf.DUMMYFUNCTION("""COMPUTED_VALUE"""),0)</f>
        <v>0</v>
      </c>
      <c r="K229" s="2">
        <f ca="1">IFERROR(__xludf.DUMMYFUNCTION("""COMPUTED_VALUE"""),0)</f>
        <v>0</v>
      </c>
      <c r="L229" s="2">
        <f ca="1">IFERROR(__xludf.DUMMYFUNCTION("""COMPUTED_VALUE"""),0)</f>
        <v>0</v>
      </c>
      <c r="M229" s="2">
        <f ca="1">IFERROR(__xludf.DUMMYFUNCTION("""COMPUTED_VALUE"""),0)</f>
        <v>0</v>
      </c>
      <c r="N229" s="2">
        <f ca="1">IFERROR(__xludf.DUMMYFUNCTION("""COMPUTED_VALUE"""),0)</f>
        <v>0</v>
      </c>
      <c r="O229" s="2">
        <f ca="1">IFERROR(__xludf.DUMMYFUNCTION("""COMPUTED_VALUE"""),0)</f>
        <v>0</v>
      </c>
      <c r="P229" s="2">
        <f ca="1">IFERROR(__xludf.DUMMYFUNCTION("""COMPUTED_VALUE"""),0)</f>
        <v>0</v>
      </c>
      <c r="Q229" s="2">
        <f ca="1">IFERROR(__xludf.DUMMYFUNCTION("""COMPUTED_VALUE"""),0)</f>
        <v>0</v>
      </c>
      <c r="R229" s="2">
        <f ca="1">IFERROR(__xludf.DUMMYFUNCTION("""COMPUTED_VALUE"""),0)</f>
        <v>0</v>
      </c>
      <c r="S229" s="2">
        <f ca="1">IFERROR(__xludf.DUMMYFUNCTION("""COMPUTED_VALUE"""),0)</f>
        <v>0</v>
      </c>
      <c r="T229" s="2">
        <f ca="1">IFERROR(__xludf.DUMMYFUNCTION("""COMPUTED_VALUE"""),0)</f>
        <v>0</v>
      </c>
      <c r="U229" s="2">
        <f ca="1">IFERROR(__xludf.DUMMYFUNCTION("""COMPUTED_VALUE"""),0)</f>
        <v>0</v>
      </c>
      <c r="V229" s="2">
        <f ca="1">IFERROR(__xludf.DUMMYFUNCTION("""COMPUTED_VALUE"""),0)</f>
        <v>0</v>
      </c>
      <c r="W229" s="2">
        <f ca="1">IFERROR(__xludf.DUMMYFUNCTION("""COMPUTED_VALUE"""),0)</f>
        <v>0</v>
      </c>
      <c r="X229" s="2">
        <f ca="1">IFERROR(__xludf.DUMMYFUNCTION("""COMPUTED_VALUE"""),0)</f>
        <v>0</v>
      </c>
      <c r="Y229" s="2">
        <f ca="1">IFERROR(__xludf.DUMMYFUNCTION("""COMPUTED_VALUE"""),0)</f>
        <v>0</v>
      </c>
      <c r="Z229" s="2">
        <f ca="1">IFERROR(__xludf.DUMMYFUNCTION("""COMPUTED_VALUE"""),0)</f>
        <v>0</v>
      </c>
      <c r="AA229" s="2">
        <f ca="1">IFERROR(__xludf.DUMMYFUNCTION("""COMPUTED_VALUE"""),0)</f>
        <v>0</v>
      </c>
      <c r="AB229" s="2">
        <f ca="1">IFERROR(__xludf.DUMMYFUNCTION("""COMPUTED_VALUE"""),0)</f>
        <v>0</v>
      </c>
      <c r="AC229" s="2">
        <f ca="1">IFERROR(__xludf.DUMMYFUNCTION("""COMPUTED_VALUE"""),0)</f>
        <v>0</v>
      </c>
      <c r="AD229" s="2">
        <f ca="1">IFERROR(__xludf.DUMMYFUNCTION("""COMPUTED_VALUE"""),0)</f>
        <v>0</v>
      </c>
      <c r="AE229" s="2">
        <f ca="1">IFERROR(__xludf.DUMMYFUNCTION("""COMPUTED_VALUE"""),0)</f>
        <v>0</v>
      </c>
      <c r="AF229" s="2">
        <f ca="1">IFERROR(__xludf.DUMMYFUNCTION("""COMPUTED_VALUE"""),0)</f>
        <v>0</v>
      </c>
      <c r="AG229" s="2">
        <f ca="1">IFERROR(__xludf.DUMMYFUNCTION("""COMPUTED_VALUE"""),0)</f>
        <v>0</v>
      </c>
      <c r="AH229" s="2">
        <f ca="1">IFERROR(__xludf.DUMMYFUNCTION("""COMPUTED_VALUE"""),0)</f>
        <v>0</v>
      </c>
      <c r="AI229" s="2">
        <f ca="1">IFERROR(__xludf.DUMMYFUNCTION("""COMPUTED_VALUE"""),0)</f>
        <v>0</v>
      </c>
      <c r="AJ229" s="2">
        <f ca="1">IFERROR(__xludf.DUMMYFUNCTION("""COMPUTED_VALUE"""),0)</f>
        <v>0</v>
      </c>
      <c r="AK229" s="2">
        <f ca="1">IFERROR(__xludf.DUMMYFUNCTION("""COMPUTED_VALUE"""),0)</f>
        <v>0</v>
      </c>
      <c r="AL229" s="2">
        <f ca="1">IFERROR(__xludf.DUMMYFUNCTION("""COMPUTED_VALUE"""),0)</f>
        <v>0</v>
      </c>
      <c r="AM229" s="2">
        <f ca="1">IFERROR(__xludf.DUMMYFUNCTION("""COMPUTED_VALUE"""),0)</f>
        <v>0</v>
      </c>
      <c r="AN229" s="2">
        <f ca="1">IFERROR(__xludf.DUMMYFUNCTION("""COMPUTED_VALUE"""),0)</f>
        <v>0</v>
      </c>
      <c r="AO229" s="2">
        <f ca="1">IFERROR(__xludf.DUMMYFUNCTION("""COMPUTED_VALUE"""),0)</f>
        <v>0</v>
      </c>
      <c r="AP229" s="2">
        <f ca="1">IFERROR(__xludf.DUMMYFUNCTION("""COMPUTED_VALUE"""),0)</f>
        <v>0</v>
      </c>
      <c r="AQ229" s="2">
        <f ca="1">IFERROR(__xludf.DUMMYFUNCTION("""COMPUTED_VALUE"""),0)</f>
        <v>0</v>
      </c>
      <c r="AR229" s="2">
        <f ca="1">IFERROR(__xludf.DUMMYFUNCTION("""COMPUTED_VALUE"""),0)</f>
        <v>0</v>
      </c>
      <c r="AS229" s="2">
        <f ca="1">IFERROR(__xludf.DUMMYFUNCTION("""COMPUTED_VALUE"""),0)</f>
        <v>0</v>
      </c>
      <c r="AT229" s="2">
        <f ca="1">IFERROR(__xludf.DUMMYFUNCTION("""COMPUTED_VALUE"""),0)</f>
        <v>0</v>
      </c>
      <c r="AU229" s="2">
        <f ca="1">IFERROR(__xludf.DUMMYFUNCTION("""COMPUTED_VALUE"""),0)</f>
        <v>0</v>
      </c>
      <c r="AV229" s="2">
        <f ca="1">IFERROR(__xludf.DUMMYFUNCTION("""COMPUTED_VALUE"""),0)</f>
        <v>0</v>
      </c>
      <c r="AW229" s="2">
        <f ca="1">IFERROR(__xludf.DUMMYFUNCTION("""COMPUTED_VALUE"""),0)</f>
        <v>0</v>
      </c>
      <c r="AX229" s="2">
        <f ca="1">IFERROR(__xludf.DUMMYFUNCTION("""COMPUTED_VALUE"""),0)</f>
        <v>0</v>
      </c>
      <c r="AY229" s="2">
        <f ca="1">IFERROR(__xludf.DUMMYFUNCTION("""COMPUTED_VALUE"""),0)</f>
        <v>0</v>
      </c>
      <c r="AZ229" s="2">
        <f ca="1">IFERROR(__xludf.DUMMYFUNCTION("""COMPUTED_VALUE"""),0)</f>
        <v>0</v>
      </c>
    </row>
    <row r="230" spans="1:52" ht="13.2" x14ac:dyDescent="0.25">
      <c r="A230" s="2" t="str">
        <f ca="1">IFERROR(__xludf.DUMMYFUNCTION("""COMPUTED_VALUE"""),"Davidson County, TN")</f>
        <v>Davidson County, TN</v>
      </c>
      <c r="B230" s="2" t="str">
        <f ca="1">IFERROR(__xludf.DUMMYFUNCTION("""COMPUTED_VALUE"""),"US")</f>
        <v>US</v>
      </c>
      <c r="C230" s="2">
        <f ca="1">IFERROR(__xludf.DUMMYFUNCTION("""COMPUTED_VALUE"""),36.1343)</f>
        <v>36.134300000000003</v>
      </c>
      <c r="D230" s="2">
        <f ca="1">IFERROR(__xludf.DUMMYFUNCTION("""COMPUTED_VALUE"""),-86.822)</f>
        <v>-86.822000000000003</v>
      </c>
      <c r="E230" s="2">
        <f ca="1">IFERROR(__xludf.DUMMYFUNCTION("""COMPUTED_VALUE"""),0)</f>
        <v>0</v>
      </c>
      <c r="F230" s="2">
        <f ca="1">IFERROR(__xludf.DUMMYFUNCTION("""COMPUTED_VALUE"""),0)</f>
        <v>0</v>
      </c>
      <c r="G230" s="2">
        <f ca="1">IFERROR(__xludf.DUMMYFUNCTION("""COMPUTED_VALUE"""),0)</f>
        <v>0</v>
      </c>
      <c r="H230" s="2">
        <f ca="1">IFERROR(__xludf.DUMMYFUNCTION("""COMPUTED_VALUE"""),0)</f>
        <v>0</v>
      </c>
      <c r="I230" s="2">
        <f ca="1">IFERROR(__xludf.DUMMYFUNCTION("""COMPUTED_VALUE"""),0)</f>
        <v>0</v>
      </c>
      <c r="J230" s="2">
        <f ca="1">IFERROR(__xludf.DUMMYFUNCTION("""COMPUTED_VALUE"""),0)</f>
        <v>0</v>
      </c>
      <c r="K230" s="2">
        <f ca="1">IFERROR(__xludf.DUMMYFUNCTION("""COMPUTED_VALUE"""),0)</f>
        <v>0</v>
      </c>
      <c r="L230" s="2">
        <f ca="1">IFERROR(__xludf.DUMMYFUNCTION("""COMPUTED_VALUE"""),0)</f>
        <v>0</v>
      </c>
      <c r="M230" s="2">
        <f ca="1">IFERROR(__xludf.DUMMYFUNCTION("""COMPUTED_VALUE"""),0)</f>
        <v>0</v>
      </c>
      <c r="N230" s="2">
        <f ca="1">IFERROR(__xludf.DUMMYFUNCTION("""COMPUTED_VALUE"""),0)</f>
        <v>0</v>
      </c>
      <c r="O230" s="2">
        <f ca="1">IFERROR(__xludf.DUMMYFUNCTION("""COMPUTED_VALUE"""),0)</f>
        <v>0</v>
      </c>
      <c r="P230" s="2">
        <f ca="1">IFERROR(__xludf.DUMMYFUNCTION("""COMPUTED_VALUE"""),0)</f>
        <v>0</v>
      </c>
      <c r="Q230" s="2">
        <f ca="1">IFERROR(__xludf.DUMMYFUNCTION("""COMPUTED_VALUE"""),0)</f>
        <v>0</v>
      </c>
      <c r="R230" s="2">
        <f ca="1">IFERROR(__xludf.DUMMYFUNCTION("""COMPUTED_VALUE"""),0)</f>
        <v>0</v>
      </c>
      <c r="S230" s="2">
        <f ca="1">IFERROR(__xludf.DUMMYFUNCTION("""COMPUTED_VALUE"""),0)</f>
        <v>0</v>
      </c>
      <c r="T230" s="2">
        <f ca="1">IFERROR(__xludf.DUMMYFUNCTION("""COMPUTED_VALUE"""),0)</f>
        <v>0</v>
      </c>
      <c r="U230" s="2">
        <f ca="1">IFERROR(__xludf.DUMMYFUNCTION("""COMPUTED_VALUE"""),0)</f>
        <v>0</v>
      </c>
      <c r="V230" s="2">
        <f ca="1">IFERROR(__xludf.DUMMYFUNCTION("""COMPUTED_VALUE"""),0)</f>
        <v>0</v>
      </c>
      <c r="W230" s="2">
        <f ca="1">IFERROR(__xludf.DUMMYFUNCTION("""COMPUTED_VALUE"""),0)</f>
        <v>0</v>
      </c>
      <c r="X230" s="2">
        <f ca="1">IFERROR(__xludf.DUMMYFUNCTION("""COMPUTED_VALUE"""),0)</f>
        <v>0</v>
      </c>
      <c r="Y230" s="2">
        <f ca="1">IFERROR(__xludf.DUMMYFUNCTION("""COMPUTED_VALUE"""),0)</f>
        <v>0</v>
      </c>
      <c r="Z230" s="2">
        <f ca="1">IFERROR(__xludf.DUMMYFUNCTION("""COMPUTED_VALUE"""),0)</f>
        <v>0</v>
      </c>
      <c r="AA230" s="2">
        <f ca="1">IFERROR(__xludf.DUMMYFUNCTION("""COMPUTED_VALUE"""),0)</f>
        <v>0</v>
      </c>
      <c r="AB230" s="2">
        <f ca="1">IFERROR(__xludf.DUMMYFUNCTION("""COMPUTED_VALUE"""),0)</f>
        <v>0</v>
      </c>
      <c r="AC230" s="2">
        <f ca="1">IFERROR(__xludf.DUMMYFUNCTION("""COMPUTED_VALUE"""),0)</f>
        <v>0</v>
      </c>
      <c r="AD230" s="2">
        <f ca="1">IFERROR(__xludf.DUMMYFUNCTION("""COMPUTED_VALUE"""),0)</f>
        <v>0</v>
      </c>
      <c r="AE230" s="2">
        <f ca="1">IFERROR(__xludf.DUMMYFUNCTION("""COMPUTED_VALUE"""),0)</f>
        <v>0</v>
      </c>
      <c r="AF230" s="2">
        <f ca="1">IFERROR(__xludf.DUMMYFUNCTION("""COMPUTED_VALUE"""),0)</f>
        <v>0</v>
      </c>
      <c r="AG230" s="2">
        <f ca="1">IFERROR(__xludf.DUMMYFUNCTION("""COMPUTED_VALUE"""),0)</f>
        <v>0</v>
      </c>
      <c r="AH230" s="2">
        <f ca="1">IFERROR(__xludf.DUMMYFUNCTION("""COMPUTED_VALUE"""),0)</f>
        <v>0</v>
      </c>
      <c r="AI230" s="2">
        <f ca="1">IFERROR(__xludf.DUMMYFUNCTION("""COMPUTED_VALUE"""),0)</f>
        <v>0</v>
      </c>
      <c r="AJ230" s="2">
        <f ca="1">IFERROR(__xludf.DUMMYFUNCTION("""COMPUTED_VALUE"""),0)</f>
        <v>0</v>
      </c>
      <c r="AK230" s="2">
        <f ca="1">IFERROR(__xludf.DUMMYFUNCTION("""COMPUTED_VALUE"""),0)</f>
        <v>0</v>
      </c>
      <c r="AL230" s="2">
        <f ca="1">IFERROR(__xludf.DUMMYFUNCTION("""COMPUTED_VALUE"""),0)</f>
        <v>0</v>
      </c>
      <c r="AM230" s="2">
        <f ca="1">IFERROR(__xludf.DUMMYFUNCTION("""COMPUTED_VALUE"""),0)</f>
        <v>0</v>
      </c>
      <c r="AN230" s="2">
        <f ca="1">IFERROR(__xludf.DUMMYFUNCTION("""COMPUTED_VALUE"""),0)</f>
        <v>0</v>
      </c>
      <c r="AO230" s="2">
        <f ca="1">IFERROR(__xludf.DUMMYFUNCTION("""COMPUTED_VALUE"""),0)</f>
        <v>0</v>
      </c>
      <c r="AP230" s="2">
        <f ca="1">IFERROR(__xludf.DUMMYFUNCTION("""COMPUTED_VALUE"""),0)</f>
        <v>0</v>
      </c>
      <c r="AQ230" s="2">
        <f ca="1">IFERROR(__xludf.DUMMYFUNCTION("""COMPUTED_VALUE"""),0)</f>
        <v>0</v>
      </c>
      <c r="AR230" s="2">
        <f ca="1">IFERROR(__xludf.DUMMYFUNCTION("""COMPUTED_VALUE"""),0)</f>
        <v>0</v>
      </c>
      <c r="AS230" s="2">
        <f ca="1">IFERROR(__xludf.DUMMYFUNCTION("""COMPUTED_VALUE"""),0)</f>
        <v>0</v>
      </c>
      <c r="AT230" s="2">
        <f ca="1">IFERROR(__xludf.DUMMYFUNCTION("""COMPUTED_VALUE"""),0)</f>
        <v>0</v>
      </c>
      <c r="AU230" s="2">
        <f ca="1">IFERROR(__xludf.DUMMYFUNCTION("""COMPUTED_VALUE"""),0)</f>
        <v>0</v>
      </c>
      <c r="AV230" s="2">
        <f ca="1">IFERROR(__xludf.DUMMYFUNCTION("""COMPUTED_VALUE"""),0)</f>
        <v>0</v>
      </c>
      <c r="AW230" s="2">
        <f ca="1">IFERROR(__xludf.DUMMYFUNCTION("""COMPUTED_VALUE"""),0)</f>
        <v>0</v>
      </c>
      <c r="AX230" s="2">
        <f ca="1">IFERROR(__xludf.DUMMYFUNCTION("""COMPUTED_VALUE"""),0)</f>
        <v>0</v>
      </c>
      <c r="AY230" s="2">
        <f ca="1">IFERROR(__xludf.DUMMYFUNCTION("""COMPUTED_VALUE"""),0)</f>
        <v>0</v>
      </c>
      <c r="AZ230" s="2">
        <f ca="1">IFERROR(__xludf.DUMMYFUNCTION("""COMPUTED_VALUE"""),0)</f>
        <v>0</v>
      </c>
    </row>
    <row r="231" spans="1:52" ht="13.2" x14ac:dyDescent="0.25">
      <c r="A231" s="2" t="str">
        <f ca="1">IFERROR(__xludf.DUMMYFUNCTION("""COMPUTED_VALUE"""),"Douglas County, OR")</f>
        <v>Douglas County, OR</v>
      </c>
      <c r="B231" s="2" t="str">
        <f ca="1">IFERROR(__xludf.DUMMYFUNCTION("""COMPUTED_VALUE"""),"US")</f>
        <v>US</v>
      </c>
      <c r="C231" s="2">
        <f ca="1">IFERROR(__xludf.DUMMYFUNCTION("""COMPUTED_VALUE"""),43.1261)</f>
        <v>43.126100000000001</v>
      </c>
      <c r="D231" s="2">
        <f ca="1">IFERROR(__xludf.DUMMYFUNCTION("""COMPUTED_VALUE"""),-123.2492)</f>
        <v>-123.2492</v>
      </c>
      <c r="E231" s="2">
        <f ca="1">IFERROR(__xludf.DUMMYFUNCTION("""COMPUTED_VALUE"""),0)</f>
        <v>0</v>
      </c>
      <c r="F231" s="2">
        <f ca="1">IFERROR(__xludf.DUMMYFUNCTION("""COMPUTED_VALUE"""),0)</f>
        <v>0</v>
      </c>
      <c r="G231" s="2">
        <f ca="1">IFERROR(__xludf.DUMMYFUNCTION("""COMPUTED_VALUE"""),0)</f>
        <v>0</v>
      </c>
      <c r="H231" s="2">
        <f ca="1">IFERROR(__xludf.DUMMYFUNCTION("""COMPUTED_VALUE"""),0)</f>
        <v>0</v>
      </c>
      <c r="I231" s="2">
        <f ca="1">IFERROR(__xludf.DUMMYFUNCTION("""COMPUTED_VALUE"""),0)</f>
        <v>0</v>
      </c>
      <c r="J231" s="2">
        <f ca="1">IFERROR(__xludf.DUMMYFUNCTION("""COMPUTED_VALUE"""),0)</f>
        <v>0</v>
      </c>
      <c r="K231" s="2">
        <f ca="1">IFERROR(__xludf.DUMMYFUNCTION("""COMPUTED_VALUE"""),0)</f>
        <v>0</v>
      </c>
      <c r="L231" s="2">
        <f ca="1">IFERROR(__xludf.DUMMYFUNCTION("""COMPUTED_VALUE"""),0)</f>
        <v>0</v>
      </c>
      <c r="M231" s="2">
        <f ca="1">IFERROR(__xludf.DUMMYFUNCTION("""COMPUTED_VALUE"""),0)</f>
        <v>0</v>
      </c>
      <c r="N231" s="2">
        <f ca="1">IFERROR(__xludf.DUMMYFUNCTION("""COMPUTED_VALUE"""),0)</f>
        <v>0</v>
      </c>
      <c r="O231" s="2">
        <f ca="1">IFERROR(__xludf.DUMMYFUNCTION("""COMPUTED_VALUE"""),0)</f>
        <v>0</v>
      </c>
      <c r="P231" s="2">
        <f ca="1">IFERROR(__xludf.DUMMYFUNCTION("""COMPUTED_VALUE"""),0)</f>
        <v>0</v>
      </c>
      <c r="Q231" s="2">
        <f ca="1">IFERROR(__xludf.DUMMYFUNCTION("""COMPUTED_VALUE"""),0)</f>
        <v>0</v>
      </c>
      <c r="R231" s="2">
        <f ca="1">IFERROR(__xludf.DUMMYFUNCTION("""COMPUTED_VALUE"""),0)</f>
        <v>0</v>
      </c>
      <c r="S231" s="2">
        <f ca="1">IFERROR(__xludf.DUMMYFUNCTION("""COMPUTED_VALUE"""),0)</f>
        <v>0</v>
      </c>
      <c r="T231" s="2">
        <f ca="1">IFERROR(__xludf.DUMMYFUNCTION("""COMPUTED_VALUE"""),0)</f>
        <v>0</v>
      </c>
      <c r="U231" s="2">
        <f ca="1">IFERROR(__xludf.DUMMYFUNCTION("""COMPUTED_VALUE"""),0)</f>
        <v>0</v>
      </c>
      <c r="V231" s="2">
        <f ca="1">IFERROR(__xludf.DUMMYFUNCTION("""COMPUTED_VALUE"""),0)</f>
        <v>0</v>
      </c>
      <c r="W231" s="2">
        <f ca="1">IFERROR(__xludf.DUMMYFUNCTION("""COMPUTED_VALUE"""),0)</f>
        <v>0</v>
      </c>
      <c r="X231" s="2">
        <f ca="1">IFERROR(__xludf.DUMMYFUNCTION("""COMPUTED_VALUE"""),0)</f>
        <v>0</v>
      </c>
      <c r="Y231" s="2">
        <f ca="1">IFERROR(__xludf.DUMMYFUNCTION("""COMPUTED_VALUE"""),0)</f>
        <v>0</v>
      </c>
      <c r="Z231" s="2">
        <f ca="1">IFERROR(__xludf.DUMMYFUNCTION("""COMPUTED_VALUE"""),0)</f>
        <v>0</v>
      </c>
      <c r="AA231" s="2">
        <f ca="1">IFERROR(__xludf.DUMMYFUNCTION("""COMPUTED_VALUE"""),0)</f>
        <v>0</v>
      </c>
      <c r="AB231" s="2">
        <f ca="1">IFERROR(__xludf.DUMMYFUNCTION("""COMPUTED_VALUE"""),0)</f>
        <v>0</v>
      </c>
      <c r="AC231" s="2">
        <f ca="1">IFERROR(__xludf.DUMMYFUNCTION("""COMPUTED_VALUE"""),0)</f>
        <v>0</v>
      </c>
      <c r="AD231" s="2">
        <f ca="1">IFERROR(__xludf.DUMMYFUNCTION("""COMPUTED_VALUE"""),0)</f>
        <v>0</v>
      </c>
      <c r="AE231" s="2">
        <f ca="1">IFERROR(__xludf.DUMMYFUNCTION("""COMPUTED_VALUE"""),0)</f>
        <v>0</v>
      </c>
      <c r="AF231" s="2">
        <f ca="1">IFERROR(__xludf.DUMMYFUNCTION("""COMPUTED_VALUE"""),0)</f>
        <v>0</v>
      </c>
      <c r="AG231" s="2">
        <f ca="1">IFERROR(__xludf.DUMMYFUNCTION("""COMPUTED_VALUE"""),0)</f>
        <v>0</v>
      </c>
      <c r="AH231" s="2">
        <f ca="1">IFERROR(__xludf.DUMMYFUNCTION("""COMPUTED_VALUE"""),0)</f>
        <v>0</v>
      </c>
      <c r="AI231" s="2">
        <f ca="1">IFERROR(__xludf.DUMMYFUNCTION("""COMPUTED_VALUE"""),0)</f>
        <v>0</v>
      </c>
      <c r="AJ231" s="2">
        <f ca="1">IFERROR(__xludf.DUMMYFUNCTION("""COMPUTED_VALUE"""),0)</f>
        <v>0</v>
      </c>
      <c r="AK231" s="2">
        <f ca="1">IFERROR(__xludf.DUMMYFUNCTION("""COMPUTED_VALUE"""),0)</f>
        <v>0</v>
      </c>
      <c r="AL231" s="2">
        <f ca="1">IFERROR(__xludf.DUMMYFUNCTION("""COMPUTED_VALUE"""),0)</f>
        <v>0</v>
      </c>
      <c r="AM231" s="2">
        <f ca="1">IFERROR(__xludf.DUMMYFUNCTION("""COMPUTED_VALUE"""),0)</f>
        <v>0</v>
      </c>
      <c r="AN231" s="2">
        <f ca="1">IFERROR(__xludf.DUMMYFUNCTION("""COMPUTED_VALUE"""),0)</f>
        <v>0</v>
      </c>
      <c r="AO231" s="2">
        <f ca="1">IFERROR(__xludf.DUMMYFUNCTION("""COMPUTED_VALUE"""),0)</f>
        <v>0</v>
      </c>
      <c r="AP231" s="2">
        <f ca="1">IFERROR(__xludf.DUMMYFUNCTION("""COMPUTED_VALUE"""),0)</f>
        <v>0</v>
      </c>
      <c r="AQ231" s="2">
        <f ca="1">IFERROR(__xludf.DUMMYFUNCTION("""COMPUTED_VALUE"""),0)</f>
        <v>0</v>
      </c>
      <c r="AR231" s="2">
        <f ca="1">IFERROR(__xludf.DUMMYFUNCTION("""COMPUTED_VALUE"""),0)</f>
        <v>0</v>
      </c>
      <c r="AS231" s="2">
        <f ca="1">IFERROR(__xludf.DUMMYFUNCTION("""COMPUTED_VALUE"""),0)</f>
        <v>0</v>
      </c>
      <c r="AT231" s="2">
        <f ca="1">IFERROR(__xludf.DUMMYFUNCTION("""COMPUTED_VALUE"""),0)</f>
        <v>0</v>
      </c>
      <c r="AU231" s="2">
        <f ca="1">IFERROR(__xludf.DUMMYFUNCTION("""COMPUTED_VALUE"""),0)</f>
        <v>0</v>
      </c>
      <c r="AV231" s="2">
        <f ca="1">IFERROR(__xludf.DUMMYFUNCTION("""COMPUTED_VALUE"""),0)</f>
        <v>0</v>
      </c>
      <c r="AW231" s="2">
        <f ca="1">IFERROR(__xludf.DUMMYFUNCTION("""COMPUTED_VALUE"""),0)</f>
        <v>0</v>
      </c>
      <c r="AX231" s="2">
        <f ca="1">IFERROR(__xludf.DUMMYFUNCTION("""COMPUTED_VALUE"""),0)</f>
        <v>0</v>
      </c>
      <c r="AY231" s="2">
        <f ca="1">IFERROR(__xludf.DUMMYFUNCTION("""COMPUTED_VALUE"""),0)</f>
        <v>0</v>
      </c>
      <c r="AZ231" s="2">
        <f ca="1">IFERROR(__xludf.DUMMYFUNCTION("""COMPUTED_VALUE"""),0)</f>
        <v>0</v>
      </c>
    </row>
    <row r="232" spans="1:52" ht="13.2" x14ac:dyDescent="0.25">
      <c r="A232" s="2" t="str">
        <f ca="1">IFERROR(__xludf.DUMMYFUNCTION("""COMPUTED_VALUE"""),"Fresno County, CA")</f>
        <v>Fresno County, CA</v>
      </c>
      <c r="B232" s="2" t="str">
        <f ca="1">IFERROR(__xludf.DUMMYFUNCTION("""COMPUTED_VALUE"""),"US")</f>
        <v>US</v>
      </c>
      <c r="C232" s="2">
        <f ca="1">IFERROR(__xludf.DUMMYFUNCTION("""COMPUTED_VALUE"""),36.9859)</f>
        <v>36.985900000000001</v>
      </c>
      <c r="D232" s="2">
        <f ca="1">IFERROR(__xludf.DUMMYFUNCTION("""COMPUTED_VALUE"""),-119.2321)</f>
        <v>-119.2321</v>
      </c>
      <c r="E232" s="2">
        <f ca="1">IFERROR(__xludf.DUMMYFUNCTION("""COMPUTED_VALUE"""),0)</f>
        <v>0</v>
      </c>
      <c r="F232" s="2">
        <f ca="1">IFERROR(__xludf.DUMMYFUNCTION("""COMPUTED_VALUE"""),0)</f>
        <v>0</v>
      </c>
      <c r="G232" s="2">
        <f ca="1">IFERROR(__xludf.DUMMYFUNCTION("""COMPUTED_VALUE"""),0)</f>
        <v>0</v>
      </c>
      <c r="H232" s="2">
        <f ca="1">IFERROR(__xludf.DUMMYFUNCTION("""COMPUTED_VALUE"""),0)</f>
        <v>0</v>
      </c>
      <c r="I232" s="2">
        <f ca="1">IFERROR(__xludf.DUMMYFUNCTION("""COMPUTED_VALUE"""),0)</f>
        <v>0</v>
      </c>
      <c r="J232" s="2">
        <f ca="1">IFERROR(__xludf.DUMMYFUNCTION("""COMPUTED_VALUE"""),0)</f>
        <v>0</v>
      </c>
      <c r="K232" s="2">
        <f ca="1">IFERROR(__xludf.DUMMYFUNCTION("""COMPUTED_VALUE"""),0)</f>
        <v>0</v>
      </c>
      <c r="L232" s="2">
        <f ca="1">IFERROR(__xludf.DUMMYFUNCTION("""COMPUTED_VALUE"""),0)</f>
        <v>0</v>
      </c>
      <c r="M232" s="2">
        <f ca="1">IFERROR(__xludf.DUMMYFUNCTION("""COMPUTED_VALUE"""),0)</f>
        <v>0</v>
      </c>
      <c r="N232" s="2">
        <f ca="1">IFERROR(__xludf.DUMMYFUNCTION("""COMPUTED_VALUE"""),0)</f>
        <v>0</v>
      </c>
      <c r="O232" s="2">
        <f ca="1">IFERROR(__xludf.DUMMYFUNCTION("""COMPUTED_VALUE"""),0)</f>
        <v>0</v>
      </c>
      <c r="P232" s="2">
        <f ca="1">IFERROR(__xludf.DUMMYFUNCTION("""COMPUTED_VALUE"""),0)</f>
        <v>0</v>
      </c>
      <c r="Q232" s="2">
        <f ca="1">IFERROR(__xludf.DUMMYFUNCTION("""COMPUTED_VALUE"""),0)</f>
        <v>0</v>
      </c>
      <c r="R232" s="2">
        <f ca="1">IFERROR(__xludf.DUMMYFUNCTION("""COMPUTED_VALUE"""),0)</f>
        <v>0</v>
      </c>
      <c r="S232" s="2">
        <f ca="1">IFERROR(__xludf.DUMMYFUNCTION("""COMPUTED_VALUE"""),0)</f>
        <v>0</v>
      </c>
      <c r="T232" s="2">
        <f ca="1">IFERROR(__xludf.DUMMYFUNCTION("""COMPUTED_VALUE"""),0)</f>
        <v>0</v>
      </c>
      <c r="U232" s="2">
        <f ca="1">IFERROR(__xludf.DUMMYFUNCTION("""COMPUTED_VALUE"""),0)</f>
        <v>0</v>
      </c>
      <c r="V232" s="2">
        <f ca="1">IFERROR(__xludf.DUMMYFUNCTION("""COMPUTED_VALUE"""),0)</f>
        <v>0</v>
      </c>
      <c r="W232" s="2">
        <f ca="1">IFERROR(__xludf.DUMMYFUNCTION("""COMPUTED_VALUE"""),0)</f>
        <v>0</v>
      </c>
      <c r="X232" s="2">
        <f ca="1">IFERROR(__xludf.DUMMYFUNCTION("""COMPUTED_VALUE"""),0)</f>
        <v>0</v>
      </c>
      <c r="Y232" s="2">
        <f ca="1">IFERROR(__xludf.DUMMYFUNCTION("""COMPUTED_VALUE"""),0)</f>
        <v>0</v>
      </c>
      <c r="Z232" s="2">
        <f ca="1">IFERROR(__xludf.DUMMYFUNCTION("""COMPUTED_VALUE"""),0)</f>
        <v>0</v>
      </c>
      <c r="AA232" s="2">
        <f ca="1">IFERROR(__xludf.DUMMYFUNCTION("""COMPUTED_VALUE"""),0)</f>
        <v>0</v>
      </c>
      <c r="AB232" s="2">
        <f ca="1">IFERROR(__xludf.DUMMYFUNCTION("""COMPUTED_VALUE"""),0)</f>
        <v>0</v>
      </c>
      <c r="AC232" s="2">
        <f ca="1">IFERROR(__xludf.DUMMYFUNCTION("""COMPUTED_VALUE"""),0)</f>
        <v>0</v>
      </c>
      <c r="AD232" s="2">
        <f ca="1">IFERROR(__xludf.DUMMYFUNCTION("""COMPUTED_VALUE"""),0)</f>
        <v>0</v>
      </c>
      <c r="AE232" s="2">
        <f ca="1">IFERROR(__xludf.DUMMYFUNCTION("""COMPUTED_VALUE"""),0)</f>
        <v>0</v>
      </c>
      <c r="AF232" s="2">
        <f ca="1">IFERROR(__xludf.DUMMYFUNCTION("""COMPUTED_VALUE"""),0)</f>
        <v>0</v>
      </c>
      <c r="AG232" s="2">
        <f ca="1">IFERROR(__xludf.DUMMYFUNCTION("""COMPUTED_VALUE"""),0)</f>
        <v>0</v>
      </c>
      <c r="AH232" s="2">
        <f ca="1">IFERROR(__xludf.DUMMYFUNCTION("""COMPUTED_VALUE"""),0)</f>
        <v>0</v>
      </c>
      <c r="AI232" s="2">
        <f ca="1">IFERROR(__xludf.DUMMYFUNCTION("""COMPUTED_VALUE"""),0)</f>
        <v>0</v>
      </c>
      <c r="AJ232" s="2">
        <f ca="1">IFERROR(__xludf.DUMMYFUNCTION("""COMPUTED_VALUE"""),0)</f>
        <v>0</v>
      </c>
      <c r="AK232" s="2">
        <f ca="1">IFERROR(__xludf.DUMMYFUNCTION("""COMPUTED_VALUE"""),0)</f>
        <v>0</v>
      </c>
      <c r="AL232" s="2">
        <f ca="1">IFERROR(__xludf.DUMMYFUNCTION("""COMPUTED_VALUE"""),0)</f>
        <v>0</v>
      </c>
      <c r="AM232" s="2">
        <f ca="1">IFERROR(__xludf.DUMMYFUNCTION("""COMPUTED_VALUE"""),0)</f>
        <v>0</v>
      </c>
      <c r="AN232" s="2">
        <f ca="1">IFERROR(__xludf.DUMMYFUNCTION("""COMPUTED_VALUE"""),0)</f>
        <v>0</v>
      </c>
      <c r="AO232" s="2">
        <f ca="1">IFERROR(__xludf.DUMMYFUNCTION("""COMPUTED_VALUE"""),0)</f>
        <v>0</v>
      </c>
      <c r="AP232" s="2">
        <f ca="1">IFERROR(__xludf.DUMMYFUNCTION("""COMPUTED_VALUE"""),0)</f>
        <v>0</v>
      </c>
      <c r="AQ232" s="2">
        <f ca="1">IFERROR(__xludf.DUMMYFUNCTION("""COMPUTED_VALUE"""),0)</f>
        <v>0</v>
      </c>
      <c r="AR232" s="2">
        <f ca="1">IFERROR(__xludf.DUMMYFUNCTION("""COMPUTED_VALUE"""),0)</f>
        <v>0</v>
      </c>
      <c r="AS232" s="2">
        <f ca="1">IFERROR(__xludf.DUMMYFUNCTION("""COMPUTED_VALUE"""),0)</f>
        <v>0</v>
      </c>
      <c r="AT232" s="2">
        <f ca="1">IFERROR(__xludf.DUMMYFUNCTION("""COMPUTED_VALUE"""),0)</f>
        <v>0</v>
      </c>
      <c r="AU232" s="2">
        <f ca="1">IFERROR(__xludf.DUMMYFUNCTION("""COMPUTED_VALUE"""),0)</f>
        <v>0</v>
      </c>
      <c r="AV232" s="2">
        <f ca="1">IFERROR(__xludf.DUMMYFUNCTION("""COMPUTED_VALUE"""),0)</f>
        <v>0</v>
      </c>
      <c r="AW232" s="2">
        <f ca="1">IFERROR(__xludf.DUMMYFUNCTION("""COMPUTED_VALUE"""),0)</f>
        <v>0</v>
      </c>
      <c r="AX232" s="2">
        <f ca="1">IFERROR(__xludf.DUMMYFUNCTION("""COMPUTED_VALUE"""),0)</f>
        <v>0</v>
      </c>
      <c r="AY232" s="2">
        <f ca="1">IFERROR(__xludf.DUMMYFUNCTION("""COMPUTED_VALUE"""),0)</f>
        <v>0</v>
      </c>
      <c r="AZ232" s="2">
        <f ca="1">IFERROR(__xludf.DUMMYFUNCTION("""COMPUTED_VALUE"""),0)</f>
        <v>0</v>
      </c>
    </row>
    <row r="233" spans="1:52" ht="13.2" x14ac:dyDescent="0.25">
      <c r="A233" s="2" t="str">
        <f ca="1">IFERROR(__xludf.DUMMYFUNCTION("""COMPUTED_VALUE"""),"Harford County, MD")</f>
        <v>Harford County, MD</v>
      </c>
      <c r="B233" s="2" t="str">
        <f ca="1">IFERROR(__xludf.DUMMYFUNCTION("""COMPUTED_VALUE"""),"US")</f>
        <v>US</v>
      </c>
      <c r="C233" s="2">
        <f ca="1">IFERROR(__xludf.DUMMYFUNCTION("""COMPUTED_VALUE"""),39.5839)</f>
        <v>39.5839</v>
      </c>
      <c r="D233" s="2">
        <f ca="1">IFERROR(__xludf.DUMMYFUNCTION("""COMPUTED_VALUE"""),-76.3637)</f>
        <v>-76.363699999999994</v>
      </c>
      <c r="E233" s="2">
        <f ca="1">IFERROR(__xludf.DUMMYFUNCTION("""COMPUTED_VALUE"""),0)</f>
        <v>0</v>
      </c>
      <c r="F233" s="2">
        <f ca="1">IFERROR(__xludf.DUMMYFUNCTION("""COMPUTED_VALUE"""),0)</f>
        <v>0</v>
      </c>
      <c r="G233" s="2">
        <f ca="1">IFERROR(__xludf.DUMMYFUNCTION("""COMPUTED_VALUE"""),0)</f>
        <v>0</v>
      </c>
      <c r="H233" s="2">
        <f ca="1">IFERROR(__xludf.DUMMYFUNCTION("""COMPUTED_VALUE"""),0)</f>
        <v>0</v>
      </c>
      <c r="I233" s="2">
        <f ca="1">IFERROR(__xludf.DUMMYFUNCTION("""COMPUTED_VALUE"""),0)</f>
        <v>0</v>
      </c>
      <c r="J233" s="2">
        <f ca="1">IFERROR(__xludf.DUMMYFUNCTION("""COMPUTED_VALUE"""),0)</f>
        <v>0</v>
      </c>
      <c r="K233" s="2">
        <f ca="1">IFERROR(__xludf.DUMMYFUNCTION("""COMPUTED_VALUE"""),0)</f>
        <v>0</v>
      </c>
      <c r="L233" s="2">
        <f ca="1">IFERROR(__xludf.DUMMYFUNCTION("""COMPUTED_VALUE"""),0)</f>
        <v>0</v>
      </c>
      <c r="M233" s="2">
        <f ca="1">IFERROR(__xludf.DUMMYFUNCTION("""COMPUTED_VALUE"""),0)</f>
        <v>0</v>
      </c>
      <c r="N233" s="2">
        <f ca="1">IFERROR(__xludf.DUMMYFUNCTION("""COMPUTED_VALUE"""),0)</f>
        <v>0</v>
      </c>
      <c r="O233" s="2">
        <f ca="1">IFERROR(__xludf.DUMMYFUNCTION("""COMPUTED_VALUE"""),0)</f>
        <v>0</v>
      </c>
      <c r="P233" s="2">
        <f ca="1">IFERROR(__xludf.DUMMYFUNCTION("""COMPUTED_VALUE"""),0)</f>
        <v>0</v>
      </c>
      <c r="Q233" s="2">
        <f ca="1">IFERROR(__xludf.DUMMYFUNCTION("""COMPUTED_VALUE"""),0)</f>
        <v>0</v>
      </c>
      <c r="R233" s="2">
        <f ca="1">IFERROR(__xludf.DUMMYFUNCTION("""COMPUTED_VALUE"""),0)</f>
        <v>0</v>
      </c>
      <c r="S233" s="2">
        <f ca="1">IFERROR(__xludf.DUMMYFUNCTION("""COMPUTED_VALUE"""),0)</f>
        <v>0</v>
      </c>
      <c r="T233" s="2">
        <f ca="1">IFERROR(__xludf.DUMMYFUNCTION("""COMPUTED_VALUE"""),0)</f>
        <v>0</v>
      </c>
      <c r="U233" s="2">
        <f ca="1">IFERROR(__xludf.DUMMYFUNCTION("""COMPUTED_VALUE"""),0)</f>
        <v>0</v>
      </c>
      <c r="V233" s="2">
        <f ca="1">IFERROR(__xludf.DUMMYFUNCTION("""COMPUTED_VALUE"""),0)</f>
        <v>0</v>
      </c>
      <c r="W233" s="2">
        <f ca="1">IFERROR(__xludf.DUMMYFUNCTION("""COMPUTED_VALUE"""),0)</f>
        <v>0</v>
      </c>
      <c r="X233" s="2">
        <f ca="1">IFERROR(__xludf.DUMMYFUNCTION("""COMPUTED_VALUE"""),0)</f>
        <v>0</v>
      </c>
      <c r="Y233" s="2">
        <f ca="1">IFERROR(__xludf.DUMMYFUNCTION("""COMPUTED_VALUE"""),0)</f>
        <v>0</v>
      </c>
      <c r="Z233" s="2">
        <f ca="1">IFERROR(__xludf.DUMMYFUNCTION("""COMPUTED_VALUE"""),0)</f>
        <v>0</v>
      </c>
      <c r="AA233" s="2">
        <f ca="1">IFERROR(__xludf.DUMMYFUNCTION("""COMPUTED_VALUE"""),0)</f>
        <v>0</v>
      </c>
      <c r="AB233" s="2">
        <f ca="1">IFERROR(__xludf.DUMMYFUNCTION("""COMPUTED_VALUE"""),0)</f>
        <v>0</v>
      </c>
      <c r="AC233" s="2">
        <f ca="1">IFERROR(__xludf.DUMMYFUNCTION("""COMPUTED_VALUE"""),0)</f>
        <v>0</v>
      </c>
      <c r="AD233" s="2">
        <f ca="1">IFERROR(__xludf.DUMMYFUNCTION("""COMPUTED_VALUE"""),0)</f>
        <v>0</v>
      </c>
      <c r="AE233" s="2">
        <f ca="1">IFERROR(__xludf.DUMMYFUNCTION("""COMPUTED_VALUE"""),0)</f>
        <v>0</v>
      </c>
      <c r="AF233" s="2">
        <f ca="1">IFERROR(__xludf.DUMMYFUNCTION("""COMPUTED_VALUE"""),0)</f>
        <v>0</v>
      </c>
      <c r="AG233" s="2">
        <f ca="1">IFERROR(__xludf.DUMMYFUNCTION("""COMPUTED_VALUE"""),0)</f>
        <v>0</v>
      </c>
      <c r="AH233" s="2">
        <f ca="1">IFERROR(__xludf.DUMMYFUNCTION("""COMPUTED_VALUE"""),0)</f>
        <v>0</v>
      </c>
      <c r="AI233" s="2">
        <f ca="1">IFERROR(__xludf.DUMMYFUNCTION("""COMPUTED_VALUE"""),0)</f>
        <v>0</v>
      </c>
      <c r="AJ233" s="2">
        <f ca="1">IFERROR(__xludf.DUMMYFUNCTION("""COMPUTED_VALUE"""),0)</f>
        <v>0</v>
      </c>
      <c r="AK233" s="2">
        <f ca="1">IFERROR(__xludf.DUMMYFUNCTION("""COMPUTED_VALUE"""),0)</f>
        <v>0</v>
      </c>
      <c r="AL233" s="2">
        <f ca="1">IFERROR(__xludf.DUMMYFUNCTION("""COMPUTED_VALUE"""),0)</f>
        <v>0</v>
      </c>
      <c r="AM233" s="2">
        <f ca="1">IFERROR(__xludf.DUMMYFUNCTION("""COMPUTED_VALUE"""),0)</f>
        <v>0</v>
      </c>
      <c r="AN233" s="2">
        <f ca="1">IFERROR(__xludf.DUMMYFUNCTION("""COMPUTED_VALUE"""),0)</f>
        <v>0</v>
      </c>
      <c r="AO233" s="2">
        <f ca="1">IFERROR(__xludf.DUMMYFUNCTION("""COMPUTED_VALUE"""),0)</f>
        <v>0</v>
      </c>
      <c r="AP233" s="2">
        <f ca="1">IFERROR(__xludf.DUMMYFUNCTION("""COMPUTED_VALUE"""),0)</f>
        <v>0</v>
      </c>
      <c r="AQ233" s="2">
        <f ca="1">IFERROR(__xludf.DUMMYFUNCTION("""COMPUTED_VALUE"""),0)</f>
        <v>0</v>
      </c>
      <c r="AR233" s="2">
        <f ca="1">IFERROR(__xludf.DUMMYFUNCTION("""COMPUTED_VALUE"""),0)</f>
        <v>0</v>
      </c>
      <c r="AS233" s="2">
        <f ca="1">IFERROR(__xludf.DUMMYFUNCTION("""COMPUTED_VALUE"""),0)</f>
        <v>0</v>
      </c>
      <c r="AT233" s="2">
        <f ca="1">IFERROR(__xludf.DUMMYFUNCTION("""COMPUTED_VALUE"""),0)</f>
        <v>0</v>
      </c>
      <c r="AU233" s="2">
        <f ca="1">IFERROR(__xludf.DUMMYFUNCTION("""COMPUTED_VALUE"""),0)</f>
        <v>0</v>
      </c>
      <c r="AV233" s="2">
        <f ca="1">IFERROR(__xludf.DUMMYFUNCTION("""COMPUTED_VALUE"""),0)</f>
        <v>0</v>
      </c>
      <c r="AW233" s="2">
        <f ca="1">IFERROR(__xludf.DUMMYFUNCTION("""COMPUTED_VALUE"""),0)</f>
        <v>0</v>
      </c>
      <c r="AX233" s="2">
        <f ca="1">IFERROR(__xludf.DUMMYFUNCTION("""COMPUTED_VALUE"""),0)</f>
        <v>0</v>
      </c>
      <c r="AY233" s="2">
        <f ca="1">IFERROR(__xludf.DUMMYFUNCTION("""COMPUTED_VALUE"""),0)</f>
        <v>0</v>
      </c>
      <c r="AZ233" s="2">
        <f ca="1">IFERROR(__xludf.DUMMYFUNCTION("""COMPUTED_VALUE"""),0)</f>
        <v>0</v>
      </c>
    </row>
    <row r="234" spans="1:52" ht="13.2" x14ac:dyDescent="0.25">
      <c r="A234" s="2" t="str">
        <f ca="1">IFERROR(__xludf.DUMMYFUNCTION("""COMPUTED_VALUE"""),"Hendricks County, IN")</f>
        <v>Hendricks County, IN</v>
      </c>
      <c r="B234" s="2" t="str">
        <f ca="1">IFERROR(__xludf.DUMMYFUNCTION("""COMPUTED_VALUE"""),"US")</f>
        <v>US</v>
      </c>
      <c r="C234" s="2">
        <f ca="1">IFERROR(__xludf.DUMMYFUNCTION("""COMPUTED_VALUE"""),39.8065)</f>
        <v>39.8065</v>
      </c>
      <c r="D234" s="2">
        <f ca="1">IFERROR(__xludf.DUMMYFUNCTION("""COMPUTED_VALUE"""),-86.5401)</f>
        <v>-86.540099999999995</v>
      </c>
      <c r="E234" s="2">
        <f ca="1">IFERROR(__xludf.DUMMYFUNCTION("""COMPUTED_VALUE"""),0)</f>
        <v>0</v>
      </c>
      <c r="F234" s="2">
        <f ca="1">IFERROR(__xludf.DUMMYFUNCTION("""COMPUTED_VALUE"""),0)</f>
        <v>0</v>
      </c>
      <c r="G234" s="2">
        <f ca="1">IFERROR(__xludf.DUMMYFUNCTION("""COMPUTED_VALUE"""),0)</f>
        <v>0</v>
      </c>
      <c r="H234" s="2">
        <f ca="1">IFERROR(__xludf.DUMMYFUNCTION("""COMPUTED_VALUE"""),0)</f>
        <v>0</v>
      </c>
      <c r="I234" s="2">
        <f ca="1">IFERROR(__xludf.DUMMYFUNCTION("""COMPUTED_VALUE"""),0)</f>
        <v>0</v>
      </c>
      <c r="J234" s="2">
        <f ca="1">IFERROR(__xludf.DUMMYFUNCTION("""COMPUTED_VALUE"""),0)</f>
        <v>0</v>
      </c>
      <c r="K234" s="2">
        <f ca="1">IFERROR(__xludf.DUMMYFUNCTION("""COMPUTED_VALUE"""),0)</f>
        <v>0</v>
      </c>
      <c r="L234" s="2">
        <f ca="1">IFERROR(__xludf.DUMMYFUNCTION("""COMPUTED_VALUE"""),0)</f>
        <v>0</v>
      </c>
      <c r="M234" s="2">
        <f ca="1">IFERROR(__xludf.DUMMYFUNCTION("""COMPUTED_VALUE"""),0)</f>
        <v>0</v>
      </c>
      <c r="N234" s="2">
        <f ca="1">IFERROR(__xludf.DUMMYFUNCTION("""COMPUTED_VALUE"""),0)</f>
        <v>0</v>
      </c>
      <c r="O234" s="2">
        <f ca="1">IFERROR(__xludf.DUMMYFUNCTION("""COMPUTED_VALUE"""),0)</f>
        <v>0</v>
      </c>
      <c r="P234" s="2">
        <f ca="1">IFERROR(__xludf.DUMMYFUNCTION("""COMPUTED_VALUE"""),0)</f>
        <v>0</v>
      </c>
      <c r="Q234" s="2">
        <f ca="1">IFERROR(__xludf.DUMMYFUNCTION("""COMPUTED_VALUE"""),0)</f>
        <v>0</v>
      </c>
      <c r="R234" s="2">
        <f ca="1">IFERROR(__xludf.DUMMYFUNCTION("""COMPUTED_VALUE"""),0)</f>
        <v>0</v>
      </c>
      <c r="S234" s="2">
        <f ca="1">IFERROR(__xludf.DUMMYFUNCTION("""COMPUTED_VALUE"""),0)</f>
        <v>0</v>
      </c>
      <c r="T234" s="2">
        <f ca="1">IFERROR(__xludf.DUMMYFUNCTION("""COMPUTED_VALUE"""),0)</f>
        <v>0</v>
      </c>
      <c r="U234" s="2">
        <f ca="1">IFERROR(__xludf.DUMMYFUNCTION("""COMPUTED_VALUE"""),0)</f>
        <v>0</v>
      </c>
      <c r="V234" s="2">
        <f ca="1">IFERROR(__xludf.DUMMYFUNCTION("""COMPUTED_VALUE"""),0)</f>
        <v>0</v>
      </c>
      <c r="W234" s="2">
        <f ca="1">IFERROR(__xludf.DUMMYFUNCTION("""COMPUTED_VALUE"""),0)</f>
        <v>0</v>
      </c>
      <c r="X234" s="2">
        <f ca="1">IFERROR(__xludf.DUMMYFUNCTION("""COMPUTED_VALUE"""),0)</f>
        <v>0</v>
      </c>
      <c r="Y234" s="2">
        <f ca="1">IFERROR(__xludf.DUMMYFUNCTION("""COMPUTED_VALUE"""),0)</f>
        <v>0</v>
      </c>
      <c r="Z234" s="2">
        <f ca="1">IFERROR(__xludf.DUMMYFUNCTION("""COMPUTED_VALUE"""),0)</f>
        <v>0</v>
      </c>
      <c r="AA234" s="2">
        <f ca="1">IFERROR(__xludf.DUMMYFUNCTION("""COMPUTED_VALUE"""),0)</f>
        <v>0</v>
      </c>
      <c r="AB234" s="2">
        <f ca="1">IFERROR(__xludf.DUMMYFUNCTION("""COMPUTED_VALUE"""),0)</f>
        <v>0</v>
      </c>
      <c r="AC234" s="2">
        <f ca="1">IFERROR(__xludf.DUMMYFUNCTION("""COMPUTED_VALUE"""),0)</f>
        <v>0</v>
      </c>
      <c r="AD234" s="2">
        <f ca="1">IFERROR(__xludf.DUMMYFUNCTION("""COMPUTED_VALUE"""),0)</f>
        <v>0</v>
      </c>
      <c r="AE234" s="2">
        <f ca="1">IFERROR(__xludf.DUMMYFUNCTION("""COMPUTED_VALUE"""),0)</f>
        <v>0</v>
      </c>
      <c r="AF234" s="2">
        <f ca="1">IFERROR(__xludf.DUMMYFUNCTION("""COMPUTED_VALUE"""),0)</f>
        <v>0</v>
      </c>
      <c r="AG234" s="2">
        <f ca="1">IFERROR(__xludf.DUMMYFUNCTION("""COMPUTED_VALUE"""),0)</f>
        <v>0</v>
      </c>
      <c r="AH234" s="2">
        <f ca="1">IFERROR(__xludf.DUMMYFUNCTION("""COMPUTED_VALUE"""),0)</f>
        <v>0</v>
      </c>
      <c r="AI234" s="2">
        <f ca="1">IFERROR(__xludf.DUMMYFUNCTION("""COMPUTED_VALUE"""),0)</f>
        <v>0</v>
      </c>
      <c r="AJ234" s="2">
        <f ca="1">IFERROR(__xludf.DUMMYFUNCTION("""COMPUTED_VALUE"""),0)</f>
        <v>0</v>
      </c>
      <c r="AK234" s="2">
        <f ca="1">IFERROR(__xludf.DUMMYFUNCTION("""COMPUTED_VALUE"""),0)</f>
        <v>0</v>
      </c>
      <c r="AL234" s="2">
        <f ca="1">IFERROR(__xludf.DUMMYFUNCTION("""COMPUTED_VALUE"""),0)</f>
        <v>0</v>
      </c>
      <c r="AM234" s="2">
        <f ca="1">IFERROR(__xludf.DUMMYFUNCTION("""COMPUTED_VALUE"""),0)</f>
        <v>0</v>
      </c>
      <c r="AN234" s="2">
        <f ca="1">IFERROR(__xludf.DUMMYFUNCTION("""COMPUTED_VALUE"""),0)</f>
        <v>0</v>
      </c>
      <c r="AO234" s="2">
        <f ca="1">IFERROR(__xludf.DUMMYFUNCTION("""COMPUTED_VALUE"""),0)</f>
        <v>0</v>
      </c>
      <c r="AP234" s="2">
        <f ca="1">IFERROR(__xludf.DUMMYFUNCTION("""COMPUTED_VALUE"""),0)</f>
        <v>0</v>
      </c>
      <c r="AQ234" s="2">
        <f ca="1">IFERROR(__xludf.DUMMYFUNCTION("""COMPUTED_VALUE"""),0)</f>
        <v>0</v>
      </c>
      <c r="AR234" s="2">
        <f ca="1">IFERROR(__xludf.DUMMYFUNCTION("""COMPUTED_VALUE"""),0)</f>
        <v>0</v>
      </c>
      <c r="AS234" s="2">
        <f ca="1">IFERROR(__xludf.DUMMYFUNCTION("""COMPUTED_VALUE"""),0)</f>
        <v>0</v>
      </c>
      <c r="AT234" s="2">
        <f ca="1">IFERROR(__xludf.DUMMYFUNCTION("""COMPUTED_VALUE"""),0)</f>
        <v>0</v>
      </c>
      <c r="AU234" s="2">
        <f ca="1">IFERROR(__xludf.DUMMYFUNCTION("""COMPUTED_VALUE"""),0)</f>
        <v>0</v>
      </c>
      <c r="AV234" s="2">
        <f ca="1">IFERROR(__xludf.DUMMYFUNCTION("""COMPUTED_VALUE"""),0)</f>
        <v>0</v>
      </c>
      <c r="AW234" s="2">
        <f ca="1">IFERROR(__xludf.DUMMYFUNCTION("""COMPUTED_VALUE"""),0)</f>
        <v>0</v>
      </c>
      <c r="AX234" s="2">
        <f ca="1">IFERROR(__xludf.DUMMYFUNCTION("""COMPUTED_VALUE"""),0)</f>
        <v>0</v>
      </c>
      <c r="AY234" s="2">
        <f ca="1">IFERROR(__xludf.DUMMYFUNCTION("""COMPUTED_VALUE"""),0)</f>
        <v>0</v>
      </c>
      <c r="AZ234" s="2">
        <f ca="1">IFERROR(__xludf.DUMMYFUNCTION("""COMPUTED_VALUE"""),0)</f>
        <v>0</v>
      </c>
    </row>
    <row r="235" spans="1:52" ht="13.2" x14ac:dyDescent="0.25">
      <c r="A235" s="2" t="str">
        <f ca="1">IFERROR(__xludf.DUMMYFUNCTION("""COMPUTED_VALUE"""),"Hudson County, NJ")</f>
        <v>Hudson County, NJ</v>
      </c>
      <c r="B235" s="2" t="str">
        <f ca="1">IFERROR(__xludf.DUMMYFUNCTION("""COMPUTED_VALUE"""),"US")</f>
        <v>US</v>
      </c>
      <c r="C235" s="2">
        <f ca="1">IFERROR(__xludf.DUMMYFUNCTION("""COMPUTED_VALUE"""),40.7453)</f>
        <v>40.7453</v>
      </c>
      <c r="D235" s="2">
        <f ca="1">IFERROR(__xludf.DUMMYFUNCTION("""COMPUTED_VALUE"""),-74.0535)</f>
        <v>-74.0535</v>
      </c>
      <c r="E235" s="2">
        <f ca="1">IFERROR(__xludf.DUMMYFUNCTION("""COMPUTED_VALUE"""),0)</f>
        <v>0</v>
      </c>
      <c r="F235" s="2">
        <f ca="1">IFERROR(__xludf.DUMMYFUNCTION("""COMPUTED_VALUE"""),0)</f>
        <v>0</v>
      </c>
      <c r="G235" s="2">
        <f ca="1">IFERROR(__xludf.DUMMYFUNCTION("""COMPUTED_VALUE"""),0)</f>
        <v>0</v>
      </c>
      <c r="H235" s="2">
        <f ca="1">IFERROR(__xludf.DUMMYFUNCTION("""COMPUTED_VALUE"""),0)</f>
        <v>0</v>
      </c>
      <c r="I235" s="2">
        <f ca="1">IFERROR(__xludf.DUMMYFUNCTION("""COMPUTED_VALUE"""),0)</f>
        <v>0</v>
      </c>
      <c r="J235" s="2">
        <f ca="1">IFERROR(__xludf.DUMMYFUNCTION("""COMPUTED_VALUE"""),0)</f>
        <v>0</v>
      </c>
      <c r="K235" s="2">
        <f ca="1">IFERROR(__xludf.DUMMYFUNCTION("""COMPUTED_VALUE"""),0)</f>
        <v>0</v>
      </c>
      <c r="L235" s="2">
        <f ca="1">IFERROR(__xludf.DUMMYFUNCTION("""COMPUTED_VALUE"""),0)</f>
        <v>0</v>
      </c>
      <c r="M235" s="2">
        <f ca="1">IFERROR(__xludf.DUMMYFUNCTION("""COMPUTED_VALUE"""),0)</f>
        <v>0</v>
      </c>
      <c r="N235" s="2">
        <f ca="1">IFERROR(__xludf.DUMMYFUNCTION("""COMPUTED_VALUE"""),0)</f>
        <v>0</v>
      </c>
      <c r="O235" s="2">
        <f ca="1">IFERROR(__xludf.DUMMYFUNCTION("""COMPUTED_VALUE"""),0)</f>
        <v>0</v>
      </c>
      <c r="P235" s="2">
        <f ca="1">IFERROR(__xludf.DUMMYFUNCTION("""COMPUTED_VALUE"""),0)</f>
        <v>0</v>
      </c>
      <c r="Q235" s="2">
        <f ca="1">IFERROR(__xludf.DUMMYFUNCTION("""COMPUTED_VALUE"""),0)</f>
        <v>0</v>
      </c>
      <c r="R235" s="2">
        <f ca="1">IFERROR(__xludf.DUMMYFUNCTION("""COMPUTED_VALUE"""),0)</f>
        <v>0</v>
      </c>
      <c r="S235" s="2">
        <f ca="1">IFERROR(__xludf.DUMMYFUNCTION("""COMPUTED_VALUE"""),0)</f>
        <v>0</v>
      </c>
      <c r="T235" s="2">
        <f ca="1">IFERROR(__xludf.DUMMYFUNCTION("""COMPUTED_VALUE"""),0)</f>
        <v>0</v>
      </c>
      <c r="U235" s="2">
        <f ca="1">IFERROR(__xludf.DUMMYFUNCTION("""COMPUTED_VALUE"""),0)</f>
        <v>0</v>
      </c>
      <c r="V235" s="2">
        <f ca="1">IFERROR(__xludf.DUMMYFUNCTION("""COMPUTED_VALUE"""),0)</f>
        <v>0</v>
      </c>
      <c r="W235" s="2">
        <f ca="1">IFERROR(__xludf.DUMMYFUNCTION("""COMPUTED_VALUE"""),0)</f>
        <v>0</v>
      </c>
      <c r="X235" s="2">
        <f ca="1">IFERROR(__xludf.DUMMYFUNCTION("""COMPUTED_VALUE"""),0)</f>
        <v>0</v>
      </c>
      <c r="Y235" s="2">
        <f ca="1">IFERROR(__xludf.DUMMYFUNCTION("""COMPUTED_VALUE"""),0)</f>
        <v>0</v>
      </c>
      <c r="Z235" s="2">
        <f ca="1">IFERROR(__xludf.DUMMYFUNCTION("""COMPUTED_VALUE"""),0)</f>
        <v>0</v>
      </c>
      <c r="AA235" s="2">
        <f ca="1">IFERROR(__xludf.DUMMYFUNCTION("""COMPUTED_VALUE"""),0)</f>
        <v>0</v>
      </c>
      <c r="AB235" s="2">
        <f ca="1">IFERROR(__xludf.DUMMYFUNCTION("""COMPUTED_VALUE"""),0)</f>
        <v>0</v>
      </c>
      <c r="AC235" s="2">
        <f ca="1">IFERROR(__xludf.DUMMYFUNCTION("""COMPUTED_VALUE"""),0)</f>
        <v>0</v>
      </c>
      <c r="AD235" s="2">
        <f ca="1">IFERROR(__xludf.DUMMYFUNCTION("""COMPUTED_VALUE"""),0)</f>
        <v>0</v>
      </c>
      <c r="AE235" s="2">
        <f ca="1">IFERROR(__xludf.DUMMYFUNCTION("""COMPUTED_VALUE"""),0)</f>
        <v>0</v>
      </c>
      <c r="AF235" s="2">
        <f ca="1">IFERROR(__xludf.DUMMYFUNCTION("""COMPUTED_VALUE"""),0)</f>
        <v>0</v>
      </c>
      <c r="AG235" s="2">
        <f ca="1">IFERROR(__xludf.DUMMYFUNCTION("""COMPUTED_VALUE"""),0)</f>
        <v>0</v>
      </c>
      <c r="AH235" s="2">
        <f ca="1">IFERROR(__xludf.DUMMYFUNCTION("""COMPUTED_VALUE"""),0)</f>
        <v>0</v>
      </c>
      <c r="AI235" s="2">
        <f ca="1">IFERROR(__xludf.DUMMYFUNCTION("""COMPUTED_VALUE"""),0)</f>
        <v>0</v>
      </c>
      <c r="AJ235" s="2">
        <f ca="1">IFERROR(__xludf.DUMMYFUNCTION("""COMPUTED_VALUE"""),0)</f>
        <v>0</v>
      </c>
      <c r="AK235" s="2">
        <f ca="1">IFERROR(__xludf.DUMMYFUNCTION("""COMPUTED_VALUE"""),0)</f>
        <v>0</v>
      </c>
      <c r="AL235" s="2">
        <f ca="1">IFERROR(__xludf.DUMMYFUNCTION("""COMPUTED_VALUE"""),0)</f>
        <v>0</v>
      </c>
      <c r="AM235" s="2">
        <f ca="1">IFERROR(__xludf.DUMMYFUNCTION("""COMPUTED_VALUE"""),0)</f>
        <v>0</v>
      </c>
      <c r="AN235" s="2">
        <f ca="1">IFERROR(__xludf.DUMMYFUNCTION("""COMPUTED_VALUE"""),0)</f>
        <v>0</v>
      </c>
      <c r="AO235" s="2">
        <f ca="1">IFERROR(__xludf.DUMMYFUNCTION("""COMPUTED_VALUE"""),0)</f>
        <v>0</v>
      </c>
      <c r="AP235" s="2">
        <f ca="1">IFERROR(__xludf.DUMMYFUNCTION("""COMPUTED_VALUE"""),0)</f>
        <v>0</v>
      </c>
      <c r="AQ235" s="2">
        <f ca="1">IFERROR(__xludf.DUMMYFUNCTION("""COMPUTED_VALUE"""),0)</f>
        <v>0</v>
      </c>
      <c r="AR235" s="2">
        <f ca="1">IFERROR(__xludf.DUMMYFUNCTION("""COMPUTED_VALUE"""),0)</f>
        <v>0</v>
      </c>
      <c r="AS235" s="2">
        <f ca="1">IFERROR(__xludf.DUMMYFUNCTION("""COMPUTED_VALUE"""),0)</f>
        <v>0</v>
      </c>
      <c r="AT235" s="2">
        <f ca="1">IFERROR(__xludf.DUMMYFUNCTION("""COMPUTED_VALUE"""),0)</f>
        <v>0</v>
      </c>
      <c r="AU235" s="2">
        <f ca="1">IFERROR(__xludf.DUMMYFUNCTION("""COMPUTED_VALUE"""),0)</f>
        <v>0</v>
      </c>
      <c r="AV235" s="2">
        <f ca="1">IFERROR(__xludf.DUMMYFUNCTION("""COMPUTED_VALUE"""),0)</f>
        <v>0</v>
      </c>
      <c r="AW235" s="2">
        <f ca="1">IFERROR(__xludf.DUMMYFUNCTION("""COMPUTED_VALUE"""),0)</f>
        <v>0</v>
      </c>
      <c r="AX235" s="2">
        <f ca="1">IFERROR(__xludf.DUMMYFUNCTION("""COMPUTED_VALUE"""),0)</f>
        <v>0</v>
      </c>
      <c r="AY235" s="2">
        <f ca="1">IFERROR(__xludf.DUMMYFUNCTION("""COMPUTED_VALUE"""),0)</f>
        <v>0</v>
      </c>
      <c r="AZ235" s="2">
        <f ca="1">IFERROR(__xludf.DUMMYFUNCTION("""COMPUTED_VALUE"""),0)</f>
        <v>0</v>
      </c>
    </row>
    <row r="236" spans="1:52" ht="13.2" x14ac:dyDescent="0.25">
      <c r="A236" s="2" t="str">
        <f ca="1">IFERROR(__xludf.DUMMYFUNCTION("""COMPUTED_VALUE"""),"Johnson County, KS")</f>
        <v>Johnson County, KS</v>
      </c>
      <c r="B236" s="2" t="str">
        <f ca="1">IFERROR(__xludf.DUMMYFUNCTION("""COMPUTED_VALUE"""),"US")</f>
        <v>US</v>
      </c>
      <c r="C236" s="2">
        <f ca="1">IFERROR(__xludf.DUMMYFUNCTION("""COMPUTED_VALUE"""),38.8454)</f>
        <v>38.845399999999998</v>
      </c>
      <c r="D236" s="2">
        <f ca="1">IFERROR(__xludf.DUMMYFUNCTION("""COMPUTED_VALUE"""),-94.8521)</f>
        <v>-94.852099999999993</v>
      </c>
      <c r="E236" s="2">
        <f ca="1">IFERROR(__xludf.DUMMYFUNCTION("""COMPUTED_VALUE"""),0)</f>
        <v>0</v>
      </c>
      <c r="F236" s="2">
        <f ca="1">IFERROR(__xludf.DUMMYFUNCTION("""COMPUTED_VALUE"""),0)</f>
        <v>0</v>
      </c>
      <c r="G236" s="2">
        <f ca="1">IFERROR(__xludf.DUMMYFUNCTION("""COMPUTED_VALUE"""),0)</f>
        <v>0</v>
      </c>
      <c r="H236" s="2">
        <f ca="1">IFERROR(__xludf.DUMMYFUNCTION("""COMPUTED_VALUE"""),0)</f>
        <v>0</v>
      </c>
      <c r="I236" s="2">
        <f ca="1">IFERROR(__xludf.DUMMYFUNCTION("""COMPUTED_VALUE"""),0)</f>
        <v>0</v>
      </c>
      <c r="J236" s="2">
        <f ca="1">IFERROR(__xludf.DUMMYFUNCTION("""COMPUTED_VALUE"""),0)</f>
        <v>0</v>
      </c>
      <c r="K236" s="2">
        <f ca="1">IFERROR(__xludf.DUMMYFUNCTION("""COMPUTED_VALUE"""),0)</f>
        <v>0</v>
      </c>
      <c r="L236" s="2">
        <f ca="1">IFERROR(__xludf.DUMMYFUNCTION("""COMPUTED_VALUE"""),0)</f>
        <v>0</v>
      </c>
      <c r="M236" s="2">
        <f ca="1">IFERROR(__xludf.DUMMYFUNCTION("""COMPUTED_VALUE"""),0)</f>
        <v>0</v>
      </c>
      <c r="N236" s="2">
        <f ca="1">IFERROR(__xludf.DUMMYFUNCTION("""COMPUTED_VALUE"""),0)</f>
        <v>0</v>
      </c>
      <c r="O236" s="2">
        <f ca="1">IFERROR(__xludf.DUMMYFUNCTION("""COMPUTED_VALUE"""),0)</f>
        <v>0</v>
      </c>
      <c r="P236" s="2">
        <f ca="1">IFERROR(__xludf.DUMMYFUNCTION("""COMPUTED_VALUE"""),0)</f>
        <v>0</v>
      </c>
      <c r="Q236" s="2">
        <f ca="1">IFERROR(__xludf.DUMMYFUNCTION("""COMPUTED_VALUE"""),0)</f>
        <v>0</v>
      </c>
      <c r="R236" s="2">
        <f ca="1">IFERROR(__xludf.DUMMYFUNCTION("""COMPUTED_VALUE"""),0)</f>
        <v>0</v>
      </c>
      <c r="S236" s="2">
        <f ca="1">IFERROR(__xludf.DUMMYFUNCTION("""COMPUTED_VALUE"""),0)</f>
        <v>0</v>
      </c>
      <c r="T236" s="2">
        <f ca="1">IFERROR(__xludf.DUMMYFUNCTION("""COMPUTED_VALUE"""),0)</f>
        <v>0</v>
      </c>
      <c r="U236" s="2">
        <f ca="1">IFERROR(__xludf.DUMMYFUNCTION("""COMPUTED_VALUE"""),0)</f>
        <v>0</v>
      </c>
      <c r="V236" s="2">
        <f ca="1">IFERROR(__xludf.DUMMYFUNCTION("""COMPUTED_VALUE"""),0)</f>
        <v>0</v>
      </c>
      <c r="W236" s="2">
        <f ca="1">IFERROR(__xludf.DUMMYFUNCTION("""COMPUTED_VALUE"""),0)</f>
        <v>0</v>
      </c>
      <c r="X236" s="2">
        <f ca="1">IFERROR(__xludf.DUMMYFUNCTION("""COMPUTED_VALUE"""),0)</f>
        <v>0</v>
      </c>
      <c r="Y236" s="2">
        <f ca="1">IFERROR(__xludf.DUMMYFUNCTION("""COMPUTED_VALUE"""),0)</f>
        <v>0</v>
      </c>
      <c r="Z236" s="2">
        <f ca="1">IFERROR(__xludf.DUMMYFUNCTION("""COMPUTED_VALUE"""),0)</f>
        <v>0</v>
      </c>
      <c r="AA236" s="2">
        <f ca="1">IFERROR(__xludf.DUMMYFUNCTION("""COMPUTED_VALUE"""),0)</f>
        <v>0</v>
      </c>
      <c r="AB236" s="2">
        <f ca="1">IFERROR(__xludf.DUMMYFUNCTION("""COMPUTED_VALUE"""),0)</f>
        <v>0</v>
      </c>
      <c r="AC236" s="2">
        <f ca="1">IFERROR(__xludf.DUMMYFUNCTION("""COMPUTED_VALUE"""),0)</f>
        <v>0</v>
      </c>
      <c r="AD236" s="2">
        <f ca="1">IFERROR(__xludf.DUMMYFUNCTION("""COMPUTED_VALUE"""),0)</f>
        <v>0</v>
      </c>
      <c r="AE236" s="2">
        <f ca="1">IFERROR(__xludf.DUMMYFUNCTION("""COMPUTED_VALUE"""),0)</f>
        <v>0</v>
      </c>
      <c r="AF236" s="2">
        <f ca="1">IFERROR(__xludf.DUMMYFUNCTION("""COMPUTED_VALUE"""),0)</f>
        <v>0</v>
      </c>
      <c r="AG236" s="2">
        <f ca="1">IFERROR(__xludf.DUMMYFUNCTION("""COMPUTED_VALUE"""),0)</f>
        <v>0</v>
      </c>
      <c r="AH236" s="2">
        <f ca="1">IFERROR(__xludf.DUMMYFUNCTION("""COMPUTED_VALUE"""),0)</f>
        <v>0</v>
      </c>
      <c r="AI236" s="2">
        <f ca="1">IFERROR(__xludf.DUMMYFUNCTION("""COMPUTED_VALUE"""),0)</f>
        <v>0</v>
      </c>
      <c r="AJ236" s="2">
        <f ca="1">IFERROR(__xludf.DUMMYFUNCTION("""COMPUTED_VALUE"""),0)</f>
        <v>0</v>
      </c>
      <c r="AK236" s="2">
        <f ca="1">IFERROR(__xludf.DUMMYFUNCTION("""COMPUTED_VALUE"""),0)</f>
        <v>0</v>
      </c>
      <c r="AL236" s="2">
        <f ca="1">IFERROR(__xludf.DUMMYFUNCTION("""COMPUTED_VALUE"""),0)</f>
        <v>0</v>
      </c>
      <c r="AM236" s="2">
        <f ca="1">IFERROR(__xludf.DUMMYFUNCTION("""COMPUTED_VALUE"""),0)</f>
        <v>0</v>
      </c>
      <c r="AN236" s="2">
        <f ca="1">IFERROR(__xludf.DUMMYFUNCTION("""COMPUTED_VALUE"""),0)</f>
        <v>0</v>
      </c>
      <c r="AO236" s="2">
        <f ca="1">IFERROR(__xludf.DUMMYFUNCTION("""COMPUTED_VALUE"""),0)</f>
        <v>0</v>
      </c>
      <c r="AP236" s="2">
        <f ca="1">IFERROR(__xludf.DUMMYFUNCTION("""COMPUTED_VALUE"""),0)</f>
        <v>0</v>
      </c>
      <c r="AQ236" s="2">
        <f ca="1">IFERROR(__xludf.DUMMYFUNCTION("""COMPUTED_VALUE"""),0)</f>
        <v>0</v>
      </c>
      <c r="AR236" s="2">
        <f ca="1">IFERROR(__xludf.DUMMYFUNCTION("""COMPUTED_VALUE"""),0)</f>
        <v>0</v>
      </c>
      <c r="AS236" s="2">
        <f ca="1">IFERROR(__xludf.DUMMYFUNCTION("""COMPUTED_VALUE"""),0)</f>
        <v>0</v>
      </c>
      <c r="AT236" s="2">
        <f ca="1">IFERROR(__xludf.DUMMYFUNCTION("""COMPUTED_VALUE"""),0)</f>
        <v>0</v>
      </c>
      <c r="AU236" s="2">
        <f ca="1">IFERROR(__xludf.DUMMYFUNCTION("""COMPUTED_VALUE"""),0)</f>
        <v>0</v>
      </c>
      <c r="AV236" s="2">
        <f ca="1">IFERROR(__xludf.DUMMYFUNCTION("""COMPUTED_VALUE"""),0)</f>
        <v>0</v>
      </c>
      <c r="AW236" s="2">
        <f ca="1">IFERROR(__xludf.DUMMYFUNCTION("""COMPUTED_VALUE"""),0)</f>
        <v>0</v>
      </c>
      <c r="AX236" s="2">
        <f ca="1">IFERROR(__xludf.DUMMYFUNCTION("""COMPUTED_VALUE"""),0)</f>
        <v>0</v>
      </c>
      <c r="AY236" s="2">
        <f ca="1">IFERROR(__xludf.DUMMYFUNCTION("""COMPUTED_VALUE"""),0)</f>
        <v>0</v>
      </c>
      <c r="AZ236" s="2">
        <f ca="1">IFERROR(__xludf.DUMMYFUNCTION("""COMPUTED_VALUE"""),0)</f>
        <v>0</v>
      </c>
    </row>
    <row r="237" spans="1:52" ht="13.2" x14ac:dyDescent="0.25">
      <c r="A237" s="2" t="str">
        <f ca="1">IFERROR(__xludf.DUMMYFUNCTION("""COMPUTED_VALUE"""),"Kittitas County, WA")</f>
        <v>Kittitas County, WA</v>
      </c>
      <c r="B237" s="2" t="str">
        <f ca="1">IFERROR(__xludf.DUMMYFUNCTION("""COMPUTED_VALUE"""),"US")</f>
        <v>US</v>
      </c>
      <c r="C237" s="2">
        <f ca="1">IFERROR(__xludf.DUMMYFUNCTION("""COMPUTED_VALUE"""),47.175)</f>
        <v>47.174999999999997</v>
      </c>
      <c r="D237" s="2">
        <f ca="1">IFERROR(__xludf.DUMMYFUNCTION("""COMPUTED_VALUE"""),-120.9319)</f>
        <v>-120.9319</v>
      </c>
      <c r="E237" s="2">
        <f ca="1">IFERROR(__xludf.DUMMYFUNCTION("""COMPUTED_VALUE"""),0)</f>
        <v>0</v>
      </c>
      <c r="F237" s="2">
        <f ca="1">IFERROR(__xludf.DUMMYFUNCTION("""COMPUTED_VALUE"""),0)</f>
        <v>0</v>
      </c>
      <c r="G237" s="2">
        <f ca="1">IFERROR(__xludf.DUMMYFUNCTION("""COMPUTED_VALUE"""),0)</f>
        <v>0</v>
      </c>
      <c r="H237" s="2">
        <f ca="1">IFERROR(__xludf.DUMMYFUNCTION("""COMPUTED_VALUE"""),0)</f>
        <v>0</v>
      </c>
      <c r="I237" s="2">
        <f ca="1">IFERROR(__xludf.DUMMYFUNCTION("""COMPUTED_VALUE"""),0)</f>
        <v>0</v>
      </c>
      <c r="J237" s="2">
        <f ca="1">IFERROR(__xludf.DUMMYFUNCTION("""COMPUTED_VALUE"""),0)</f>
        <v>0</v>
      </c>
      <c r="K237" s="2">
        <f ca="1">IFERROR(__xludf.DUMMYFUNCTION("""COMPUTED_VALUE"""),0)</f>
        <v>0</v>
      </c>
      <c r="L237" s="2">
        <f ca="1">IFERROR(__xludf.DUMMYFUNCTION("""COMPUTED_VALUE"""),0)</f>
        <v>0</v>
      </c>
      <c r="M237" s="2">
        <f ca="1">IFERROR(__xludf.DUMMYFUNCTION("""COMPUTED_VALUE"""),0)</f>
        <v>0</v>
      </c>
      <c r="N237" s="2">
        <f ca="1">IFERROR(__xludf.DUMMYFUNCTION("""COMPUTED_VALUE"""),0)</f>
        <v>0</v>
      </c>
      <c r="O237" s="2">
        <f ca="1">IFERROR(__xludf.DUMMYFUNCTION("""COMPUTED_VALUE"""),0)</f>
        <v>0</v>
      </c>
      <c r="P237" s="2">
        <f ca="1">IFERROR(__xludf.DUMMYFUNCTION("""COMPUTED_VALUE"""),0)</f>
        <v>0</v>
      </c>
      <c r="Q237" s="2">
        <f ca="1">IFERROR(__xludf.DUMMYFUNCTION("""COMPUTED_VALUE"""),0)</f>
        <v>0</v>
      </c>
      <c r="R237" s="2">
        <f ca="1">IFERROR(__xludf.DUMMYFUNCTION("""COMPUTED_VALUE"""),0)</f>
        <v>0</v>
      </c>
      <c r="S237" s="2">
        <f ca="1">IFERROR(__xludf.DUMMYFUNCTION("""COMPUTED_VALUE"""),0)</f>
        <v>0</v>
      </c>
      <c r="T237" s="2">
        <f ca="1">IFERROR(__xludf.DUMMYFUNCTION("""COMPUTED_VALUE"""),0)</f>
        <v>0</v>
      </c>
      <c r="U237" s="2">
        <f ca="1">IFERROR(__xludf.DUMMYFUNCTION("""COMPUTED_VALUE"""),0)</f>
        <v>0</v>
      </c>
      <c r="V237" s="2">
        <f ca="1">IFERROR(__xludf.DUMMYFUNCTION("""COMPUTED_VALUE"""),0)</f>
        <v>0</v>
      </c>
      <c r="W237" s="2">
        <f ca="1">IFERROR(__xludf.DUMMYFUNCTION("""COMPUTED_VALUE"""),0)</f>
        <v>0</v>
      </c>
      <c r="X237" s="2">
        <f ca="1">IFERROR(__xludf.DUMMYFUNCTION("""COMPUTED_VALUE"""),0)</f>
        <v>0</v>
      </c>
      <c r="Y237" s="2">
        <f ca="1">IFERROR(__xludf.DUMMYFUNCTION("""COMPUTED_VALUE"""),0)</f>
        <v>0</v>
      </c>
      <c r="Z237" s="2">
        <f ca="1">IFERROR(__xludf.DUMMYFUNCTION("""COMPUTED_VALUE"""),0)</f>
        <v>0</v>
      </c>
      <c r="AA237" s="2">
        <f ca="1">IFERROR(__xludf.DUMMYFUNCTION("""COMPUTED_VALUE"""),0)</f>
        <v>0</v>
      </c>
      <c r="AB237" s="2">
        <f ca="1">IFERROR(__xludf.DUMMYFUNCTION("""COMPUTED_VALUE"""),0)</f>
        <v>0</v>
      </c>
      <c r="AC237" s="2">
        <f ca="1">IFERROR(__xludf.DUMMYFUNCTION("""COMPUTED_VALUE"""),0)</f>
        <v>0</v>
      </c>
      <c r="AD237" s="2">
        <f ca="1">IFERROR(__xludf.DUMMYFUNCTION("""COMPUTED_VALUE"""),0)</f>
        <v>0</v>
      </c>
      <c r="AE237" s="2">
        <f ca="1">IFERROR(__xludf.DUMMYFUNCTION("""COMPUTED_VALUE"""),0)</f>
        <v>0</v>
      </c>
      <c r="AF237" s="2">
        <f ca="1">IFERROR(__xludf.DUMMYFUNCTION("""COMPUTED_VALUE"""),0)</f>
        <v>0</v>
      </c>
      <c r="AG237" s="2">
        <f ca="1">IFERROR(__xludf.DUMMYFUNCTION("""COMPUTED_VALUE"""),0)</f>
        <v>0</v>
      </c>
      <c r="AH237" s="2">
        <f ca="1">IFERROR(__xludf.DUMMYFUNCTION("""COMPUTED_VALUE"""),0)</f>
        <v>0</v>
      </c>
      <c r="AI237" s="2">
        <f ca="1">IFERROR(__xludf.DUMMYFUNCTION("""COMPUTED_VALUE"""),0)</f>
        <v>0</v>
      </c>
      <c r="AJ237" s="2">
        <f ca="1">IFERROR(__xludf.DUMMYFUNCTION("""COMPUTED_VALUE"""),0)</f>
        <v>0</v>
      </c>
      <c r="AK237" s="2">
        <f ca="1">IFERROR(__xludf.DUMMYFUNCTION("""COMPUTED_VALUE"""),0)</f>
        <v>0</v>
      </c>
      <c r="AL237" s="2">
        <f ca="1">IFERROR(__xludf.DUMMYFUNCTION("""COMPUTED_VALUE"""),0)</f>
        <v>0</v>
      </c>
      <c r="AM237" s="2">
        <f ca="1">IFERROR(__xludf.DUMMYFUNCTION("""COMPUTED_VALUE"""),0)</f>
        <v>0</v>
      </c>
      <c r="AN237" s="2">
        <f ca="1">IFERROR(__xludf.DUMMYFUNCTION("""COMPUTED_VALUE"""),0)</f>
        <v>0</v>
      </c>
      <c r="AO237" s="2">
        <f ca="1">IFERROR(__xludf.DUMMYFUNCTION("""COMPUTED_VALUE"""),0)</f>
        <v>0</v>
      </c>
      <c r="AP237" s="2">
        <f ca="1">IFERROR(__xludf.DUMMYFUNCTION("""COMPUTED_VALUE"""),0)</f>
        <v>0</v>
      </c>
      <c r="AQ237" s="2">
        <f ca="1">IFERROR(__xludf.DUMMYFUNCTION("""COMPUTED_VALUE"""),0)</f>
        <v>0</v>
      </c>
      <c r="AR237" s="2">
        <f ca="1">IFERROR(__xludf.DUMMYFUNCTION("""COMPUTED_VALUE"""),0)</f>
        <v>0</v>
      </c>
      <c r="AS237" s="2">
        <f ca="1">IFERROR(__xludf.DUMMYFUNCTION("""COMPUTED_VALUE"""),0)</f>
        <v>0</v>
      </c>
      <c r="AT237" s="2">
        <f ca="1">IFERROR(__xludf.DUMMYFUNCTION("""COMPUTED_VALUE"""),0)</f>
        <v>0</v>
      </c>
      <c r="AU237" s="2">
        <f ca="1">IFERROR(__xludf.DUMMYFUNCTION("""COMPUTED_VALUE"""),0)</f>
        <v>0</v>
      </c>
      <c r="AV237" s="2">
        <f ca="1">IFERROR(__xludf.DUMMYFUNCTION("""COMPUTED_VALUE"""),0)</f>
        <v>0</v>
      </c>
      <c r="AW237" s="2">
        <f ca="1">IFERROR(__xludf.DUMMYFUNCTION("""COMPUTED_VALUE"""),0)</f>
        <v>0</v>
      </c>
      <c r="AX237" s="2">
        <f ca="1">IFERROR(__xludf.DUMMYFUNCTION("""COMPUTED_VALUE"""),0)</f>
        <v>0</v>
      </c>
      <c r="AY237" s="2">
        <f ca="1">IFERROR(__xludf.DUMMYFUNCTION("""COMPUTED_VALUE"""),0)</f>
        <v>0</v>
      </c>
      <c r="AZ237" s="2">
        <f ca="1">IFERROR(__xludf.DUMMYFUNCTION("""COMPUTED_VALUE"""),0)</f>
        <v>0</v>
      </c>
    </row>
    <row r="238" spans="1:52" ht="13.2" x14ac:dyDescent="0.25">
      <c r="A238" s="2" t="str">
        <f ca="1">IFERROR(__xludf.DUMMYFUNCTION("""COMPUTED_VALUE"""),"Manatee County, FL")</f>
        <v>Manatee County, FL</v>
      </c>
      <c r="B238" s="2" t="str">
        <f ca="1">IFERROR(__xludf.DUMMYFUNCTION("""COMPUTED_VALUE"""),"US")</f>
        <v>US</v>
      </c>
      <c r="C238" s="2">
        <f ca="1">IFERROR(__xludf.DUMMYFUNCTION("""COMPUTED_VALUE"""),27.4799)</f>
        <v>27.479900000000001</v>
      </c>
      <c r="D238" s="2">
        <f ca="1">IFERROR(__xludf.DUMMYFUNCTION("""COMPUTED_VALUE"""),-82.3452)</f>
        <v>-82.345200000000006</v>
      </c>
      <c r="E238" s="2">
        <f ca="1">IFERROR(__xludf.DUMMYFUNCTION("""COMPUTED_VALUE"""),0)</f>
        <v>0</v>
      </c>
      <c r="F238" s="2">
        <f ca="1">IFERROR(__xludf.DUMMYFUNCTION("""COMPUTED_VALUE"""),0)</f>
        <v>0</v>
      </c>
      <c r="G238" s="2">
        <f ca="1">IFERROR(__xludf.DUMMYFUNCTION("""COMPUTED_VALUE"""),0)</f>
        <v>0</v>
      </c>
      <c r="H238" s="2">
        <f ca="1">IFERROR(__xludf.DUMMYFUNCTION("""COMPUTED_VALUE"""),0)</f>
        <v>0</v>
      </c>
      <c r="I238" s="2">
        <f ca="1">IFERROR(__xludf.DUMMYFUNCTION("""COMPUTED_VALUE"""),0)</f>
        <v>0</v>
      </c>
      <c r="J238" s="2">
        <f ca="1">IFERROR(__xludf.DUMMYFUNCTION("""COMPUTED_VALUE"""),0)</f>
        <v>0</v>
      </c>
      <c r="K238" s="2">
        <f ca="1">IFERROR(__xludf.DUMMYFUNCTION("""COMPUTED_VALUE"""),0)</f>
        <v>0</v>
      </c>
      <c r="L238" s="2">
        <f ca="1">IFERROR(__xludf.DUMMYFUNCTION("""COMPUTED_VALUE"""),0)</f>
        <v>0</v>
      </c>
      <c r="M238" s="2">
        <f ca="1">IFERROR(__xludf.DUMMYFUNCTION("""COMPUTED_VALUE"""),0)</f>
        <v>0</v>
      </c>
      <c r="N238" s="2">
        <f ca="1">IFERROR(__xludf.DUMMYFUNCTION("""COMPUTED_VALUE"""),0)</f>
        <v>0</v>
      </c>
      <c r="O238" s="2">
        <f ca="1">IFERROR(__xludf.DUMMYFUNCTION("""COMPUTED_VALUE"""),0)</f>
        <v>0</v>
      </c>
      <c r="P238" s="2">
        <f ca="1">IFERROR(__xludf.DUMMYFUNCTION("""COMPUTED_VALUE"""),0)</f>
        <v>0</v>
      </c>
      <c r="Q238" s="2">
        <f ca="1">IFERROR(__xludf.DUMMYFUNCTION("""COMPUTED_VALUE"""),0)</f>
        <v>0</v>
      </c>
      <c r="R238" s="2">
        <f ca="1">IFERROR(__xludf.DUMMYFUNCTION("""COMPUTED_VALUE"""),0)</f>
        <v>0</v>
      </c>
      <c r="S238" s="2">
        <f ca="1">IFERROR(__xludf.DUMMYFUNCTION("""COMPUTED_VALUE"""),0)</f>
        <v>0</v>
      </c>
      <c r="T238" s="2">
        <f ca="1">IFERROR(__xludf.DUMMYFUNCTION("""COMPUTED_VALUE"""),0)</f>
        <v>0</v>
      </c>
      <c r="U238" s="2">
        <f ca="1">IFERROR(__xludf.DUMMYFUNCTION("""COMPUTED_VALUE"""),0)</f>
        <v>0</v>
      </c>
      <c r="V238" s="2">
        <f ca="1">IFERROR(__xludf.DUMMYFUNCTION("""COMPUTED_VALUE"""),0)</f>
        <v>0</v>
      </c>
      <c r="W238" s="2">
        <f ca="1">IFERROR(__xludf.DUMMYFUNCTION("""COMPUTED_VALUE"""),0)</f>
        <v>0</v>
      </c>
      <c r="X238" s="2">
        <f ca="1">IFERROR(__xludf.DUMMYFUNCTION("""COMPUTED_VALUE"""),0)</f>
        <v>0</v>
      </c>
      <c r="Y238" s="2">
        <f ca="1">IFERROR(__xludf.DUMMYFUNCTION("""COMPUTED_VALUE"""),0)</f>
        <v>0</v>
      </c>
      <c r="Z238" s="2">
        <f ca="1">IFERROR(__xludf.DUMMYFUNCTION("""COMPUTED_VALUE"""),0)</f>
        <v>0</v>
      </c>
      <c r="AA238" s="2">
        <f ca="1">IFERROR(__xludf.DUMMYFUNCTION("""COMPUTED_VALUE"""),0)</f>
        <v>0</v>
      </c>
      <c r="AB238" s="2">
        <f ca="1">IFERROR(__xludf.DUMMYFUNCTION("""COMPUTED_VALUE"""),0)</f>
        <v>0</v>
      </c>
      <c r="AC238" s="2">
        <f ca="1">IFERROR(__xludf.DUMMYFUNCTION("""COMPUTED_VALUE"""),0)</f>
        <v>0</v>
      </c>
      <c r="AD238" s="2">
        <f ca="1">IFERROR(__xludf.DUMMYFUNCTION("""COMPUTED_VALUE"""),0)</f>
        <v>0</v>
      </c>
      <c r="AE238" s="2">
        <f ca="1">IFERROR(__xludf.DUMMYFUNCTION("""COMPUTED_VALUE"""),0)</f>
        <v>0</v>
      </c>
      <c r="AF238" s="2">
        <f ca="1">IFERROR(__xludf.DUMMYFUNCTION("""COMPUTED_VALUE"""),0)</f>
        <v>0</v>
      </c>
      <c r="AG238" s="2">
        <f ca="1">IFERROR(__xludf.DUMMYFUNCTION("""COMPUTED_VALUE"""),0)</f>
        <v>0</v>
      </c>
      <c r="AH238" s="2">
        <f ca="1">IFERROR(__xludf.DUMMYFUNCTION("""COMPUTED_VALUE"""),0)</f>
        <v>0</v>
      </c>
      <c r="AI238" s="2">
        <f ca="1">IFERROR(__xludf.DUMMYFUNCTION("""COMPUTED_VALUE"""),0)</f>
        <v>0</v>
      </c>
      <c r="AJ238" s="2">
        <f ca="1">IFERROR(__xludf.DUMMYFUNCTION("""COMPUTED_VALUE"""),0)</f>
        <v>0</v>
      </c>
      <c r="AK238" s="2">
        <f ca="1">IFERROR(__xludf.DUMMYFUNCTION("""COMPUTED_VALUE"""),0)</f>
        <v>0</v>
      </c>
      <c r="AL238" s="2">
        <f ca="1">IFERROR(__xludf.DUMMYFUNCTION("""COMPUTED_VALUE"""),0)</f>
        <v>0</v>
      </c>
      <c r="AM238" s="2">
        <f ca="1">IFERROR(__xludf.DUMMYFUNCTION("""COMPUTED_VALUE"""),0)</f>
        <v>0</v>
      </c>
      <c r="AN238" s="2">
        <f ca="1">IFERROR(__xludf.DUMMYFUNCTION("""COMPUTED_VALUE"""),0)</f>
        <v>0</v>
      </c>
      <c r="AO238" s="2">
        <f ca="1">IFERROR(__xludf.DUMMYFUNCTION("""COMPUTED_VALUE"""),0)</f>
        <v>0</v>
      </c>
      <c r="AP238" s="2">
        <f ca="1">IFERROR(__xludf.DUMMYFUNCTION("""COMPUTED_VALUE"""),0)</f>
        <v>0</v>
      </c>
      <c r="AQ238" s="2">
        <f ca="1">IFERROR(__xludf.DUMMYFUNCTION("""COMPUTED_VALUE"""),0)</f>
        <v>0</v>
      </c>
      <c r="AR238" s="2">
        <f ca="1">IFERROR(__xludf.DUMMYFUNCTION("""COMPUTED_VALUE"""),0)</f>
        <v>0</v>
      </c>
      <c r="AS238" s="2">
        <f ca="1">IFERROR(__xludf.DUMMYFUNCTION("""COMPUTED_VALUE"""),0)</f>
        <v>0</v>
      </c>
      <c r="AT238" s="2">
        <f ca="1">IFERROR(__xludf.DUMMYFUNCTION("""COMPUTED_VALUE"""),0)</f>
        <v>0</v>
      </c>
      <c r="AU238" s="2">
        <f ca="1">IFERROR(__xludf.DUMMYFUNCTION("""COMPUTED_VALUE"""),0)</f>
        <v>0</v>
      </c>
      <c r="AV238" s="2">
        <f ca="1">IFERROR(__xludf.DUMMYFUNCTION("""COMPUTED_VALUE"""),0)</f>
        <v>0</v>
      </c>
      <c r="AW238" s="2">
        <f ca="1">IFERROR(__xludf.DUMMYFUNCTION("""COMPUTED_VALUE"""),0)</f>
        <v>0</v>
      </c>
      <c r="AX238" s="2">
        <f ca="1">IFERROR(__xludf.DUMMYFUNCTION("""COMPUTED_VALUE"""),0)</f>
        <v>0</v>
      </c>
      <c r="AY238" s="2">
        <f ca="1">IFERROR(__xludf.DUMMYFUNCTION("""COMPUTED_VALUE"""),0)</f>
        <v>0</v>
      </c>
      <c r="AZ238" s="2">
        <f ca="1">IFERROR(__xludf.DUMMYFUNCTION("""COMPUTED_VALUE"""),0)</f>
        <v>0</v>
      </c>
    </row>
    <row r="239" spans="1:52" ht="13.2" x14ac:dyDescent="0.25">
      <c r="A239" s="2" t="str">
        <f ca="1">IFERROR(__xludf.DUMMYFUNCTION("""COMPUTED_VALUE"""),"Marion County, OR")</f>
        <v>Marion County, OR</v>
      </c>
      <c r="B239" s="2" t="str">
        <f ca="1">IFERROR(__xludf.DUMMYFUNCTION("""COMPUTED_VALUE"""),"US")</f>
        <v>US</v>
      </c>
      <c r="C239" s="2">
        <f ca="1">IFERROR(__xludf.DUMMYFUNCTION("""COMPUTED_VALUE"""),44.8446)</f>
        <v>44.8446</v>
      </c>
      <c r="D239" s="2">
        <f ca="1">IFERROR(__xludf.DUMMYFUNCTION("""COMPUTED_VALUE"""),-122.5927)</f>
        <v>-122.59269999999999</v>
      </c>
      <c r="E239" s="2">
        <f ca="1">IFERROR(__xludf.DUMMYFUNCTION("""COMPUTED_VALUE"""),0)</f>
        <v>0</v>
      </c>
      <c r="F239" s="2">
        <f ca="1">IFERROR(__xludf.DUMMYFUNCTION("""COMPUTED_VALUE"""),0)</f>
        <v>0</v>
      </c>
      <c r="G239" s="2">
        <f ca="1">IFERROR(__xludf.DUMMYFUNCTION("""COMPUTED_VALUE"""),0)</f>
        <v>0</v>
      </c>
      <c r="H239" s="2">
        <f ca="1">IFERROR(__xludf.DUMMYFUNCTION("""COMPUTED_VALUE"""),0)</f>
        <v>0</v>
      </c>
      <c r="I239" s="2">
        <f ca="1">IFERROR(__xludf.DUMMYFUNCTION("""COMPUTED_VALUE"""),0)</f>
        <v>0</v>
      </c>
      <c r="J239" s="2">
        <f ca="1">IFERROR(__xludf.DUMMYFUNCTION("""COMPUTED_VALUE"""),0)</f>
        <v>0</v>
      </c>
      <c r="K239" s="2">
        <f ca="1">IFERROR(__xludf.DUMMYFUNCTION("""COMPUTED_VALUE"""),0)</f>
        <v>0</v>
      </c>
      <c r="L239" s="2">
        <f ca="1">IFERROR(__xludf.DUMMYFUNCTION("""COMPUTED_VALUE"""),0)</f>
        <v>0</v>
      </c>
      <c r="M239" s="2">
        <f ca="1">IFERROR(__xludf.DUMMYFUNCTION("""COMPUTED_VALUE"""),0)</f>
        <v>0</v>
      </c>
      <c r="N239" s="2">
        <f ca="1">IFERROR(__xludf.DUMMYFUNCTION("""COMPUTED_VALUE"""),0)</f>
        <v>0</v>
      </c>
      <c r="O239" s="2">
        <f ca="1">IFERROR(__xludf.DUMMYFUNCTION("""COMPUTED_VALUE"""),0)</f>
        <v>0</v>
      </c>
      <c r="P239" s="2">
        <f ca="1">IFERROR(__xludf.DUMMYFUNCTION("""COMPUTED_VALUE"""),0)</f>
        <v>0</v>
      </c>
      <c r="Q239" s="2">
        <f ca="1">IFERROR(__xludf.DUMMYFUNCTION("""COMPUTED_VALUE"""),0)</f>
        <v>0</v>
      </c>
      <c r="R239" s="2">
        <f ca="1">IFERROR(__xludf.DUMMYFUNCTION("""COMPUTED_VALUE"""),0)</f>
        <v>0</v>
      </c>
      <c r="S239" s="2">
        <f ca="1">IFERROR(__xludf.DUMMYFUNCTION("""COMPUTED_VALUE"""),0)</f>
        <v>0</v>
      </c>
      <c r="T239" s="2">
        <f ca="1">IFERROR(__xludf.DUMMYFUNCTION("""COMPUTED_VALUE"""),0)</f>
        <v>0</v>
      </c>
      <c r="U239" s="2">
        <f ca="1">IFERROR(__xludf.DUMMYFUNCTION("""COMPUTED_VALUE"""),0)</f>
        <v>0</v>
      </c>
      <c r="V239" s="2">
        <f ca="1">IFERROR(__xludf.DUMMYFUNCTION("""COMPUTED_VALUE"""),0)</f>
        <v>0</v>
      </c>
      <c r="W239" s="2">
        <f ca="1">IFERROR(__xludf.DUMMYFUNCTION("""COMPUTED_VALUE"""),0)</f>
        <v>0</v>
      </c>
      <c r="X239" s="2">
        <f ca="1">IFERROR(__xludf.DUMMYFUNCTION("""COMPUTED_VALUE"""),0)</f>
        <v>0</v>
      </c>
      <c r="Y239" s="2">
        <f ca="1">IFERROR(__xludf.DUMMYFUNCTION("""COMPUTED_VALUE"""),0)</f>
        <v>0</v>
      </c>
      <c r="Z239" s="2">
        <f ca="1">IFERROR(__xludf.DUMMYFUNCTION("""COMPUTED_VALUE"""),0)</f>
        <v>0</v>
      </c>
      <c r="AA239" s="2">
        <f ca="1">IFERROR(__xludf.DUMMYFUNCTION("""COMPUTED_VALUE"""),0)</f>
        <v>0</v>
      </c>
      <c r="AB239" s="2">
        <f ca="1">IFERROR(__xludf.DUMMYFUNCTION("""COMPUTED_VALUE"""),0)</f>
        <v>0</v>
      </c>
      <c r="AC239" s="2">
        <f ca="1">IFERROR(__xludf.DUMMYFUNCTION("""COMPUTED_VALUE"""),0)</f>
        <v>0</v>
      </c>
      <c r="AD239" s="2">
        <f ca="1">IFERROR(__xludf.DUMMYFUNCTION("""COMPUTED_VALUE"""),0)</f>
        <v>0</v>
      </c>
      <c r="AE239" s="2">
        <f ca="1">IFERROR(__xludf.DUMMYFUNCTION("""COMPUTED_VALUE"""),0)</f>
        <v>0</v>
      </c>
      <c r="AF239" s="2">
        <f ca="1">IFERROR(__xludf.DUMMYFUNCTION("""COMPUTED_VALUE"""),0)</f>
        <v>0</v>
      </c>
      <c r="AG239" s="2">
        <f ca="1">IFERROR(__xludf.DUMMYFUNCTION("""COMPUTED_VALUE"""),0)</f>
        <v>0</v>
      </c>
      <c r="AH239" s="2">
        <f ca="1">IFERROR(__xludf.DUMMYFUNCTION("""COMPUTED_VALUE"""),0)</f>
        <v>0</v>
      </c>
      <c r="AI239" s="2">
        <f ca="1">IFERROR(__xludf.DUMMYFUNCTION("""COMPUTED_VALUE"""),0)</f>
        <v>0</v>
      </c>
      <c r="AJ239" s="2">
        <f ca="1">IFERROR(__xludf.DUMMYFUNCTION("""COMPUTED_VALUE"""),0)</f>
        <v>0</v>
      </c>
      <c r="AK239" s="2">
        <f ca="1">IFERROR(__xludf.DUMMYFUNCTION("""COMPUTED_VALUE"""),0)</f>
        <v>0</v>
      </c>
      <c r="AL239" s="2">
        <f ca="1">IFERROR(__xludf.DUMMYFUNCTION("""COMPUTED_VALUE"""),0)</f>
        <v>0</v>
      </c>
      <c r="AM239" s="2">
        <f ca="1">IFERROR(__xludf.DUMMYFUNCTION("""COMPUTED_VALUE"""),0)</f>
        <v>0</v>
      </c>
      <c r="AN239" s="2">
        <f ca="1">IFERROR(__xludf.DUMMYFUNCTION("""COMPUTED_VALUE"""),0)</f>
        <v>0</v>
      </c>
      <c r="AO239" s="2">
        <f ca="1">IFERROR(__xludf.DUMMYFUNCTION("""COMPUTED_VALUE"""),0)</f>
        <v>0</v>
      </c>
      <c r="AP239" s="2">
        <f ca="1">IFERROR(__xludf.DUMMYFUNCTION("""COMPUTED_VALUE"""),0)</f>
        <v>0</v>
      </c>
      <c r="AQ239" s="2">
        <f ca="1">IFERROR(__xludf.DUMMYFUNCTION("""COMPUTED_VALUE"""),0)</f>
        <v>0</v>
      </c>
      <c r="AR239" s="2">
        <f ca="1">IFERROR(__xludf.DUMMYFUNCTION("""COMPUTED_VALUE"""),0)</f>
        <v>0</v>
      </c>
      <c r="AS239" s="2">
        <f ca="1">IFERROR(__xludf.DUMMYFUNCTION("""COMPUTED_VALUE"""),0)</f>
        <v>0</v>
      </c>
      <c r="AT239" s="2">
        <f ca="1">IFERROR(__xludf.DUMMYFUNCTION("""COMPUTED_VALUE"""),0)</f>
        <v>0</v>
      </c>
      <c r="AU239" s="2">
        <f ca="1">IFERROR(__xludf.DUMMYFUNCTION("""COMPUTED_VALUE"""),0)</f>
        <v>0</v>
      </c>
      <c r="AV239" s="2">
        <f ca="1">IFERROR(__xludf.DUMMYFUNCTION("""COMPUTED_VALUE"""),0)</f>
        <v>0</v>
      </c>
      <c r="AW239" s="2">
        <f ca="1">IFERROR(__xludf.DUMMYFUNCTION("""COMPUTED_VALUE"""),0)</f>
        <v>0</v>
      </c>
      <c r="AX239" s="2">
        <f ca="1">IFERROR(__xludf.DUMMYFUNCTION("""COMPUTED_VALUE"""),0)</f>
        <v>0</v>
      </c>
      <c r="AY239" s="2">
        <f ca="1">IFERROR(__xludf.DUMMYFUNCTION("""COMPUTED_VALUE"""),0)</f>
        <v>0</v>
      </c>
      <c r="AZ239" s="2">
        <f ca="1">IFERROR(__xludf.DUMMYFUNCTION("""COMPUTED_VALUE"""),0)</f>
        <v>0</v>
      </c>
    </row>
    <row r="240" spans="1:52" ht="13.2" x14ac:dyDescent="0.25">
      <c r="A240" s="2" t="str">
        <f ca="1">IFERROR(__xludf.DUMMYFUNCTION("""COMPUTED_VALUE"""),"Okaloosa County, FL")</f>
        <v>Okaloosa County, FL</v>
      </c>
      <c r="B240" s="2" t="str">
        <f ca="1">IFERROR(__xludf.DUMMYFUNCTION("""COMPUTED_VALUE"""),"US")</f>
        <v>US</v>
      </c>
      <c r="C240" s="2">
        <f ca="1">IFERROR(__xludf.DUMMYFUNCTION("""COMPUTED_VALUE"""),30.5773)</f>
        <v>30.577300000000001</v>
      </c>
      <c r="D240" s="2">
        <f ca="1">IFERROR(__xludf.DUMMYFUNCTION("""COMPUTED_VALUE"""),-86.6611)</f>
        <v>-86.661100000000005</v>
      </c>
      <c r="E240" s="2">
        <f ca="1">IFERROR(__xludf.DUMMYFUNCTION("""COMPUTED_VALUE"""),0)</f>
        <v>0</v>
      </c>
      <c r="F240" s="2">
        <f ca="1">IFERROR(__xludf.DUMMYFUNCTION("""COMPUTED_VALUE"""),0)</f>
        <v>0</v>
      </c>
      <c r="G240" s="2">
        <f ca="1">IFERROR(__xludf.DUMMYFUNCTION("""COMPUTED_VALUE"""),0)</f>
        <v>0</v>
      </c>
      <c r="H240" s="2">
        <f ca="1">IFERROR(__xludf.DUMMYFUNCTION("""COMPUTED_VALUE"""),0)</f>
        <v>0</v>
      </c>
      <c r="I240" s="2">
        <f ca="1">IFERROR(__xludf.DUMMYFUNCTION("""COMPUTED_VALUE"""),0)</f>
        <v>0</v>
      </c>
      <c r="J240" s="2">
        <f ca="1">IFERROR(__xludf.DUMMYFUNCTION("""COMPUTED_VALUE"""),0)</f>
        <v>0</v>
      </c>
      <c r="K240" s="2">
        <f ca="1">IFERROR(__xludf.DUMMYFUNCTION("""COMPUTED_VALUE"""),0)</f>
        <v>0</v>
      </c>
      <c r="L240" s="2">
        <f ca="1">IFERROR(__xludf.DUMMYFUNCTION("""COMPUTED_VALUE"""),0)</f>
        <v>0</v>
      </c>
      <c r="M240" s="2">
        <f ca="1">IFERROR(__xludf.DUMMYFUNCTION("""COMPUTED_VALUE"""),0)</f>
        <v>0</v>
      </c>
      <c r="N240" s="2">
        <f ca="1">IFERROR(__xludf.DUMMYFUNCTION("""COMPUTED_VALUE"""),0)</f>
        <v>0</v>
      </c>
      <c r="O240" s="2">
        <f ca="1">IFERROR(__xludf.DUMMYFUNCTION("""COMPUTED_VALUE"""),0)</f>
        <v>0</v>
      </c>
      <c r="P240" s="2">
        <f ca="1">IFERROR(__xludf.DUMMYFUNCTION("""COMPUTED_VALUE"""),0)</f>
        <v>0</v>
      </c>
      <c r="Q240" s="2">
        <f ca="1">IFERROR(__xludf.DUMMYFUNCTION("""COMPUTED_VALUE"""),0)</f>
        <v>0</v>
      </c>
      <c r="R240" s="2">
        <f ca="1">IFERROR(__xludf.DUMMYFUNCTION("""COMPUTED_VALUE"""),0)</f>
        <v>0</v>
      </c>
      <c r="S240" s="2">
        <f ca="1">IFERROR(__xludf.DUMMYFUNCTION("""COMPUTED_VALUE"""),0)</f>
        <v>0</v>
      </c>
      <c r="T240" s="2">
        <f ca="1">IFERROR(__xludf.DUMMYFUNCTION("""COMPUTED_VALUE"""),0)</f>
        <v>0</v>
      </c>
      <c r="U240" s="2">
        <f ca="1">IFERROR(__xludf.DUMMYFUNCTION("""COMPUTED_VALUE"""),0)</f>
        <v>0</v>
      </c>
      <c r="V240" s="2">
        <f ca="1">IFERROR(__xludf.DUMMYFUNCTION("""COMPUTED_VALUE"""),0)</f>
        <v>0</v>
      </c>
      <c r="W240" s="2">
        <f ca="1">IFERROR(__xludf.DUMMYFUNCTION("""COMPUTED_VALUE"""),0)</f>
        <v>0</v>
      </c>
      <c r="X240" s="2">
        <f ca="1">IFERROR(__xludf.DUMMYFUNCTION("""COMPUTED_VALUE"""),0)</f>
        <v>0</v>
      </c>
      <c r="Y240" s="2">
        <f ca="1">IFERROR(__xludf.DUMMYFUNCTION("""COMPUTED_VALUE"""),0)</f>
        <v>0</v>
      </c>
      <c r="Z240" s="2">
        <f ca="1">IFERROR(__xludf.DUMMYFUNCTION("""COMPUTED_VALUE"""),0)</f>
        <v>0</v>
      </c>
      <c r="AA240" s="2">
        <f ca="1">IFERROR(__xludf.DUMMYFUNCTION("""COMPUTED_VALUE"""),0)</f>
        <v>0</v>
      </c>
      <c r="AB240" s="2">
        <f ca="1">IFERROR(__xludf.DUMMYFUNCTION("""COMPUTED_VALUE"""),0)</f>
        <v>0</v>
      </c>
      <c r="AC240" s="2">
        <f ca="1">IFERROR(__xludf.DUMMYFUNCTION("""COMPUTED_VALUE"""),0)</f>
        <v>0</v>
      </c>
      <c r="AD240" s="2">
        <f ca="1">IFERROR(__xludf.DUMMYFUNCTION("""COMPUTED_VALUE"""),0)</f>
        <v>0</v>
      </c>
      <c r="AE240" s="2">
        <f ca="1">IFERROR(__xludf.DUMMYFUNCTION("""COMPUTED_VALUE"""),0)</f>
        <v>0</v>
      </c>
      <c r="AF240" s="2">
        <f ca="1">IFERROR(__xludf.DUMMYFUNCTION("""COMPUTED_VALUE"""),0)</f>
        <v>0</v>
      </c>
      <c r="AG240" s="2">
        <f ca="1">IFERROR(__xludf.DUMMYFUNCTION("""COMPUTED_VALUE"""),0)</f>
        <v>0</v>
      </c>
      <c r="AH240" s="2">
        <f ca="1">IFERROR(__xludf.DUMMYFUNCTION("""COMPUTED_VALUE"""),0)</f>
        <v>0</v>
      </c>
      <c r="AI240" s="2">
        <f ca="1">IFERROR(__xludf.DUMMYFUNCTION("""COMPUTED_VALUE"""),0)</f>
        <v>0</v>
      </c>
      <c r="AJ240" s="2">
        <f ca="1">IFERROR(__xludf.DUMMYFUNCTION("""COMPUTED_VALUE"""),0)</f>
        <v>0</v>
      </c>
      <c r="AK240" s="2">
        <f ca="1">IFERROR(__xludf.DUMMYFUNCTION("""COMPUTED_VALUE"""),0)</f>
        <v>0</v>
      </c>
      <c r="AL240" s="2">
        <f ca="1">IFERROR(__xludf.DUMMYFUNCTION("""COMPUTED_VALUE"""),0)</f>
        <v>0</v>
      </c>
      <c r="AM240" s="2">
        <f ca="1">IFERROR(__xludf.DUMMYFUNCTION("""COMPUTED_VALUE"""),0)</f>
        <v>0</v>
      </c>
      <c r="AN240" s="2">
        <f ca="1">IFERROR(__xludf.DUMMYFUNCTION("""COMPUTED_VALUE"""),0)</f>
        <v>0</v>
      </c>
      <c r="AO240" s="2">
        <f ca="1">IFERROR(__xludf.DUMMYFUNCTION("""COMPUTED_VALUE"""),0)</f>
        <v>0</v>
      </c>
      <c r="AP240" s="2">
        <f ca="1">IFERROR(__xludf.DUMMYFUNCTION("""COMPUTED_VALUE"""),0)</f>
        <v>0</v>
      </c>
      <c r="AQ240" s="2">
        <f ca="1">IFERROR(__xludf.DUMMYFUNCTION("""COMPUTED_VALUE"""),0)</f>
        <v>0</v>
      </c>
      <c r="AR240" s="2">
        <f ca="1">IFERROR(__xludf.DUMMYFUNCTION("""COMPUTED_VALUE"""),0)</f>
        <v>0</v>
      </c>
      <c r="AS240" s="2">
        <f ca="1">IFERROR(__xludf.DUMMYFUNCTION("""COMPUTED_VALUE"""),0)</f>
        <v>0</v>
      </c>
      <c r="AT240" s="2">
        <f ca="1">IFERROR(__xludf.DUMMYFUNCTION("""COMPUTED_VALUE"""),0)</f>
        <v>0</v>
      </c>
      <c r="AU240" s="2">
        <f ca="1">IFERROR(__xludf.DUMMYFUNCTION("""COMPUTED_VALUE"""),0)</f>
        <v>0</v>
      </c>
      <c r="AV240" s="2">
        <f ca="1">IFERROR(__xludf.DUMMYFUNCTION("""COMPUTED_VALUE"""),0)</f>
        <v>0</v>
      </c>
      <c r="AW240" s="2">
        <f ca="1">IFERROR(__xludf.DUMMYFUNCTION("""COMPUTED_VALUE"""),0)</f>
        <v>0</v>
      </c>
      <c r="AX240" s="2">
        <f ca="1">IFERROR(__xludf.DUMMYFUNCTION("""COMPUTED_VALUE"""),0)</f>
        <v>0</v>
      </c>
      <c r="AY240" s="2">
        <f ca="1">IFERROR(__xludf.DUMMYFUNCTION("""COMPUTED_VALUE"""),0)</f>
        <v>0</v>
      </c>
      <c r="AZ240" s="2">
        <f ca="1">IFERROR(__xludf.DUMMYFUNCTION("""COMPUTED_VALUE"""),0)</f>
        <v>0</v>
      </c>
    </row>
    <row r="241" spans="1:52" ht="13.2" x14ac:dyDescent="0.25">
      <c r="A241" s="2" t="str">
        <f ca="1">IFERROR(__xludf.DUMMYFUNCTION("""COMPUTED_VALUE"""),"Polk County, GA")</f>
        <v>Polk County, GA</v>
      </c>
      <c r="B241" s="2" t="str">
        <f ca="1">IFERROR(__xludf.DUMMYFUNCTION("""COMPUTED_VALUE"""),"US")</f>
        <v>US</v>
      </c>
      <c r="C241" s="2">
        <f ca="1">IFERROR(__xludf.DUMMYFUNCTION("""COMPUTED_VALUE"""),34.0132)</f>
        <v>34.013199999999998</v>
      </c>
      <c r="D241" s="2">
        <f ca="1">IFERROR(__xludf.DUMMYFUNCTION("""COMPUTED_VALUE"""),-85.1479)</f>
        <v>-85.147900000000007</v>
      </c>
      <c r="E241" s="2">
        <f ca="1">IFERROR(__xludf.DUMMYFUNCTION("""COMPUTED_VALUE"""),0)</f>
        <v>0</v>
      </c>
      <c r="F241" s="2">
        <f ca="1">IFERROR(__xludf.DUMMYFUNCTION("""COMPUTED_VALUE"""),0)</f>
        <v>0</v>
      </c>
      <c r="G241" s="2">
        <f ca="1">IFERROR(__xludf.DUMMYFUNCTION("""COMPUTED_VALUE"""),0)</f>
        <v>0</v>
      </c>
      <c r="H241" s="2">
        <f ca="1">IFERROR(__xludf.DUMMYFUNCTION("""COMPUTED_VALUE"""),0)</f>
        <v>0</v>
      </c>
      <c r="I241" s="2">
        <f ca="1">IFERROR(__xludf.DUMMYFUNCTION("""COMPUTED_VALUE"""),0)</f>
        <v>0</v>
      </c>
      <c r="J241" s="2">
        <f ca="1">IFERROR(__xludf.DUMMYFUNCTION("""COMPUTED_VALUE"""),0)</f>
        <v>0</v>
      </c>
      <c r="K241" s="2">
        <f ca="1">IFERROR(__xludf.DUMMYFUNCTION("""COMPUTED_VALUE"""),0)</f>
        <v>0</v>
      </c>
      <c r="L241" s="2">
        <f ca="1">IFERROR(__xludf.DUMMYFUNCTION("""COMPUTED_VALUE"""),0)</f>
        <v>0</v>
      </c>
      <c r="M241" s="2">
        <f ca="1">IFERROR(__xludf.DUMMYFUNCTION("""COMPUTED_VALUE"""),0)</f>
        <v>0</v>
      </c>
      <c r="N241" s="2">
        <f ca="1">IFERROR(__xludf.DUMMYFUNCTION("""COMPUTED_VALUE"""),0)</f>
        <v>0</v>
      </c>
      <c r="O241" s="2">
        <f ca="1">IFERROR(__xludf.DUMMYFUNCTION("""COMPUTED_VALUE"""),0)</f>
        <v>0</v>
      </c>
      <c r="P241" s="2">
        <f ca="1">IFERROR(__xludf.DUMMYFUNCTION("""COMPUTED_VALUE"""),0)</f>
        <v>0</v>
      </c>
      <c r="Q241" s="2">
        <f ca="1">IFERROR(__xludf.DUMMYFUNCTION("""COMPUTED_VALUE"""),0)</f>
        <v>0</v>
      </c>
      <c r="R241" s="2">
        <f ca="1">IFERROR(__xludf.DUMMYFUNCTION("""COMPUTED_VALUE"""),0)</f>
        <v>0</v>
      </c>
      <c r="S241" s="2">
        <f ca="1">IFERROR(__xludf.DUMMYFUNCTION("""COMPUTED_VALUE"""),0)</f>
        <v>0</v>
      </c>
      <c r="T241" s="2">
        <f ca="1">IFERROR(__xludf.DUMMYFUNCTION("""COMPUTED_VALUE"""),0)</f>
        <v>0</v>
      </c>
      <c r="U241" s="2">
        <f ca="1">IFERROR(__xludf.DUMMYFUNCTION("""COMPUTED_VALUE"""),0)</f>
        <v>0</v>
      </c>
      <c r="V241" s="2">
        <f ca="1">IFERROR(__xludf.DUMMYFUNCTION("""COMPUTED_VALUE"""),0)</f>
        <v>0</v>
      </c>
      <c r="W241" s="2">
        <f ca="1">IFERROR(__xludf.DUMMYFUNCTION("""COMPUTED_VALUE"""),0)</f>
        <v>0</v>
      </c>
      <c r="X241" s="2">
        <f ca="1">IFERROR(__xludf.DUMMYFUNCTION("""COMPUTED_VALUE"""),0)</f>
        <v>0</v>
      </c>
      <c r="Y241" s="2">
        <f ca="1">IFERROR(__xludf.DUMMYFUNCTION("""COMPUTED_VALUE"""),0)</f>
        <v>0</v>
      </c>
      <c r="Z241" s="2">
        <f ca="1">IFERROR(__xludf.DUMMYFUNCTION("""COMPUTED_VALUE"""),0)</f>
        <v>0</v>
      </c>
      <c r="AA241" s="2">
        <f ca="1">IFERROR(__xludf.DUMMYFUNCTION("""COMPUTED_VALUE"""),0)</f>
        <v>0</v>
      </c>
      <c r="AB241" s="2">
        <f ca="1">IFERROR(__xludf.DUMMYFUNCTION("""COMPUTED_VALUE"""),0)</f>
        <v>0</v>
      </c>
      <c r="AC241" s="2">
        <f ca="1">IFERROR(__xludf.DUMMYFUNCTION("""COMPUTED_VALUE"""),0)</f>
        <v>0</v>
      </c>
      <c r="AD241" s="2">
        <f ca="1">IFERROR(__xludf.DUMMYFUNCTION("""COMPUTED_VALUE"""),0)</f>
        <v>0</v>
      </c>
      <c r="AE241" s="2">
        <f ca="1">IFERROR(__xludf.DUMMYFUNCTION("""COMPUTED_VALUE"""),0)</f>
        <v>0</v>
      </c>
      <c r="AF241" s="2">
        <f ca="1">IFERROR(__xludf.DUMMYFUNCTION("""COMPUTED_VALUE"""),0)</f>
        <v>0</v>
      </c>
      <c r="AG241" s="2">
        <f ca="1">IFERROR(__xludf.DUMMYFUNCTION("""COMPUTED_VALUE"""),0)</f>
        <v>0</v>
      </c>
      <c r="AH241" s="2">
        <f ca="1">IFERROR(__xludf.DUMMYFUNCTION("""COMPUTED_VALUE"""),0)</f>
        <v>0</v>
      </c>
      <c r="AI241" s="2">
        <f ca="1">IFERROR(__xludf.DUMMYFUNCTION("""COMPUTED_VALUE"""),0)</f>
        <v>0</v>
      </c>
      <c r="AJ241" s="2">
        <f ca="1">IFERROR(__xludf.DUMMYFUNCTION("""COMPUTED_VALUE"""),0)</f>
        <v>0</v>
      </c>
      <c r="AK241" s="2">
        <f ca="1">IFERROR(__xludf.DUMMYFUNCTION("""COMPUTED_VALUE"""),0)</f>
        <v>0</v>
      </c>
      <c r="AL241" s="2">
        <f ca="1">IFERROR(__xludf.DUMMYFUNCTION("""COMPUTED_VALUE"""),0)</f>
        <v>0</v>
      </c>
      <c r="AM241" s="2">
        <f ca="1">IFERROR(__xludf.DUMMYFUNCTION("""COMPUTED_VALUE"""),0)</f>
        <v>0</v>
      </c>
      <c r="AN241" s="2">
        <f ca="1">IFERROR(__xludf.DUMMYFUNCTION("""COMPUTED_VALUE"""),0)</f>
        <v>0</v>
      </c>
      <c r="AO241" s="2">
        <f ca="1">IFERROR(__xludf.DUMMYFUNCTION("""COMPUTED_VALUE"""),0)</f>
        <v>0</v>
      </c>
      <c r="AP241" s="2">
        <f ca="1">IFERROR(__xludf.DUMMYFUNCTION("""COMPUTED_VALUE"""),0)</f>
        <v>0</v>
      </c>
      <c r="AQ241" s="2">
        <f ca="1">IFERROR(__xludf.DUMMYFUNCTION("""COMPUTED_VALUE"""),0)</f>
        <v>0</v>
      </c>
      <c r="AR241" s="2">
        <f ca="1">IFERROR(__xludf.DUMMYFUNCTION("""COMPUTED_VALUE"""),0)</f>
        <v>0</v>
      </c>
      <c r="AS241" s="2">
        <f ca="1">IFERROR(__xludf.DUMMYFUNCTION("""COMPUTED_VALUE"""),0)</f>
        <v>0</v>
      </c>
      <c r="AT241" s="2">
        <f ca="1">IFERROR(__xludf.DUMMYFUNCTION("""COMPUTED_VALUE"""),0)</f>
        <v>0</v>
      </c>
      <c r="AU241" s="2">
        <f ca="1">IFERROR(__xludf.DUMMYFUNCTION("""COMPUTED_VALUE"""),0)</f>
        <v>0</v>
      </c>
      <c r="AV241" s="2">
        <f ca="1">IFERROR(__xludf.DUMMYFUNCTION("""COMPUTED_VALUE"""),0)</f>
        <v>0</v>
      </c>
      <c r="AW241" s="2">
        <f ca="1">IFERROR(__xludf.DUMMYFUNCTION("""COMPUTED_VALUE"""),0)</f>
        <v>0</v>
      </c>
      <c r="AX241" s="2">
        <f ca="1">IFERROR(__xludf.DUMMYFUNCTION("""COMPUTED_VALUE"""),0)</f>
        <v>0</v>
      </c>
      <c r="AY241" s="2">
        <f ca="1">IFERROR(__xludf.DUMMYFUNCTION("""COMPUTED_VALUE"""),0)</f>
        <v>0</v>
      </c>
      <c r="AZ241" s="2">
        <f ca="1">IFERROR(__xludf.DUMMYFUNCTION("""COMPUTED_VALUE"""),0)</f>
        <v>0</v>
      </c>
    </row>
    <row r="242" spans="1:52" ht="13.2" x14ac:dyDescent="0.25">
      <c r="A242" s="2" t="str">
        <f ca="1">IFERROR(__xludf.DUMMYFUNCTION("""COMPUTED_VALUE"""),"Riverside County, CA")</f>
        <v>Riverside County, CA</v>
      </c>
      <c r="B242" s="2" t="str">
        <f ca="1">IFERROR(__xludf.DUMMYFUNCTION("""COMPUTED_VALUE"""),"US")</f>
        <v>US</v>
      </c>
      <c r="C242" s="2">
        <f ca="1">IFERROR(__xludf.DUMMYFUNCTION("""COMPUTED_VALUE"""),33.9533)</f>
        <v>33.953299999999999</v>
      </c>
      <c r="D242" s="2">
        <f ca="1">IFERROR(__xludf.DUMMYFUNCTION("""COMPUTED_VALUE"""),-117.3961)</f>
        <v>-117.3961</v>
      </c>
      <c r="E242" s="2">
        <f ca="1">IFERROR(__xludf.DUMMYFUNCTION("""COMPUTED_VALUE"""),0)</f>
        <v>0</v>
      </c>
      <c r="F242" s="2">
        <f ca="1">IFERROR(__xludf.DUMMYFUNCTION("""COMPUTED_VALUE"""),0)</f>
        <v>0</v>
      </c>
      <c r="G242" s="2">
        <f ca="1">IFERROR(__xludf.DUMMYFUNCTION("""COMPUTED_VALUE"""),0)</f>
        <v>0</v>
      </c>
      <c r="H242" s="2">
        <f ca="1">IFERROR(__xludf.DUMMYFUNCTION("""COMPUTED_VALUE"""),0)</f>
        <v>0</v>
      </c>
      <c r="I242" s="2">
        <f ca="1">IFERROR(__xludf.DUMMYFUNCTION("""COMPUTED_VALUE"""),0)</f>
        <v>0</v>
      </c>
      <c r="J242" s="2">
        <f ca="1">IFERROR(__xludf.DUMMYFUNCTION("""COMPUTED_VALUE"""),0)</f>
        <v>0</v>
      </c>
      <c r="K242" s="2">
        <f ca="1">IFERROR(__xludf.DUMMYFUNCTION("""COMPUTED_VALUE"""),0)</f>
        <v>0</v>
      </c>
      <c r="L242" s="2">
        <f ca="1">IFERROR(__xludf.DUMMYFUNCTION("""COMPUTED_VALUE"""),0)</f>
        <v>0</v>
      </c>
      <c r="M242" s="2">
        <f ca="1">IFERROR(__xludf.DUMMYFUNCTION("""COMPUTED_VALUE"""),0)</f>
        <v>0</v>
      </c>
      <c r="N242" s="2">
        <f ca="1">IFERROR(__xludf.DUMMYFUNCTION("""COMPUTED_VALUE"""),0)</f>
        <v>0</v>
      </c>
      <c r="O242" s="2">
        <f ca="1">IFERROR(__xludf.DUMMYFUNCTION("""COMPUTED_VALUE"""),0)</f>
        <v>0</v>
      </c>
      <c r="P242" s="2">
        <f ca="1">IFERROR(__xludf.DUMMYFUNCTION("""COMPUTED_VALUE"""),0)</f>
        <v>0</v>
      </c>
      <c r="Q242" s="2">
        <f ca="1">IFERROR(__xludf.DUMMYFUNCTION("""COMPUTED_VALUE"""),0)</f>
        <v>0</v>
      </c>
      <c r="R242" s="2">
        <f ca="1">IFERROR(__xludf.DUMMYFUNCTION("""COMPUTED_VALUE"""),0)</f>
        <v>0</v>
      </c>
      <c r="S242" s="2">
        <f ca="1">IFERROR(__xludf.DUMMYFUNCTION("""COMPUTED_VALUE"""),0)</f>
        <v>0</v>
      </c>
      <c r="T242" s="2">
        <f ca="1">IFERROR(__xludf.DUMMYFUNCTION("""COMPUTED_VALUE"""),0)</f>
        <v>0</v>
      </c>
      <c r="U242" s="2">
        <f ca="1">IFERROR(__xludf.DUMMYFUNCTION("""COMPUTED_VALUE"""),0)</f>
        <v>0</v>
      </c>
      <c r="V242" s="2">
        <f ca="1">IFERROR(__xludf.DUMMYFUNCTION("""COMPUTED_VALUE"""),0)</f>
        <v>0</v>
      </c>
      <c r="W242" s="2">
        <f ca="1">IFERROR(__xludf.DUMMYFUNCTION("""COMPUTED_VALUE"""),0)</f>
        <v>0</v>
      </c>
      <c r="X242" s="2">
        <f ca="1">IFERROR(__xludf.DUMMYFUNCTION("""COMPUTED_VALUE"""),0)</f>
        <v>0</v>
      </c>
      <c r="Y242" s="2">
        <f ca="1">IFERROR(__xludf.DUMMYFUNCTION("""COMPUTED_VALUE"""),0)</f>
        <v>0</v>
      </c>
      <c r="Z242" s="2">
        <f ca="1">IFERROR(__xludf.DUMMYFUNCTION("""COMPUTED_VALUE"""),0)</f>
        <v>0</v>
      </c>
      <c r="AA242" s="2">
        <f ca="1">IFERROR(__xludf.DUMMYFUNCTION("""COMPUTED_VALUE"""),0)</f>
        <v>0</v>
      </c>
      <c r="AB242" s="2">
        <f ca="1">IFERROR(__xludf.DUMMYFUNCTION("""COMPUTED_VALUE"""),0)</f>
        <v>0</v>
      </c>
      <c r="AC242" s="2">
        <f ca="1">IFERROR(__xludf.DUMMYFUNCTION("""COMPUTED_VALUE"""),0)</f>
        <v>0</v>
      </c>
      <c r="AD242" s="2">
        <f ca="1">IFERROR(__xludf.DUMMYFUNCTION("""COMPUTED_VALUE"""),0)</f>
        <v>0</v>
      </c>
      <c r="AE242" s="2">
        <f ca="1">IFERROR(__xludf.DUMMYFUNCTION("""COMPUTED_VALUE"""),0)</f>
        <v>0</v>
      </c>
      <c r="AF242" s="2">
        <f ca="1">IFERROR(__xludf.DUMMYFUNCTION("""COMPUTED_VALUE"""),0)</f>
        <v>0</v>
      </c>
      <c r="AG242" s="2">
        <f ca="1">IFERROR(__xludf.DUMMYFUNCTION("""COMPUTED_VALUE"""),0)</f>
        <v>0</v>
      </c>
      <c r="AH242" s="2">
        <f ca="1">IFERROR(__xludf.DUMMYFUNCTION("""COMPUTED_VALUE"""),0)</f>
        <v>0</v>
      </c>
      <c r="AI242" s="2">
        <f ca="1">IFERROR(__xludf.DUMMYFUNCTION("""COMPUTED_VALUE"""),0)</f>
        <v>0</v>
      </c>
      <c r="AJ242" s="2">
        <f ca="1">IFERROR(__xludf.DUMMYFUNCTION("""COMPUTED_VALUE"""),0)</f>
        <v>0</v>
      </c>
      <c r="AK242" s="2">
        <f ca="1">IFERROR(__xludf.DUMMYFUNCTION("""COMPUTED_VALUE"""),0)</f>
        <v>0</v>
      </c>
      <c r="AL242" s="2">
        <f ca="1">IFERROR(__xludf.DUMMYFUNCTION("""COMPUTED_VALUE"""),0)</f>
        <v>0</v>
      </c>
      <c r="AM242" s="2">
        <f ca="1">IFERROR(__xludf.DUMMYFUNCTION("""COMPUTED_VALUE"""),0)</f>
        <v>0</v>
      </c>
      <c r="AN242" s="2">
        <f ca="1">IFERROR(__xludf.DUMMYFUNCTION("""COMPUTED_VALUE"""),0)</f>
        <v>0</v>
      </c>
      <c r="AO242" s="2">
        <f ca="1">IFERROR(__xludf.DUMMYFUNCTION("""COMPUTED_VALUE"""),0)</f>
        <v>0</v>
      </c>
      <c r="AP242" s="2">
        <f ca="1">IFERROR(__xludf.DUMMYFUNCTION("""COMPUTED_VALUE"""),0)</f>
        <v>0</v>
      </c>
      <c r="AQ242" s="2">
        <f ca="1">IFERROR(__xludf.DUMMYFUNCTION("""COMPUTED_VALUE"""),0)</f>
        <v>0</v>
      </c>
      <c r="AR242" s="2">
        <f ca="1">IFERROR(__xludf.DUMMYFUNCTION("""COMPUTED_VALUE"""),0)</f>
        <v>0</v>
      </c>
      <c r="AS242" s="2">
        <f ca="1">IFERROR(__xludf.DUMMYFUNCTION("""COMPUTED_VALUE"""),0)</f>
        <v>0</v>
      </c>
      <c r="AT242" s="2">
        <f ca="1">IFERROR(__xludf.DUMMYFUNCTION("""COMPUTED_VALUE"""),0)</f>
        <v>0</v>
      </c>
      <c r="AU242" s="2">
        <f ca="1">IFERROR(__xludf.DUMMYFUNCTION("""COMPUTED_VALUE"""),0)</f>
        <v>0</v>
      </c>
      <c r="AV242" s="2">
        <f ca="1">IFERROR(__xludf.DUMMYFUNCTION("""COMPUTED_VALUE"""),0)</f>
        <v>0</v>
      </c>
      <c r="AW242" s="2">
        <f ca="1">IFERROR(__xludf.DUMMYFUNCTION("""COMPUTED_VALUE"""),0)</f>
        <v>0</v>
      </c>
      <c r="AX242" s="2">
        <f ca="1">IFERROR(__xludf.DUMMYFUNCTION("""COMPUTED_VALUE"""),0)</f>
        <v>0</v>
      </c>
      <c r="AY242" s="2">
        <f ca="1">IFERROR(__xludf.DUMMYFUNCTION("""COMPUTED_VALUE"""),0)</f>
        <v>0</v>
      </c>
      <c r="AZ242" s="2">
        <f ca="1">IFERROR(__xludf.DUMMYFUNCTION("""COMPUTED_VALUE"""),0)</f>
        <v>0</v>
      </c>
    </row>
    <row r="243" spans="1:52" ht="13.2" x14ac:dyDescent="0.25">
      <c r="A243" s="2" t="str">
        <f ca="1">IFERROR(__xludf.DUMMYFUNCTION("""COMPUTED_VALUE"""),"Shelby County, TN")</f>
        <v>Shelby County, TN</v>
      </c>
      <c r="B243" s="2" t="str">
        <f ca="1">IFERROR(__xludf.DUMMYFUNCTION("""COMPUTED_VALUE"""),"US")</f>
        <v>US</v>
      </c>
      <c r="C243" s="2">
        <f ca="1">IFERROR(__xludf.DUMMYFUNCTION("""COMPUTED_VALUE"""),35.1269)</f>
        <v>35.126899999999999</v>
      </c>
      <c r="D243" s="2">
        <f ca="1">IFERROR(__xludf.DUMMYFUNCTION("""COMPUTED_VALUE"""),-89.9253)</f>
        <v>-89.925299999999993</v>
      </c>
      <c r="E243" s="2">
        <f ca="1">IFERROR(__xludf.DUMMYFUNCTION("""COMPUTED_VALUE"""),0)</f>
        <v>0</v>
      </c>
      <c r="F243" s="2">
        <f ca="1">IFERROR(__xludf.DUMMYFUNCTION("""COMPUTED_VALUE"""),0)</f>
        <v>0</v>
      </c>
      <c r="G243" s="2">
        <f ca="1">IFERROR(__xludf.DUMMYFUNCTION("""COMPUTED_VALUE"""),0)</f>
        <v>0</v>
      </c>
      <c r="H243" s="2">
        <f ca="1">IFERROR(__xludf.DUMMYFUNCTION("""COMPUTED_VALUE"""),0)</f>
        <v>0</v>
      </c>
      <c r="I243" s="2">
        <f ca="1">IFERROR(__xludf.DUMMYFUNCTION("""COMPUTED_VALUE"""),0)</f>
        <v>0</v>
      </c>
      <c r="J243" s="2">
        <f ca="1">IFERROR(__xludf.DUMMYFUNCTION("""COMPUTED_VALUE"""),0)</f>
        <v>0</v>
      </c>
      <c r="K243" s="2">
        <f ca="1">IFERROR(__xludf.DUMMYFUNCTION("""COMPUTED_VALUE"""),0)</f>
        <v>0</v>
      </c>
      <c r="L243" s="2">
        <f ca="1">IFERROR(__xludf.DUMMYFUNCTION("""COMPUTED_VALUE"""),0)</f>
        <v>0</v>
      </c>
      <c r="M243" s="2">
        <f ca="1">IFERROR(__xludf.DUMMYFUNCTION("""COMPUTED_VALUE"""),0)</f>
        <v>0</v>
      </c>
      <c r="N243" s="2">
        <f ca="1">IFERROR(__xludf.DUMMYFUNCTION("""COMPUTED_VALUE"""),0)</f>
        <v>0</v>
      </c>
      <c r="O243" s="2">
        <f ca="1">IFERROR(__xludf.DUMMYFUNCTION("""COMPUTED_VALUE"""),0)</f>
        <v>0</v>
      </c>
      <c r="P243" s="2">
        <f ca="1">IFERROR(__xludf.DUMMYFUNCTION("""COMPUTED_VALUE"""),0)</f>
        <v>0</v>
      </c>
      <c r="Q243" s="2">
        <f ca="1">IFERROR(__xludf.DUMMYFUNCTION("""COMPUTED_VALUE"""),0)</f>
        <v>0</v>
      </c>
      <c r="R243" s="2">
        <f ca="1">IFERROR(__xludf.DUMMYFUNCTION("""COMPUTED_VALUE"""),0)</f>
        <v>0</v>
      </c>
      <c r="S243" s="2">
        <f ca="1">IFERROR(__xludf.DUMMYFUNCTION("""COMPUTED_VALUE"""),0)</f>
        <v>0</v>
      </c>
      <c r="T243" s="2">
        <f ca="1">IFERROR(__xludf.DUMMYFUNCTION("""COMPUTED_VALUE"""),0)</f>
        <v>0</v>
      </c>
      <c r="U243" s="2">
        <f ca="1">IFERROR(__xludf.DUMMYFUNCTION("""COMPUTED_VALUE"""),0)</f>
        <v>0</v>
      </c>
      <c r="V243" s="2">
        <f ca="1">IFERROR(__xludf.DUMMYFUNCTION("""COMPUTED_VALUE"""),0)</f>
        <v>0</v>
      </c>
      <c r="W243" s="2">
        <f ca="1">IFERROR(__xludf.DUMMYFUNCTION("""COMPUTED_VALUE"""),0)</f>
        <v>0</v>
      </c>
      <c r="X243" s="2">
        <f ca="1">IFERROR(__xludf.DUMMYFUNCTION("""COMPUTED_VALUE"""),0)</f>
        <v>0</v>
      </c>
      <c r="Y243" s="2">
        <f ca="1">IFERROR(__xludf.DUMMYFUNCTION("""COMPUTED_VALUE"""),0)</f>
        <v>0</v>
      </c>
      <c r="Z243" s="2">
        <f ca="1">IFERROR(__xludf.DUMMYFUNCTION("""COMPUTED_VALUE"""),0)</f>
        <v>0</v>
      </c>
      <c r="AA243" s="2">
        <f ca="1">IFERROR(__xludf.DUMMYFUNCTION("""COMPUTED_VALUE"""),0)</f>
        <v>0</v>
      </c>
      <c r="AB243" s="2">
        <f ca="1">IFERROR(__xludf.DUMMYFUNCTION("""COMPUTED_VALUE"""),0)</f>
        <v>0</v>
      </c>
      <c r="AC243" s="2">
        <f ca="1">IFERROR(__xludf.DUMMYFUNCTION("""COMPUTED_VALUE"""),0)</f>
        <v>0</v>
      </c>
      <c r="AD243" s="2">
        <f ca="1">IFERROR(__xludf.DUMMYFUNCTION("""COMPUTED_VALUE"""),0)</f>
        <v>0</v>
      </c>
      <c r="AE243" s="2">
        <f ca="1">IFERROR(__xludf.DUMMYFUNCTION("""COMPUTED_VALUE"""),0)</f>
        <v>0</v>
      </c>
      <c r="AF243" s="2">
        <f ca="1">IFERROR(__xludf.DUMMYFUNCTION("""COMPUTED_VALUE"""),0)</f>
        <v>0</v>
      </c>
      <c r="AG243" s="2">
        <f ca="1">IFERROR(__xludf.DUMMYFUNCTION("""COMPUTED_VALUE"""),0)</f>
        <v>0</v>
      </c>
      <c r="AH243" s="2">
        <f ca="1">IFERROR(__xludf.DUMMYFUNCTION("""COMPUTED_VALUE"""),0)</f>
        <v>0</v>
      </c>
      <c r="AI243" s="2">
        <f ca="1">IFERROR(__xludf.DUMMYFUNCTION("""COMPUTED_VALUE"""),0)</f>
        <v>0</v>
      </c>
      <c r="AJ243" s="2">
        <f ca="1">IFERROR(__xludf.DUMMYFUNCTION("""COMPUTED_VALUE"""),0)</f>
        <v>0</v>
      </c>
      <c r="AK243" s="2">
        <f ca="1">IFERROR(__xludf.DUMMYFUNCTION("""COMPUTED_VALUE"""),0)</f>
        <v>0</v>
      </c>
      <c r="AL243" s="2">
        <f ca="1">IFERROR(__xludf.DUMMYFUNCTION("""COMPUTED_VALUE"""),0)</f>
        <v>0</v>
      </c>
      <c r="AM243" s="2">
        <f ca="1">IFERROR(__xludf.DUMMYFUNCTION("""COMPUTED_VALUE"""),0)</f>
        <v>0</v>
      </c>
      <c r="AN243" s="2">
        <f ca="1">IFERROR(__xludf.DUMMYFUNCTION("""COMPUTED_VALUE"""),0)</f>
        <v>0</v>
      </c>
      <c r="AO243" s="2">
        <f ca="1">IFERROR(__xludf.DUMMYFUNCTION("""COMPUTED_VALUE"""),0)</f>
        <v>0</v>
      </c>
      <c r="AP243" s="2">
        <f ca="1">IFERROR(__xludf.DUMMYFUNCTION("""COMPUTED_VALUE"""),0)</f>
        <v>0</v>
      </c>
      <c r="AQ243" s="2">
        <f ca="1">IFERROR(__xludf.DUMMYFUNCTION("""COMPUTED_VALUE"""),0)</f>
        <v>0</v>
      </c>
      <c r="AR243" s="2">
        <f ca="1">IFERROR(__xludf.DUMMYFUNCTION("""COMPUTED_VALUE"""),0)</f>
        <v>0</v>
      </c>
      <c r="AS243" s="2">
        <f ca="1">IFERROR(__xludf.DUMMYFUNCTION("""COMPUTED_VALUE"""),0)</f>
        <v>0</v>
      </c>
      <c r="AT243" s="2">
        <f ca="1">IFERROR(__xludf.DUMMYFUNCTION("""COMPUTED_VALUE"""),0)</f>
        <v>0</v>
      </c>
      <c r="AU243" s="2">
        <f ca="1">IFERROR(__xludf.DUMMYFUNCTION("""COMPUTED_VALUE"""),0)</f>
        <v>0</v>
      </c>
      <c r="AV243" s="2">
        <f ca="1">IFERROR(__xludf.DUMMYFUNCTION("""COMPUTED_VALUE"""),0)</f>
        <v>0</v>
      </c>
      <c r="AW243" s="2">
        <f ca="1">IFERROR(__xludf.DUMMYFUNCTION("""COMPUTED_VALUE"""),0)</f>
        <v>0</v>
      </c>
      <c r="AX243" s="2">
        <f ca="1">IFERROR(__xludf.DUMMYFUNCTION("""COMPUTED_VALUE"""),0)</f>
        <v>0</v>
      </c>
      <c r="AY243" s="2">
        <f ca="1">IFERROR(__xludf.DUMMYFUNCTION("""COMPUTED_VALUE"""),0)</f>
        <v>0</v>
      </c>
      <c r="AZ243" s="2">
        <f ca="1">IFERROR(__xludf.DUMMYFUNCTION("""COMPUTED_VALUE"""),0)</f>
        <v>0</v>
      </c>
    </row>
    <row r="244" spans="1:52" ht="13.2" x14ac:dyDescent="0.25">
      <c r="A244" s="2" t="str">
        <f ca="1">IFERROR(__xludf.DUMMYFUNCTION("""COMPUTED_VALUE"""),"Spokane County, WA")</f>
        <v>Spokane County, WA</v>
      </c>
      <c r="B244" s="2" t="str">
        <f ca="1">IFERROR(__xludf.DUMMYFUNCTION("""COMPUTED_VALUE"""),"US")</f>
        <v>US</v>
      </c>
      <c r="C244" s="2">
        <f ca="1">IFERROR(__xludf.DUMMYFUNCTION("""COMPUTED_VALUE"""),47.6587)</f>
        <v>47.658700000000003</v>
      </c>
      <c r="D244" s="2">
        <f ca="1">IFERROR(__xludf.DUMMYFUNCTION("""COMPUTED_VALUE"""),-117.4225)</f>
        <v>-117.4225</v>
      </c>
      <c r="E244" s="2">
        <f ca="1">IFERROR(__xludf.DUMMYFUNCTION("""COMPUTED_VALUE"""),0)</f>
        <v>0</v>
      </c>
      <c r="F244" s="2">
        <f ca="1">IFERROR(__xludf.DUMMYFUNCTION("""COMPUTED_VALUE"""),0)</f>
        <v>0</v>
      </c>
      <c r="G244" s="2">
        <f ca="1">IFERROR(__xludf.DUMMYFUNCTION("""COMPUTED_VALUE"""),0)</f>
        <v>0</v>
      </c>
      <c r="H244" s="2">
        <f ca="1">IFERROR(__xludf.DUMMYFUNCTION("""COMPUTED_VALUE"""),0)</f>
        <v>0</v>
      </c>
      <c r="I244" s="2">
        <f ca="1">IFERROR(__xludf.DUMMYFUNCTION("""COMPUTED_VALUE"""),0)</f>
        <v>0</v>
      </c>
      <c r="J244" s="2">
        <f ca="1">IFERROR(__xludf.DUMMYFUNCTION("""COMPUTED_VALUE"""),0)</f>
        <v>0</v>
      </c>
      <c r="K244" s="2">
        <f ca="1">IFERROR(__xludf.DUMMYFUNCTION("""COMPUTED_VALUE"""),0)</f>
        <v>0</v>
      </c>
      <c r="L244" s="2">
        <f ca="1">IFERROR(__xludf.DUMMYFUNCTION("""COMPUTED_VALUE"""),0)</f>
        <v>0</v>
      </c>
      <c r="M244" s="2">
        <f ca="1">IFERROR(__xludf.DUMMYFUNCTION("""COMPUTED_VALUE"""),0)</f>
        <v>0</v>
      </c>
      <c r="N244" s="2">
        <f ca="1">IFERROR(__xludf.DUMMYFUNCTION("""COMPUTED_VALUE"""),0)</f>
        <v>0</v>
      </c>
      <c r="O244" s="2">
        <f ca="1">IFERROR(__xludf.DUMMYFUNCTION("""COMPUTED_VALUE"""),0)</f>
        <v>0</v>
      </c>
      <c r="P244" s="2">
        <f ca="1">IFERROR(__xludf.DUMMYFUNCTION("""COMPUTED_VALUE"""),0)</f>
        <v>0</v>
      </c>
      <c r="Q244" s="2">
        <f ca="1">IFERROR(__xludf.DUMMYFUNCTION("""COMPUTED_VALUE"""),0)</f>
        <v>0</v>
      </c>
      <c r="R244" s="2">
        <f ca="1">IFERROR(__xludf.DUMMYFUNCTION("""COMPUTED_VALUE"""),0)</f>
        <v>0</v>
      </c>
      <c r="S244" s="2">
        <f ca="1">IFERROR(__xludf.DUMMYFUNCTION("""COMPUTED_VALUE"""),0)</f>
        <v>0</v>
      </c>
      <c r="T244" s="2">
        <f ca="1">IFERROR(__xludf.DUMMYFUNCTION("""COMPUTED_VALUE"""),0)</f>
        <v>0</v>
      </c>
      <c r="U244" s="2">
        <f ca="1">IFERROR(__xludf.DUMMYFUNCTION("""COMPUTED_VALUE"""),0)</f>
        <v>0</v>
      </c>
      <c r="V244" s="2">
        <f ca="1">IFERROR(__xludf.DUMMYFUNCTION("""COMPUTED_VALUE"""),0)</f>
        <v>0</v>
      </c>
      <c r="W244" s="2">
        <f ca="1">IFERROR(__xludf.DUMMYFUNCTION("""COMPUTED_VALUE"""),0)</f>
        <v>0</v>
      </c>
      <c r="X244" s="2">
        <f ca="1">IFERROR(__xludf.DUMMYFUNCTION("""COMPUTED_VALUE"""),0)</f>
        <v>0</v>
      </c>
      <c r="Y244" s="2">
        <f ca="1">IFERROR(__xludf.DUMMYFUNCTION("""COMPUTED_VALUE"""),0)</f>
        <v>0</v>
      </c>
      <c r="Z244" s="2">
        <f ca="1">IFERROR(__xludf.DUMMYFUNCTION("""COMPUTED_VALUE"""),0)</f>
        <v>0</v>
      </c>
      <c r="AA244" s="2">
        <f ca="1">IFERROR(__xludf.DUMMYFUNCTION("""COMPUTED_VALUE"""),0)</f>
        <v>0</v>
      </c>
      <c r="AB244" s="2">
        <f ca="1">IFERROR(__xludf.DUMMYFUNCTION("""COMPUTED_VALUE"""),0)</f>
        <v>0</v>
      </c>
      <c r="AC244" s="2">
        <f ca="1">IFERROR(__xludf.DUMMYFUNCTION("""COMPUTED_VALUE"""),0)</f>
        <v>0</v>
      </c>
      <c r="AD244" s="2">
        <f ca="1">IFERROR(__xludf.DUMMYFUNCTION("""COMPUTED_VALUE"""),0)</f>
        <v>0</v>
      </c>
      <c r="AE244" s="2">
        <f ca="1">IFERROR(__xludf.DUMMYFUNCTION("""COMPUTED_VALUE"""),0)</f>
        <v>0</v>
      </c>
      <c r="AF244" s="2">
        <f ca="1">IFERROR(__xludf.DUMMYFUNCTION("""COMPUTED_VALUE"""),0)</f>
        <v>0</v>
      </c>
      <c r="AG244" s="2">
        <f ca="1">IFERROR(__xludf.DUMMYFUNCTION("""COMPUTED_VALUE"""),0)</f>
        <v>0</v>
      </c>
      <c r="AH244" s="2">
        <f ca="1">IFERROR(__xludf.DUMMYFUNCTION("""COMPUTED_VALUE"""),0)</f>
        <v>0</v>
      </c>
      <c r="AI244" s="2">
        <f ca="1">IFERROR(__xludf.DUMMYFUNCTION("""COMPUTED_VALUE"""),0)</f>
        <v>0</v>
      </c>
      <c r="AJ244" s="2">
        <f ca="1">IFERROR(__xludf.DUMMYFUNCTION("""COMPUTED_VALUE"""),0)</f>
        <v>0</v>
      </c>
      <c r="AK244" s="2">
        <f ca="1">IFERROR(__xludf.DUMMYFUNCTION("""COMPUTED_VALUE"""),0)</f>
        <v>0</v>
      </c>
      <c r="AL244" s="2">
        <f ca="1">IFERROR(__xludf.DUMMYFUNCTION("""COMPUTED_VALUE"""),0)</f>
        <v>0</v>
      </c>
      <c r="AM244" s="2">
        <f ca="1">IFERROR(__xludf.DUMMYFUNCTION("""COMPUTED_VALUE"""),0)</f>
        <v>0</v>
      </c>
      <c r="AN244" s="2">
        <f ca="1">IFERROR(__xludf.DUMMYFUNCTION("""COMPUTED_VALUE"""),0)</f>
        <v>0</v>
      </c>
      <c r="AO244" s="2">
        <f ca="1">IFERROR(__xludf.DUMMYFUNCTION("""COMPUTED_VALUE"""),0)</f>
        <v>0</v>
      </c>
      <c r="AP244" s="2">
        <f ca="1">IFERROR(__xludf.DUMMYFUNCTION("""COMPUTED_VALUE"""),0)</f>
        <v>0</v>
      </c>
      <c r="AQ244" s="2">
        <f ca="1">IFERROR(__xludf.DUMMYFUNCTION("""COMPUTED_VALUE"""),0)</f>
        <v>0</v>
      </c>
      <c r="AR244" s="2">
        <f ca="1">IFERROR(__xludf.DUMMYFUNCTION("""COMPUTED_VALUE"""),0)</f>
        <v>0</v>
      </c>
      <c r="AS244" s="2">
        <f ca="1">IFERROR(__xludf.DUMMYFUNCTION("""COMPUTED_VALUE"""),0)</f>
        <v>0</v>
      </c>
      <c r="AT244" s="2">
        <f ca="1">IFERROR(__xludf.DUMMYFUNCTION("""COMPUTED_VALUE"""),0)</f>
        <v>0</v>
      </c>
      <c r="AU244" s="2">
        <f ca="1">IFERROR(__xludf.DUMMYFUNCTION("""COMPUTED_VALUE"""),0)</f>
        <v>0</v>
      </c>
      <c r="AV244" s="2">
        <f ca="1">IFERROR(__xludf.DUMMYFUNCTION("""COMPUTED_VALUE"""),0)</f>
        <v>0</v>
      </c>
      <c r="AW244" s="2">
        <f ca="1">IFERROR(__xludf.DUMMYFUNCTION("""COMPUTED_VALUE"""),0)</f>
        <v>0</v>
      </c>
      <c r="AX244" s="2">
        <f ca="1">IFERROR(__xludf.DUMMYFUNCTION("""COMPUTED_VALUE"""),0)</f>
        <v>0</v>
      </c>
      <c r="AY244" s="2">
        <f ca="1">IFERROR(__xludf.DUMMYFUNCTION("""COMPUTED_VALUE"""),0)</f>
        <v>0</v>
      </c>
      <c r="AZ244" s="2">
        <f ca="1">IFERROR(__xludf.DUMMYFUNCTION("""COMPUTED_VALUE"""),0)</f>
        <v>0</v>
      </c>
    </row>
    <row r="245" spans="1:52" ht="13.2" x14ac:dyDescent="0.25">
      <c r="A245" s="2" t="str">
        <f ca="1">IFERROR(__xludf.DUMMYFUNCTION("""COMPUTED_VALUE"""),"St. Louis County, MO")</f>
        <v>St. Louis County, MO</v>
      </c>
      <c r="B245" s="2" t="str">
        <f ca="1">IFERROR(__xludf.DUMMYFUNCTION("""COMPUTED_VALUE"""),"US")</f>
        <v>US</v>
      </c>
      <c r="C245" s="2">
        <f ca="1">IFERROR(__xludf.DUMMYFUNCTION("""COMPUTED_VALUE"""),38.6103)</f>
        <v>38.610300000000002</v>
      </c>
      <c r="D245" s="2">
        <f ca="1">IFERROR(__xludf.DUMMYFUNCTION("""COMPUTED_VALUE"""),-90.4125)</f>
        <v>-90.412499999999994</v>
      </c>
      <c r="E245" s="2">
        <f ca="1">IFERROR(__xludf.DUMMYFUNCTION("""COMPUTED_VALUE"""),0)</f>
        <v>0</v>
      </c>
      <c r="F245" s="2">
        <f ca="1">IFERROR(__xludf.DUMMYFUNCTION("""COMPUTED_VALUE"""),0)</f>
        <v>0</v>
      </c>
      <c r="G245" s="2">
        <f ca="1">IFERROR(__xludf.DUMMYFUNCTION("""COMPUTED_VALUE"""),0)</f>
        <v>0</v>
      </c>
      <c r="H245" s="2">
        <f ca="1">IFERROR(__xludf.DUMMYFUNCTION("""COMPUTED_VALUE"""),0)</f>
        <v>0</v>
      </c>
      <c r="I245" s="2">
        <f ca="1">IFERROR(__xludf.DUMMYFUNCTION("""COMPUTED_VALUE"""),0)</f>
        <v>0</v>
      </c>
      <c r="J245" s="2">
        <f ca="1">IFERROR(__xludf.DUMMYFUNCTION("""COMPUTED_VALUE"""),0)</f>
        <v>0</v>
      </c>
      <c r="K245" s="2">
        <f ca="1">IFERROR(__xludf.DUMMYFUNCTION("""COMPUTED_VALUE"""),0)</f>
        <v>0</v>
      </c>
      <c r="L245" s="2">
        <f ca="1">IFERROR(__xludf.DUMMYFUNCTION("""COMPUTED_VALUE"""),0)</f>
        <v>0</v>
      </c>
      <c r="M245" s="2">
        <f ca="1">IFERROR(__xludf.DUMMYFUNCTION("""COMPUTED_VALUE"""),0)</f>
        <v>0</v>
      </c>
      <c r="N245" s="2">
        <f ca="1">IFERROR(__xludf.DUMMYFUNCTION("""COMPUTED_VALUE"""),0)</f>
        <v>0</v>
      </c>
      <c r="O245" s="2">
        <f ca="1">IFERROR(__xludf.DUMMYFUNCTION("""COMPUTED_VALUE"""),0)</f>
        <v>0</v>
      </c>
      <c r="P245" s="2">
        <f ca="1">IFERROR(__xludf.DUMMYFUNCTION("""COMPUTED_VALUE"""),0)</f>
        <v>0</v>
      </c>
      <c r="Q245" s="2">
        <f ca="1">IFERROR(__xludf.DUMMYFUNCTION("""COMPUTED_VALUE"""),0)</f>
        <v>0</v>
      </c>
      <c r="R245" s="2">
        <f ca="1">IFERROR(__xludf.DUMMYFUNCTION("""COMPUTED_VALUE"""),0)</f>
        <v>0</v>
      </c>
      <c r="S245" s="2">
        <f ca="1">IFERROR(__xludf.DUMMYFUNCTION("""COMPUTED_VALUE"""),0)</f>
        <v>0</v>
      </c>
      <c r="T245" s="2">
        <f ca="1">IFERROR(__xludf.DUMMYFUNCTION("""COMPUTED_VALUE"""),0)</f>
        <v>0</v>
      </c>
      <c r="U245" s="2">
        <f ca="1">IFERROR(__xludf.DUMMYFUNCTION("""COMPUTED_VALUE"""),0)</f>
        <v>0</v>
      </c>
      <c r="V245" s="2">
        <f ca="1">IFERROR(__xludf.DUMMYFUNCTION("""COMPUTED_VALUE"""),0)</f>
        <v>0</v>
      </c>
      <c r="W245" s="2">
        <f ca="1">IFERROR(__xludf.DUMMYFUNCTION("""COMPUTED_VALUE"""),0)</f>
        <v>0</v>
      </c>
      <c r="X245" s="2">
        <f ca="1">IFERROR(__xludf.DUMMYFUNCTION("""COMPUTED_VALUE"""),0)</f>
        <v>0</v>
      </c>
      <c r="Y245" s="2">
        <f ca="1">IFERROR(__xludf.DUMMYFUNCTION("""COMPUTED_VALUE"""),0)</f>
        <v>0</v>
      </c>
      <c r="Z245" s="2">
        <f ca="1">IFERROR(__xludf.DUMMYFUNCTION("""COMPUTED_VALUE"""),0)</f>
        <v>0</v>
      </c>
      <c r="AA245" s="2">
        <f ca="1">IFERROR(__xludf.DUMMYFUNCTION("""COMPUTED_VALUE"""),0)</f>
        <v>0</v>
      </c>
      <c r="AB245" s="2">
        <f ca="1">IFERROR(__xludf.DUMMYFUNCTION("""COMPUTED_VALUE"""),0)</f>
        <v>0</v>
      </c>
      <c r="AC245" s="2">
        <f ca="1">IFERROR(__xludf.DUMMYFUNCTION("""COMPUTED_VALUE"""),0)</f>
        <v>0</v>
      </c>
      <c r="AD245" s="2">
        <f ca="1">IFERROR(__xludf.DUMMYFUNCTION("""COMPUTED_VALUE"""),0)</f>
        <v>0</v>
      </c>
      <c r="AE245" s="2">
        <f ca="1">IFERROR(__xludf.DUMMYFUNCTION("""COMPUTED_VALUE"""),0)</f>
        <v>0</v>
      </c>
      <c r="AF245" s="2">
        <f ca="1">IFERROR(__xludf.DUMMYFUNCTION("""COMPUTED_VALUE"""),0)</f>
        <v>0</v>
      </c>
      <c r="AG245" s="2">
        <f ca="1">IFERROR(__xludf.DUMMYFUNCTION("""COMPUTED_VALUE"""),0)</f>
        <v>0</v>
      </c>
      <c r="AH245" s="2">
        <f ca="1">IFERROR(__xludf.DUMMYFUNCTION("""COMPUTED_VALUE"""),0)</f>
        <v>0</v>
      </c>
      <c r="AI245" s="2">
        <f ca="1">IFERROR(__xludf.DUMMYFUNCTION("""COMPUTED_VALUE"""),0)</f>
        <v>0</v>
      </c>
      <c r="AJ245" s="2">
        <f ca="1">IFERROR(__xludf.DUMMYFUNCTION("""COMPUTED_VALUE"""),0)</f>
        <v>0</v>
      </c>
      <c r="AK245" s="2">
        <f ca="1">IFERROR(__xludf.DUMMYFUNCTION("""COMPUTED_VALUE"""),0)</f>
        <v>0</v>
      </c>
      <c r="AL245" s="2">
        <f ca="1">IFERROR(__xludf.DUMMYFUNCTION("""COMPUTED_VALUE"""),0)</f>
        <v>0</v>
      </c>
      <c r="AM245" s="2">
        <f ca="1">IFERROR(__xludf.DUMMYFUNCTION("""COMPUTED_VALUE"""),0)</f>
        <v>0</v>
      </c>
      <c r="AN245" s="2">
        <f ca="1">IFERROR(__xludf.DUMMYFUNCTION("""COMPUTED_VALUE"""),0)</f>
        <v>0</v>
      </c>
      <c r="AO245" s="2">
        <f ca="1">IFERROR(__xludf.DUMMYFUNCTION("""COMPUTED_VALUE"""),0)</f>
        <v>0</v>
      </c>
      <c r="AP245" s="2">
        <f ca="1">IFERROR(__xludf.DUMMYFUNCTION("""COMPUTED_VALUE"""),0)</f>
        <v>0</v>
      </c>
      <c r="AQ245" s="2">
        <f ca="1">IFERROR(__xludf.DUMMYFUNCTION("""COMPUTED_VALUE"""),0)</f>
        <v>0</v>
      </c>
      <c r="AR245" s="2">
        <f ca="1">IFERROR(__xludf.DUMMYFUNCTION("""COMPUTED_VALUE"""),0)</f>
        <v>0</v>
      </c>
      <c r="AS245" s="2">
        <f ca="1">IFERROR(__xludf.DUMMYFUNCTION("""COMPUTED_VALUE"""),0)</f>
        <v>0</v>
      </c>
      <c r="AT245" s="2">
        <f ca="1">IFERROR(__xludf.DUMMYFUNCTION("""COMPUTED_VALUE"""),0)</f>
        <v>0</v>
      </c>
      <c r="AU245" s="2">
        <f ca="1">IFERROR(__xludf.DUMMYFUNCTION("""COMPUTED_VALUE"""),0)</f>
        <v>0</v>
      </c>
      <c r="AV245" s="2">
        <f ca="1">IFERROR(__xludf.DUMMYFUNCTION("""COMPUTED_VALUE"""),0)</f>
        <v>0</v>
      </c>
      <c r="AW245" s="2">
        <f ca="1">IFERROR(__xludf.DUMMYFUNCTION("""COMPUTED_VALUE"""),0)</f>
        <v>0</v>
      </c>
      <c r="AX245" s="2">
        <f ca="1">IFERROR(__xludf.DUMMYFUNCTION("""COMPUTED_VALUE"""),0)</f>
        <v>0</v>
      </c>
      <c r="AY245" s="2">
        <f ca="1">IFERROR(__xludf.DUMMYFUNCTION("""COMPUTED_VALUE"""),0)</f>
        <v>0</v>
      </c>
      <c r="AZ245" s="2">
        <f ca="1">IFERROR(__xludf.DUMMYFUNCTION("""COMPUTED_VALUE"""),0)</f>
        <v>0</v>
      </c>
    </row>
    <row r="246" spans="1:52" ht="13.2" x14ac:dyDescent="0.25">
      <c r="A246" s="2" t="str">
        <f ca="1">IFERROR(__xludf.DUMMYFUNCTION("""COMPUTED_VALUE"""),"Suffolk County, NY")</f>
        <v>Suffolk County, NY</v>
      </c>
      <c r="B246" s="2" t="str">
        <f ca="1">IFERROR(__xludf.DUMMYFUNCTION("""COMPUTED_VALUE"""),"US")</f>
        <v>US</v>
      </c>
      <c r="C246" s="2">
        <f ca="1">IFERROR(__xludf.DUMMYFUNCTION("""COMPUTED_VALUE"""),40.9849)</f>
        <v>40.984900000000003</v>
      </c>
      <c r="D246" s="2">
        <f ca="1">IFERROR(__xludf.DUMMYFUNCTION("""COMPUTED_VALUE"""),-72.6151)</f>
        <v>-72.615099999999998</v>
      </c>
      <c r="E246" s="2">
        <f ca="1">IFERROR(__xludf.DUMMYFUNCTION("""COMPUTED_VALUE"""),0)</f>
        <v>0</v>
      </c>
      <c r="F246" s="2">
        <f ca="1">IFERROR(__xludf.DUMMYFUNCTION("""COMPUTED_VALUE"""),0)</f>
        <v>0</v>
      </c>
      <c r="G246" s="2">
        <f ca="1">IFERROR(__xludf.DUMMYFUNCTION("""COMPUTED_VALUE"""),0)</f>
        <v>0</v>
      </c>
      <c r="H246" s="2">
        <f ca="1">IFERROR(__xludf.DUMMYFUNCTION("""COMPUTED_VALUE"""),0)</f>
        <v>0</v>
      </c>
      <c r="I246" s="2">
        <f ca="1">IFERROR(__xludf.DUMMYFUNCTION("""COMPUTED_VALUE"""),0)</f>
        <v>0</v>
      </c>
      <c r="J246" s="2">
        <f ca="1">IFERROR(__xludf.DUMMYFUNCTION("""COMPUTED_VALUE"""),0)</f>
        <v>0</v>
      </c>
      <c r="K246" s="2">
        <f ca="1">IFERROR(__xludf.DUMMYFUNCTION("""COMPUTED_VALUE"""),0)</f>
        <v>0</v>
      </c>
      <c r="L246" s="2">
        <f ca="1">IFERROR(__xludf.DUMMYFUNCTION("""COMPUTED_VALUE"""),0)</f>
        <v>0</v>
      </c>
      <c r="M246" s="2">
        <f ca="1">IFERROR(__xludf.DUMMYFUNCTION("""COMPUTED_VALUE"""),0)</f>
        <v>0</v>
      </c>
      <c r="N246" s="2">
        <f ca="1">IFERROR(__xludf.DUMMYFUNCTION("""COMPUTED_VALUE"""),0)</f>
        <v>0</v>
      </c>
      <c r="O246" s="2">
        <f ca="1">IFERROR(__xludf.DUMMYFUNCTION("""COMPUTED_VALUE"""),0)</f>
        <v>0</v>
      </c>
      <c r="P246" s="2">
        <f ca="1">IFERROR(__xludf.DUMMYFUNCTION("""COMPUTED_VALUE"""),0)</f>
        <v>0</v>
      </c>
      <c r="Q246" s="2">
        <f ca="1">IFERROR(__xludf.DUMMYFUNCTION("""COMPUTED_VALUE"""),0)</f>
        <v>0</v>
      </c>
      <c r="R246" s="2">
        <f ca="1">IFERROR(__xludf.DUMMYFUNCTION("""COMPUTED_VALUE"""),0)</f>
        <v>0</v>
      </c>
      <c r="S246" s="2">
        <f ca="1">IFERROR(__xludf.DUMMYFUNCTION("""COMPUTED_VALUE"""),0)</f>
        <v>0</v>
      </c>
      <c r="T246" s="2">
        <f ca="1">IFERROR(__xludf.DUMMYFUNCTION("""COMPUTED_VALUE"""),0)</f>
        <v>0</v>
      </c>
      <c r="U246" s="2">
        <f ca="1">IFERROR(__xludf.DUMMYFUNCTION("""COMPUTED_VALUE"""),0)</f>
        <v>0</v>
      </c>
      <c r="V246" s="2">
        <f ca="1">IFERROR(__xludf.DUMMYFUNCTION("""COMPUTED_VALUE"""),0)</f>
        <v>0</v>
      </c>
      <c r="W246" s="2">
        <f ca="1">IFERROR(__xludf.DUMMYFUNCTION("""COMPUTED_VALUE"""),0)</f>
        <v>0</v>
      </c>
      <c r="X246" s="2">
        <f ca="1">IFERROR(__xludf.DUMMYFUNCTION("""COMPUTED_VALUE"""),0)</f>
        <v>0</v>
      </c>
      <c r="Y246" s="2">
        <f ca="1">IFERROR(__xludf.DUMMYFUNCTION("""COMPUTED_VALUE"""),0)</f>
        <v>0</v>
      </c>
      <c r="Z246" s="2">
        <f ca="1">IFERROR(__xludf.DUMMYFUNCTION("""COMPUTED_VALUE"""),0)</f>
        <v>0</v>
      </c>
      <c r="AA246" s="2">
        <f ca="1">IFERROR(__xludf.DUMMYFUNCTION("""COMPUTED_VALUE"""),0)</f>
        <v>0</v>
      </c>
      <c r="AB246" s="2">
        <f ca="1">IFERROR(__xludf.DUMMYFUNCTION("""COMPUTED_VALUE"""),0)</f>
        <v>0</v>
      </c>
      <c r="AC246" s="2">
        <f ca="1">IFERROR(__xludf.DUMMYFUNCTION("""COMPUTED_VALUE"""),0)</f>
        <v>0</v>
      </c>
      <c r="AD246" s="2">
        <f ca="1">IFERROR(__xludf.DUMMYFUNCTION("""COMPUTED_VALUE"""),0)</f>
        <v>0</v>
      </c>
      <c r="AE246" s="2">
        <f ca="1">IFERROR(__xludf.DUMMYFUNCTION("""COMPUTED_VALUE"""),0)</f>
        <v>0</v>
      </c>
      <c r="AF246" s="2">
        <f ca="1">IFERROR(__xludf.DUMMYFUNCTION("""COMPUTED_VALUE"""),0)</f>
        <v>0</v>
      </c>
      <c r="AG246" s="2">
        <f ca="1">IFERROR(__xludf.DUMMYFUNCTION("""COMPUTED_VALUE"""),0)</f>
        <v>0</v>
      </c>
      <c r="AH246" s="2">
        <f ca="1">IFERROR(__xludf.DUMMYFUNCTION("""COMPUTED_VALUE"""),0)</f>
        <v>0</v>
      </c>
      <c r="AI246" s="2">
        <f ca="1">IFERROR(__xludf.DUMMYFUNCTION("""COMPUTED_VALUE"""),0)</f>
        <v>0</v>
      </c>
      <c r="AJ246" s="2">
        <f ca="1">IFERROR(__xludf.DUMMYFUNCTION("""COMPUTED_VALUE"""),0)</f>
        <v>0</v>
      </c>
      <c r="AK246" s="2">
        <f ca="1">IFERROR(__xludf.DUMMYFUNCTION("""COMPUTED_VALUE"""),0)</f>
        <v>0</v>
      </c>
      <c r="AL246" s="2">
        <f ca="1">IFERROR(__xludf.DUMMYFUNCTION("""COMPUTED_VALUE"""),0)</f>
        <v>0</v>
      </c>
      <c r="AM246" s="2">
        <f ca="1">IFERROR(__xludf.DUMMYFUNCTION("""COMPUTED_VALUE"""),0)</f>
        <v>0</v>
      </c>
      <c r="AN246" s="2">
        <f ca="1">IFERROR(__xludf.DUMMYFUNCTION("""COMPUTED_VALUE"""),0)</f>
        <v>0</v>
      </c>
      <c r="AO246" s="2">
        <f ca="1">IFERROR(__xludf.DUMMYFUNCTION("""COMPUTED_VALUE"""),0)</f>
        <v>0</v>
      </c>
      <c r="AP246" s="2">
        <f ca="1">IFERROR(__xludf.DUMMYFUNCTION("""COMPUTED_VALUE"""),0)</f>
        <v>0</v>
      </c>
      <c r="AQ246" s="2">
        <f ca="1">IFERROR(__xludf.DUMMYFUNCTION("""COMPUTED_VALUE"""),0)</f>
        <v>0</v>
      </c>
      <c r="AR246" s="2">
        <f ca="1">IFERROR(__xludf.DUMMYFUNCTION("""COMPUTED_VALUE"""),0)</f>
        <v>0</v>
      </c>
      <c r="AS246" s="2">
        <f ca="1">IFERROR(__xludf.DUMMYFUNCTION("""COMPUTED_VALUE"""),0)</f>
        <v>0</v>
      </c>
      <c r="AT246" s="2">
        <f ca="1">IFERROR(__xludf.DUMMYFUNCTION("""COMPUTED_VALUE"""),0)</f>
        <v>0</v>
      </c>
      <c r="AU246" s="2">
        <f ca="1">IFERROR(__xludf.DUMMYFUNCTION("""COMPUTED_VALUE"""),0)</f>
        <v>0</v>
      </c>
      <c r="AV246" s="2">
        <f ca="1">IFERROR(__xludf.DUMMYFUNCTION("""COMPUTED_VALUE"""),0)</f>
        <v>0</v>
      </c>
      <c r="AW246" s="2">
        <f ca="1">IFERROR(__xludf.DUMMYFUNCTION("""COMPUTED_VALUE"""),0)</f>
        <v>0</v>
      </c>
      <c r="AX246" s="2">
        <f ca="1">IFERROR(__xludf.DUMMYFUNCTION("""COMPUTED_VALUE"""),0)</f>
        <v>0</v>
      </c>
      <c r="AY246" s="2">
        <f ca="1">IFERROR(__xludf.DUMMYFUNCTION("""COMPUTED_VALUE"""),0)</f>
        <v>0</v>
      </c>
      <c r="AZ246" s="2">
        <f ca="1">IFERROR(__xludf.DUMMYFUNCTION("""COMPUTED_VALUE"""),0)</f>
        <v>0</v>
      </c>
    </row>
    <row r="247" spans="1:52" ht="13.2" x14ac:dyDescent="0.25">
      <c r="A247" s="2" t="str">
        <f ca="1">IFERROR(__xludf.DUMMYFUNCTION("""COMPUTED_VALUE"""),"Ulster County, NY")</f>
        <v>Ulster County, NY</v>
      </c>
      <c r="B247" s="2" t="str">
        <f ca="1">IFERROR(__xludf.DUMMYFUNCTION("""COMPUTED_VALUE"""),"US")</f>
        <v>US</v>
      </c>
      <c r="C247" s="2">
        <f ca="1">IFERROR(__xludf.DUMMYFUNCTION("""COMPUTED_VALUE"""),41.8586)</f>
        <v>41.858600000000003</v>
      </c>
      <c r="D247" s="2">
        <f ca="1">IFERROR(__xludf.DUMMYFUNCTION("""COMPUTED_VALUE"""),-74.3118)</f>
        <v>-74.311800000000005</v>
      </c>
      <c r="E247" s="2">
        <f ca="1">IFERROR(__xludf.DUMMYFUNCTION("""COMPUTED_VALUE"""),0)</f>
        <v>0</v>
      </c>
      <c r="F247" s="2">
        <f ca="1">IFERROR(__xludf.DUMMYFUNCTION("""COMPUTED_VALUE"""),0)</f>
        <v>0</v>
      </c>
      <c r="G247" s="2">
        <f ca="1">IFERROR(__xludf.DUMMYFUNCTION("""COMPUTED_VALUE"""),0)</f>
        <v>0</v>
      </c>
      <c r="H247" s="2">
        <f ca="1">IFERROR(__xludf.DUMMYFUNCTION("""COMPUTED_VALUE"""),0)</f>
        <v>0</v>
      </c>
      <c r="I247" s="2">
        <f ca="1">IFERROR(__xludf.DUMMYFUNCTION("""COMPUTED_VALUE"""),0)</f>
        <v>0</v>
      </c>
      <c r="J247" s="2">
        <f ca="1">IFERROR(__xludf.DUMMYFUNCTION("""COMPUTED_VALUE"""),0)</f>
        <v>0</v>
      </c>
      <c r="K247" s="2">
        <f ca="1">IFERROR(__xludf.DUMMYFUNCTION("""COMPUTED_VALUE"""),0)</f>
        <v>0</v>
      </c>
      <c r="L247" s="2">
        <f ca="1">IFERROR(__xludf.DUMMYFUNCTION("""COMPUTED_VALUE"""),0)</f>
        <v>0</v>
      </c>
      <c r="M247" s="2">
        <f ca="1">IFERROR(__xludf.DUMMYFUNCTION("""COMPUTED_VALUE"""),0)</f>
        <v>0</v>
      </c>
      <c r="N247" s="2">
        <f ca="1">IFERROR(__xludf.DUMMYFUNCTION("""COMPUTED_VALUE"""),0)</f>
        <v>0</v>
      </c>
      <c r="O247" s="2">
        <f ca="1">IFERROR(__xludf.DUMMYFUNCTION("""COMPUTED_VALUE"""),0)</f>
        <v>0</v>
      </c>
      <c r="P247" s="2">
        <f ca="1">IFERROR(__xludf.DUMMYFUNCTION("""COMPUTED_VALUE"""),0)</f>
        <v>0</v>
      </c>
      <c r="Q247" s="2">
        <f ca="1">IFERROR(__xludf.DUMMYFUNCTION("""COMPUTED_VALUE"""),0)</f>
        <v>0</v>
      </c>
      <c r="R247" s="2">
        <f ca="1">IFERROR(__xludf.DUMMYFUNCTION("""COMPUTED_VALUE"""),0)</f>
        <v>0</v>
      </c>
      <c r="S247" s="2">
        <f ca="1">IFERROR(__xludf.DUMMYFUNCTION("""COMPUTED_VALUE"""),0)</f>
        <v>0</v>
      </c>
      <c r="T247" s="2">
        <f ca="1">IFERROR(__xludf.DUMMYFUNCTION("""COMPUTED_VALUE"""),0)</f>
        <v>0</v>
      </c>
      <c r="U247" s="2">
        <f ca="1">IFERROR(__xludf.DUMMYFUNCTION("""COMPUTED_VALUE"""),0)</f>
        <v>0</v>
      </c>
      <c r="V247" s="2">
        <f ca="1">IFERROR(__xludf.DUMMYFUNCTION("""COMPUTED_VALUE"""),0)</f>
        <v>0</v>
      </c>
      <c r="W247" s="2">
        <f ca="1">IFERROR(__xludf.DUMMYFUNCTION("""COMPUTED_VALUE"""),0)</f>
        <v>0</v>
      </c>
      <c r="X247" s="2">
        <f ca="1">IFERROR(__xludf.DUMMYFUNCTION("""COMPUTED_VALUE"""),0)</f>
        <v>0</v>
      </c>
      <c r="Y247" s="2">
        <f ca="1">IFERROR(__xludf.DUMMYFUNCTION("""COMPUTED_VALUE"""),0)</f>
        <v>0</v>
      </c>
      <c r="Z247" s="2">
        <f ca="1">IFERROR(__xludf.DUMMYFUNCTION("""COMPUTED_VALUE"""),0)</f>
        <v>0</v>
      </c>
      <c r="AA247" s="2">
        <f ca="1">IFERROR(__xludf.DUMMYFUNCTION("""COMPUTED_VALUE"""),0)</f>
        <v>0</v>
      </c>
      <c r="AB247" s="2">
        <f ca="1">IFERROR(__xludf.DUMMYFUNCTION("""COMPUTED_VALUE"""),0)</f>
        <v>0</v>
      </c>
      <c r="AC247" s="2">
        <f ca="1">IFERROR(__xludf.DUMMYFUNCTION("""COMPUTED_VALUE"""),0)</f>
        <v>0</v>
      </c>
      <c r="AD247" s="2">
        <f ca="1">IFERROR(__xludf.DUMMYFUNCTION("""COMPUTED_VALUE"""),0)</f>
        <v>0</v>
      </c>
      <c r="AE247" s="2">
        <f ca="1">IFERROR(__xludf.DUMMYFUNCTION("""COMPUTED_VALUE"""),0)</f>
        <v>0</v>
      </c>
      <c r="AF247" s="2">
        <f ca="1">IFERROR(__xludf.DUMMYFUNCTION("""COMPUTED_VALUE"""),0)</f>
        <v>0</v>
      </c>
      <c r="AG247" s="2">
        <f ca="1">IFERROR(__xludf.DUMMYFUNCTION("""COMPUTED_VALUE"""),0)</f>
        <v>0</v>
      </c>
      <c r="AH247" s="2">
        <f ca="1">IFERROR(__xludf.DUMMYFUNCTION("""COMPUTED_VALUE"""),0)</f>
        <v>0</v>
      </c>
      <c r="AI247" s="2">
        <f ca="1">IFERROR(__xludf.DUMMYFUNCTION("""COMPUTED_VALUE"""),0)</f>
        <v>0</v>
      </c>
      <c r="AJ247" s="2">
        <f ca="1">IFERROR(__xludf.DUMMYFUNCTION("""COMPUTED_VALUE"""),0)</f>
        <v>0</v>
      </c>
      <c r="AK247" s="2">
        <f ca="1">IFERROR(__xludf.DUMMYFUNCTION("""COMPUTED_VALUE"""),0)</f>
        <v>0</v>
      </c>
      <c r="AL247" s="2">
        <f ca="1">IFERROR(__xludf.DUMMYFUNCTION("""COMPUTED_VALUE"""),0)</f>
        <v>0</v>
      </c>
      <c r="AM247" s="2">
        <f ca="1">IFERROR(__xludf.DUMMYFUNCTION("""COMPUTED_VALUE"""),0)</f>
        <v>0</v>
      </c>
      <c r="AN247" s="2">
        <f ca="1">IFERROR(__xludf.DUMMYFUNCTION("""COMPUTED_VALUE"""),0)</f>
        <v>0</v>
      </c>
      <c r="AO247" s="2">
        <f ca="1">IFERROR(__xludf.DUMMYFUNCTION("""COMPUTED_VALUE"""),0)</f>
        <v>0</v>
      </c>
      <c r="AP247" s="2">
        <f ca="1">IFERROR(__xludf.DUMMYFUNCTION("""COMPUTED_VALUE"""),0)</f>
        <v>0</v>
      </c>
      <c r="AQ247" s="2">
        <f ca="1">IFERROR(__xludf.DUMMYFUNCTION("""COMPUTED_VALUE"""),0)</f>
        <v>0</v>
      </c>
      <c r="AR247" s="2">
        <f ca="1">IFERROR(__xludf.DUMMYFUNCTION("""COMPUTED_VALUE"""),0)</f>
        <v>0</v>
      </c>
      <c r="AS247" s="2">
        <f ca="1">IFERROR(__xludf.DUMMYFUNCTION("""COMPUTED_VALUE"""),0)</f>
        <v>0</v>
      </c>
      <c r="AT247" s="2">
        <f ca="1">IFERROR(__xludf.DUMMYFUNCTION("""COMPUTED_VALUE"""),0)</f>
        <v>0</v>
      </c>
      <c r="AU247" s="2">
        <f ca="1">IFERROR(__xludf.DUMMYFUNCTION("""COMPUTED_VALUE"""),0)</f>
        <v>0</v>
      </c>
      <c r="AV247" s="2">
        <f ca="1">IFERROR(__xludf.DUMMYFUNCTION("""COMPUTED_VALUE"""),0)</f>
        <v>0</v>
      </c>
      <c r="AW247" s="2">
        <f ca="1">IFERROR(__xludf.DUMMYFUNCTION("""COMPUTED_VALUE"""),0)</f>
        <v>0</v>
      </c>
      <c r="AX247" s="2">
        <f ca="1">IFERROR(__xludf.DUMMYFUNCTION("""COMPUTED_VALUE"""),0)</f>
        <v>0</v>
      </c>
      <c r="AY247" s="2">
        <f ca="1">IFERROR(__xludf.DUMMYFUNCTION("""COMPUTED_VALUE"""),0)</f>
        <v>0</v>
      </c>
      <c r="AZ247" s="2">
        <f ca="1">IFERROR(__xludf.DUMMYFUNCTION("""COMPUTED_VALUE"""),0)</f>
        <v>0</v>
      </c>
    </row>
    <row r="248" spans="1:52" ht="13.2" x14ac:dyDescent="0.25">
      <c r="A248" s="2" t="str">
        <f ca="1">IFERROR(__xludf.DUMMYFUNCTION("""COMPUTED_VALUE"""),"Unknown Location, MA")</f>
        <v>Unknown Location, MA</v>
      </c>
      <c r="B248" s="2" t="str">
        <f ca="1">IFERROR(__xludf.DUMMYFUNCTION("""COMPUTED_VALUE"""),"US")</f>
        <v>US</v>
      </c>
      <c r="C248" s="2">
        <f ca="1">IFERROR(__xludf.DUMMYFUNCTION("""COMPUTED_VALUE"""),42.4072)</f>
        <v>42.407200000000003</v>
      </c>
      <c r="D248" s="2">
        <f ca="1">IFERROR(__xludf.DUMMYFUNCTION("""COMPUTED_VALUE"""),-71.3824)</f>
        <v>-71.382400000000004</v>
      </c>
      <c r="E248" s="2">
        <f ca="1">IFERROR(__xludf.DUMMYFUNCTION("""COMPUTED_VALUE"""),0)</f>
        <v>0</v>
      </c>
      <c r="F248" s="2">
        <f ca="1">IFERROR(__xludf.DUMMYFUNCTION("""COMPUTED_VALUE"""),0)</f>
        <v>0</v>
      </c>
      <c r="G248" s="2">
        <f ca="1">IFERROR(__xludf.DUMMYFUNCTION("""COMPUTED_VALUE"""),0)</f>
        <v>0</v>
      </c>
      <c r="H248" s="2">
        <f ca="1">IFERROR(__xludf.DUMMYFUNCTION("""COMPUTED_VALUE"""),0)</f>
        <v>0</v>
      </c>
      <c r="I248" s="2">
        <f ca="1">IFERROR(__xludf.DUMMYFUNCTION("""COMPUTED_VALUE"""),0)</f>
        <v>0</v>
      </c>
      <c r="J248" s="2">
        <f ca="1">IFERROR(__xludf.DUMMYFUNCTION("""COMPUTED_VALUE"""),0)</f>
        <v>0</v>
      </c>
      <c r="K248" s="2">
        <f ca="1">IFERROR(__xludf.DUMMYFUNCTION("""COMPUTED_VALUE"""),0)</f>
        <v>0</v>
      </c>
      <c r="L248" s="2">
        <f ca="1">IFERROR(__xludf.DUMMYFUNCTION("""COMPUTED_VALUE"""),0)</f>
        <v>0</v>
      </c>
      <c r="M248" s="2">
        <f ca="1">IFERROR(__xludf.DUMMYFUNCTION("""COMPUTED_VALUE"""),0)</f>
        <v>0</v>
      </c>
      <c r="N248" s="2">
        <f ca="1">IFERROR(__xludf.DUMMYFUNCTION("""COMPUTED_VALUE"""),0)</f>
        <v>0</v>
      </c>
      <c r="O248" s="2">
        <f ca="1">IFERROR(__xludf.DUMMYFUNCTION("""COMPUTED_VALUE"""),0)</f>
        <v>0</v>
      </c>
      <c r="P248" s="2">
        <f ca="1">IFERROR(__xludf.DUMMYFUNCTION("""COMPUTED_VALUE"""),0)</f>
        <v>0</v>
      </c>
      <c r="Q248" s="2">
        <f ca="1">IFERROR(__xludf.DUMMYFUNCTION("""COMPUTED_VALUE"""),0)</f>
        <v>0</v>
      </c>
      <c r="R248" s="2">
        <f ca="1">IFERROR(__xludf.DUMMYFUNCTION("""COMPUTED_VALUE"""),0)</f>
        <v>0</v>
      </c>
      <c r="S248" s="2">
        <f ca="1">IFERROR(__xludf.DUMMYFUNCTION("""COMPUTED_VALUE"""),0)</f>
        <v>0</v>
      </c>
      <c r="T248" s="2">
        <f ca="1">IFERROR(__xludf.DUMMYFUNCTION("""COMPUTED_VALUE"""),0)</f>
        <v>0</v>
      </c>
      <c r="U248" s="2">
        <f ca="1">IFERROR(__xludf.DUMMYFUNCTION("""COMPUTED_VALUE"""),0)</f>
        <v>0</v>
      </c>
      <c r="V248" s="2">
        <f ca="1">IFERROR(__xludf.DUMMYFUNCTION("""COMPUTED_VALUE"""),0)</f>
        <v>0</v>
      </c>
      <c r="W248" s="2">
        <f ca="1">IFERROR(__xludf.DUMMYFUNCTION("""COMPUTED_VALUE"""),0)</f>
        <v>0</v>
      </c>
      <c r="X248" s="2">
        <f ca="1">IFERROR(__xludf.DUMMYFUNCTION("""COMPUTED_VALUE"""),0)</f>
        <v>0</v>
      </c>
      <c r="Y248" s="2">
        <f ca="1">IFERROR(__xludf.DUMMYFUNCTION("""COMPUTED_VALUE"""),0)</f>
        <v>0</v>
      </c>
      <c r="Z248" s="2">
        <f ca="1">IFERROR(__xludf.DUMMYFUNCTION("""COMPUTED_VALUE"""),0)</f>
        <v>0</v>
      </c>
      <c r="AA248" s="2">
        <f ca="1">IFERROR(__xludf.DUMMYFUNCTION("""COMPUTED_VALUE"""),0)</f>
        <v>0</v>
      </c>
      <c r="AB248" s="2">
        <f ca="1">IFERROR(__xludf.DUMMYFUNCTION("""COMPUTED_VALUE"""),0)</f>
        <v>0</v>
      </c>
      <c r="AC248" s="2">
        <f ca="1">IFERROR(__xludf.DUMMYFUNCTION("""COMPUTED_VALUE"""),0)</f>
        <v>0</v>
      </c>
      <c r="AD248" s="2">
        <f ca="1">IFERROR(__xludf.DUMMYFUNCTION("""COMPUTED_VALUE"""),0)</f>
        <v>0</v>
      </c>
      <c r="AE248" s="2">
        <f ca="1">IFERROR(__xludf.DUMMYFUNCTION("""COMPUTED_VALUE"""),0)</f>
        <v>0</v>
      </c>
      <c r="AF248" s="2">
        <f ca="1">IFERROR(__xludf.DUMMYFUNCTION("""COMPUTED_VALUE"""),0)</f>
        <v>0</v>
      </c>
      <c r="AG248" s="2">
        <f ca="1">IFERROR(__xludf.DUMMYFUNCTION("""COMPUTED_VALUE"""),0)</f>
        <v>0</v>
      </c>
      <c r="AH248" s="2">
        <f ca="1">IFERROR(__xludf.DUMMYFUNCTION("""COMPUTED_VALUE"""),0)</f>
        <v>0</v>
      </c>
      <c r="AI248" s="2">
        <f ca="1">IFERROR(__xludf.DUMMYFUNCTION("""COMPUTED_VALUE"""),0)</f>
        <v>0</v>
      </c>
      <c r="AJ248" s="2">
        <f ca="1">IFERROR(__xludf.DUMMYFUNCTION("""COMPUTED_VALUE"""),0)</f>
        <v>0</v>
      </c>
      <c r="AK248" s="2">
        <f ca="1">IFERROR(__xludf.DUMMYFUNCTION("""COMPUTED_VALUE"""),0)</f>
        <v>0</v>
      </c>
      <c r="AL248" s="2">
        <f ca="1">IFERROR(__xludf.DUMMYFUNCTION("""COMPUTED_VALUE"""),0)</f>
        <v>0</v>
      </c>
      <c r="AM248" s="2">
        <f ca="1">IFERROR(__xludf.DUMMYFUNCTION("""COMPUTED_VALUE"""),0)</f>
        <v>0</v>
      </c>
      <c r="AN248" s="2">
        <f ca="1">IFERROR(__xludf.DUMMYFUNCTION("""COMPUTED_VALUE"""),0)</f>
        <v>0</v>
      </c>
      <c r="AO248" s="2">
        <f ca="1">IFERROR(__xludf.DUMMYFUNCTION("""COMPUTED_VALUE"""),0)</f>
        <v>0</v>
      </c>
      <c r="AP248" s="2">
        <f ca="1">IFERROR(__xludf.DUMMYFUNCTION("""COMPUTED_VALUE"""),0)</f>
        <v>0</v>
      </c>
      <c r="AQ248" s="2">
        <f ca="1">IFERROR(__xludf.DUMMYFUNCTION("""COMPUTED_VALUE"""),0)</f>
        <v>0</v>
      </c>
      <c r="AR248" s="2">
        <f ca="1">IFERROR(__xludf.DUMMYFUNCTION("""COMPUTED_VALUE"""),0)</f>
        <v>0</v>
      </c>
      <c r="AS248" s="2">
        <f ca="1">IFERROR(__xludf.DUMMYFUNCTION("""COMPUTED_VALUE"""),0)</f>
        <v>0</v>
      </c>
      <c r="AT248" s="2">
        <f ca="1">IFERROR(__xludf.DUMMYFUNCTION("""COMPUTED_VALUE"""),0)</f>
        <v>0</v>
      </c>
      <c r="AU248" s="2">
        <f ca="1">IFERROR(__xludf.DUMMYFUNCTION("""COMPUTED_VALUE"""),0)</f>
        <v>0</v>
      </c>
      <c r="AV248" s="2">
        <f ca="1">IFERROR(__xludf.DUMMYFUNCTION("""COMPUTED_VALUE"""),0)</f>
        <v>0</v>
      </c>
      <c r="AW248" s="2">
        <f ca="1">IFERROR(__xludf.DUMMYFUNCTION("""COMPUTED_VALUE"""),0)</f>
        <v>0</v>
      </c>
      <c r="AX248" s="2">
        <f ca="1">IFERROR(__xludf.DUMMYFUNCTION("""COMPUTED_VALUE"""),0)</f>
        <v>0</v>
      </c>
      <c r="AY248" s="2">
        <f ca="1">IFERROR(__xludf.DUMMYFUNCTION("""COMPUTED_VALUE"""),0)</f>
        <v>0</v>
      </c>
      <c r="AZ248" s="2">
        <f ca="1">IFERROR(__xludf.DUMMYFUNCTION("""COMPUTED_VALUE"""),0)</f>
        <v>0</v>
      </c>
    </row>
    <row r="249" spans="1:52" ht="13.2" x14ac:dyDescent="0.25">
      <c r="A249" s="2" t="str">
        <f ca="1">IFERROR(__xludf.DUMMYFUNCTION("""COMPUTED_VALUE"""),"Volusia County, FL")</f>
        <v>Volusia County, FL</v>
      </c>
      <c r="B249" s="2" t="str">
        <f ca="1">IFERROR(__xludf.DUMMYFUNCTION("""COMPUTED_VALUE"""),"US")</f>
        <v>US</v>
      </c>
      <c r="C249" s="2">
        <f ca="1">IFERROR(__xludf.DUMMYFUNCTION("""COMPUTED_VALUE"""),29.028)</f>
        <v>29.027999999999999</v>
      </c>
      <c r="D249" s="2">
        <f ca="1">IFERROR(__xludf.DUMMYFUNCTION("""COMPUTED_VALUE"""),-81.0755)</f>
        <v>-81.075500000000005</v>
      </c>
      <c r="E249" s="2">
        <f ca="1">IFERROR(__xludf.DUMMYFUNCTION("""COMPUTED_VALUE"""),0)</f>
        <v>0</v>
      </c>
      <c r="F249" s="2">
        <f ca="1">IFERROR(__xludf.DUMMYFUNCTION("""COMPUTED_VALUE"""),0)</f>
        <v>0</v>
      </c>
      <c r="G249" s="2">
        <f ca="1">IFERROR(__xludf.DUMMYFUNCTION("""COMPUTED_VALUE"""),0)</f>
        <v>0</v>
      </c>
      <c r="H249" s="2">
        <f ca="1">IFERROR(__xludf.DUMMYFUNCTION("""COMPUTED_VALUE"""),0)</f>
        <v>0</v>
      </c>
      <c r="I249" s="2">
        <f ca="1">IFERROR(__xludf.DUMMYFUNCTION("""COMPUTED_VALUE"""),0)</f>
        <v>0</v>
      </c>
      <c r="J249" s="2">
        <f ca="1">IFERROR(__xludf.DUMMYFUNCTION("""COMPUTED_VALUE"""),0)</f>
        <v>0</v>
      </c>
      <c r="K249" s="2">
        <f ca="1">IFERROR(__xludf.DUMMYFUNCTION("""COMPUTED_VALUE"""),0)</f>
        <v>0</v>
      </c>
      <c r="L249" s="2">
        <f ca="1">IFERROR(__xludf.DUMMYFUNCTION("""COMPUTED_VALUE"""),0)</f>
        <v>0</v>
      </c>
      <c r="M249" s="2">
        <f ca="1">IFERROR(__xludf.DUMMYFUNCTION("""COMPUTED_VALUE"""),0)</f>
        <v>0</v>
      </c>
      <c r="N249" s="2">
        <f ca="1">IFERROR(__xludf.DUMMYFUNCTION("""COMPUTED_VALUE"""),0)</f>
        <v>0</v>
      </c>
      <c r="O249" s="2">
        <f ca="1">IFERROR(__xludf.DUMMYFUNCTION("""COMPUTED_VALUE"""),0)</f>
        <v>0</v>
      </c>
      <c r="P249" s="2">
        <f ca="1">IFERROR(__xludf.DUMMYFUNCTION("""COMPUTED_VALUE"""),0)</f>
        <v>0</v>
      </c>
      <c r="Q249" s="2">
        <f ca="1">IFERROR(__xludf.DUMMYFUNCTION("""COMPUTED_VALUE"""),0)</f>
        <v>0</v>
      </c>
      <c r="R249" s="2">
        <f ca="1">IFERROR(__xludf.DUMMYFUNCTION("""COMPUTED_VALUE"""),0)</f>
        <v>0</v>
      </c>
      <c r="S249" s="2">
        <f ca="1">IFERROR(__xludf.DUMMYFUNCTION("""COMPUTED_VALUE"""),0)</f>
        <v>0</v>
      </c>
      <c r="T249" s="2">
        <f ca="1">IFERROR(__xludf.DUMMYFUNCTION("""COMPUTED_VALUE"""),0)</f>
        <v>0</v>
      </c>
      <c r="U249" s="2">
        <f ca="1">IFERROR(__xludf.DUMMYFUNCTION("""COMPUTED_VALUE"""),0)</f>
        <v>0</v>
      </c>
      <c r="V249" s="2">
        <f ca="1">IFERROR(__xludf.DUMMYFUNCTION("""COMPUTED_VALUE"""),0)</f>
        <v>0</v>
      </c>
      <c r="W249" s="2">
        <f ca="1">IFERROR(__xludf.DUMMYFUNCTION("""COMPUTED_VALUE"""),0)</f>
        <v>0</v>
      </c>
      <c r="X249" s="2">
        <f ca="1">IFERROR(__xludf.DUMMYFUNCTION("""COMPUTED_VALUE"""),0)</f>
        <v>0</v>
      </c>
      <c r="Y249" s="2">
        <f ca="1">IFERROR(__xludf.DUMMYFUNCTION("""COMPUTED_VALUE"""),0)</f>
        <v>0</v>
      </c>
      <c r="Z249" s="2">
        <f ca="1">IFERROR(__xludf.DUMMYFUNCTION("""COMPUTED_VALUE"""),0)</f>
        <v>0</v>
      </c>
      <c r="AA249" s="2">
        <f ca="1">IFERROR(__xludf.DUMMYFUNCTION("""COMPUTED_VALUE"""),0)</f>
        <v>0</v>
      </c>
      <c r="AB249" s="2">
        <f ca="1">IFERROR(__xludf.DUMMYFUNCTION("""COMPUTED_VALUE"""),0)</f>
        <v>0</v>
      </c>
      <c r="AC249" s="2">
        <f ca="1">IFERROR(__xludf.DUMMYFUNCTION("""COMPUTED_VALUE"""),0)</f>
        <v>0</v>
      </c>
      <c r="AD249" s="2">
        <f ca="1">IFERROR(__xludf.DUMMYFUNCTION("""COMPUTED_VALUE"""),0)</f>
        <v>0</v>
      </c>
      <c r="AE249" s="2">
        <f ca="1">IFERROR(__xludf.DUMMYFUNCTION("""COMPUTED_VALUE"""),0)</f>
        <v>0</v>
      </c>
      <c r="AF249" s="2">
        <f ca="1">IFERROR(__xludf.DUMMYFUNCTION("""COMPUTED_VALUE"""),0)</f>
        <v>0</v>
      </c>
      <c r="AG249" s="2">
        <f ca="1">IFERROR(__xludf.DUMMYFUNCTION("""COMPUTED_VALUE"""),0)</f>
        <v>0</v>
      </c>
      <c r="AH249" s="2">
        <f ca="1">IFERROR(__xludf.DUMMYFUNCTION("""COMPUTED_VALUE"""),0)</f>
        <v>0</v>
      </c>
      <c r="AI249" s="2">
        <f ca="1">IFERROR(__xludf.DUMMYFUNCTION("""COMPUTED_VALUE"""),0)</f>
        <v>0</v>
      </c>
      <c r="AJ249" s="2">
        <f ca="1">IFERROR(__xludf.DUMMYFUNCTION("""COMPUTED_VALUE"""),0)</f>
        <v>0</v>
      </c>
      <c r="AK249" s="2">
        <f ca="1">IFERROR(__xludf.DUMMYFUNCTION("""COMPUTED_VALUE"""),0)</f>
        <v>0</v>
      </c>
      <c r="AL249" s="2">
        <f ca="1">IFERROR(__xludf.DUMMYFUNCTION("""COMPUTED_VALUE"""),0)</f>
        <v>0</v>
      </c>
      <c r="AM249" s="2">
        <f ca="1">IFERROR(__xludf.DUMMYFUNCTION("""COMPUTED_VALUE"""),0)</f>
        <v>0</v>
      </c>
      <c r="AN249" s="2">
        <f ca="1">IFERROR(__xludf.DUMMYFUNCTION("""COMPUTED_VALUE"""),0)</f>
        <v>0</v>
      </c>
      <c r="AO249" s="2">
        <f ca="1">IFERROR(__xludf.DUMMYFUNCTION("""COMPUTED_VALUE"""),0)</f>
        <v>0</v>
      </c>
      <c r="AP249" s="2">
        <f ca="1">IFERROR(__xludf.DUMMYFUNCTION("""COMPUTED_VALUE"""),0)</f>
        <v>0</v>
      </c>
      <c r="AQ249" s="2">
        <f ca="1">IFERROR(__xludf.DUMMYFUNCTION("""COMPUTED_VALUE"""),0)</f>
        <v>0</v>
      </c>
      <c r="AR249" s="2">
        <f ca="1">IFERROR(__xludf.DUMMYFUNCTION("""COMPUTED_VALUE"""),0)</f>
        <v>0</v>
      </c>
      <c r="AS249" s="2">
        <f ca="1">IFERROR(__xludf.DUMMYFUNCTION("""COMPUTED_VALUE"""),0)</f>
        <v>0</v>
      </c>
      <c r="AT249" s="2">
        <f ca="1">IFERROR(__xludf.DUMMYFUNCTION("""COMPUTED_VALUE"""),0)</f>
        <v>0</v>
      </c>
      <c r="AU249" s="2">
        <f ca="1">IFERROR(__xludf.DUMMYFUNCTION("""COMPUTED_VALUE"""),0)</f>
        <v>0</v>
      </c>
      <c r="AV249" s="2">
        <f ca="1">IFERROR(__xludf.DUMMYFUNCTION("""COMPUTED_VALUE"""),0)</f>
        <v>0</v>
      </c>
      <c r="AW249" s="2">
        <f ca="1">IFERROR(__xludf.DUMMYFUNCTION("""COMPUTED_VALUE"""),0)</f>
        <v>0</v>
      </c>
      <c r="AX249" s="2">
        <f ca="1">IFERROR(__xludf.DUMMYFUNCTION("""COMPUTED_VALUE"""),0)</f>
        <v>0</v>
      </c>
      <c r="AY249" s="2">
        <f ca="1">IFERROR(__xludf.DUMMYFUNCTION("""COMPUTED_VALUE"""),0)</f>
        <v>0</v>
      </c>
      <c r="AZ249" s="2">
        <f ca="1">IFERROR(__xludf.DUMMYFUNCTION("""COMPUTED_VALUE"""),0)</f>
        <v>0</v>
      </c>
    </row>
    <row r="250" spans="1:52" ht="13.2" x14ac:dyDescent="0.25">
      <c r="A250" s="2" t="str">
        <f ca="1">IFERROR(__xludf.DUMMYFUNCTION("""COMPUTED_VALUE"""),"Ontario")</f>
        <v>Ontario</v>
      </c>
      <c r="B250" s="2" t="str">
        <f ca="1">IFERROR(__xludf.DUMMYFUNCTION("""COMPUTED_VALUE"""),"Canada")</f>
        <v>Canada</v>
      </c>
      <c r="C250" s="2">
        <f ca="1">IFERROR(__xludf.DUMMYFUNCTION("""COMPUTED_VALUE"""),51.2538)</f>
        <v>51.253799999999998</v>
      </c>
      <c r="D250" s="2">
        <f ca="1">IFERROR(__xludf.DUMMYFUNCTION("""COMPUTED_VALUE"""),-85.3232)</f>
        <v>-85.3232</v>
      </c>
      <c r="E250" s="2">
        <f ca="1">IFERROR(__xludf.DUMMYFUNCTION("""COMPUTED_VALUE"""),0)</f>
        <v>0</v>
      </c>
      <c r="F250" s="2">
        <f ca="1">IFERROR(__xludf.DUMMYFUNCTION("""COMPUTED_VALUE"""),0)</f>
        <v>0</v>
      </c>
      <c r="G250" s="2">
        <f ca="1">IFERROR(__xludf.DUMMYFUNCTION("""COMPUTED_VALUE"""),0)</f>
        <v>0</v>
      </c>
      <c r="H250" s="2">
        <f ca="1">IFERROR(__xludf.DUMMYFUNCTION("""COMPUTED_VALUE"""),0)</f>
        <v>0</v>
      </c>
      <c r="I250" s="2">
        <f ca="1">IFERROR(__xludf.DUMMYFUNCTION("""COMPUTED_VALUE"""),0)</f>
        <v>0</v>
      </c>
      <c r="J250" s="2">
        <f ca="1">IFERROR(__xludf.DUMMYFUNCTION("""COMPUTED_VALUE"""),0)</f>
        <v>0</v>
      </c>
      <c r="K250" s="2">
        <f ca="1">IFERROR(__xludf.DUMMYFUNCTION("""COMPUTED_VALUE"""),0)</f>
        <v>0</v>
      </c>
      <c r="L250" s="2">
        <f ca="1">IFERROR(__xludf.DUMMYFUNCTION("""COMPUTED_VALUE"""),0)</f>
        <v>0</v>
      </c>
      <c r="M250" s="2">
        <f ca="1">IFERROR(__xludf.DUMMYFUNCTION("""COMPUTED_VALUE"""),0)</f>
        <v>0</v>
      </c>
      <c r="N250" s="2">
        <f ca="1">IFERROR(__xludf.DUMMYFUNCTION("""COMPUTED_VALUE"""),0)</f>
        <v>0</v>
      </c>
      <c r="O250" s="2">
        <f ca="1">IFERROR(__xludf.DUMMYFUNCTION("""COMPUTED_VALUE"""),0)</f>
        <v>0</v>
      </c>
      <c r="P250" s="2">
        <f ca="1">IFERROR(__xludf.DUMMYFUNCTION("""COMPUTED_VALUE"""),0)</f>
        <v>0</v>
      </c>
      <c r="Q250" s="2">
        <f ca="1">IFERROR(__xludf.DUMMYFUNCTION("""COMPUTED_VALUE"""),0)</f>
        <v>0</v>
      </c>
      <c r="R250" s="2">
        <f ca="1">IFERROR(__xludf.DUMMYFUNCTION("""COMPUTED_VALUE"""),0)</f>
        <v>0</v>
      </c>
      <c r="S250" s="2">
        <f ca="1">IFERROR(__xludf.DUMMYFUNCTION("""COMPUTED_VALUE"""),0)</f>
        <v>0</v>
      </c>
      <c r="T250" s="2">
        <f ca="1">IFERROR(__xludf.DUMMYFUNCTION("""COMPUTED_VALUE"""),0)</f>
        <v>0</v>
      </c>
      <c r="U250" s="2">
        <f ca="1">IFERROR(__xludf.DUMMYFUNCTION("""COMPUTED_VALUE"""),0)</f>
        <v>0</v>
      </c>
      <c r="V250" s="2">
        <f ca="1">IFERROR(__xludf.DUMMYFUNCTION("""COMPUTED_VALUE"""),0)</f>
        <v>0</v>
      </c>
      <c r="W250" s="2">
        <f ca="1">IFERROR(__xludf.DUMMYFUNCTION("""COMPUTED_VALUE"""),0)</f>
        <v>0</v>
      </c>
      <c r="X250" s="2">
        <f ca="1">IFERROR(__xludf.DUMMYFUNCTION("""COMPUTED_VALUE"""),0)</f>
        <v>0</v>
      </c>
      <c r="Y250" s="2">
        <f ca="1">IFERROR(__xludf.DUMMYFUNCTION("""COMPUTED_VALUE"""),0)</f>
        <v>0</v>
      </c>
      <c r="Z250" s="2">
        <f ca="1">IFERROR(__xludf.DUMMYFUNCTION("""COMPUTED_VALUE"""),0)</f>
        <v>0</v>
      </c>
      <c r="AA250" s="2">
        <f ca="1">IFERROR(__xludf.DUMMYFUNCTION("""COMPUTED_VALUE"""),0)</f>
        <v>0</v>
      </c>
      <c r="AB250" s="2">
        <f ca="1">IFERROR(__xludf.DUMMYFUNCTION("""COMPUTED_VALUE"""),0)</f>
        <v>0</v>
      </c>
      <c r="AC250" s="2">
        <f ca="1">IFERROR(__xludf.DUMMYFUNCTION("""COMPUTED_VALUE"""),0)</f>
        <v>0</v>
      </c>
      <c r="AD250" s="2">
        <f ca="1">IFERROR(__xludf.DUMMYFUNCTION("""COMPUTED_VALUE"""),0)</f>
        <v>0</v>
      </c>
      <c r="AE250" s="2">
        <f ca="1">IFERROR(__xludf.DUMMYFUNCTION("""COMPUTED_VALUE"""),0)</f>
        <v>0</v>
      </c>
      <c r="AF250" s="2">
        <f ca="1">IFERROR(__xludf.DUMMYFUNCTION("""COMPUTED_VALUE"""),0)</f>
        <v>0</v>
      </c>
      <c r="AG250" s="2">
        <f ca="1">IFERROR(__xludf.DUMMYFUNCTION("""COMPUTED_VALUE"""),0)</f>
        <v>0</v>
      </c>
      <c r="AH250" s="2">
        <f ca="1">IFERROR(__xludf.DUMMYFUNCTION("""COMPUTED_VALUE"""),0)</f>
        <v>0</v>
      </c>
      <c r="AI250" s="2">
        <f ca="1">IFERROR(__xludf.DUMMYFUNCTION("""COMPUTED_VALUE"""),0)</f>
        <v>0</v>
      </c>
      <c r="AJ250" s="2">
        <f ca="1">IFERROR(__xludf.DUMMYFUNCTION("""COMPUTED_VALUE"""),0)</f>
        <v>0</v>
      </c>
      <c r="AK250" s="2">
        <f ca="1">IFERROR(__xludf.DUMMYFUNCTION("""COMPUTED_VALUE"""),0)</f>
        <v>0</v>
      </c>
      <c r="AL250" s="2">
        <f ca="1">IFERROR(__xludf.DUMMYFUNCTION("""COMPUTED_VALUE"""),0)</f>
        <v>0</v>
      </c>
      <c r="AM250" s="2">
        <f ca="1">IFERROR(__xludf.DUMMYFUNCTION("""COMPUTED_VALUE"""),0)</f>
        <v>0</v>
      </c>
      <c r="AN250" s="2">
        <f ca="1">IFERROR(__xludf.DUMMYFUNCTION("""COMPUTED_VALUE"""),0)</f>
        <v>0</v>
      </c>
      <c r="AO250" s="2">
        <f ca="1">IFERROR(__xludf.DUMMYFUNCTION("""COMPUTED_VALUE"""),0)</f>
        <v>0</v>
      </c>
      <c r="AP250" s="2">
        <f ca="1">IFERROR(__xludf.DUMMYFUNCTION("""COMPUTED_VALUE"""),0)</f>
        <v>0</v>
      </c>
      <c r="AQ250" s="2">
        <f ca="1">IFERROR(__xludf.DUMMYFUNCTION("""COMPUTED_VALUE"""),0)</f>
        <v>0</v>
      </c>
      <c r="AR250" s="2">
        <f ca="1">IFERROR(__xludf.DUMMYFUNCTION("""COMPUTED_VALUE"""),0)</f>
        <v>0</v>
      </c>
      <c r="AS250" s="2">
        <f ca="1">IFERROR(__xludf.DUMMYFUNCTION("""COMPUTED_VALUE"""),0)</f>
        <v>0</v>
      </c>
      <c r="AT250" s="2">
        <f ca="1">IFERROR(__xludf.DUMMYFUNCTION("""COMPUTED_VALUE"""),0)</f>
        <v>0</v>
      </c>
      <c r="AU250" s="2">
        <f ca="1">IFERROR(__xludf.DUMMYFUNCTION("""COMPUTED_VALUE"""),0)</f>
        <v>0</v>
      </c>
      <c r="AV250" s="2">
        <f ca="1">IFERROR(__xludf.DUMMYFUNCTION("""COMPUTED_VALUE"""),0)</f>
        <v>0</v>
      </c>
      <c r="AW250" s="2">
        <f ca="1">IFERROR(__xludf.DUMMYFUNCTION("""COMPUTED_VALUE"""),0)</f>
        <v>0</v>
      </c>
      <c r="AX250" s="2">
        <f ca="1">IFERROR(__xludf.DUMMYFUNCTION("""COMPUTED_VALUE"""),0)</f>
        <v>0</v>
      </c>
      <c r="AY250" s="2">
        <f ca="1">IFERROR(__xludf.DUMMYFUNCTION("""COMPUTED_VALUE"""),0)</f>
        <v>0</v>
      </c>
      <c r="AZ250" s="2">
        <f ca="1">IFERROR(__xludf.DUMMYFUNCTION("""COMPUTED_VALUE"""),0)</f>
        <v>0</v>
      </c>
    </row>
    <row r="251" spans="1:52" ht="13.2" x14ac:dyDescent="0.25">
      <c r="A251" s="2" t="str">
        <f ca="1">IFERROR(__xludf.DUMMYFUNCTION("""COMPUTED_VALUE"""),"Alberta")</f>
        <v>Alberta</v>
      </c>
      <c r="B251" s="2" t="str">
        <f ca="1">IFERROR(__xludf.DUMMYFUNCTION("""COMPUTED_VALUE"""),"Canada")</f>
        <v>Canada</v>
      </c>
      <c r="C251" s="2">
        <f ca="1">IFERROR(__xludf.DUMMYFUNCTION("""COMPUTED_VALUE"""),53.9333)</f>
        <v>53.933300000000003</v>
      </c>
      <c r="D251" s="2">
        <f ca="1">IFERROR(__xludf.DUMMYFUNCTION("""COMPUTED_VALUE"""),-116.5765)</f>
        <v>-116.5765</v>
      </c>
      <c r="E251" s="2">
        <f ca="1">IFERROR(__xludf.DUMMYFUNCTION("""COMPUTED_VALUE"""),0)</f>
        <v>0</v>
      </c>
      <c r="F251" s="2">
        <f ca="1">IFERROR(__xludf.DUMMYFUNCTION("""COMPUTED_VALUE"""),0)</f>
        <v>0</v>
      </c>
      <c r="G251" s="2">
        <f ca="1">IFERROR(__xludf.DUMMYFUNCTION("""COMPUTED_VALUE"""),0)</f>
        <v>0</v>
      </c>
      <c r="H251" s="2">
        <f ca="1">IFERROR(__xludf.DUMMYFUNCTION("""COMPUTED_VALUE"""),0)</f>
        <v>0</v>
      </c>
      <c r="I251" s="2">
        <f ca="1">IFERROR(__xludf.DUMMYFUNCTION("""COMPUTED_VALUE"""),0)</f>
        <v>0</v>
      </c>
      <c r="J251" s="2">
        <f ca="1">IFERROR(__xludf.DUMMYFUNCTION("""COMPUTED_VALUE"""),0)</f>
        <v>0</v>
      </c>
      <c r="K251" s="2">
        <f ca="1">IFERROR(__xludf.DUMMYFUNCTION("""COMPUTED_VALUE"""),0)</f>
        <v>0</v>
      </c>
      <c r="L251" s="2">
        <f ca="1">IFERROR(__xludf.DUMMYFUNCTION("""COMPUTED_VALUE"""),0)</f>
        <v>0</v>
      </c>
      <c r="M251" s="2">
        <f ca="1">IFERROR(__xludf.DUMMYFUNCTION("""COMPUTED_VALUE"""),0)</f>
        <v>0</v>
      </c>
      <c r="N251" s="2">
        <f ca="1">IFERROR(__xludf.DUMMYFUNCTION("""COMPUTED_VALUE"""),0)</f>
        <v>0</v>
      </c>
      <c r="O251" s="2">
        <f ca="1">IFERROR(__xludf.DUMMYFUNCTION("""COMPUTED_VALUE"""),0)</f>
        <v>0</v>
      </c>
      <c r="P251" s="2">
        <f ca="1">IFERROR(__xludf.DUMMYFUNCTION("""COMPUTED_VALUE"""),0)</f>
        <v>0</v>
      </c>
      <c r="Q251" s="2">
        <f ca="1">IFERROR(__xludf.DUMMYFUNCTION("""COMPUTED_VALUE"""),0)</f>
        <v>0</v>
      </c>
      <c r="R251" s="2">
        <f ca="1">IFERROR(__xludf.DUMMYFUNCTION("""COMPUTED_VALUE"""),0)</f>
        <v>0</v>
      </c>
      <c r="S251" s="2">
        <f ca="1">IFERROR(__xludf.DUMMYFUNCTION("""COMPUTED_VALUE"""),0)</f>
        <v>0</v>
      </c>
      <c r="T251" s="2">
        <f ca="1">IFERROR(__xludf.DUMMYFUNCTION("""COMPUTED_VALUE"""),0)</f>
        <v>0</v>
      </c>
      <c r="U251" s="2">
        <f ca="1">IFERROR(__xludf.DUMMYFUNCTION("""COMPUTED_VALUE"""),0)</f>
        <v>0</v>
      </c>
      <c r="V251" s="2">
        <f ca="1">IFERROR(__xludf.DUMMYFUNCTION("""COMPUTED_VALUE"""),0)</f>
        <v>0</v>
      </c>
      <c r="W251" s="2">
        <f ca="1">IFERROR(__xludf.DUMMYFUNCTION("""COMPUTED_VALUE"""),0)</f>
        <v>0</v>
      </c>
      <c r="X251" s="2">
        <f ca="1">IFERROR(__xludf.DUMMYFUNCTION("""COMPUTED_VALUE"""),0)</f>
        <v>0</v>
      </c>
      <c r="Y251" s="2">
        <f ca="1">IFERROR(__xludf.DUMMYFUNCTION("""COMPUTED_VALUE"""),0)</f>
        <v>0</v>
      </c>
      <c r="Z251" s="2">
        <f ca="1">IFERROR(__xludf.DUMMYFUNCTION("""COMPUTED_VALUE"""),0)</f>
        <v>0</v>
      </c>
      <c r="AA251" s="2">
        <f ca="1">IFERROR(__xludf.DUMMYFUNCTION("""COMPUTED_VALUE"""),0)</f>
        <v>0</v>
      </c>
      <c r="AB251" s="2">
        <f ca="1">IFERROR(__xludf.DUMMYFUNCTION("""COMPUTED_VALUE"""),0)</f>
        <v>0</v>
      </c>
      <c r="AC251" s="2">
        <f ca="1">IFERROR(__xludf.DUMMYFUNCTION("""COMPUTED_VALUE"""),0)</f>
        <v>0</v>
      </c>
      <c r="AD251" s="2">
        <f ca="1">IFERROR(__xludf.DUMMYFUNCTION("""COMPUTED_VALUE"""),0)</f>
        <v>0</v>
      </c>
      <c r="AE251" s="2">
        <f ca="1">IFERROR(__xludf.DUMMYFUNCTION("""COMPUTED_VALUE"""),0)</f>
        <v>0</v>
      </c>
      <c r="AF251" s="2">
        <f ca="1">IFERROR(__xludf.DUMMYFUNCTION("""COMPUTED_VALUE"""),0)</f>
        <v>0</v>
      </c>
      <c r="AG251" s="2">
        <f ca="1">IFERROR(__xludf.DUMMYFUNCTION("""COMPUTED_VALUE"""),0)</f>
        <v>0</v>
      </c>
      <c r="AH251" s="2">
        <f ca="1">IFERROR(__xludf.DUMMYFUNCTION("""COMPUTED_VALUE"""),0)</f>
        <v>0</v>
      </c>
      <c r="AI251" s="2">
        <f ca="1">IFERROR(__xludf.DUMMYFUNCTION("""COMPUTED_VALUE"""),0)</f>
        <v>0</v>
      </c>
      <c r="AJ251" s="2">
        <f ca="1">IFERROR(__xludf.DUMMYFUNCTION("""COMPUTED_VALUE"""),0)</f>
        <v>0</v>
      </c>
      <c r="AK251" s="2">
        <f ca="1">IFERROR(__xludf.DUMMYFUNCTION("""COMPUTED_VALUE"""),0)</f>
        <v>0</v>
      </c>
      <c r="AL251" s="2">
        <f ca="1">IFERROR(__xludf.DUMMYFUNCTION("""COMPUTED_VALUE"""),0)</f>
        <v>0</v>
      </c>
      <c r="AM251" s="2">
        <f ca="1">IFERROR(__xludf.DUMMYFUNCTION("""COMPUTED_VALUE"""),0)</f>
        <v>0</v>
      </c>
      <c r="AN251" s="2">
        <f ca="1">IFERROR(__xludf.DUMMYFUNCTION("""COMPUTED_VALUE"""),0)</f>
        <v>0</v>
      </c>
      <c r="AO251" s="2">
        <f ca="1">IFERROR(__xludf.DUMMYFUNCTION("""COMPUTED_VALUE"""),0)</f>
        <v>0</v>
      </c>
      <c r="AP251" s="2">
        <f ca="1">IFERROR(__xludf.DUMMYFUNCTION("""COMPUTED_VALUE"""),0)</f>
        <v>0</v>
      </c>
      <c r="AQ251" s="2">
        <f ca="1">IFERROR(__xludf.DUMMYFUNCTION("""COMPUTED_VALUE"""),0)</f>
        <v>0</v>
      </c>
      <c r="AR251" s="2">
        <f ca="1">IFERROR(__xludf.DUMMYFUNCTION("""COMPUTED_VALUE"""),0)</f>
        <v>0</v>
      </c>
      <c r="AS251" s="2">
        <f ca="1">IFERROR(__xludf.DUMMYFUNCTION("""COMPUTED_VALUE"""),0)</f>
        <v>0</v>
      </c>
      <c r="AT251" s="2">
        <f ca="1">IFERROR(__xludf.DUMMYFUNCTION("""COMPUTED_VALUE"""),0)</f>
        <v>0</v>
      </c>
      <c r="AU251" s="2">
        <f ca="1">IFERROR(__xludf.DUMMYFUNCTION("""COMPUTED_VALUE"""),0)</f>
        <v>0</v>
      </c>
      <c r="AV251" s="2">
        <f ca="1">IFERROR(__xludf.DUMMYFUNCTION("""COMPUTED_VALUE"""),0)</f>
        <v>0</v>
      </c>
      <c r="AW251" s="2">
        <f ca="1">IFERROR(__xludf.DUMMYFUNCTION("""COMPUTED_VALUE"""),0)</f>
        <v>0</v>
      </c>
      <c r="AX251" s="2">
        <f ca="1">IFERROR(__xludf.DUMMYFUNCTION("""COMPUTED_VALUE"""),0)</f>
        <v>0</v>
      </c>
      <c r="AY251" s="2">
        <f ca="1">IFERROR(__xludf.DUMMYFUNCTION("""COMPUTED_VALUE"""),0)</f>
        <v>0</v>
      </c>
      <c r="AZ251" s="2">
        <f ca="1">IFERROR(__xludf.DUMMYFUNCTION("""COMPUTED_VALUE"""),0)</f>
        <v>0</v>
      </c>
    </row>
    <row r="252" spans="1:52" ht="13.2" x14ac:dyDescent="0.25">
      <c r="A252" s="2" t="str">
        <f ca="1">IFERROR(__xludf.DUMMYFUNCTION("""COMPUTED_VALUE"""),"Quebec")</f>
        <v>Quebec</v>
      </c>
      <c r="B252" s="2" t="str">
        <f ca="1">IFERROR(__xludf.DUMMYFUNCTION("""COMPUTED_VALUE"""),"Canada")</f>
        <v>Canada</v>
      </c>
      <c r="C252" s="2">
        <f ca="1">IFERROR(__xludf.DUMMYFUNCTION("""COMPUTED_VALUE"""),52.9399)</f>
        <v>52.939900000000002</v>
      </c>
      <c r="D252" s="2">
        <f ca="1">IFERROR(__xludf.DUMMYFUNCTION("""COMPUTED_VALUE"""),-73.5491)</f>
        <v>-73.549099999999996</v>
      </c>
      <c r="E252" s="2">
        <f ca="1">IFERROR(__xludf.DUMMYFUNCTION("""COMPUTED_VALUE"""),0)</f>
        <v>0</v>
      </c>
      <c r="F252" s="2">
        <f ca="1">IFERROR(__xludf.DUMMYFUNCTION("""COMPUTED_VALUE"""),0)</f>
        <v>0</v>
      </c>
      <c r="G252" s="2">
        <f ca="1">IFERROR(__xludf.DUMMYFUNCTION("""COMPUTED_VALUE"""),0)</f>
        <v>0</v>
      </c>
      <c r="H252" s="2">
        <f ca="1">IFERROR(__xludf.DUMMYFUNCTION("""COMPUTED_VALUE"""),0)</f>
        <v>0</v>
      </c>
      <c r="I252" s="2">
        <f ca="1">IFERROR(__xludf.DUMMYFUNCTION("""COMPUTED_VALUE"""),0)</f>
        <v>0</v>
      </c>
      <c r="J252" s="2">
        <f ca="1">IFERROR(__xludf.DUMMYFUNCTION("""COMPUTED_VALUE"""),0)</f>
        <v>0</v>
      </c>
      <c r="K252" s="2">
        <f ca="1">IFERROR(__xludf.DUMMYFUNCTION("""COMPUTED_VALUE"""),0)</f>
        <v>0</v>
      </c>
      <c r="L252" s="2">
        <f ca="1">IFERROR(__xludf.DUMMYFUNCTION("""COMPUTED_VALUE"""),0)</f>
        <v>0</v>
      </c>
      <c r="M252" s="2">
        <f ca="1">IFERROR(__xludf.DUMMYFUNCTION("""COMPUTED_VALUE"""),0)</f>
        <v>0</v>
      </c>
      <c r="N252" s="2">
        <f ca="1">IFERROR(__xludf.DUMMYFUNCTION("""COMPUTED_VALUE"""),0)</f>
        <v>0</v>
      </c>
      <c r="O252" s="2">
        <f ca="1">IFERROR(__xludf.DUMMYFUNCTION("""COMPUTED_VALUE"""),0)</f>
        <v>0</v>
      </c>
      <c r="P252" s="2">
        <f ca="1">IFERROR(__xludf.DUMMYFUNCTION("""COMPUTED_VALUE"""),0)</f>
        <v>0</v>
      </c>
      <c r="Q252" s="2">
        <f ca="1">IFERROR(__xludf.DUMMYFUNCTION("""COMPUTED_VALUE"""),0)</f>
        <v>0</v>
      </c>
      <c r="R252" s="2">
        <f ca="1">IFERROR(__xludf.DUMMYFUNCTION("""COMPUTED_VALUE"""),0)</f>
        <v>0</v>
      </c>
      <c r="S252" s="2">
        <f ca="1">IFERROR(__xludf.DUMMYFUNCTION("""COMPUTED_VALUE"""),0)</f>
        <v>0</v>
      </c>
      <c r="T252" s="2">
        <f ca="1">IFERROR(__xludf.DUMMYFUNCTION("""COMPUTED_VALUE"""),0)</f>
        <v>0</v>
      </c>
      <c r="U252" s="2">
        <f ca="1">IFERROR(__xludf.DUMMYFUNCTION("""COMPUTED_VALUE"""),0)</f>
        <v>0</v>
      </c>
      <c r="V252" s="2">
        <f ca="1">IFERROR(__xludf.DUMMYFUNCTION("""COMPUTED_VALUE"""),0)</f>
        <v>0</v>
      </c>
      <c r="W252" s="2">
        <f ca="1">IFERROR(__xludf.DUMMYFUNCTION("""COMPUTED_VALUE"""),0)</f>
        <v>0</v>
      </c>
      <c r="X252" s="2">
        <f ca="1">IFERROR(__xludf.DUMMYFUNCTION("""COMPUTED_VALUE"""),0)</f>
        <v>0</v>
      </c>
      <c r="Y252" s="2">
        <f ca="1">IFERROR(__xludf.DUMMYFUNCTION("""COMPUTED_VALUE"""),0)</f>
        <v>0</v>
      </c>
      <c r="Z252" s="2">
        <f ca="1">IFERROR(__xludf.DUMMYFUNCTION("""COMPUTED_VALUE"""),0)</f>
        <v>0</v>
      </c>
      <c r="AA252" s="2">
        <f ca="1">IFERROR(__xludf.DUMMYFUNCTION("""COMPUTED_VALUE"""),0)</f>
        <v>0</v>
      </c>
      <c r="AB252" s="2">
        <f ca="1">IFERROR(__xludf.DUMMYFUNCTION("""COMPUTED_VALUE"""),0)</f>
        <v>0</v>
      </c>
      <c r="AC252" s="2">
        <f ca="1">IFERROR(__xludf.DUMMYFUNCTION("""COMPUTED_VALUE"""),0)</f>
        <v>0</v>
      </c>
      <c r="AD252" s="2">
        <f ca="1">IFERROR(__xludf.DUMMYFUNCTION("""COMPUTED_VALUE"""),0)</f>
        <v>0</v>
      </c>
      <c r="AE252" s="2">
        <f ca="1">IFERROR(__xludf.DUMMYFUNCTION("""COMPUTED_VALUE"""),0)</f>
        <v>0</v>
      </c>
      <c r="AF252" s="2">
        <f ca="1">IFERROR(__xludf.DUMMYFUNCTION("""COMPUTED_VALUE"""),0)</f>
        <v>0</v>
      </c>
      <c r="AG252" s="2">
        <f ca="1">IFERROR(__xludf.DUMMYFUNCTION("""COMPUTED_VALUE"""),0)</f>
        <v>0</v>
      </c>
      <c r="AH252" s="2">
        <f ca="1">IFERROR(__xludf.DUMMYFUNCTION("""COMPUTED_VALUE"""),0)</f>
        <v>0</v>
      </c>
      <c r="AI252" s="2">
        <f ca="1">IFERROR(__xludf.DUMMYFUNCTION("""COMPUTED_VALUE"""),0)</f>
        <v>0</v>
      </c>
      <c r="AJ252" s="2">
        <f ca="1">IFERROR(__xludf.DUMMYFUNCTION("""COMPUTED_VALUE"""),0)</f>
        <v>0</v>
      </c>
      <c r="AK252" s="2">
        <f ca="1">IFERROR(__xludf.DUMMYFUNCTION("""COMPUTED_VALUE"""),0)</f>
        <v>0</v>
      </c>
      <c r="AL252" s="2">
        <f ca="1">IFERROR(__xludf.DUMMYFUNCTION("""COMPUTED_VALUE"""),0)</f>
        <v>0</v>
      </c>
      <c r="AM252" s="2">
        <f ca="1">IFERROR(__xludf.DUMMYFUNCTION("""COMPUTED_VALUE"""),0)</f>
        <v>0</v>
      </c>
      <c r="AN252" s="2">
        <f ca="1">IFERROR(__xludf.DUMMYFUNCTION("""COMPUTED_VALUE"""),0)</f>
        <v>0</v>
      </c>
      <c r="AO252" s="2">
        <f ca="1">IFERROR(__xludf.DUMMYFUNCTION("""COMPUTED_VALUE"""),0)</f>
        <v>0</v>
      </c>
      <c r="AP252" s="2">
        <f ca="1">IFERROR(__xludf.DUMMYFUNCTION("""COMPUTED_VALUE"""),0)</f>
        <v>0</v>
      </c>
      <c r="AQ252" s="2">
        <f ca="1">IFERROR(__xludf.DUMMYFUNCTION("""COMPUTED_VALUE"""),0)</f>
        <v>0</v>
      </c>
      <c r="AR252" s="2">
        <f ca="1">IFERROR(__xludf.DUMMYFUNCTION("""COMPUTED_VALUE"""),0)</f>
        <v>0</v>
      </c>
      <c r="AS252" s="2">
        <f ca="1">IFERROR(__xludf.DUMMYFUNCTION("""COMPUTED_VALUE"""),0)</f>
        <v>0</v>
      </c>
      <c r="AT252" s="2">
        <f ca="1">IFERROR(__xludf.DUMMYFUNCTION("""COMPUTED_VALUE"""),0)</f>
        <v>0</v>
      </c>
      <c r="AU252" s="2">
        <f ca="1">IFERROR(__xludf.DUMMYFUNCTION("""COMPUTED_VALUE"""),0)</f>
        <v>0</v>
      </c>
      <c r="AV252" s="2">
        <f ca="1">IFERROR(__xludf.DUMMYFUNCTION("""COMPUTED_VALUE"""),0)</f>
        <v>0</v>
      </c>
      <c r="AW252" s="2">
        <f ca="1">IFERROR(__xludf.DUMMYFUNCTION("""COMPUTED_VALUE"""),0)</f>
        <v>0</v>
      </c>
      <c r="AX252" s="2">
        <f ca="1">IFERROR(__xludf.DUMMYFUNCTION("""COMPUTED_VALUE"""),0)</f>
        <v>0</v>
      </c>
      <c r="AY252" s="2">
        <f ca="1">IFERROR(__xludf.DUMMYFUNCTION("""COMPUTED_VALUE"""),0)</f>
        <v>0</v>
      </c>
      <c r="AZ252" s="2">
        <f ca="1">IFERROR(__xludf.DUMMYFUNCTION("""COMPUTED_VALUE"""),0)</f>
        <v>0</v>
      </c>
    </row>
    <row r="253" spans="1:52" ht="13.2" x14ac:dyDescent="0.25">
      <c r="A253" s="2" t="str">
        <f ca="1">IFERROR(__xludf.DUMMYFUNCTION("""COMPUTED_VALUE"""),"Johnson County, IA")</f>
        <v>Johnson County, IA</v>
      </c>
      <c r="B253" s="2" t="str">
        <f ca="1">IFERROR(__xludf.DUMMYFUNCTION("""COMPUTED_VALUE"""),"US")</f>
        <v>US</v>
      </c>
      <c r="C253" s="2">
        <f ca="1">IFERROR(__xludf.DUMMYFUNCTION("""COMPUTED_VALUE"""),41.6699)</f>
        <v>41.669899999999998</v>
      </c>
      <c r="D253" s="2">
        <f ca="1">IFERROR(__xludf.DUMMYFUNCTION("""COMPUTED_VALUE"""),-91.5984)</f>
        <v>-91.598399999999998</v>
      </c>
      <c r="E253" s="2">
        <f ca="1">IFERROR(__xludf.DUMMYFUNCTION("""COMPUTED_VALUE"""),0)</f>
        <v>0</v>
      </c>
      <c r="F253" s="2">
        <f ca="1">IFERROR(__xludf.DUMMYFUNCTION("""COMPUTED_VALUE"""),0)</f>
        <v>0</v>
      </c>
      <c r="G253" s="2">
        <f ca="1">IFERROR(__xludf.DUMMYFUNCTION("""COMPUTED_VALUE"""),0)</f>
        <v>0</v>
      </c>
      <c r="H253" s="2">
        <f ca="1">IFERROR(__xludf.DUMMYFUNCTION("""COMPUTED_VALUE"""),0)</f>
        <v>0</v>
      </c>
      <c r="I253" s="2">
        <f ca="1">IFERROR(__xludf.DUMMYFUNCTION("""COMPUTED_VALUE"""),0)</f>
        <v>0</v>
      </c>
      <c r="J253" s="2">
        <f ca="1">IFERROR(__xludf.DUMMYFUNCTION("""COMPUTED_VALUE"""),0)</f>
        <v>0</v>
      </c>
      <c r="K253" s="2">
        <f ca="1">IFERROR(__xludf.DUMMYFUNCTION("""COMPUTED_VALUE"""),0)</f>
        <v>0</v>
      </c>
      <c r="L253" s="2">
        <f ca="1">IFERROR(__xludf.DUMMYFUNCTION("""COMPUTED_VALUE"""),0)</f>
        <v>0</v>
      </c>
      <c r="M253" s="2">
        <f ca="1">IFERROR(__xludf.DUMMYFUNCTION("""COMPUTED_VALUE"""),0)</f>
        <v>0</v>
      </c>
      <c r="N253" s="2">
        <f ca="1">IFERROR(__xludf.DUMMYFUNCTION("""COMPUTED_VALUE"""),0)</f>
        <v>0</v>
      </c>
      <c r="O253" s="2">
        <f ca="1">IFERROR(__xludf.DUMMYFUNCTION("""COMPUTED_VALUE"""),0)</f>
        <v>0</v>
      </c>
      <c r="P253" s="2">
        <f ca="1">IFERROR(__xludf.DUMMYFUNCTION("""COMPUTED_VALUE"""),0)</f>
        <v>0</v>
      </c>
      <c r="Q253" s="2">
        <f ca="1">IFERROR(__xludf.DUMMYFUNCTION("""COMPUTED_VALUE"""),0)</f>
        <v>0</v>
      </c>
      <c r="R253" s="2">
        <f ca="1">IFERROR(__xludf.DUMMYFUNCTION("""COMPUTED_VALUE"""),0)</f>
        <v>0</v>
      </c>
      <c r="S253" s="2">
        <f ca="1">IFERROR(__xludf.DUMMYFUNCTION("""COMPUTED_VALUE"""),0)</f>
        <v>0</v>
      </c>
      <c r="T253" s="2">
        <f ca="1">IFERROR(__xludf.DUMMYFUNCTION("""COMPUTED_VALUE"""),0)</f>
        <v>0</v>
      </c>
      <c r="U253" s="2">
        <f ca="1">IFERROR(__xludf.DUMMYFUNCTION("""COMPUTED_VALUE"""),0)</f>
        <v>0</v>
      </c>
      <c r="V253" s="2">
        <f ca="1">IFERROR(__xludf.DUMMYFUNCTION("""COMPUTED_VALUE"""),0)</f>
        <v>0</v>
      </c>
      <c r="W253" s="2">
        <f ca="1">IFERROR(__xludf.DUMMYFUNCTION("""COMPUTED_VALUE"""),0)</f>
        <v>0</v>
      </c>
      <c r="X253" s="2">
        <f ca="1">IFERROR(__xludf.DUMMYFUNCTION("""COMPUTED_VALUE"""),0)</f>
        <v>0</v>
      </c>
      <c r="Y253" s="2">
        <f ca="1">IFERROR(__xludf.DUMMYFUNCTION("""COMPUTED_VALUE"""),0)</f>
        <v>0</v>
      </c>
      <c r="Z253" s="2">
        <f ca="1">IFERROR(__xludf.DUMMYFUNCTION("""COMPUTED_VALUE"""),0)</f>
        <v>0</v>
      </c>
      <c r="AA253" s="2">
        <f ca="1">IFERROR(__xludf.DUMMYFUNCTION("""COMPUTED_VALUE"""),0)</f>
        <v>0</v>
      </c>
      <c r="AB253" s="2">
        <f ca="1">IFERROR(__xludf.DUMMYFUNCTION("""COMPUTED_VALUE"""),0)</f>
        <v>0</v>
      </c>
      <c r="AC253" s="2">
        <f ca="1">IFERROR(__xludf.DUMMYFUNCTION("""COMPUTED_VALUE"""),0)</f>
        <v>0</v>
      </c>
      <c r="AD253" s="2">
        <f ca="1">IFERROR(__xludf.DUMMYFUNCTION("""COMPUTED_VALUE"""),0)</f>
        <v>0</v>
      </c>
      <c r="AE253" s="2">
        <f ca="1">IFERROR(__xludf.DUMMYFUNCTION("""COMPUTED_VALUE"""),0)</f>
        <v>0</v>
      </c>
      <c r="AF253" s="2">
        <f ca="1">IFERROR(__xludf.DUMMYFUNCTION("""COMPUTED_VALUE"""),0)</f>
        <v>0</v>
      </c>
      <c r="AG253" s="2">
        <f ca="1">IFERROR(__xludf.DUMMYFUNCTION("""COMPUTED_VALUE"""),0)</f>
        <v>0</v>
      </c>
      <c r="AH253" s="2">
        <f ca="1">IFERROR(__xludf.DUMMYFUNCTION("""COMPUTED_VALUE"""),0)</f>
        <v>0</v>
      </c>
      <c r="AI253" s="2">
        <f ca="1">IFERROR(__xludf.DUMMYFUNCTION("""COMPUTED_VALUE"""),0)</f>
        <v>0</v>
      </c>
      <c r="AJ253" s="2">
        <f ca="1">IFERROR(__xludf.DUMMYFUNCTION("""COMPUTED_VALUE"""),0)</f>
        <v>0</v>
      </c>
      <c r="AK253" s="2">
        <f ca="1">IFERROR(__xludf.DUMMYFUNCTION("""COMPUTED_VALUE"""),0)</f>
        <v>0</v>
      </c>
      <c r="AL253" s="2">
        <f ca="1">IFERROR(__xludf.DUMMYFUNCTION("""COMPUTED_VALUE"""),0)</f>
        <v>0</v>
      </c>
      <c r="AM253" s="2">
        <f ca="1">IFERROR(__xludf.DUMMYFUNCTION("""COMPUTED_VALUE"""),0)</f>
        <v>0</v>
      </c>
      <c r="AN253" s="2">
        <f ca="1">IFERROR(__xludf.DUMMYFUNCTION("""COMPUTED_VALUE"""),0)</f>
        <v>0</v>
      </c>
      <c r="AO253" s="2">
        <f ca="1">IFERROR(__xludf.DUMMYFUNCTION("""COMPUTED_VALUE"""),0)</f>
        <v>0</v>
      </c>
      <c r="AP253" s="2">
        <f ca="1">IFERROR(__xludf.DUMMYFUNCTION("""COMPUTED_VALUE"""),0)</f>
        <v>0</v>
      </c>
      <c r="AQ253" s="2">
        <f ca="1">IFERROR(__xludf.DUMMYFUNCTION("""COMPUTED_VALUE"""),0)</f>
        <v>0</v>
      </c>
      <c r="AR253" s="2">
        <f ca="1">IFERROR(__xludf.DUMMYFUNCTION("""COMPUTED_VALUE"""),0)</f>
        <v>0</v>
      </c>
      <c r="AS253" s="2">
        <f ca="1">IFERROR(__xludf.DUMMYFUNCTION("""COMPUTED_VALUE"""),0)</f>
        <v>0</v>
      </c>
      <c r="AT253" s="2">
        <f ca="1">IFERROR(__xludf.DUMMYFUNCTION("""COMPUTED_VALUE"""),0)</f>
        <v>0</v>
      </c>
      <c r="AU253" s="2">
        <f ca="1">IFERROR(__xludf.DUMMYFUNCTION("""COMPUTED_VALUE"""),0)</f>
        <v>0</v>
      </c>
      <c r="AV253" s="2">
        <f ca="1">IFERROR(__xludf.DUMMYFUNCTION("""COMPUTED_VALUE"""),0)</f>
        <v>0</v>
      </c>
      <c r="AW253" s="2">
        <f ca="1">IFERROR(__xludf.DUMMYFUNCTION("""COMPUTED_VALUE"""),0)</f>
        <v>0</v>
      </c>
      <c r="AX253" s="2">
        <f ca="1">IFERROR(__xludf.DUMMYFUNCTION("""COMPUTED_VALUE"""),0)</f>
        <v>0</v>
      </c>
      <c r="AY253" s="2">
        <f ca="1">IFERROR(__xludf.DUMMYFUNCTION("""COMPUTED_VALUE"""),0)</f>
        <v>0</v>
      </c>
      <c r="AZ253" s="2">
        <f ca="1">IFERROR(__xludf.DUMMYFUNCTION("""COMPUTED_VALUE"""),0)</f>
        <v>0</v>
      </c>
    </row>
    <row r="254" spans="1:52" ht="13.2" x14ac:dyDescent="0.25">
      <c r="A254" s="2" t="str">
        <f ca="1">IFERROR(__xludf.DUMMYFUNCTION("""COMPUTED_VALUE"""),"")</f>
        <v/>
      </c>
      <c r="B254" s="2" t="str">
        <f ca="1">IFERROR(__xludf.DUMMYFUNCTION("""COMPUTED_VALUE"""),"Albania")</f>
        <v>Albania</v>
      </c>
      <c r="C254" s="2">
        <f ca="1">IFERROR(__xludf.DUMMYFUNCTION("""COMPUTED_VALUE"""),41.1533)</f>
        <v>41.153300000000002</v>
      </c>
      <c r="D254" s="2">
        <f ca="1">IFERROR(__xludf.DUMMYFUNCTION("""COMPUTED_VALUE"""),20.1683)</f>
        <v>20.168299999999999</v>
      </c>
      <c r="E254" s="2">
        <f ca="1">IFERROR(__xludf.DUMMYFUNCTION("""COMPUTED_VALUE"""),0)</f>
        <v>0</v>
      </c>
      <c r="F254" s="2">
        <f ca="1">IFERROR(__xludf.DUMMYFUNCTION("""COMPUTED_VALUE"""),0)</f>
        <v>0</v>
      </c>
      <c r="G254" s="2">
        <f ca="1">IFERROR(__xludf.DUMMYFUNCTION("""COMPUTED_VALUE"""),0)</f>
        <v>0</v>
      </c>
      <c r="H254" s="2">
        <f ca="1">IFERROR(__xludf.DUMMYFUNCTION("""COMPUTED_VALUE"""),0)</f>
        <v>0</v>
      </c>
      <c r="I254" s="2">
        <f ca="1">IFERROR(__xludf.DUMMYFUNCTION("""COMPUTED_VALUE"""),0)</f>
        <v>0</v>
      </c>
      <c r="J254" s="2">
        <f ca="1">IFERROR(__xludf.DUMMYFUNCTION("""COMPUTED_VALUE"""),0)</f>
        <v>0</v>
      </c>
      <c r="K254" s="2">
        <f ca="1">IFERROR(__xludf.DUMMYFUNCTION("""COMPUTED_VALUE"""),0)</f>
        <v>0</v>
      </c>
      <c r="L254" s="2">
        <f ca="1">IFERROR(__xludf.DUMMYFUNCTION("""COMPUTED_VALUE"""),0)</f>
        <v>0</v>
      </c>
      <c r="M254" s="2">
        <f ca="1">IFERROR(__xludf.DUMMYFUNCTION("""COMPUTED_VALUE"""),0)</f>
        <v>0</v>
      </c>
      <c r="N254" s="2">
        <f ca="1">IFERROR(__xludf.DUMMYFUNCTION("""COMPUTED_VALUE"""),0)</f>
        <v>0</v>
      </c>
      <c r="O254" s="2">
        <f ca="1">IFERROR(__xludf.DUMMYFUNCTION("""COMPUTED_VALUE"""),0)</f>
        <v>0</v>
      </c>
      <c r="P254" s="2">
        <f ca="1">IFERROR(__xludf.DUMMYFUNCTION("""COMPUTED_VALUE"""),0)</f>
        <v>0</v>
      </c>
      <c r="Q254" s="2">
        <f ca="1">IFERROR(__xludf.DUMMYFUNCTION("""COMPUTED_VALUE"""),0)</f>
        <v>0</v>
      </c>
      <c r="R254" s="2">
        <f ca="1">IFERROR(__xludf.DUMMYFUNCTION("""COMPUTED_VALUE"""),0)</f>
        <v>0</v>
      </c>
      <c r="S254" s="2">
        <f ca="1">IFERROR(__xludf.DUMMYFUNCTION("""COMPUTED_VALUE"""),0)</f>
        <v>0</v>
      </c>
      <c r="T254" s="2">
        <f ca="1">IFERROR(__xludf.DUMMYFUNCTION("""COMPUTED_VALUE"""),0)</f>
        <v>0</v>
      </c>
      <c r="U254" s="2">
        <f ca="1">IFERROR(__xludf.DUMMYFUNCTION("""COMPUTED_VALUE"""),0)</f>
        <v>0</v>
      </c>
      <c r="V254" s="2">
        <f ca="1">IFERROR(__xludf.DUMMYFUNCTION("""COMPUTED_VALUE"""),0)</f>
        <v>0</v>
      </c>
      <c r="W254" s="2">
        <f ca="1">IFERROR(__xludf.DUMMYFUNCTION("""COMPUTED_VALUE"""),0)</f>
        <v>0</v>
      </c>
      <c r="X254" s="2">
        <f ca="1">IFERROR(__xludf.DUMMYFUNCTION("""COMPUTED_VALUE"""),0)</f>
        <v>0</v>
      </c>
      <c r="Y254" s="2">
        <f ca="1">IFERROR(__xludf.DUMMYFUNCTION("""COMPUTED_VALUE"""),0)</f>
        <v>0</v>
      </c>
      <c r="Z254" s="2">
        <f ca="1">IFERROR(__xludf.DUMMYFUNCTION("""COMPUTED_VALUE"""),0)</f>
        <v>0</v>
      </c>
      <c r="AA254" s="2">
        <f ca="1">IFERROR(__xludf.DUMMYFUNCTION("""COMPUTED_VALUE"""),0)</f>
        <v>0</v>
      </c>
      <c r="AB254" s="2">
        <f ca="1">IFERROR(__xludf.DUMMYFUNCTION("""COMPUTED_VALUE"""),0)</f>
        <v>0</v>
      </c>
      <c r="AC254" s="2">
        <f ca="1">IFERROR(__xludf.DUMMYFUNCTION("""COMPUTED_VALUE"""),0)</f>
        <v>0</v>
      </c>
      <c r="AD254" s="2">
        <f ca="1">IFERROR(__xludf.DUMMYFUNCTION("""COMPUTED_VALUE"""),0)</f>
        <v>0</v>
      </c>
      <c r="AE254" s="2">
        <f ca="1">IFERROR(__xludf.DUMMYFUNCTION("""COMPUTED_VALUE"""),0)</f>
        <v>0</v>
      </c>
      <c r="AF254" s="2">
        <f ca="1">IFERROR(__xludf.DUMMYFUNCTION("""COMPUTED_VALUE"""),0)</f>
        <v>0</v>
      </c>
      <c r="AG254" s="2">
        <f ca="1">IFERROR(__xludf.DUMMYFUNCTION("""COMPUTED_VALUE"""),0)</f>
        <v>0</v>
      </c>
      <c r="AH254" s="2">
        <f ca="1">IFERROR(__xludf.DUMMYFUNCTION("""COMPUTED_VALUE"""),0)</f>
        <v>0</v>
      </c>
      <c r="AI254" s="2">
        <f ca="1">IFERROR(__xludf.DUMMYFUNCTION("""COMPUTED_VALUE"""),0)</f>
        <v>0</v>
      </c>
      <c r="AJ254" s="2">
        <f ca="1">IFERROR(__xludf.DUMMYFUNCTION("""COMPUTED_VALUE"""),0)</f>
        <v>0</v>
      </c>
      <c r="AK254" s="2">
        <f ca="1">IFERROR(__xludf.DUMMYFUNCTION("""COMPUTED_VALUE"""),0)</f>
        <v>0</v>
      </c>
      <c r="AL254" s="2">
        <f ca="1">IFERROR(__xludf.DUMMYFUNCTION("""COMPUTED_VALUE"""),0)</f>
        <v>0</v>
      </c>
      <c r="AM254" s="2">
        <f ca="1">IFERROR(__xludf.DUMMYFUNCTION("""COMPUTED_VALUE"""),0)</f>
        <v>0</v>
      </c>
      <c r="AN254" s="2">
        <f ca="1">IFERROR(__xludf.DUMMYFUNCTION("""COMPUTED_VALUE"""),0)</f>
        <v>0</v>
      </c>
      <c r="AO254" s="2">
        <f ca="1">IFERROR(__xludf.DUMMYFUNCTION("""COMPUTED_VALUE"""),0)</f>
        <v>0</v>
      </c>
      <c r="AP254" s="2">
        <f ca="1">IFERROR(__xludf.DUMMYFUNCTION("""COMPUTED_VALUE"""),0)</f>
        <v>0</v>
      </c>
      <c r="AQ254" s="2">
        <f ca="1">IFERROR(__xludf.DUMMYFUNCTION("""COMPUTED_VALUE"""),0)</f>
        <v>0</v>
      </c>
      <c r="AR254" s="2">
        <f ca="1">IFERROR(__xludf.DUMMYFUNCTION("""COMPUTED_VALUE"""),0)</f>
        <v>0</v>
      </c>
      <c r="AS254" s="2">
        <f ca="1">IFERROR(__xludf.DUMMYFUNCTION("""COMPUTED_VALUE"""),0)</f>
        <v>0</v>
      </c>
      <c r="AT254" s="2">
        <f ca="1">IFERROR(__xludf.DUMMYFUNCTION("""COMPUTED_VALUE"""),0)</f>
        <v>0</v>
      </c>
      <c r="AU254" s="2">
        <f ca="1">IFERROR(__xludf.DUMMYFUNCTION("""COMPUTED_VALUE"""),0)</f>
        <v>0</v>
      </c>
      <c r="AV254" s="2">
        <f ca="1">IFERROR(__xludf.DUMMYFUNCTION("""COMPUTED_VALUE"""),0)</f>
        <v>0</v>
      </c>
      <c r="AW254" s="2">
        <f ca="1">IFERROR(__xludf.DUMMYFUNCTION("""COMPUTED_VALUE"""),0)</f>
        <v>0</v>
      </c>
      <c r="AX254" s="2">
        <f ca="1">IFERROR(__xludf.DUMMYFUNCTION("""COMPUTED_VALUE"""),0)</f>
        <v>0</v>
      </c>
      <c r="AY254" s="2">
        <f ca="1">IFERROR(__xludf.DUMMYFUNCTION("""COMPUTED_VALUE"""),0)</f>
        <v>0</v>
      </c>
      <c r="AZ254" s="2">
        <f ca="1">IFERROR(__xludf.DUMMYFUNCTION("""COMPUTED_VALUE"""),0)</f>
        <v>0</v>
      </c>
    </row>
    <row r="255" spans="1:52" ht="13.2" x14ac:dyDescent="0.25">
      <c r="A255" s="2" t="str">
        <f ca="1">IFERROR(__xludf.DUMMYFUNCTION("""COMPUTED_VALUE"""),"")</f>
        <v/>
      </c>
      <c r="B255" s="2" t="str">
        <f ca="1">IFERROR(__xludf.DUMMYFUNCTION("""COMPUTED_VALUE"""),"Cyprus")</f>
        <v>Cyprus</v>
      </c>
      <c r="C255" s="2">
        <f ca="1">IFERROR(__xludf.DUMMYFUNCTION("""COMPUTED_VALUE"""),35.1264)</f>
        <v>35.126399999999997</v>
      </c>
      <c r="D255" s="2">
        <f ca="1">IFERROR(__xludf.DUMMYFUNCTION("""COMPUTED_VALUE"""),33.4299)</f>
        <v>33.429900000000004</v>
      </c>
      <c r="E255" s="2">
        <f ca="1">IFERROR(__xludf.DUMMYFUNCTION("""COMPUTED_VALUE"""),0)</f>
        <v>0</v>
      </c>
      <c r="F255" s="2">
        <f ca="1">IFERROR(__xludf.DUMMYFUNCTION("""COMPUTED_VALUE"""),0)</f>
        <v>0</v>
      </c>
      <c r="G255" s="2">
        <f ca="1">IFERROR(__xludf.DUMMYFUNCTION("""COMPUTED_VALUE"""),0)</f>
        <v>0</v>
      </c>
      <c r="H255" s="2">
        <f ca="1">IFERROR(__xludf.DUMMYFUNCTION("""COMPUTED_VALUE"""),0)</f>
        <v>0</v>
      </c>
      <c r="I255" s="2">
        <f ca="1">IFERROR(__xludf.DUMMYFUNCTION("""COMPUTED_VALUE"""),0)</f>
        <v>0</v>
      </c>
      <c r="J255" s="2">
        <f ca="1">IFERROR(__xludf.DUMMYFUNCTION("""COMPUTED_VALUE"""),0)</f>
        <v>0</v>
      </c>
      <c r="K255" s="2">
        <f ca="1">IFERROR(__xludf.DUMMYFUNCTION("""COMPUTED_VALUE"""),0)</f>
        <v>0</v>
      </c>
      <c r="L255" s="2">
        <f ca="1">IFERROR(__xludf.DUMMYFUNCTION("""COMPUTED_VALUE"""),0)</f>
        <v>0</v>
      </c>
      <c r="M255" s="2">
        <f ca="1">IFERROR(__xludf.DUMMYFUNCTION("""COMPUTED_VALUE"""),0)</f>
        <v>0</v>
      </c>
      <c r="N255" s="2">
        <f ca="1">IFERROR(__xludf.DUMMYFUNCTION("""COMPUTED_VALUE"""),0)</f>
        <v>0</v>
      </c>
      <c r="O255" s="2">
        <f ca="1">IFERROR(__xludf.DUMMYFUNCTION("""COMPUTED_VALUE"""),0)</f>
        <v>0</v>
      </c>
      <c r="P255" s="2">
        <f ca="1">IFERROR(__xludf.DUMMYFUNCTION("""COMPUTED_VALUE"""),0)</f>
        <v>0</v>
      </c>
      <c r="Q255" s="2">
        <f ca="1">IFERROR(__xludf.DUMMYFUNCTION("""COMPUTED_VALUE"""),0)</f>
        <v>0</v>
      </c>
      <c r="R255" s="2">
        <f ca="1">IFERROR(__xludf.DUMMYFUNCTION("""COMPUTED_VALUE"""),0)</f>
        <v>0</v>
      </c>
      <c r="S255" s="2">
        <f ca="1">IFERROR(__xludf.DUMMYFUNCTION("""COMPUTED_VALUE"""),0)</f>
        <v>0</v>
      </c>
      <c r="T255" s="2">
        <f ca="1">IFERROR(__xludf.DUMMYFUNCTION("""COMPUTED_VALUE"""),0)</f>
        <v>0</v>
      </c>
      <c r="U255" s="2">
        <f ca="1">IFERROR(__xludf.DUMMYFUNCTION("""COMPUTED_VALUE"""),0)</f>
        <v>0</v>
      </c>
      <c r="V255" s="2">
        <f ca="1">IFERROR(__xludf.DUMMYFUNCTION("""COMPUTED_VALUE"""),0)</f>
        <v>0</v>
      </c>
      <c r="W255" s="2">
        <f ca="1">IFERROR(__xludf.DUMMYFUNCTION("""COMPUTED_VALUE"""),0)</f>
        <v>0</v>
      </c>
      <c r="X255" s="2">
        <f ca="1">IFERROR(__xludf.DUMMYFUNCTION("""COMPUTED_VALUE"""),0)</f>
        <v>0</v>
      </c>
      <c r="Y255" s="2">
        <f ca="1">IFERROR(__xludf.DUMMYFUNCTION("""COMPUTED_VALUE"""),0)</f>
        <v>0</v>
      </c>
      <c r="Z255" s="2">
        <f ca="1">IFERROR(__xludf.DUMMYFUNCTION("""COMPUTED_VALUE"""),0)</f>
        <v>0</v>
      </c>
      <c r="AA255" s="2">
        <f ca="1">IFERROR(__xludf.DUMMYFUNCTION("""COMPUTED_VALUE"""),0)</f>
        <v>0</v>
      </c>
      <c r="AB255" s="2">
        <f ca="1">IFERROR(__xludf.DUMMYFUNCTION("""COMPUTED_VALUE"""),0)</f>
        <v>0</v>
      </c>
      <c r="AC255" s="2">
        <f ca="1">IFERROR(__xludf.DUMMYFUNCTION("""COMPUTED_VALUE"""),0)</f>
        <v>0</v>
      </c>
      <c r="AD255" s="2">
        <f ca="1">IFERROR(__xludf.DUMMYFUNCTION("""COMPUTED_VALUE"""),0)</f>
        <v>0</v>
      </c>
      <c r="AE255" s="2">
        <f ca="1">IFERROR(__xludf.DUMMYFUNCTION("""COMPUTED_VALUE"""),0)</f>
        <v>0</v>
      </c>
      <c r="AF255" s="2">
        <f ca="1">IFERROR(__xludf.DUMMYFUNCTION("""COMPUTED_VALUE"""),0)</f>
        <v>0</v>
      </c>
      <c r="AG255" s="2">
        <f ca="1">IFERROR(__xludf.DUMMYFUNCTION("""COMPUTED_VALUE"""),0)</f>
        <v>0</v>
      </c>
      <c r="AH255" s="2">
        <f ca="1">IFERROR(__xludf.DUMMYFUNCTION("""COMPUTED_VALUE"""),0)</f>
        <v>0</v>
      </c>
      <c r="AI255" s="2">
        <f ca="1">IFERROR(__xludf.DUMMYFUNCTION("""COMPUTED_VALUE"""),0)</f>
        <v>0</v>
      </c>
      <c r="AJ255" s="2">
        <f ca="1">IFERROR(__xludf.DUMMYFUNCTION("""COMPUTED_VALUE"""),0)</f>
        <v>0</v>
      </c>
      <c r="AK255" s="2">
        <f ca="1">IFERROR(__xludf.DUMMYFUNCTION("""COMPUTED_VALUE"""),0)</f>
        <v>0</v>
      </c>
      <c r="AL255" s="2">
        <f ca="1">IFERROR(__xludf.DUMMYFUNCTION("""COMPUTED_VALUE"""),0)</f>
        <v>0</v>
      </c>
      <c r="AM255" s="2">
        <f ca="1">IFERROR(__xludf.DUMMYFUNCTION("""COMPUTED_VALUE"""),0)</f>
        <v>0</v>
      </c>
      <c r="AN255" s="2">
        <f ca="1">IFERROR(__xludf.DUMMYFUNCTION("""COMPUTED_VALUE"""),0)</f>
        <v>0</v>
      </c>
      <c r="AO255" s="2">
        <f ca="1">IFERROR(__xludf.DUMMYFUNCTION("""COMPUTED_VALUE"""),0)</f>
        <v>0</v>
      </c>
      <c r="AP255" s="2">
        <f ca="1">IFERROR(__xludf.DUMMYFUNCTION("""COMPUTED_VALUE"""),0)</f>
        <v>0</v>
      </c>
      <c r="AQ255" s="2">
        <f ca="1">IFERROR(__xludf.DUMMYFUNCTION("""COMPUTED_VALUE"""),0)</f>
        <v>0</v>
      </c>
      <c r="AR255" s="2">
        <f ca="1">IFERROR(__xludf.DUMMYFUNCTION("""COMPUTED_VALUE"""),0)</f>
        <v>0</v>
      </c>
      <c r="AS255" s="2">
        <f ca="1">IFERROR(__xludf.DUMMYFUNCTION("""COMPUTED_VALUE"""),0)</f>
        <v>0</v>
      </c>
      <c r="AT255" s="2">
        <f ca="1">IFERROR(__xludf.DUMMYFUNCTION("""COMPUTED_VALUE"""),0)</f>
        <v>0</v>
      </c>
      <c r="AU255" s="2">
        <f ca="1">IFERROR(__xludf.DUMMYFUNCTION("""COMPUTED_VALUE"""),0)</f>
        <v>0</v>
      </c>
      <c r="AV255" s="2">
        <f ca="1">IFERROR(__xludf.DUMMYFUNCTION("""COMPUTED_VALUE"""),0)</f>
        <v>0</v>
      </c>
      <c r="AW255" s="2">
        <f ca="1">IFERROR(__xludf.DUMMYFUNCTION("""COMPUTED_VALUE"""),0)</f>
        <v>0</v>
      </c>
      <c r="AX255" s="2">
        <f ca="1">IFERROR(__xludf.DUMMYFUNCTION("""COMPUTED_VALUE"""),0)</f>
        <v>0</v>
      </c>
      <c r="AY255" s="2">
        <f ca="1">IFERROR(__xludf.DUMMYFUNCTION("""COMPUTED_VALUE"""),0)</f>
        <v>0</v>
      </c>
      <c r="AZ255" s="2">
        <f ca="1">IFERROR(__xludf.DUMMYFUNCTION("""COMPUTED_VALUE"""),0)</f>
        <v>0</v>
      </c>
    </row>
    <row r="256" spans="1:52" ht="13.2" x14ac:dyDescent="0.25">
      <c r="A256" s="2" t="str">
        <f ca="1">IFERROR(__xludf.DUMMYFUNCTION("""COMPUTED_VALUE"""),"")</f>
        <v/>
      </c>
      <c r="B256" s="2" t="str">
        <f ca="1">IFERROR(__xludf.DUMMYFUNCTION("""COMPUTED_VALUE"""),"St. Martin")</f>
        <v>St. Martin</v>
      </c>
      <c r="C256" s="2">
        <f ca="1">IFERROR(__xludf.DUMMYFUNCTION("""COMPUTED_VALUE"""),18.0708)</f>
        <v>18.070799999999998</v>
      </c>
      <c r="D256" s="2">
        <f ca="1">IFERROR(__xludf.DUMMYFUNCTION("""COMPUTED_VALUE"""),-63.0501)</f>
        <v>-63.0501</v>
      </c>
      <c r="E256" s="2">
        <f ca="1">IFERROR(__xludf.DUMMYFUNCTION("""COMPUTED_VALUE"""),0)</f>
        <v>0</v>
      </c>
      <c r="F256" s="2">
        <f ca="1">IFERROR(__xludf.DUMMYFUNCTION("""COMPUTED_VALUE"""),0)</f>
        <v>0</v>
      </c>
      <c r="G256" s="2">
        <f ca="1">IFERROR(__xludf.DUMMYFUNCTION("""COMPUTED_VALUE"""),0)</f>
        <v>0</v>
      </c>
      <c r="H256" s="2">
        <f ca="1">IFERROR(__xludf.DUMMYFUNCTION("""COMPUTED_VALUE"""),0)</f>
        <v>0</v>
      </c>
      <c r="I256" s="2">
        <f ca="1">IFERROR(__xludf.DUMMYFUNCTION("""COMPUTED_VALUE"""),0)</f>
        <v>0</v>
      </c>
      <c r="J256" s="2">
        <f ca="1">IFERROR(__xludf.DUMMYFUNCTION("""COMPUTED_VALUE"""),0)</f>
        <v>0</v>
      </c>
      <c r="K256" s="2">
        <f ca="1">IFERROR(__xludf.DUMMYFUNCTION("""COMPUTED_VALUE"""),0)</f>
        <v>0</v>
      </c>
      <c r="L256" s="2">
        <f ca="1">IFERROR(__xludf.DUMMYFUNCTION("""COMPUTED_VALUE"""),0)</f>
        <v>0</v>
      </c>
      <c r="M256" s="2">
        <f ca="1">IFERROR(__xludf.DUMMYFUNCTION("""COMPUTED_VALUE"""),0)</f>
        <v>0</v>
      </c>
      <c r="N256" s="2">
        <f ca="1">IFERROR(__xludf.DUMMYFUNCTION("""COMPUTED_VALUE"""),0)</f>
        <v>0</v>
      </c>
      <c r="O256" s="2">
        <f ca="1">IFERROR(__xludf.DUMMYFUNCTION("""COMPUTED_VALUE"""),0)</f>
        <v>0</v>
      </c>
      <c r="P256" s="2">
        <f ca="1">IFERROR(__xludf.DUMMYFUNCTION("""COMPUTED_VALUE"""),0)</f>
        <v>0</v>
      </c>
      <c r="Q256" s="2">
        <f ca="1">IFERROR(__xludf.DUMMYFUNCTION("""COMPUTED_VALUE"""),0)</f>
        <v>0</v>
      </c>
      <c r="R256" s="2">
        <f ca="1">IFERROR(__xludf.DUMMYFUNCTION("""COMPUTED_VALUE"""),0)</f>
        <v>0</v>
      </c>
      <c r="S256" s="2">
        <f ca="1">IFERROR(__xludf.DUMMYFUNCTION("""COMPUTED_VALUE"""),0)</f>
        <v>0</v>
      </c>
      <c r="T256" s="2">
        <f ca="1">IFERROR(__xludf.DUMMYFUNCTION("""COMPUTED_VALUE"""),0)</f>
        <v>0</v>
      </c>
      <c r="U256" s="2">
        <f ca="1">IFERROR(__xludf.DUMMYFUNCTION("""COMPUTED_VALUE"""),0)</f>
        <v>0</v>
      </c>
      <c r="V256" s="2">
        <f ca="1">IFERROR(__xludf.DUMMYFUNCTION("""COMPUTED_VALUE"""),0)</f>
        <v>0</v>
      </c>
      <c r="W256" s="2">
        <f ca="1">IFERROR(__xludf.DUMMYFUNCTION("""COMPUTED_VALUE"""),0)</f>
        <v>0</v>
      </c>
      <c r="X256" s="2">
        <f ca="1">IFERROR(__xludf.DUMMYFUNCTION("""COMPUTED_VALUE"""),0)</f>
        <v>0</v>
      </c>
      <c r="Y256" s="2">
        <f ca="1">IFERROR(__xludf.DUMMYFUNCTION("""COMPUTED_VALUE"""),0)</f>
        <v>0</v>
      </c>
      <c r="Z256" s="2">
        <f ca="1">IFERROR(__xludf.DUMMYFUNCTION("""COMPUTED_VALUE"""),0)</f>
        <v>0</v>
      </c>
      <c r="AA256" s="2">
        <f ca="1">IFERROR(__xludf.DUMMYFUNCTION("""COMPUTED_VALUE"""),0)</f>
        <v>0</v>
      </c>
      <c r="AB256" s="2">
        <f ca="1">IFERROR(__xludf.DUMMYFUNCTION("""COMPUTED_VALUE"""),0)</f>
        <v>0</v>
      </c>
      <c r="AC256" s="2">
        <f ca="1">IFERROR(__xludf.DUMMYFUNCTION("""COMPUTED_VALUE"""),0)</f>
        <v>0</v>
      </c>
      <c r="AD256" s="2">
        <f ca="1">IFERROR(__xludf.DUMMYFUNCTION("""COMPUTED_VALUE"""),0)</f>
        <v>0</v>
      </c>
      <c r="AE256" s="2">
        <f ca="1">IFERROR(__xludf.DUMMYFUNCTION("""COMPUTED_VALUE"""),0)</f>
        <v>0</v>
      </c>
      <c r="AF256" s="2">
        <f ca="1">IFERROR(__xludf.DUMMYFUNCTION("""COMPUTED_VALUE"""),0)</f>
        <v>0</v>
      </c>
      <c r="AG256" s="2">
        <f ca="1">IFERROR(__xludf.DUMMYFUNCTION("""COMPUTED_VALUE"""),0)</f>
        <v>0</v>
      </c>
      <c r="AH256" s="2">
        <f ca="1">IFERROR(__xludf.DUMMYFUNCTION("""COMPUTED_VALUE"""),0)</f>
        <v>0</v>
      </c>
      <c r="AI256" s="2">
        <f ca="1">IFERROR(__xludf.DUMMYFUNCTION("""COMPUTED_VALUE"""),0)</f>
        <v>0</v>
      </c>
      <c r="AJ256" s="2">
        <f ca="1">IFERROR(__xludf.DUMMYFUNCTION("""COMPUTED_VALUE"""),0)</f>
        <v>0</v>
      </c>
      <c r="AK256" s="2">
        <f ca="1">IFERROR(__xludf.DUMMYFUNCTION("""COMPUTED_VALUE"""),0)</f>
        <v>0</v>
      </c>
      <c r="AL256" s="2">
        <f ca="1">IFERROR(__xludf.DUMMYFUNCTION("""COMPUTED_VALUE"""),0)</f>
        <v>0</v>
      </c>
      <c r="AM256" s="2">
        <f ca="1">IFERROR(__xludf.DUMMYFUNCTION("""COMPUTED_VALUE"""),0)</f>
        <v>0</v>
      </c>
      <c r="AN256" s="2">
        <f ca="1">IFERROR(__xludf.DUMMYFUNCTION("""COMPUTED_VALUE"""),0)</f>
        <v>0</v>
      </c>
      <c r="AO256" s="2">
        <f ca="1">IFERROR(__xludf.DUMMYFUNCTION("""COMPUTED_VALUE"""),0)</f>
        <v>0</v>
      </c>
      <c r="AP256" s="2">
        <f ca="1">IFERROR(__xludf.DUMMYFUNCTION("""COMPUTED_VALUE"""),0)</f>
        <v>0</v>
      </c>
      <c r="AQ256" s="2">
        <f ca="1">IFERROR(__xludf.DUMMYFUNCTION("""COMPUTED_VALUE"""),0)</f>
        <v>0</v>
      </c>
      <c r="AR256" s="2">
        <f ca="1">IFERROR(__xludf.DUMMYFUNCTION("""COMPUTED_VALUE"""),0)</f>
        <v>0</v>
      </c>
      <c r="AS256" s="2">
        <f ca="1">IFERROR(__xludf.DUMMYFUNCTION("""COMPUTED_VALUE"""),0)</f>
        <v>0</v>
      </c>
      <c r="AT256" s="2">
        <f ca="1">IFERROR(__xludf.DUMMYFUNCTION("""COMPUTED_VALUE"""),0)</f>
        <v>0</v>
      </c>
      <c r="AU256" s="2">
        <f ca="1">IFERROR(__xludf.DUMMYFUNCTION("""COMPUTED_VALUE"""),0)</f>
        <v>0</v>
      </c>
      <c r="AV256" s="2">
        <f ca="1">IFERROR(__xludf.DUMMYFUNCTION("""COMPUTED_VALUE"""),0)</f>
        <v>0</v>
      </c>
      <c r="AW256" s="2">
        <f ca="1">IFERROR(__xludf.DUMMYFUNCTION("""COMPUTED_VALUE"""),0)</f>
        <v>0</v>
      </c>
      <c r="AX256" s="2">
        <f ca="1">IFERROR(__xludf.DUMMYFUNCTION("""COMPUTED_VALUE"""),0)</f>
        <v>0</v>
      </c>
      <c r="AY256" s="2">
        <f ca="1">IFERROR(__xludf.DUMMYFUNCTION("""COMPUTED_VALUE"""),0)</f>
        <v>0</v>
      </c>
      <c r="AZ256" s="2">
        <f ca="1">IFERROR(__xludf.DUMMYFUNCTION("""COMPUTED_VALUE"""),0)</f>
        <v>0</v>
      </c>
    </row>
    <row r="257" spans="1:52" ht="13.2" x14ac:dyDescent="0.25">
      <c r="A257" s="2" t="str">
        <f ca="1">IFERROR(__xludf.DUMMYFUNCTION("""COMPUTED_VALUE"""),"Harrison County, KY")</f>
        <v>Harrison County, KY</v>
      </c>
      <c r="B257" s="2" t="str">
        <f ca="1">IFERROR(__xludf.DUMMYFUNCTION("""COMPUTED_VALUE"""),"US")</f>
        <v>US</v>
      </c>
      <c r="C257" s="2">
        <f ca="1">IFERROR(__xludf.DUMMYFUNCTION("""COMPUTED_VALUE"""),38.4333)</f>
        <v>38.433300000000003</v>
      </c>
      <c r="D257" s="2">
        <f ca="1">IFERROR(__xludf.DUMMYFUNCTION("""COMPUTED_VALUE"""),-84.3542)</f>
        <v>-84.354200000000006</v>
      </c>
      <c r="E257" s="2">
        <f ca="1">IFERROR(__xludf.DUMMYFUNCTION("""COMPUTED_VALUE"""),0)</f>
        <v>0</v>
      </c>
      <c r="F257" s="2">
        <f ca="1">IFERROR(__xludf.DUMMYFUNCTION("""COMPUTED_VALUE"""),0)</f>
        <v>0</v>
      </c>
      <c r="G257" s="2">
        <f ca="1">IFERROR(__xludf.DUMMYFUNCTION("""COMPUTED_VALUE"""),0)</f>
        <v>0</v>
      </c>
      <c r="H257" s="2">
        <f ca="1">IFERROR(__xludf.DUMMYFUNCTION("""COMPUTED_VALUE"""),0)</f>
        <v>0</v>
      </c>
      <c r="I257" s="2">
        <f ca="1">IFERROR(__xludf.DUMMYFUNCTION("""COMPUTED_VALUE"""),0)</f>
        <v>0</v>
      </c>
      <c r="J257" s="2">
        <f ca="1">IFERROR(__xludf.DUMMYFUNCTION("""COMPUTED_VALUE"""),0)</f>
        <v>0</v>
      </c>
      <c r="K257" s="2">
        <f ca="1">IFERROR(__xludf.DUMMYFUNCTION("""COMPUTED_VALUE"""),0)</f>
        <v>0</v>
      </c>
      <c r="L257" s="2">
        <f ca="1">IFERROR(__xludf.DUMMYFUNCTION("""COMPUTED_VALUE"""),0)</f>
        <v>0</v>
      </c>
      <c r="M257" s="2">
        <f ca="1">IFERROR(__xludf.DUMMYFUNCTION("""COMPUTED_VALUE"""),0)</f>
        <v>0</v>
      </c>
      <c r="N257" s="2">
        <f ca="1">IFERROR(__xludf.DUMMYFUNCTION("""COMPUTED_VALUE"""),0)</f>
        <v>0</v>
      </c>
      <c r="O257" s="2">
        <f ca="1">IFERROR(__xludf.DUMMYFUNCTION("""COMPUTED_VALUE"""),0)</f>
        <v>0</v>
      </c>
      <c r="P257" s="2">
        <f ca="1">IFERROR(__xludf.DUMMYFUNCTION("""COMPUTED_VALUE"""),0)</f>
        <v>0</v>
      </c>
      <c r="Q257" s="2">
        <f ca="1">IFERROR(__xludf.DUMMYFUNCTION("""COMPUTED_VALUE"""),0)</f>
        <v>0</v>
      </c>
      <c r="R257" s="2">
        <f ca="1">IFERROR(__xludf.DUMMYFUNCTION("""COMPUTED_VALUE"""),0)</f>
        <v>0</v>
      </c>
      <c r="S257" s="2">
        <f ca="1">IFERROR(__xludf.DUMMYFUNCTION("""COMPUTED_VALUE"""),0)</f>
        <v>0</v>
      </c>
      <c r="T257" s="2">
        <f ca="1">IFERROR(__xludf.DUMMYFUNCTION("""COMPUTED_VALUE"""),0)</f>
        <v>0</v>
      </c>
      <c r="U257" s="2">
        <f ca="1">IFERROR(__xludf.DUMMYFUNCTION("""COMPUTED_VALUE"""),0)</f>
        <v>0</v>
      </c>
      <c r="V257" s="2">
        <f ca="1">IFERROR(__xludf.DUMMYFUNCTION("""COMPUTED_VALUE"""),0)</f>
        <v>0</v>
      </c>
      <c r="W257" s="2">
        <f ca="1">IFERROR(__xludf.DUMMYFUNCTION("""COMPUTED_VALUE"""),0)</f>
        <v>0</v>
      </c>
      <c r="X257" s="2">
        <f ca="1">IFERROR(__xludf.DUMMYFUNCTION("""COMPUTED_VALUE"""),0)</f>
        <v>0</v>
      </c>
      <c r="Y257" s="2">
        <f ca="1">IFERROR(__xludf.DUMMYFUNCTION("""COMPUTED_VALUE"""),0)</f>
        <v>0</v>
      </c>
      <c r="Z257" s="2">
        <f ca="1">IFERROR(__xludf.DUMMYFUNCTION("""COMPUTED_VALUE"""),0)</f>
        <v>0</v>
      </c>
      <c r="AA257" s="2">
        <f ca="1">IFERROR(__xludf.DUMMYFUNCTION("""COMPUTED_VALUE"""),0)</f>
        <v>0</v>
      </c>
      <c r="AB257" s="2">
        <f ca="1">IFERROR(__xludf.DUMMYFUNCTION("""COMPUTED_VALUE"""),0)</f>
        <v>0</v>
      </c>
      <c r="AC257" s="2">
        <f ca="1">IFERROR(__xludf.DUMMYFUNCTION("""COMPUTED_VALUE"""),0)</f>
        <v>0</v>
      </c>
      <c r="AD257" s="2">
        <f ca="1">IFERROR(__xludf.DUMMYFUNCTION("""COMPUTED_VALUE"""),0)</f>
        <v>0</v>
      </c>
      <c r="AE257" s="2">
        <f ca="1">IFERROR(__xludf.DUMMYFUNCTION("""COMPUTED_VALUE"""),0)</f>
        <v>0</v>
      </c>
      <c r="AF257" s="2">
        <f ca="1">IFERROR(__xludf.DUMMYFUNCTION("""COMPUTED_VALUE"""),0)</f>
        <v>0</v>
      </c>
      <c r="AG257" s="2">
        <f ca="1">IFERROR(__xludf.DUMMYFUNCTION("""COMPUTED_VALUE"""),0)</f>
        <v>0</v>
      </c>
      <c r="AH257" s="2">
        <f ca="1">IFERROR(__xludf.DUMMYFUNCTION("""COMPUTED_VALUE"""),0)</f>
        <v>0</v>
      </c>
      <c r="AI257" s="2">
        <f ca="1">IFERROR(__xludf.DUMMYFUNCTION("""COMPUTED_VALUE"""),0)</f>
        <v>0</v>
      </c>
      <c r="AJ257" s="2">
        <f ca="1">IFERROR(__xludf.DUMMYFUNCTION("""COMPUTED_VALUE"""),0)</f>
        <v>0</v>
      </c>
      <c r="AK257" s="2">
        <f ca="1">IFERROR(__xludf.DUMMYFUNCTION("""COMPUTED_VALUE"""),0)</f>
        <v>0</v>
      </c>
      <c r="AL257" s="2">
        <f ca="1">IFERROR(__xludf.DUMMYFUNCTION("""COMPUTED_VALUE"""),0)</f>
        <v>0</v>
      </c>
      <c r="AM257" s="2">
        <f ca="1">IFERROR(__xludf.DUMMYFUNCTION("""COMPUTED_VALUE"""),0)</f>
        <v>0</v>
      </c>
      <c r="AN257" s="2">
        <f ca="1">IFERROR(__xludf.DUMMYFUNCTION("""COMPUTED_VALUE"""),0)</f>
        <v>0</v>
      </c>
      <c r="AO257" s="2">
        <f ca="1">IFERROR(__xludf.DUMMYFUNCTION("""COMPUTED_VALUE"""),0)</f>
        <v>0</v>
      </c>
      <c r="AP257" s="2">
        <f ca="1">IFERROR(__xludf.DUMMYFUNCTION("""COMPUTED_VALUE"""),0)</f>
        <v>0</v>
      </c>
      <c r="AQ257" s="2">
        <f ca="1">IFERROR(__xludf.DUMMYFUNCTION("""COMPUTED_VALUE"""),0)</f>
        <v>0</v>
      </c>
      <c r="AR257" s="2">
        <f ca="1">IFERROR(__xludf.DUMMYFUNCTION("""COMPUTED_VALUE"""),0)</f>
        <v>0</v>
      </c>
      <c r="AS257" s="2">
        <f ca="1">IFERROR(__xludf.DUMMYFUNCTION("""COMPUTED_VALUE"""),0)</f>
        <v>0</v>
      </c>
      <c r="AT257" s="2">
        <f ca="1">IFERROR(__xludf.DUMMYFUNCTION("""COMPUTED_VALUE"""),0)</f>
        <v>0</v>
      </c>
      <c r="AU257" s="2">
        <f ca="1">IFERROR(__xludf.DUMMYFUNCTION("""COMPUTED_VALUE"""),0)</f>
        <v>0</v>
      </c>
      <c r="AV257" s="2">
        <f ca="1">IFERROR(__xludf.DUMMYFUNCTION("""COMPUTED_VALUE"""),0)</f>
        <v>0</v>
      </c>
      <c r="AW257" s="2">
        <f ca="1">IFERROR(__xludf.DUMMYFUNCTION("""COMPUTED_VALUE"""),0)</f>
        <v>0</v>
      </c>
      <c r="AX257" s="2">
        <f ca="1">IFERROR(__xludf.DUMMYFUNCTION("""COMPUTED_VALUE"""),0)</f>
        <v>0</v>
      </c>
      <c r="AY257" s="2">
        <f ca="1">IFERROR(__xludf.DUMMYFUNCTION("""COMPUTED_VALUE"""),0)</f>
        <v>0</v>
      </c>
      <c r="AZ257" s="2">
        <f ca="1">IFERROR(__xludf.DUMMYFUNCTION("""COMPUTED_VALUE"""),0)</f>
        <v>0</v>
      </c>
    </row>
    <row r="258" spans="1:52" ht="13.2" x14ac:dyDescent="0.25">
      <c r="A258" s="2" t="str">
        <f ca="1">IFERROR(__xludf.DUMMYFUNCTION("""COMPUTED_VALUE"""),"")</f>
        <v/>
      </c>
      <c r="B258" s="2" t="str">
        <f ca="1">IFERROR(__xludf.DUMMYFUNCTION("""COMPUTED_VALUE"""),"Brunei")</f>
        <v>Brunei</v>
      </c>
      <c r="C258" s="2">
        <f ca="1">IFERROR(__xludf.DUMMYFUNCTION("""COMPUTED_VALUE"""),4.5353)</f>
        <v>4.5353000000000003</v>
      </c>
      <c r="D258" s="2">
        <f ca="1">IFERROR(__xludf.DUMMYFUNCTION("""COMPUTED_VALUE"""),114.7277)</f>
        <v>114.7277</v>
      </c>
      <c r="E258" s="2">
        <f ca="1">IFERROR(__xludf.DUMMYFUNCTION("""COMPUTED_VALUE"""),0)</f>
        <v>0</v>
      </c>
      <c r="F258" s="2">
        <f ca="1">IFERROR(__xludf.DUMMYFUNCTION("""COMPUTED_VALUE"""),0)</f>
        <v>0</v>
      </c>
      <c r="G258" s="2">
        <f ca="1">IFERROR(__xludf.DUMMYFUNCTION("""COMPUTED_VALUE"""),0)</f>
        <v>0</v>
      </c>
      <c r="H258" s="2">
        <f ca="1">IFERROR(__xludf.DUMMYFUNCTION("""COMPUTED_VALUE"""),0)</f>
        <v>0</v>
      </c>
      <c r="I258" s="2">
        <f ca="1">IFERROR(__xludf.DUMMYFUNCTION("""COMPUTED_VALUE"""),0)</f>
        <v>0</v>
      </c>
      <c r="J258" s="2">
        <f ca="1">IFERROR(__xludf.DUMMYFUNCTION("""COMPUTED_VALUE"""),0)</f>
        <v>0</v>
      </c>
      <c r="K258" s="2">
        <f ca="1">IFERROR(__xludf.DUMMYFUNCTION("""COMPUTED_VALUE"""),0)</f>
        <v>0</v>
      </c>
      <c r="L258" s="2">
        <f ca="1">IFERROR(__xludf.DUMMYFUNCTION("""COMPUTED_VALUE"""),0)</f>
        <v>0</v>
      </c>
      <c r="M258" s="2">
        <f ca="1">IFERROR(__xludf.DUMMYFUNCTION("""COMPUTED_VALUE"""),0)</f>
        <v>0</v>
      </c>
      <c r="N258" s="2">
        <f ca="1">IFERROR(__xludf.DUMMYFUNCTION("""COMPUTED_VALUE"""),0)</f>
        <v>0</v>
      </c>
      <c r="O258" s="2">
        <f ca="1">IFERROR(__xludf.DUMMYFUNCTION("""COMPUTED_VALUE"""),0)</f>
        <v>0</v>
      </c>
      <c r="P258" s="2">
        <f ca="1">IFERROR(__xludf.DUMMYFUNCTION("""COMPUTED_VALUE"""),0)</f>
        <v>0</v>
      </c>
      <c r="Q258" s="2">
        <f ca="1">IFERROR(__xludf.DUMMYFUNCTION("""COMPUTED_VALUE"""),0)</f>
        <v>0</v>
      </c>
      <c r="R258" s="2">
        <f ca="1">IFERROR(__xludf.DUMMYFUNCTION("""COMPUTED_VALUE"""),0)</f>
        <v>0</v>
      </c>
      <c r="S258" s="2">
        <f ca="1">IFERROR(__xludf.DUMMYFUNCTION("""COMPUTED_VALUE"""),0)</f>
        <v>0</v>
      </c>
      <c r="T258" s="2">
        <f ca="1">IFERROR(__xludf.DUMMYFUNCTION("""COMPUTED_VALUE"""),0)</f>
        <v>0</v>
      </c>
      <c r="U258" s="2">
        <f ca="1">IFERROR(__xludf.DUMMYFUNCTION("""COMPUTED_VALUE"""),0)</f>
        <v>0</v>
      </c>
      <c r="V258" s="2">
        <f ca="1">IFERROR(__xludf.DUMMYFUNCTION("""COMPUTED_VALUE"""),0)</f>
        <v>0</v>
      </c>
      <c r="W258" s="2">
        <f ca="1">IFERROR(__xludf.DUMMYFUNCTION("""COMPUTED_VALUE"""),0)</f>
        <v>0</v>
      </c>
      <c r="X258" s="2">
        <f ca="1">IFERROR(__xludf.DUMMYFUNCTION("""COMPUTED_VALUE"""),0)</f>
        <v>0</v>
      </c>
      <c r="Y258" s="2">
        <f ca="1">IFERROR(__xludf.DUMMYFUNCTION("""COMPUTED_VALUE"""),0)</f>
        <v>0</v>
      </c>
      <c r="Z258" s="2">
        <f ca="1">IFERROR(__xludf.DUMMYFUNCTION("""COMPUTED_VALUE"""),0)</f>
        <v>0</v>
      </c>
      <c r="AA258" s="2">
        <f ca="1">IFERROR(__xludf.DUMMYFUNCTION("""COMPUTED_VALUE"""),0)</f>
        <v>0</v>
      </c>
      <c r="AB258" s="2">
        <f ca="1">IFERROR(__xludf.DUMMYFUNCTION("""COMPUTED_VALUE"""),0)</f>
        <v>0</v>
      </c>
      <c r="AC258" s="2">
        <f ca="1">IFERROR(__xludf.DUMMYFUNCTION("""COMPUTED_VALUE"""),0)</f>
        <v>0</v>
      </c>
      <c r="AD258" s="2">
        <f ca="1">IFERROR(__xludf.DUMMYFUNCTION("""COMPUTED_VALUE"""),0)</f>
        <v>0</v>
      </c>
      <c r="AE258" s="2">
        <f ca="1">IFERROR(__xludf.DUMMYFUNCTION("""COMPUTED_VALUE"""),0)</f>
        <v>0</v>
      </c>
      <c r="AF258" s="2">
        <f ca="1">IFERROR(__xludf.DUMMYFUNCTION("""COMPUTED_VALUE"""),0)</f>
        <v>0</v>
      </c>
      <c r="AG258" s="2">
        <f ca="1">IFERROR(__xludf.DUMMYFUNCTION("""COMPUTED_VALUE"""),0)</f>
        <v>0</v>
      </c>
      <c r="AH258" s="2">
        <f ca="1">IFERROR(__xludf.DUMMYFUNCTION("""COMPUTED_VALUE"""),0)</f>
        <v>0</v>
      </c>
      <c r="AI258" s="2">
        <f ca="1">IFERROR(__xludf.DUMMYFUNCTION("""COMPUTED_VALUE"""),0)</f>
        <v>0</v>
      </c>
      <c r="AJ258" s="2">
        <f ca="1">IFERROR(__xludf.DUMMYFUNCTION("""COMPUTED_VALUE"""),0)</f>
        <v>0</v>
      </c>
      <c r="AK258" s="2">
        <f ca="1">IFERROR(__xludf.DUMMYFUNCTION("""COMPUTED_VALUE"""),0)</f>
        <v>0</v>
      </c>
      <c r="AL258" s="2">
        <f ca="1">IFERROR(__xludf.DUMMYFUNCTION("""COMPUTED_VALUE"""),0)</f>
        <v>0</v>
      </c>
      <c r="AM258" s="2">
        <f ca="1">IFERROR(__xludf.DUMMYFUNCTION("""COMPUTED_VALUE"""),0)</f>
        <v>0</v>
      </c>
      <c r="AN258" s="2">
        <f ca="1">IFERROR(__xludf.DUMMYFUNCTION("""COMPUTED_VALUE"""),0)</f>
        <v>0</v>
      </c>
      <c r="AO258" s="2">
        <f ca="1">IFERROR(__xludf.DUMMYFUNCTION("""COMPUTED_VALUE"""),0)</f>
        <v>0</v>
      </c>
      <c r="AP258" s="2">
        <f ca="1">IFERROR(__xludf.DUMMYFUNCTION("""COMPUTED_VALUE"""),0)</f>
        <v>0</v>
      </c>
      <c r="AQ258" s="2">
        <f ca="1">IFERROR(__xludf.DUMMYFUNCTION("""COMPUTED_VALUE"""),0)</f>
        <v>0</v>
      </c>
      <c r="AR258" s="2">
        <f ca="1">IFERROR(__xludf.DUMMYFUNCTION("""COMPUTED_VALUE"""),0)</f>
        <v>0</v>
      </c>
      <c r="AS258" s="2">
        <f ca="1">IFERROR(__xludf.DUMMYFUNCTION("""COMPUTED_VALUE"""),0)</f>
        <v>0</v>
      </c>
      <c r="AT258" s="2">
        <f ca="1">IFERROR(__xludf.DUMMYFUNCTION("""COMPUTED_VALUE"""),0)</f>
        <v>0</v>
      </c>
      <c r="AU258" s="2">
        <f ca="1">IFERROR(__xludf.DUMMYFUNCTION("""COMPUTED_VALUE"""),0)</f>
        <v>0</v>
      </c>
      <c r="AV258" s="2">
        <f ca="1">IFERROR(__xludf.DUMMYFUNCTION("""COMPUTED_VALUE"""),0)</f>
        <v>0</v>
      </c>
      <c r="AW258" s="2">
        <f ca="1">IFERROR(__xludf.DUMMYFUNCTION("""COMPUTED_VALUE"""),0)</f>
        <v>0</v>
      </c>
      <c r="AX258" s="2">
        <f ca="1">IFERROR(__xludf.DUMMYFUNCTION("""COMPUTED_VALUE"""),0)</f>
        <v>0</v>
      </c>
      <c r="AY258" s="2">
        <f ca="1">IFERROR(__xludf.DUMMYFUNCTION("""COMPUTED_VALUE"""),0)</f>
        <v>0</v>
      </c>
      <c r="AZ258" s="2">
        <f ca="1">IFERROR(__xludf.DUMMYFUNCTION("""COMPUTED_VALUE"""),0)</f>
        <v>0</v>
      </c>
    </row>
    <row r="259" spans="1:52" ht="13.2" x14ac:dyDescent="0.25">
      <c r="A259" s="2" t="str">
        <f ca="1">IFERROR(__xludf.DUMMYFUNCTION("""COMPUTED_VALUE"""),"Bennington County, VT")</f>
        <v>Bennington County, VT</v>
      </c>
      <c r="B259" s="2" t="str">
        <f ca="1">IFERROR(__xludf.DUMMYFUNCTION("""COMPUTED_VALUE"""),"US")</f>
        <v>US</v>
      </c>
      <c r="C259" s="2">
        <f ca="1">IFERROR(__xludf.DUMMYFUNCTION("""COMPUTED_VALUE"""),43.0279)</f>
        <v>43.027900000000002</v>
      </c>
      <c r="D259" s="2">
        <f ca="1">IFERROR(__xludf.DUMMYFUNCTION("""COMPUTED_VALUE"""),-73.135)</f>
        <v>-73.135000000000005</v>
      </c>
      <c r="E259" s="2">
        <f ca="1">IFERROR(__xludf.DUMMYFUNCTION("""COMPUTED_VALUE"""),0)</f>
        <v>0</v>
      </c>
      <c r="F259" s="2">
        <f ca="1">IFERROR(__xludf.DUMMYFUNCTION("""COMPUTED_VALUE"""),0)</f>
        <v>0</v>
      </c>
      <c r="G259" s="2">
        <f ca="1">IFERROR(__xludf.DUMMYFUNCTION("""COMPUTED_VALUE"""),0)</f>
        <v>0</v>
      </c>
      <c r="H259" s="2">
        <f ca="1">IFERROR(__xludf.DUMMYFUNCTION("""COMPUTED_VALUE"""),0)</f>
        <v>0</v>
      </c>
      <c r="I259" s="2">
        <f ca="1">IFERROR(__xludf.DUMMYFUNCTION("""COMPUTED_VALUE"""),0)</f>
        <v>0</v>
      </c>
      <c r="J259" s="2">
        <f ca="1">IFERROR(__xludf.DUMMYFUNCTION("""COMPUTED_VALUE"""),0)</f>
        <v>0</v>
      </c>
      <c r="K259" s="2">
        <f ca="1">IFERROR(__xludf.DUMMYFUNCTION("""COMPUTED_VALUE"""),0)</f>
        <v>0</v>
      </c>
      <c r="L259" s="2">
        <f ca="1">IFERROR(__xludf.DUMMYFUNCTION("""COMPUTED_VALUE"""),0)</f>
        <v>0</v>
      </c>
      <c r="M259" s="2">
        <f ca="1">IFERROR(__xludf.DUMMYFUNCTION("""COMPUTED_VALUE"""),0)</f>
        <v>0</v>
      </c>
      <c r="N259" s="2">
        <f ca="1">IFERROR(__xludf.DUMMYFUNCTION("""COMPUTED_VALUE"""),0)</f>
        <v>0</v>
      </c>
      <c r="O259" s="2">
        <f ca="1">IFERROR(__xludf.DUMMYFUNCTION("""COMPUTED_VALUE"""),0)</f>
        <v>0</v>
      </c>
      <c r="P259" s="2">
        <f ca="1">IFERROR(__xludf.DUMMYFUNCTION("""COMPUTED_VALUE"""),0)</f>
        <v>0</v>
      </c>
      <c r="Q259" s="2">
        <f ca="1">IFERROR(__xludf.DUMMYFUNCTION("""COMPUTED_VALUE"""),0)</f>
        <v>0</v>
      </c>
      <c r="R259" s="2">
        <f ca="1">IFERROR(__xludf.DUMMYFUNCTION("""COMPUTED_VALUE"""),0)</f>
        <v>0</v>
      </c>
      <c r="S259" s="2">
        <f ca="1">IFERROR(__xludf.DUMMYFUNCTION("""COMPUTED_VALUE"""),0)</f>
        <v>0</v>
      </c>
      <c r="T259" s="2">
        <f ca="1">IFERROR(__xludf.DUMMYFUNCTION("""COMPUTED_VALUE"""),0)</f>
        <v>0</v>
      </c>
      <c r="U259" s="2">
        <f ca="1">IFERROR(__xludf.DUMMYFUNCTION("""COMPUTED_VALUE"""),0)</f>
        <v>0</v>
      </c>
      <c r="V259" s="2">
        <f ca="1">IFERROR(__xludf.DUMMYFUNCTION("""COMPUTED_VALUE"""),0)</f>
        <v>0</v>
      </c>
      <c r="W259" s="2">
        <f ca="1">IFERROR(__xludf.DUMMYFUNCTION("""COMPUTED_VALUE"""),0)</f>
        <v>0</v>
      </c>
      <c r="X259" s="2">
        <f ca="1">IFERROR(__xludf.DUMMYFUNCTION("""COMPUTED_VALUE"""),0)</f>
        <v>0</v>
      </c>
      <c r="Y259" s="2">
        <f ca="1">IFERROR(__xludf.DUMMYFUNCTION("""COMPUTED_VALUE"""),0)</f>
        <v>0</v>
      </c>
      <c r="Z259" s="2">
        <f ca="1">IFERROR(__xludf.DUMMYFUNCTION("""COMPUTED_VALUE"""),0)</f>
        <v>0</v>
      </c>
      <c r="AA259" s="2">
        <f ca="1">IFERROR(__xludf.DUMMYFUNCTION("""COMPUTED_VALUE"""),0)</f>
        <v>0</v>
      </c>
      <c r="AB259" s="2">
        <f ca="1">IFERROR(__xludf.DUMMYFUNCTION("""COMPUTED_VALUE"""),0)</f>
        <v>0</v>
      </c>
      <c r="AC259" s="2">
        <f ca="1">IFERROR(__xludf.DUMMYFUNCTION("""COMPUTED_VALUE"""),0)</f>
        <v>0</v>
      </c>
      <c r="AD259" s="2">
        <f ca="1">IFERROR(__xludf.DUMMYFUNCTION("""COMPUTED_VALUE"""),0)</f>
        <v>0</v>
      </c>
      <c r="AE259" s="2">
        <f ca="1">IFERROR(__xludf.DUMMYFUNCTION("""COMPUTED_VALUE"""),0)</f>
        <v>0</v>
      </c>
      <c r="AF259" s="2">
        <f ca="1">IFERROR(__xludf.DUMMYFUNCTION("""COMPUTED_VALUE"""),0)</f>
        <v>0</v>
      </c>
      <c r="AG259" s="2">
        <f ca="1">IFERROR(__xludf.DUMMYFUNCTION("""COMPUTED_VALUE"""),0)</f>
        <v>0</v>
      </c>
      <c r="AH259" s="2">
        <f ca="1">IFERROR(__xludf.DUMMYFUNCTION("""COMPUTED_VALUE"""),0)</f>
        <v>0</v>
      </c>
      <c r="AI259" s="2">
        <f ca="1">IFERROR(__xludf.DUMMYFUNCTION("""COMPUTED_VALUE"""),0)</f>
        <v>0</v>
      </c>
      <c r="AJ259" s="2">
        <f ca="1">IFERROR(__xludf.DUMMYFUNCTION("""COMPUTED_VALUE"""),0)</f>
        <v>0</v>
      </c>
      <c r="AK259" s="2">
        <f ca="1">IFERROR(__xludf.DUMMYFUNCTION("""COMPUTED_VALUE"""),0)</f>
        <v>0</v>
      </c>
      <c r="AL259" s="2">
        <f ca="1">IFERROR(__xludf.DUMMYFUNCTION("""COMPUTED_VALUE"""),0)</f>
        <v>0</v>
      </c>
      <c r="AM259" s="2">
        <f ca="1">IFERROR(__xludf.DUMMYFUNCTION("""COMPUTED_VALUE"""),0)</f>
        <v>0</v>
      </c>
      <c r="AN259" s="2">
        <f ca="1">IFERROR(__xludf.DUMMYFUNCTION("""COMPUTED_VALUE"""),0)</f>
        <v>0</v>
      </c>
      <c r="AO259" s="2">
        <f ca="1">IFERROR(__xludf.DUMMYFUNCTION("""COMPUTED_VALUE"""),0)</f>
        <v>0</v>
      </c>
      <c r="AP259" s="2">
        <f ca="1">IFERROR(__xludf.DUMMYFUNCTION("""COMPUTED_VALUE"""),0)</f>
        <v>0</v>
      </c>
      <c r="AQ259" s="2">
        <f ca="1">IFERROR(__xludf.DUMMYFUNCTION("""COMPUTED_VALUE"""),0)</f>
        <v>0</v>
      </c>
      <c r="AR259" s="2">
        <f ca="1">IFERROR(__xludf.DUMMYFUNCTION("""COMPUTED_VALUE"""),0)</f>
        <v>0</v>
      </c>
      <c r="AS259" s="2">
        <f ca="1">IFERROR(__xludf.DUMMYFUNCTION("""COMPUTED_VALUE"""),0)</f>
        <v>0</v>
      </c>
      <c r="AT259" s="2">
        <f ca="1">IFERROR(__xludf.DUMMYFUNCTION("""COMPUTED_VALUE"""),0)</f>
        <v>0</v>
      </c>
      <c r="AU259" s="2">
        <f ca="1">IFERROR(__xludf.DUMMYFUNCTION("""COMPUTED_VALUE"""),0)</f>
        <v>0</v>
      </c>
      <c r="AV259" s="2">
        <f ca="1">IFERROR(__xludf.DUMMYFUNCTION("""COMPUTED_VALUE"""),0)</f>
        <v>0</v>
      </c>
      <c r="AW259" s="2">
        <f ca="1">IFERROR(__xludf.DUMMYFUNCTION("""COMPUTED_VALUE"""),0)</f>
        <v>0</v>
      </c>
      <c r="AX259" s="2">
        <f ca="1">IFERROR(__xludf.DUMMYFUNCTION("""COMPUTED_VALUE"""),0)</f>
        <v>0</v>
      </c>
      <c r="AY259" s="2">
        <f ca="1">IFERROR(__xludf.DUMMYFUNCTION("""COMPUTED_VALUE"""),0)</f>
        <v>0</v>
      </c>
      <c r="AZ259" s="2">
        <f ca="1">IFERROR(__xludf.DUMMYFUNCTION("""COMPUTED_VALUE"""),0)</f>
        <v>0</v>
      </c>
    </row>
    <row r="260" spans="1:52" ht="13.2" x14ac:dyDescent="0.25">
      <c r="A260" s="2" t="str">
        <f ca="1">IFERROR(__xludf.DUMMYFUNCTION("""COMPUTED_VALUE"""),"Carver County, MN")</f>
        <v>Carver County, MN</v>
      </c>
      <c r="B260" s="2" t="str">
        <f ca="1">IFERROR(__xludf.DUMMYFUNCTION("""COMPUTED_VALUE"""),"US")</f>
        <v>US</v>
      </c>
      <c r="C260" s="2">
        <f ca="1">IFERROR(__xludf.DUMMYFUNCTION("""COMPUTED_VALUE"""),44.8254)</f>
        <v>44.825400000000002</v>
      </c>
      <c r="D260" s="2">
        <f ca="1">IFERROR(__xludf.DUMMYFUNCTION("""COMPUTED_VALUE"""),-93.7842)</f>
        <v>-93.784199999999998</v>
      </c>
      <c r="E260" s="2">
        <f ca="1">IFERROR(__xludf.DUMMYFUNCTION("""COMPUTED_VALUE"""),0)</f>
        <v>0</v>
      </c>
      <c r="F260" s="2">
        <f ca="1">IFERROR(__xludf.DUMMYFUNCTION("""COMPUTED_VALUE"""),0)</f>
        <v>0</v>
      </c>
      <c r="G260" s="2">
        <f ca="1">IFERROR(__xludf.DUMMYFUNCTION("""COMPUTED_VALUE"""),0)</f>
        <v>0</v>
      </c>
      <c r="H260" s="2">
        <f ca="1">IFERROR(__xludf.DUMMYFUNCTION("""COMPUTED_VALUE"""),0)</f>
        <v>0</v>
      </c>
      <c r="I260" s="2">
        <f ca="1">IFERROR(__xludf.DUMMYFUNCTION("""COMPUTED_VALUE"""),0)</f>
        <v>0</v>
      </c>
      <c r="J260" s="2">
        <f ca="1">IFERROR(__xludf.DUMMYFUNCTION("""COMPUTED_VALUE"""),0)</f>
        <v>0</v>
      </c>
      <c r="K260" s="2">
        <f ca="1">IFERROR(__xludf.DUMMYFUNCTION("""COMPUTED_VALUE"""),0)</f>
        <v>0</v>
      </c>
      <c r="L260" s="2">
        <f ca="1">IFERROR(__xludf.DUMMYFUNCTION("""COMPUTED_VALUE"""),0)</f>
        <v>0</v>
      </c>
      <c r="M260" s="2">
        <f ca="1">IFERROR(__xludf.DUMMYFUNCTION("""COMPUTED_VALUE"""),0)</f>
        <v>0</v>
      </c>
      <c r="N260" s="2">
        <f ca="1">IFERROR(__xludf.DUMMYFUNCTION("""COMPUTED_VALUE"""),0)</f>
        <v>0</v>
      </c>
      <c r="O260" s="2">
        <f ca="1">IFERROR(__xludf.DUMMYFUNCTION("""COMPUTED_VALUE"""),0)</f>
        <v>0</v>
      </c>
      <c r="P260" s="2">
        <f ca="1">IFERROR(__xludf.DUMMYFUNCTION("""COMPUTED_VALUE"""),0)</f>
        <v>0</v>
      </c>
      <c r="Q260" s="2">
        <f ca="1">IFERROR(__xludf.DUMMYFUNCTION("""COMPUTED_VALUE"""),0)</f>
        <v>0</v>
      </c>
      <c r="R260" s="2">
        <f ca="1">IFERROR(__xludf.DUMMYFUNCTION("""COMPUTED_VALUE"""),0)</f>
        <v>0</v>
      </c>
      <c r="S260" s="2">
        <f ca="1">IFERROR(__xludf.DUMMYFUNCTION("""COMPUTED_VALUE"""),0)</f>
        <v>0</v>
      </c>
      <c r="T260" s="2">
        <f ca="1">IFERROR(__xludf.DUMMYFUNCTION("""COMPUTED_VALUE"""),0)</f>
        <v>0</v>
      </c>
      <c r="U260" s="2">
        <f ca="1">IFERROR(__xludf.DUMMYFUNCTION("""COMPUTED_VALUE"""),0)</f>
        <v>0</v>
      </c>
      <c r="V260" s="2">
        <f ca="1">IFERROR(__xludf.DUMMYFUNCTION("""COMPUTED_VALUE"""),0)</f>
        <v>0</v>
      </c>
      <c r="W260" s="2">
        <f ca="1">IFERROR(__xludf.DUMMYFUNCTION("""COMPUTED_VALUE"""),0)</f>
        <v>0</v>
      </c>
      <c r="X260" s="2">
        <f ca="1">IFERROR(__xludf.DUMMYFUNCTION("""COMPUTED_VALUE"""),0)</f>
        <v>0</v>
      </c>
      <c r="Y260" s="2">
        <f ca="1">IFERROR(__xludf.DUMMYFUNCTION("""COMPUTED_VALUE"""),0)</f>
        <v>0</v>
      </c>
      <c r="Z260" s="2">
        <f ca="1">IFERROR(__xludf.DUMMYFUNCTION("""COMPUTED_VALUE"""),0)</f>
        <v>0</v>
      </c>
      <c r="AA260" s="2">
        <f ca="1">IFERROR(__xludf.DUMMYFUNCTION("""COMPUTED_VALUE"""),0)</f>
        <v>0</v>
      </c>
      <c r="AB260" s="2">
        <f ca="1">IFERROR(__xludf.DUMMYFUNCTION("""COMPUTED_VALUE"""),0)</f>
        <v>0</v>
      </c>
      <c r="AC260" s="2">
        <f ca="1">IFERROR(__xludf.DUMMYFUNCTION("""COMPUTED_VALUE"""),0)</f>
        <v>0</v>
      </c>
      <c r="AD260" s="2">
        <f ca="1">IFERROR(__xludf.DUMMYFUNCTION("""COMPUTED_VALUE"""),0)</f>
        <v>0</v>
      </c>
      <c r="AE260" s="2">
        <f ca="1">IFERROR(__xludf.DUMMYFUNCTION("""COMPUTED_VALUE"""),0)</f>
        <v>0</v>
      </c>
      <c r="AF260" s="2">
        <f ca="1">IFERROR(__xludf.DUMMYFUNCTION("""COMPUTED_VALUE"""),0)</f>
        <v>0</v>
      </c>
      <c r="AG260" s="2">
        <f ca="1">IFERROR(__xludf.DUMMYFUNCTION("""COMPUTED_VALUE"""),0)</f>
        <v>0</v>
      </c>
      <c r="AH260" s="2">
        <f ca="1">IFERROR(__xludf.DUMMYFUNCTION("""COMPUTED_VALUE"""),0)</f>
        <v>0</v>
      </c>
      <c r="AI260" s="2">
        <f ca="1">IFERROR(__xludf.DUMMYFUNCTION("""COMPUTED_VALUE"""),0)</f>
        <v>0</v>
      </c>
      <c r="AJ260" s="2">
        <f ca="1">IFERROR(__xludf.DUMMYFUNCTION("""COMPUTED_VALUE"""),0)</f>
        <v>0</v>
      </c>
      <c r="AK260" s="2">
        <f ca="1">IFERROR(__xludf.DUMMYFUNCTION("""COMPUTED_VALUE"""),0)</f>
        <v>0</v>
      </c>
      <c r="AL260" s="2">
        <f ca="1">IFERROR(__xludf.DUMMYFUNCTION("""COMPUTED_VALUE"""),0)</f>
        <v>0</v>
      </c>
      <c r="AM260" s="2">
        <f ca="1">IFERROR(__xludf.DUMMYFUNCTION("""COMPUTED_VALUE"""),0)</f>
        <v>0</v>
      </c>
      <c r="AN260" s="2">
        <f ca="1">IFERROR(__xludf.DUMMYFUNCTION("""COMPUTED_VALUE"""),0)</f>
        <v>0</v>
      </c>
      <c r="AO260" s="2">
        <f ca="1">IFERROR(__xludf.DUMMYFUNCTION("""COMPUTED_VALUE"""),0)</f>
        <v>0</v>
      </c>
      <c r="AP260" s="2">
        <f ca="1">IFERROR(__xludf.DUMMYFUNCTION("""COMPUTED_VALUE"""),0)</f>
        <v>0</v>
      </c>
      <c r="AQ260" s="2">
        <f ca="1">IFERROR(__xludf.DUMMYFUNCTION("""COMPUTED_VALUE"""),0)</f>
        <v>0</v>
      </c>
      <c r="AR260" s="2">
        <f ca="1">IFERROR(__xludf.DUMMYFUNCTION("""COMPUTED_VALUE"""),0)</f>
        <v>0</v>
      </c>
      <c r="AS260" s="2">
        <f ca="1">IFERROR(__xludf.DUMMYFUNCTION("""COMPUTED_VALUE"""),0)</f>
        <v>0</v>
      </c>
      <c r="AT260" s="2">
        <f ca="1">IFERROR(__xludf.DUMMYFUNCTION("""COMPUTED_VALUE"""),0)</f>
        <v>0</v>
      </c>
      <c r="AU260" s="2">
        <f ca="1">IFERROR(__xludf.DUMMYFUNCTION("""COMPUTED_VALUE"""),0)</f>
        <v>0</v>
      </c>
      <c r="AV260" s="2">
        <f ca="1">IFERROR(__xludf.DUMMYFUNCTION("""COMPUTED_VALUE"""),0)</f>
        <v>0</v>
      </c>
      <c r="AW260" s="2">
        <f ca="1">IFERROR(__xludf.DUMMYFUNCTION("""COMPUTED_VALUE"""),0)</f>
        <v>0</v>
      </c>
      <c r="AX260" s="2">
        <f ca="1">IFERROR(__xludf.DUMMYFUNCTION("""COMPUTED_VALUE"""),0)</f>
        <v>0</v>
      </c>
      <c r="AY260" s="2">
        <f ca="1">IFERROR(__xludf.DUMMYFUNCTION("""COMPUTED_VALUE"""),0)</f>
        <v>0</v>
      </c>
      <c r="AZ260" s="2">
        <f ca="1">IFERROR(__xludf.DUMMYFUNCTION("""COMPUTED_VALUE"""),0)</f>
        <v>0</v>
      </c>
    </row>
    <row r="261" spans="1:52" ht="13.2" x14ac:dyDescent="0.25">
      <c r="A261" s="2" t="str">
        <f ca="1">IFERROR(__xludf.DUMMYFUNCTION("""COMPUTED_VALUE"""),"Charlotte County, FL")</f>
        <v>Charlotte County, FL</v>
      </c>
      <c r="B261" s="2" t="str">
        <f ca="1">IFERROR(__xludf.DUMMYFUNCTION("""COMPUTED_VALUE"""),"US")</f>
        <v>US</v>
      </c>
      <c r="C261" s="2">
        <f ca="1">IFERROR(__xludf.DUMMYFUNCTION("""COMPUTED_VALUE"""),26.8946)</f>
        <v>26.894600000000001</v>
      </c>
      <c r="D261" s="2">
        <f ca="1">IFERROR(__xludf.DUMMYFUNCTION("""COMPUTED_VALUE"""),-81.9098)</f>
        <v>-81.909800000000004</v>
      </c>
      <c r="E261" s="2">
        <f ca="1">IFERROR(__xludf.DUMMYFUNCTION("""COMPUTED_VALUE"""),0)</f>
        <v>0</v>
      </c>
      <c r="F261" s="2">
        <f ca="1">IFERROR(__xludf.DUMMYFUNCTION("""COMPUTED_VALUE"""),0)</f>
        <v>0</v>
      </c>
      <c r="G261" s="2">
        <f ca="1">IFERROR(__xludf.DUMMYFUNCTION("""COMPUTED_VALUE"""),0)</f>
        <v>0</v>
      </c>
      <c r="H261" s="2">
        <f ca="1">IFERROR(__xludf.DUMMYFUNCTION("""COMPUTED_VALUE"""),0)</f>
        <v>0</v>
      </c>
      <c r="I261" s="2">
        <f ca="1">IFERROR(__xludf.DUMMYFUNCTION("""COMPUTED_VALUE"""),0)</f>
        <v>0</v>
      </c>
      <c r="J261" s="2">
        <f ca="1">IFERROR(__xludf.DUMMYFUNCTION("""COMPUTED_VALUE"""),0)</f>
        <v>0</v>
      </c>
      <c r="K261" s="2">
        <f ca="1">IFERROR(__xludf.DUMMYFUNCTION("""COMPUTED_VALUE"""),0)</f>
        <v>0</v>
      </c>
      <c r="L261" s="2">
        <f ca="1">IFERROR(__xludf.DUMMYFUNCTION("""COMPUTED_VALUE"""),0)</f>
        <v>0</v>
      </c>
      <c r="M261" s="2">
        <f ca="1">IFERROR(__xludf.DUMMYFUNCTION("""COMPUTED_VALUE"""),0)</f>
        <v>0</v>
      </c>
      <c r="N261" s="2">
        <f ca="1">IFERROR(__xludf.DUMMYFUNCTION("""COMPUTED_VALUE"""),0)</f>
        <v>0</v>
      </c>
      <c r="O261" s="2">
        <f ca="1">IFERROR(__xludf.DUMMYFUNCTION("""COMPUTED_VALUE"""),0)</f>
        <v>0</v>
      </c>
      <c r="P261" s="2">
        <f ca="1">IFERROR(__xludf.DUMMYFUNCTION("""COMPUTED_VALUE"""),0)</f>
        <v>0</v>
      </c>
      <c r="Q261" s="2">
        <f ca="1">IFERROR(__xludf.DUMMYFUNCTION("""COMPUTED_VALUE"""),0)</f>
        <v>0</v>
      </c>
      <c r="R261" s="2">
        <f ca="1">IFERROR(__xludf.DUMMYFUNCTION("""COMPUTED_VALUE"""),0)</f>
        <v>0</v>
      </c>
      <c r="S261" s="2">
        <f ca="1">IFERROR(__xludf.DUMMYFUNCTION("""COMPUTED_VALUE"""),0)</f>
        <v>0</v>
      </c>
      <c r="T261" s="2">
        <f ca="1">IFERROR(__xludf.DUMMYFUNCTION("""COMPUTED_VALUE"""),0)</f>
        <v>0</v>
      </c>
      <c r="U261" s="2">
        <f ca="1">IFERROR(__xludf.DUMMYFUNCTION("""COMPUTED_VALUE"""),0)</f>
        <v>0</v>
      </c>
      <c r="V261" s="2">
        <f ca="1">IFERROR(__xludf.DUMMYFUNCTION("""COMPUTED_VALUE"""),0)</f>
        <v>0</v>
      </c>
      <c r="W261" s="2">
        <f ca="1">IFERROR(__xludf.DUMMYFUNCTION("""COMPUTED_VALUE"""),0)</f>
        <v>0</v>
      </c>
      <c r="X261" s="2">
        <f ca="1">IFERROR(__xludf.DUMMYFUNCTION("""COMPUTED_VALUE"""),0)</f>
        <v>0</v>
      </c>
      <c r="Y261" s="2">
        <f ca="1">IFERROR(__xludf.DUMMYFUNCTION("""COMPUTED_VALUE"""),0)</f>
        <v>0</v>
      </c>
      <c r="Z261" s="2">
        <f ca="1">IFERROR(__xludf.DUMMYFUNCTION("""COMPUTED_VALUE"""),0)</f>
        <v>0</v>
      </c>
      <c r="AA261" s="2">
        <f ca="1">IFERROR(__xludf.DUMMYFUNCTION("""COMPUTED_VALUE"""),0)</f>
        <v>0</v>
      </c>
      <c r="AB261" s="2">
        <f ca="1">IFERROR(__xludf.DUMMYFUNCTION("""COMPUTED_VALUE"""),0)</f>
        <v>0</v>
      </c>
      <c r="AC261" s="2">
        <f ca="1">IFERROR(__xludf.DUMMYFUNCTION("""COMPUTED_VALUE"""),0)</f>
        <v>0</v>
      </c>
      <c r="AD261" s="2">
        <f ca="1">IFERROR(__xludf.DUMMYFUNCTION("""COMPUTED_VALUE"""),0)</f>
        <v>0</v>
      </c>
      <c r="AE261" s="2">
        <f ca="1">IFERROR(__xludf.DUMMYFUNCTION("""COMPUTED_VALUE"""),0)</f>
        <v>0</v>
      </c>
      <c r="AF261" s="2">
        <f ca="1">IFERROR(__xludf.DUMMYFUNCTION("""COMPUTED_VALUE"""),0)</f>
        <v>0</v>
      </c>
      <c r="AG261" s="2">
        <f ca="1">IFERROR(__xludf.DUMMYFUNCTION("""COMPUTED_VALUE"""),0)</f>
        <v>0</v>
      </c>
      <c r="AH261" s="2">
        <f ca="1">IFERROR(__xludf.DUMMYFUNCTION("""COMPUTED_VALUE"""),0)</f>
        <v>0</v>
      </c>
      <c r="AI261" s="2">
        <f ca="1">IFERROR(__xludf.DUMMYFUNCTION("""COMPUTED_VALUE"""),0)</f>
        <v>0</v>
      </c>
      <c r="AJ261" s="2">
        <f ca="1">IFERROR(__xludf.DUMMYFUNCTION("""COMPUTED_VALUE"""),0)</f>
        <v>0</v>
      </c>
      <c r="AK261" s="2">
        <f ca="1">IFERROR(__xludf.DUMMYFUNCTION("""COMPUTED_VALUE"""),0)</f>
        <v>0</v>
      </c>
      <c r="AL261" s="2">
        <f ca="1">IFERROR(__xludf.DUMMYFUNCTION("""COMPUTED_VALUE"""),0)</f>
        <v>0</v>
      </c>
      <c r="AM261" s="2">
        <f ca="1">IFERROR(__xludf.DUMMYFUNCTION("""COMPUTED_VALUE"""),0)</f>
        <v>0</v>
      </c>
      <c r="AN261" s="2">
        <f ca="1">IFERROR(__xludf.DUMMYFUNCTION("""COMPUTED_VALUE"""),0)</f>
        <v>0</v>
      </c>
      <c r="AO261" s="2">
        <f ca="1">IFERROR(__xludf.DUMMYFUNCTION("""COMPUTED_VALUE"""),0)</f>
        <v>0</v>
      </c>
      <c r="AP261" s="2">
        <f ca="1">IFERROR(__xludf.DUMMYFUNCTION("""COMPUTED_VALUE"""),0)</f>
        <v>0</v>
      </c>
      <c r="AQ261" s="2">
        <f ca="1">IFERROR(__xludf.DUMMYFUNCTION("""COMPUTED_VALUE"""),0)</f>
        <v>0</v>
      </c>
      <c r="AR261" s="2">
        <f ca="1">IFERROR(__xludf.DUMMYFUNCTION("""COMPUTED_VALUE"""),0)</f>
        <v>0</v>
      </c>
      <c r="AS261" s="2">
        <f ca="1">IFERROR(__xludf.DUMMYFUNCTION("""COMPUTED_VALUE"""),0)</f>
        <v>0</v>
      </c>
      <c r="AT261" s="2">
        <f ca="1">IFERROR(__xludf.DUMMYFUNCTION("""COMPUTED_VALUE"""),0)</f>
        <v>0</v>
      </c>
      <c r="AU261" s="2">
        <f ca="1">IFERROR(__xludf.DUMMYFUNCTION("""COMPUTED_VALUE"""),0)</f>
        <v>0</v>
      </c>
      <c r="AV261" s="2">
        <f ca="1">IFERROR(__xludf.DUMMYFUNCTION("""COMPUTED_VALUE"""),0)</f>
        <v>0</v>
      </c>
      <c r="AW261" s="2">
        <f ca="1">IFERROR(__xludf.DUMMYFUNCTION("""COMPUTED_VALUE"""),0)</f>
        <v>0</v>
      </c>
      <c r="AX261" s="2">
        <f ca="1">IFERROR(__xludf.DUMMYFUNCTION("""COMPUTED_VALUE"""),0)</f>
        <v>0</v>
      </c>
      <c r="AY261" s="2">
        <f ca="1">IFERROR(__xludf.DUMMYFUNCTION("""COMPUTED_VALUE"""),0)</f>
        <v>0</v>
      </c>
      <c r="AZ261" s="2">
        <f ca="1">IFERROR(__xludf.DUMMYFUNCTION("""COMPUTED_VALUE"""),0)</f>
        <v>0</v>
      </c>
    </row>
    <row r="262" spans="1:52" ht="13.2" x14ac:dyDescent="0.25">
      <c r="A262" s="2" t="str">
        <f ca="1">IFERROR(__xludf.DUMMYFUNCTION("""COMPUTED_VALUE"""),"Cherokee County, GA")</f>
        <v>Cherokee County, GA</v>
      </c>
      <c r="B262" s="2" t="str">
        <f ca="1">IFERROR(__xludf.DUMMYFUNCTION("""COMPUTED_VALUE"""),"US")</f>
        <v>US</v>
      </c>
      <c r="C262" s="2">
        <f ca="1">IFERROR(__xludf.DUMMYFUNCTION("""COMPUTED_VALUE"""),34.2515)</f>
        <v>34.2515</v>
      </c>
      <c r="D262" s="2">
        <f ca="1">IFERROR(__xludf.DUMMYFUNCTION("""COMPUTED_VALUE"""),-84.4803)</f>
        <v>-84.4803</v>
      </c>
      <c r="E262" s="2">
        <f ca="1">IFERROR(__xludf.DUMMYFUNCTION("""COMPUTED_VALUE"""),0)</f>
        <v>0</v>
      </c>
      <c r="F262" s="2">
        <f ca="1">IFERROR(__xludf.DUMMYFUNCTION("""COMPUTED_VALUE"""),0)</f>
        <v>0</v>
      </c>
      <c r="G262" s="2">
        <f ca="1">IFERROR(__xludf.DUMMYFUNCTION("""COMPUTED_VALUE"""),0)</f>
        <v>0</v>
      </c>
      <c r="H262" s="2">
        <f ca="1">IFERROR(__xludf.DUMMYFUNCTION("""COMPUTED_VALUE"""),0)</f>
        <v>0</v>
      </c>
      <c r="I262" s="2">
        <f ca="1">IFERROR(__xludf.DUMMYFUNCTION("""COMPUTED_VALUE"""),0)</f>
        <v>0</v>
      </c>
      <c r="J262" s="2">
        <f ca="1">IFERROR(__xludf.DUMMYFUNCTION("""COMPUTED_VALUE"""),0)</f>
        <v>0</v>
      </c>
      <c r="K262" s="2">
        <f ca="1">IFERROR(__xludf.DUMMYFUNCTION("""COMPUTED_VALUE"""),0)</f>
        <v>0</v>
      </c>
      <c r="L262" s="2">
        <f ca="1">IFERROR(__xludf.DUMMYFUNCTION("""COMPUTED_VALUE"""),0)</f>
        <v>0</v>
      </c>
      <c r="M262" s="2">
        <f ca="1">IFERROR(__xludf.DUMMYFUNCTION("""COMPUTED_VALUE"""),0)</f>
        <v>0</v>
      </c>
      <c r="N262" s="2">
        <f ca="1">IFERROR(__xludf.DUMMYFUNCTION("""COMPUTED_VALUE"""),0)</f>
        <v>0</v>
      </c>
      <c r="O262" s="2">
        <f ca="1">IFERROR(__xludf.DUMMYFUNCTION("""COMPUTED_VALUE"""),0)</f>
        <v>0</v>
      </c>
      <c r="P262" s="2">
        <f ca="1">IFERROR(__xludf.DUMMYFUNCTION("""COMPUTED_VALUE"""),0)</f>
        <v>0</v>
      </c>
      <c r="Q262" s="2">
        <f ca="1">IFERROR(__xludf.DUMMYFUNCTION("""COMPUTED_VALUE"""),0)</f>
        <v>0</v>
      </c>
      <c r="R262" s="2">
        <f ca="1">IFERROR(__xludf.DUMMYFUNCTION("""COMPUTED_VALUE"""),0)</f>
        <v>0</v>
      </c>
      <c r="S262" s="2">
        <f ca="1">IFERROR(__xludf.DUMMYFUNCTION("""COMPUTED_VALUE"""),0)</f>
        <v>0</v>
      </c>
      <c r="T262" s="2">
        <f ca="1">IFERROR(__xludf.DUMMYFUNCTION("""COMPUTED_VALUE"""),0)</f>
        <v>0</v>
      </c>
      <c r="U262" s="2">
        <f ca="1">IFERROR(__xludf.DUMMYFUNCTION("""COMPUTED_VALUE"""),0)</f>
        <v>0</v>
      </c>
      <c r="V262" s="2">
        <f ca="1">IFERROR(__xludf.DUMMYFUNCTION("""COMPUTED_VALUE"""),0)</f>
        <v>0</v>
      </c>
      <c r="W262" s="2">
        <f ca="1">IFERROR(__xludf.DUMMYFUNCTION("""COMPUTED_VALUE"""),0)</f>
        <v>0</v>
      </c>
      <c r="X262" s="2">
        <f ca="1">IFERROR(__xludf.DUMMYFUNCTION("""COMPUTED_VALUE"""),0)</f>
        <v>0</v>
      </c>
      <c r="Y262" s="2">
        <f ca="1">IFERROR(__xludf.DUMMYFUNCTION("""COMPUTED_VALUE"""),0)</f>
        <v>0</v>
      </c>
      <c r="Z262" s="2">
        <f ca="1">IFERROR(__xludf.DUMMYFUNCTION("""COMPUTED_VALUE"""),0)</f>
        <v>0</v>
      </c>
      <c r="AA262" s="2">
        <f ca="1">IFERROR(__xludf.DUMMYFUNCTION("""COMPUTED_VALUE"""),0)</f>
        <v>0</v>
      </c>
      <c r="AB262" s="2">
        <f ca="1">IFERROR(__xludf.DUMMYFUNCTION("""COMPUTED_VALUE"""),0)</f>
        <v>0</v>
      </c>
      <c r="AC262" s="2">
        <f ca="1">IFERROR(__xludf.DUMMYFUNCTION("""COMPUTED_VALUE"""),0)</f>
        <v>0</v>
      </c>
      <c r="AD262" s="2">
        <f ca="1">IFERROR(__xludf.DUMMYFUNCTION("""COMPUTED_VALUE"""),0)</f>
        <v>0</v>
      </c>
      <c r="AE262" s="2">
        <f ca="1">IFERROR(__xludf.DUMMYFUNCTION("""COMPUTED_VALUE"""),0)</f>
        <v>0</v>
      </c>
      <c r="AF262" s="2">
        <f ca="1">IFERROR(__xludf.DUMMYFUNCTION("""COMPUTED_VALUE"""),0)</f>
        <v>0</v>
      </c>
      <c r="AG262" s="2">
        <f ca="1">IFERROR(__xludf.DUMMYFUNCTION("""COMPUTED_VALUE"""),0)</f>
        <v>0</v>
      </c>
      <c r="AH262" s="2">
        <f ca="1">IFERROR(__xludf.DUMMYFUNCTION("""COMPUTED_VALUE"""),0)</f>
        <v>0</v>
      </c>
      <c r="AI262" s="2">
        <f ca="1">IFERROR(__xludf.DUMMYFUNCTION("""COMPUTED_VALUE"""),0)</f>
        <v>0</v>
      </c>
      <c r="AJ262" s="2">
        <f ca="1">IFERROR(__xludf.DUMMYFUNCTION("""COMPUTED_VALUE"""),0)</f>
        <v>0</v>
      </c>
      <c r="AK262" s="2">
        <f ca="1">IFERROR(__xludf.DUMMYFUNCTION("""COMPUTED_VALUE"""),0)</f>
        <v>0</v>
      </c>
      <c r="AL262" s="2">
        <f ca="1">IFERROR(__xludf.DUMMYFUNCTION("""COMPUTED_VALUE"""),0)</f>
        <v>0</v>
      </c>
      <c r="AM262" s="2">
        <f ca="1">IFERROR(__xludf.DUMMYFUNCTION("""COMPUTED_VALUE"""),0)</f>
        <v>0</v>
      </c>
      <c r="AN262" s="2">
        <f ca="1">IFERROR(__xludf.DUMMYFUNCTION("""COMPUTED_VALUE"""),0)</f>
        <v>0</v>
      </c>
      <c r="AO262" s="2">
        <f ca="1">IFERROR(__xludf.DUMMYFUNCTION("""COMPUTED_VALUE"""),0)</f>
        <v>0</v>
      </c>
      <c r="AP262" s="2">
        <f ca="1">IFERROR(__xludf.DUMMYFUNCTION("""COMPUTED_VALUE"""),0)</f>
        <v>0</v>
      </c>
      <c r="AQ262" s="2">
        <f ca="1">IFERROR(__xludf.DUMMYFUNCTION("""COMPUTED_VALUE"""),0)</f>
        <v>0</v>
      </c>
      <c r="AR262" s="2">
        <f ca="1">IFERROR(__xludf.DUMMYFUNCTION("""COMPUTED_VALUE"""),0)</f>
        <v>0</v>
      </c>
      <c r="AS262" s="2">
        <f ca="1">IFERROR(__xludf.DUMMYFUNCTION("""COMPUTED_VALUE"""),0)</f>
        <v>0</v>
      </c>
      <c r="AT262" s="2">
        <f ca="1">IFERROR(__xludf.DUMMYFUNCTION("""COMPUTED_VALUE"""),0)</f>
        <v>0</v>
      </c>
      <c r="AU262" s="2">
        <f ca="1">IFERROR(__xludf.DUMMYFUNCTION("""COMPUTED_VALUE"""),0)</f>
        <v>0</v>
      </c>
      <c r="AV262" s="2">
        <f ca="1">IFERROR(__xludf.DUMMYFUNCTION("""COMPUTED_VALUE"""),0)</f>
        <v>0</v>
      </c>
      <c r="AW262" s="2">
        <f ca="1">IFERROR(__xludf.DUMMYFUNCTION("""COMPUTED_VALUE"""),0)</f>
        <v>0</v>
      </c>
      <c r="AX262" s="2">
        <f ca="1">IFERROR(__xludf.DUMMYFUNCTION("""COMPUTED_VALUE"""),0)</f>
        <v>0</v>
      </c>
      <c r="AY262" s="2">
        <f ca="1">IFERROR(__xludf.DUMMYFUNCTION("""COMPUTED_VALUE"""),0)</f>
        <v>0</v>
      </c>
      <c r="AZ262" s="2">
        <f ca="1">IFERROR(__xludf.DUMMYFUNCTION("""COMPUTED_VALUE"""),0)</f>
        <v>0</v>
      </c>
    </row>
    <row r="263" spans="1:52" ht="13.2" x14ac:dyDescent="0.25">
      <c r="A263" s="2" t="str">
        <f ca="1">IFERROR(__xludf.DUMMYFUNCTION("""COMPUTED_VALUE"""),"Collin County, TX")</f>
        <v>Collin County, TX</v>
      </c>
      <c r="B263" s="2" t="str">
        <f ca="1">IFERROR(__xludf.DUMMYFUNCTION("""COMPUTED_VALUE"""),"US")</f>
        <v>US</v>
      </c>
      <c r="C263" s="2">
        <f ca="1">IFERROR(__xludf.DUMMYFUNCTION("""COMPUTED_VALUE"""),33.1795)</f>
        <v>33.179499999999997</v>
      </c>
      <c r="D263" s="2">
        <f ca="1">IFERROR(__xludf.DUMMYFUNCTION("""COMPUTED_VALUE"""),-96.493)</f>
        <v>-96.492999999999995</v>
      </c>
      <c r="E263" s="2">
        <f ca="1">IFERROR(__xludf.DUMMYFUNCTION("""COMPUTED_VALUE"""),0)</f>
        <v>0</v>
      </c>
      <c r="F263" s="2">
        <f ca="1">IFERROR(__xludf.DUMMYFUNCTION("""COMPUTED_VALUE"""),0)</f>
        <v>0</v>
      </c>
      <c r="G263" s="2">
        <f ca="1">IFERROR(__xludf.DUMMYFUNCTION("""COMPUTED_VALUE"""),0)</f>
        <v>0</v>
      </c>
      <c r="H263" s="2">
        <f ca="1">IFERROR(__xludf.DUMMYFUNCTION("""COMPUTED_VALUE"""),0)</f>
        <v>0</v>
      </c>
      <c r="I263" s="2">
        <f ca="1">IFERROR(__xludf.DUMMYFUNCTION("""COMPUTED_VALUE"""),0)</f>
        <v>0</v>
      </c>
      <c r="J263" s="2">
        <f ca="1">IFERROR(__xludf.DUMMYFUNCTION("""COMPUTED_VALUE"""),0)</f>
        <v>0</v>
      </c>
      <c r="K263" s="2">
        <f ca="1">IFERROR(__xludf.DUMMYFUNCTION("""COMPUTED_VALUE"""),0)</f>
        <v>0</v>
      </c>
      <c r="L263" s="2">
        <f ca="1">IFERROR(__xludf.DUMMYFUNCTION("""COMPUTED_VALUE"""),0)</f>
        <v>0</v>
      </c>
      <c r="M263" s="2">
        <f ca="1">IFERROR(__xludf.DUMMYFUNCTION("""COMPUTED_VALUE"""),0)</f>
        <v>0</v>
      </c>
      <c r="N263" s="2">
        <f ca="1">IFERROR(__xludf.DUMMYFUNCTION("""COMPUTED_VALUE"""),0)</f>
        <v>0</v>
      </c>
      <c r="O263" s="2">
        <f ca="1">IFERROR(__xludf.DUMMYFUNCTION("""COMPUTED_VALUE"""),0)</f>
        <v>0</v>
      </c>
      <c r="P263" s="2">
        <f ca="1">IFERROR(__xludf.DUMMYFUNCTION("""COMPUTED_VALUE"""),0)</f>
        <v>0</v>
      </c>
      <c r="Q263" s="2">
        <f ca="1">IFERROR(__xludf.DUMMYFUNCTION("""COMPUTED_VALUE"""),0)</f>
        <v>0</v>
      </c>
      <c r="R263" s="2">
        <f ca="1">IFERROR(__xludf.DUMMYFUNCTION("""COMPUTED_VALUE"""),0)</f>
        <v>0</v>
      </c>
      <c r="S263" s="2">
        <f ca="1">IFERROR(__xludf.DUMMYFUNCTION("""COMPUTED_VALUE"""),0)</f>
        <v>0</v>
      </c>
      <c r="T263" s="2">
        <f ca="1">IFERROR(__xludf.DUMMYFUNCTION("""COMPUTED_VALUE"""),0)</f>
        <v>0</v>
      </c>
      <c r="U263" s="2">
        <f ca="1">IFERROR(__xludf.DUMMYFUNCTION("""COMPUTED_VALUE"""),0)</f>
        <v>0</v>
      </c>
      <c r="V263" s="2">
        <f ca="1">IFERROR(__xludf.DUMMYFUNCTION("""COMPUTED_VALUE"""),0)</f>
        <v>0</v>
      </c>
      <c r="W263" s="2">
        <f ca="1">IFERROR(__xludf.DUMMYFUNCTION("""COMPUTED_VALUE"""),0)</f>
        <v>0</v>
      </c>
      <c r="X263" s="2">
        <f ca="1">IFERROR(__xludf.DUMMYFUNCTION("""COMPUTED_VALUE"""),0)</f>
        <v>0</v>
      </c>
      <c r="Y263" s="2">
        <f ca="1">IFERROR(__xludf.DUMMYFUNCTION("""COMPUTED_VALUE"""),0)</f>
        <v>0</v>
      </c>
      <c r="Z263" s="2">
        <f ca="1">IFERROR(__xludf.DUMMYFUNCTION("""COMPUTED_VALUE"""),0)</f>
        <v>0</v>
      </c>
      <c r="AA263" s="2">
        <f ca="1">IFERROR(__xludf.DUMMYFUNCTION("""COMPUTED_VALUE"""),0)</f>
        <v>0</v>
      </c>
      <c r="AB263" s="2">
        <f ca="1">IFERROR(__xludf.DUMMYFUNCTION("""COMPUTED_VALUE"""),0)</f>
        <v>0</v>
      </c>
      <c r="AC263" s="2">
        <f ca="1">IFERROR(__xludf.DUMMYFUNCTION("""COMPUTED_VALUE"""),0)</f>
        <v>0</v>
      </c>
      <c r="AD263" s="2">
        <f ca="1">IFERROR(__xludf.DUMMYFUNCTION("""COMPUTED_VALUE"""),0)</f>
        <v>0</v>
      </c>
      <c r="AE263" s="2">
        <f ca="1">IFERROR(__xludf.DUMMYFUNCTION("""COMPUTED_VALUE"""),0)</f>
        <v>0</v>
      </c>
      <c r="AF263" s="2">
        <f ca="1">IFERROR(__xludf.DUMMYFUNCTION("""COMPUTED_VALUE"""),0)</f>
        <v>0</v>
      </c>
      <c r="AG263" s="2">
        <f ca="1">IFERROR(__xludf.DUMMYFUNCTION("""COMPUTED_VALUE"""),0)</f>
        <v>0</v>
      </c>
      <c r="AH263" s="2">
        <f ca="1">IFERROR(__xludf.DUMMYFUNCTION("""COMPUTED_VALUE"""),0)</f>
        <v>0</v>
      </c>
      <c r="AI263" s="2">
        <f ca="1">IFERROR(__xludf.DUMMYFUNCTION("""COMPUTED_VALUE"""),0)</f>
        <v>0</v>
      </c>
      <c r="AJ263" s="2">
        <f ca="1">IFERROR(__xludf.DUMMYFUNCTION("""COMPUTED_VALUE"""),0)</f>
        <v>0</v>
      </c>
      <c r="AK263" s="2">
        <f ca="1">IFERROR(__xludf.DUMMYFUNCTION("""COMPUTED_VALUE"""),0)</f>
        <v>0</v>
      </c>
      <c r="AL263" s="2">
        <f ca="1">IFERROR(__xludf.DUMMYFUNCTION("""COMPUTED_VALUE"""),0)</f>
        <v>0</v>
      </c>
      <c r="AM263" s="2">
        <f ca="1">IFERROR(__xludf.DUMMYFUNCTION("""COMPUTED_VALUE"""),0)</f>
        <v>0</v>
      </c>
      <c r="AN263" s="2">
        <f ca="1">IFERROR(__xludf.DUMMYFUNCTION("""COMPUTED_VALUE"""),0)</f>
        <v>0</v>
      </c>
      <c r="AO263" s="2">
        <f ca="1">IFERROR(__xludf.DUMMYFUNCTION("""COMPUTED_VALUE"""),0)</f>
        <v>0</v>
      </c>
      <c r="AP263" s="2">
        <f ca="1">IFERROR(__xludf.DUMMYFUNCTION("""COMPUTED_VALUE"""),0)</f>
        <v>0</v>
      </c>
      <c r="AQ263" s="2">
        <f ca="1">IFERROR(__xludf.DUMMYFUNCTION("""COMPUTED_VALUE"""),0)</f>
        <v>0</v>
      </c>
      <c r="AR263" s="2">
        <f ca="1">IFERROR(__xludf.DUMMYFUNCTION("""COMPUTED_VALUE"""),0)</f>
        <v>0</v>
      </c>
      <c r="AS263" s="2">
        <f ca="1">IFERROR(__xludf.DUMMYFUNCTION("""COMPUTED_VALUE"""),0)</f>
        <v>0</v>
      </c>
      <c r="AT263" s="2">
        <f ca="1">IFERROR(__xludf.DUMMYFUNCTION("""COMPUTED_VALUE"""),0)</f>
        <v>0</v>
      </c>
      <c r="AU263" s="2">
        <f ca="1">IFERROR(__xludf.DUMMYFUNCTION("""COMPUTED_VALUE"""),0)</f>
        <v>0</v>
      </c>
      <c r="AV263" s="2">
        <f ca="1">IFERROR(__xludf.DUMMYFUNCTION("""COMPUTED_VALUE"""),0)</f>
        <v>0</v>
      </c>
      <c r="AW263" s="2">
        <f ca="1">IFERROR(__xludf.DUMMYFUNCTION("""COMPUTED_VALUE"""),0)</f>
        <v>0</v>
      </c>
      <c r="AX263" s="2">
        <f ca="1">IFERROR(__xludf.DUMMYFUNCTION("""COMPUTED_VALUE"""),0)</f>
        <v>0</v>
      </c>
      <c r="AY263" s="2">
        <f ca="1">IFERROR(__xludf.DUMMYFUNCTION("""COMPUTED_VALUE"""),0)</f>
        <v>0</v>
      </c>
      <c r="AZ263" s="2">
        <f ca="1">IFERROR(__xludf.DUMMYFUNCTION("""COMPUTED_VALUE"""),0)</f>
        <v>0</v>
      </c>
    </row>
    <row r="264" spans="1:52" ht="13.2" x14ac:dyDescent="0.25">
      <c r="A264" s="2" t="str">
        <f ca="1">IFERROR(__xludf.DUMMYFUNCTION("""COMPUTED_VALUE"""),"Jefferson County, KY")</f>
        <v>Jefferson County, KY</v>
      </c>
      <c r="B264" s="2" t="str">
        <f ca="1">IFERROR(__xludf.DUMMYFUNCTION("""COMPUTED_VALUE"""),"US")</f>
        <v>US</v>
      </c>
      <c r="C264" s="2">
        <f ca="1">IFERROR(__xludf.DUMMYFUNCTION("""COMPUTED_VALUE"""),38.1938)</f>
        <v>38.193800000000003</v>
      </c>
      <c r="D264" s="2">
        <f ca="1">IFERROR(__xludf.DUMMYFUNCTION("""COMPUTED_VALUE"""),-85.6435)</f>
        <v>-85.643500000000003</v>
      </c>
      <c r="E264" s="2">
        <f ca="1">IFERROR(__xludf.DUMMYFUNCTION("""COMPUTED_VALUE"""),0)</f>
        <v>0</v>
      </c>
      <c r="F264" s="2">
        <f ca="1">IFERROR(__xludf.DUMMYFUNCTION("""COMPUTED_VALUE"""),0)</f>
        <v>0</v>
      </c>
      <c r="G264" s="2">
        <f ca="1">IFERROR(__xludf.DUMMYFUNCTION("""COMPUTED_VALUE"""),0)</f>
        <v>0</v>
      </c>
      <c r="H264" s="2">
        <f ca="1">IFERROR(__xludf.DUMMYFUNCTION("""COMPUTED_VALUE"""),0)</f>
        <v>0</v>
      </c>
      <c r="I264" s="2">
        <f ca="1">IFERROR(__xludf.DUMMYFUNCTION("""COMPUTED_VALUE"""),0)</f>
        <v>0</v>
      </c>
      <c r="J264" s="2">
        <f ca="1">IFERROR(__xludf.DUMMYFUNCTION("""COMPUTED_VALUE"""),0)</f>
        <v>0</v>
      </c>
      <c r="K264" s="2">
        <f ca="1">IFERROR(__xludf.DUMMYFUNCTION("""COMPUTED_VALUE"""),0)</f>
        <v>0</v>
      </c>
      <c r="L264" s="2">
        <f ca="1">IFERROR(__xludf.DUMMYFUNCTION("""COMPUTED_VALUE"""),0)</f>
        <v>0</v>
      </c>
      <c r="M264" s="2">
        <f ca="1">IFERROR(__xludf.DUMMYFUNCTION("""COMPUTED_VALUE"""),0)</f>
        <v>0</v>
      </c>
      <c r="N264" s="2">
        <f ca="1">IFERROR(__xludf.DUMMYFUNCTION("""COMPUTED_VALUE"""),0)</f>
        <v>0</v>
      </c>
      <c r="O264" s="2">
        <f ca="1">IFERROR(__xludf.DUMMYFUNCTION("""COMPUTED_VALUE"""),0)</f>
        <v>0</v>
      </c>
      <c r="P264" s="2">
        <f ca="1">IFERROR(__xludf.DUMMYFUNCTION("""COMPUTED_VALUE"""),0)</f>
        <v>0</v>
      </c>
      <c r="Q264" s="2">
        <f ca="1">IFERROR(__xludf.DUMMYFUNCTION("""COMPUTED_VALUE"""),0)</f>
        <v>0</v>
      </c>
      <c r="R264" s="2">
        <f ca="1">IFERROR(__xludf.DUMMYFUNCTION("""COMPUTED_VALUE"""),0)</f>
        <v>0</v>
      </c>
      <c r="S264" s="2">
        <f ca="1">IFERROR(__xludf.DUMMYFUNCTION("""COMPUTED_VALUE"""),0)</f>
        <v>0</v>
      </c>
      <c r="T264" s="2">
        <f ca="1">IFERROR(__xludf.DUMMYFUNCTION("""COMPUTED_VALUE"""),0)</f>
        <v>0</v>
      </c>
      <c r="U264" s="2">
        <f ca="1">IFERROR(__xludf.DUMMYFUNCTION("""COMPUTED_VALUE"""),0)</f>
        <v>0</v>
      </c>
      <c r="V264" s="2">
        <f ca="1">IFERROR(__xludf.DUMMYFUNCTION("""COMPUTED_VALUE"""),0)</f>
        <v>0</v>
      </c>
      <c r="W264" s="2">
        <f ca="1">IFERROR(__xludf.DUMMYFUNCTION("""COMPUTED_VALUE"""),0)</f>
        <v>0</v>
      </c>
      <c r="X264" s="2">
        <f ca="1">IFERROR(__xludf.DUMMYFUNCTION("""COMPUTED_VALUE"""),0)</f>
        <v>0</v>
      </c>
      <c r="Y264" s="2">
        <f ca="1">IFERROR(__xludf.DUMMYFUNCTION("""COMPUTED_VALUE"""),0)</f>
        <v>0</v>
      </c>
      <c r="Z264" s="2">
        <f ca="1">IFERROR(__xludf.DUMMYFUNCTION("""COMPUTED_VALUE"""),0)</f>
        <v>0</v>
      </c>
      <c r="AA264" s="2">
        <f ca="1">IFERROR(__xludf.DUMMYFUNCTION("""COMPUTED_VALUE"""),0)</f>
        <v>0</v>
      </c>
      <c r="AB264" s="2">
        <f ca="1">IFERROR(__xludf.DUMMYFUNCTION("""COMPUTED_VALUE"""),0)</f>
        <v>0</v>
      </c>
      <c r="AC264" s="2">
        <f ca="1">IFERROR(__xludf.DUMMYFUNCTION("""COMPUTED_VALUE"""),0)</f>
        <v>0</v>
      </c>
      <c r="AD264" s="2">
        <f ca="1">IFERROR(__xludf.DUMMYFUNCTION("""COMPUTED_VALUE"""),0)</f>
        <v>0</v>
      </c>
      <c r="AE264" s="2">
        <f ca="1">IFERROR(__xludf.DUMMYFUNCTION("""COMPUTED_VALUE"""),0)</f>
        <v>0</v>
      </c>
      <c r="AF264" s="2">
        <f ca="1">IFERROR(__xludf.DUMMYFUNCTION("""COMPUTED_VALUE"""),0)</f>
        <v>0</v>
      </c>
      <c r="AG264" s="2">
        <f ca="1">IFERROR(__xludf.DUMMYFUNCTION("""COMPUTED_VALUE"""),0)</f>
        <v>0</v>
      </c>
      <c r="AH264" s="2">
        <f ca="1">IFERROR(__xludf.DUMMYFUNCTION("""COMPUTED_VALUE"""),0)</f>
        <v>0</v>
      </c>
      <c r="AI264" s="2">
        <f ca="1">IFERROR(__xludf.DUMMYFUNCTION("""COMPUTED_VALUE"""),0)</f>
        <v>0</v>
      </c>
      <c r="AJ264" s="2">
        <f ca="1">IFERROR(__xludf.DUMMYFUNCTION("""COMPUTED_VALUE"""),0)</f>
        <v>0</v>
      </c>
      <c r="AK264" s="2">
        <f ca="1">IFERROR(__xludf.DUMMYFUNCTION("""COMPUTED_VALUE"""),0)</f>
        <v>0</v>
      </c>
      <c r="AL264" s="2">
        <f ca="1">IFERROR(__xludf.DUMMYFUNCTION("""COMPUTED_VALUE"""),0)</f>
        <v>0</v>
      </c>
      <c r="AM264" s="2">
        <f ca="1">IFERROR(__xludf.DUMMYFUNCTION("""COMPUTED_VALUE"""),0)</f>
        <v>0</v>
      </c>
      <c r="AN264" s="2">
        <f ca="1">IFERROR(__xludf.DUMMYFUNCTION("""COMPUTED_VALUE"""),0)</f>
        <v>0</v>
      </c>
      <c r="AO264" s="2">
        <f ca="1">IFERROR(__xludf.DUMMYFUNCTION("""COMPUTED_VALUE"""),0)</f>
        <v>0</v>
      </c>
      <c r="AP264" s="2">
        <f ca="1">IFERROR(__xludf.DUMMYFUNCTION("""COMPUTED_VALUE"""),0)</f>
        <v>0</v>
      </c>
      <c r="AQ264" s="2">
        <f ca="1">IFERROR(__xludf.DUMMYFUNCTION("""COMPUTED_VALUE"""),0)</f>
        <v>0</v>
      </c>
      <c r="AR264" s="2">
        <f ca="1">IFERROR(__xludf.DUMMYFUNCTION("""COMPUTED_VALUE"""),0)</f>
        <v>0</v>
      </c>
      <c r="AS264" s="2">
        <f ca="1">IFERROR(__xludf.DUMMYFUNCTION("""COMPUTED_VALUE"""),0)</f>
        <v>0</v>
      </c>
      <c r="AT264" s="2">
        <f ca="1">IFERROR(__xludf.DUMMYFUNCTION("""COMPUTED_VALUE"""),0)</f>
        <v>0</v>
      </c>
      <c r="AU264" s="2">
        <f ca="1">IFERROR(__xludf.DUMMYFUNCTION("""COMPUTED_VALUE"""),0)</f>
        <v>0</v>
      </c>
      <c r="AV264" s="2">
        <f ca="1">IFERROR(__xludf.DUMMYFUNCTION("""COMPUTED_VALUE"""),0)</f>
        <v>0</v>
      </c>
      <c r="AW264" s="2">
        <f ca="1">IFERROR(__xludf.DUMMYFUNCTION("""COMPUTED_VALUE"""),0)</f>
        <v>0</v>
      </c>
      <c r="AX264" s="2">
        <f ca="1">IFERROR(__xludf.DUMMYFUNCTION("""COMPUTED_VALUE"""),0)</f>
        <v>0</v>
      </c>
      <c r="AY264" s="2">
        <f ca="1">IFERROR(__xludf.DUMMYFUNCTION("""COMPUTED_VALUE"""),0)</f>
        <v>0</v>
      </c>
      <c r="AZ264" s="2">
        <f ca="1">IFERROR(__xludf.DUMMYFUNCTION("""COMPUTED_VALUE"""),0)</f>
        <v>0</v>
      </c>
    </row>
    <row r="265" spans="1:52" ht="13.2" x14ac:dyDescent="0.25">
      <c r="A265" s="2" t="str">
        <f ca="1">IFERROR(__xludf.DUMMYFUNCTION("""COMPUTED_VALUE"""),"Jefferson Parish, LA")</f>
        <v>Jefferson Parish, LA</v>
      </c>
      <c r="B265" s="2" t="str">
        <f ca="1">IFERROR(__xludf.DUMMYFUNCTION("""COMPUTED_VALUE"""),"US")</f>
        <v>US</v>
      </c>
      <c r="C265" s="2">
        <f ca="1">IFERROR(__xludf.DUMMYFUNCTION("""COMPUTED_VALUE"""),29.6499)</f>
        <v>29.649899999999999</v>
      </c>
      <c r="D265" s="2">
        <f ca="1">IFERROR(__xludf.DUMMYFUNCTION("""COMPUTED_VALUE"""),-90.1121)</f>
        <v>-90.112099999999998</v>
      </c>
      <c r="E265" s="2">
        <f ca="1">IFERROR(__xludf.DUMMYFUNCTION("""COMPUTED_VALUE"""),0)</f>
        <v>0</v>
      </c>
      <c r="F265" s="2">
        <f ca="1">IFERROR(__xludf.DUMMYFUNCTION("""COMPUTED_VALUE"""),0)</f>
        <v>0</v>
      </c>
      <c r="G265" s="2">
        <f ca="1">IFERROR(__xludf.DUMMYFUNCTION("""COMPUTED_VALUE"""),0)</f>
        <v>0</v>
      </c>
      <c r="H265" s="2">
        <f ca="1">IFERROR(__xludf.DUMMYFUNCTION("""COMPUTED_VALUE"""),0)</f>
        <v>0</v>
      </c>
      <c r="I265" s="2">
        <f ca="1">IFERROR(__xludf.DUMMYFUNCTION("""COMPUTED_VALUE"""),0)</f>
        <v>0</v>
      </c>
      <c r="J265" s="2">
        <f ca="1">IFERROR(__xludf.DUMMYFUNCTION("""COMPUTED_VALUE"""),0)</f>
        <v>0</v>
      </c>
      <c r="K265" s="2">
        <f ca="1">IFERROR(__xludf.DUMMYFUNCTION("""COMPUTED_VALUE"""),0)</f>
        <v>0</v>
      </c>
      <c r="L265" s="2">
        <f ca="1">IFERROR(__xludf.DUMMYFUNCTION("""COMPUTED_VALUE"""),0)</f>
        <v>0</v>
      </c>
      <c r="M265" s="2">
        <f ca="1">IFERROR(__xludf.DUMMYFUNCTION("""COMPUTED_VALUE"""),0)</f>
        <v>0</v>
      </c>
      <c r="N265" s="2">
        <f ca="1">IFERROR(__xludf.DUMMYFUNCTION("""COMPUTED_VALUE"""),0)</f>
        <v>0</v>
      </c>
      <c r="O265" s="2">
        <f ca="1">IFERROR(__xludf.DUMMYFUNCTION("""COMPUTED_VALUE"""),0)</f>
        <v>0</v>
      </c>
      <c r="P265" s="2">
        <f ca="1">IFERROR(__xludf.DUMMYFUNCTION("""COMPUTED_VALUE"""),0)</f>
        <v>0</v>
      </c>
      <c r="Q265" s="2">
        <f ca="1">IFERROR(__xludf.DUMMYFUNCTION("""COMPUTED_VALUE"""),0)</f>
        <v>0</v>
      </c>
      <c r="R265" s="2">
        <f ca="1">IFERROR(__xludf.DUMMYFUNCTION("""COMPUTED_VALUE"""),0)</f>
        <v>0</v>
      </c>
      <c r="S265" s="2">
        <f ca="1">IFERROR(__xludf.DUMMYFUNCTION("""COMPUTED_VALUE"""),0)</f>
        <v>0</v>
      </c>
      <c r="T265" s="2">
        <f ca="1">IFERROR(__xludf.DUMMYFUNCTION("""COMPUTED_VALUE"""),0)</f>
        <v>0</v>
      </c>
      <c r="U265" s="2">
        <f ca="1">IFERROR(__xludf.DUMMYFUNCTION("""COMPUTED_VALUE"""),0)</f>
        <v>0</v>
      </c>
      <c r="V265" s="2">
        <f ca="1">IFERROR(__xludf.DUMMYFUNCTION("""COMPUTED_VALUE"""),0)</f>
        <v>0</v>
      </c>
      <c r="W265" s="2">
        <f ca="1">IFERROR(__xludf.DUMMYFUNCTION("""COMPUTED_VALUE"""),0)</f>
        <v>0</v>
      </c>
      <c r="X265" s="2">
        <f ca="1">IFERROR(__xludf.DUMMYFUNCTION("""COMPUTED_VALUE"""),0)</f>
        <v>0</v>
      </c>
      <c r="Y265" s="2">
        <f ca="1">IFERROR(__xludf.DUMMYFUNCTION("""COMPUTED_VALUE"""),0)</f>
        <v>0</v>
      </c>
      <c r="Z265" s="2">
        <f ca="1">IFERROR(__xludf.DUMMYFUNCTION("""COMPUTED_VALUE"""),0)</f>
        <v>0</v>
      </c>
      <c r="AA265" s="2">
        <f ca="1">IFERROR(__xludf.DUMMYFUNCTION("""COMPUTED_VALUE"""),0)</f>
        <v>0</v>
      </c>
      <c r="AB265" s="2">
        <f ca="1">IFERROR(__xludf.DUMMYFUNCTION("""COMPUTED_VALUE"""),0)</f>
        <v>0</v>
      </c>
      <c r="AC265" s="2">
        <f ca="1">IFERROR(__xludf.DUMMYFUNCTION("""COMPUTED_VALUE"""),0)</f>
        <v>0</v>
      </c>
      <c r="AD265" s="2">
        <f ca="1">IFERROR(__xludf.DUMMYFUNCTION("""COMPUTED_VALUE"""),0)</f>
        <v>0</v>
      </c>
      <c r="AE265" s="2">
        <f ca="1">IFERROR(__xludf.DUMMYFUNCTION("""COMPUTED_VALUE"""),0)</f>
        <v>0</v>
      </c>
      <c r="AF265" s="2">
        <f ca="1">IFERROR(__xludf.DUMMYFUNCTION("""COMPUTED_VALUE"""),0)</f>
        <v>0</v>
      </c>
      <c r="AG265" s="2">
        <f ca="1">IFERROR(__xludf.DUMMYFUNCTION("""COMPUTED_VALUE"""),0)</f>
        <v>0</v>
      </c>
      <c r="AH265" s="2">
        <f ca="1">IFERROR(__xludf.DUMMYFUNCTION("""COMPUTED_VALUE"""),0)</f>
        <v>0</v>
      </c>
      <c r="AI265" s="2">
        <f ca="1">IFERROR(__xludf.DUMMYFUNCTION("""COMPUTED_VALUE"""),0)</f>
        <v>0</v>
      </c>
      <c r="AJ265" s="2">
        <f ca="1">IFERROR(__xludf.DUMMYFUNCTION("""COMPUTED_VALUE"""),0)</f>
        <v>0</v>
      </c>
      <c r="AK265" s="2">
        <f ca="1">IFERROR(__xludf.DUMMYFUNCTION("""COMPUTED_VALUE"""),0)</f>
        <v>0</v>
      </c>
      <c r="AL265" s="2">
        <f ca="1">IFERROR(__xludf.DUMMYFUNCTION("""COMPUTED_VALUE"""),0)</f>
        <v>0</v>
      </c>
      <c r="AM265" s="2">
        <f ca="1">IFERROR(__xludf.DUMMYFUNCTION("""COMPUTED_VALUE"""),0)</f>
        <v>0</v>
      </c>
      <c r="AN265" s="2">
        <f ca="1">IFERROR(__xludf.DUMMYFUNCTION("""COMPUTED_VALUE"""),0)</f>
        <v>0</v>
      </c>
      <c r="AO265" s="2">
        <f ca="1">IFERROR(__xludf.DUMMYFUNCTION("""COMPUTED_VALUE"""),0)</f>
        <v>0</v>
      </c>
      <c r="AP265" s="2">
        <f ca="1">IFERROR(__xludf.DUMMYFUNCTION("""COMPUTED_VALUE"""),0)</f>
        <v>0</v>
      </c>
      <c r="AQ265" s="2">
        <f ca="1">IFERROR(__xludf.DUMMYFUNCTION("""COMPUTED_VALUE"""),0)</f>
        <v>0</v>
      </c>
      <c r="AR265" s="2">
        <f ca="1">IFERROR(__xludf.DUMMYFUNCTION("""COMPUTED_VALUE"""),0)</f>
        <v>0</v>
      </c>
      <c r="AS265" s="2">
        <f ca="1">IFERROR(__xludf.DUMMYFUNCTION("""COMPUTED_VALUE"""),0)</f>
        <v>0</v>
      </c>
      <c r="AT265" s="2">
        <f ca="1">IFERROR(__xludf.DUMMYFUNCTION("""COMPUTED_VALUE"""),0)</f>
        <v>0</v>
      </c>
      <c r="AU265" s="2">
        <f ca="1">IFERROR(__xludf.DUMMYFUNCTION("""COMPUTED_VALUE"""),0)</f>
        <v>0</v>
      </c>
      <c r="AV265" s="2">
        <f ca="1">IFERROR(__xludf.DUMMYFUNCTION("""COMPUTED_VALUE"""),0)</f>
        <v>0</v>
      </c>
      <c r="AW265" s="2">
        <f ca="1">IFERROR(__xludf.DUMMYFUNCTION("""COMPUTED_VALUE"""),0)</f>
        <v>0</v>
      </c>
      <c r="AX265" s="2">
        <f ca="1">IFERROR(__xludf.DUMMYFUNCTION("""COMPUTED_VALUE"""),0)</f>
        <v>0</v>
      </c>
      <c r="AY265" s="2">
        <f ca="1">IFERROR(__xludf.DUMMYFUNCTION("""COMPUTED_VALUE"""),0)</f>
        <v>0</v>
      </c>
      <c r="AZ265" s="2">
        <f ca="1">IFERROR(__xludf.DUMMYFUNCTION("""COMPUTED_VALUE"""),0)</f>
        <v>0</v>
      </c>
    </row>
    <row r="266" spans="1:52" ht="13.2" x14ac:dyDescent="0.25">
      <c r="A266" s="2" t="str">
        <f ca="1">IFERROR(__xludf.DUMMYFUNCTION("""COMPUTED_VALUE"""),"Shasta County, CA")</f>
        <v>Shasta County, CA</v>
      </c>
      <c r="B266" s="2" t="str">
        <f ca="1">IFERROR(__xludf.DUMMYFUNCTION("""COMPUTED_VALUE"""),"US")</f>
        <v>US</v>
      </c>
      <c r="C266" s="2">
        <f ca="1">IFERROR(__xludf.DUMMYFUNCTION("""COMPUTED_VALUE"""),40.7909)</f>
        <v>40.790900000000001</v>
      </c>
      <c r="D266" s="2">
        <f ca="1">IFERROR(__xludf.DUMMYFUNCTION("""COMPUTED_VALUE"""),-121.8474)</f>
        <v>-121.84739999999999</v>
      </c>
      <c r="E266" s="2">
        <f ca="1">IFERROR(__xludf.DUMMYFUNCTION("""COMPUTED_VALUE"""),0)</f>
        <v>0</v>
      </c>
      <c r="F266" s="2">
        <f ca="1">IFERROR(__xludf.DUMMYFUNCTION("""COMPUTED_VALUE"""),0)</f>
        <v>0</v>
      </c>
      <c r="G266" s="2">
        <f ca="1">IFERROR(__xludf.DUMMYFUNCTION("""COMPUTED_VALUE"""),0)</f>
        <v>0</v>
      </c>
      <c r="H266" s="2">
        <f ca="1">IFERROR(__xludf.DUMMYFUNCTION("""COMPUTED_VALUE"""),0)</f>
        <v>0</v>
      </c>
      <c r="I266" s="2">
        <f ca="1">IFERROR(__xludf.DUMMYFUNCTION("""COMPUTED_VALUE"""),0)</f>
        <v>0</v>
      </c>
      <c r="J266" s="2">
        <f ca="1">IFERROR(__xludf.DUMMYFUNCTION("""COMPUTED_VALUE"""),0)</f>
        <v>0</v>
      </c>
      <c r="K266" s="2">
        <f ca="1">IFERROR(__xludf.DUMMYFUNCTION("""COMPUTED_VALUE"""),0)</f>
        <v>0</v>
      </c>
      <c r="L266" s="2">
        <f ca="1">IFERROR(__xludf.DUMMYFUNCTION("""COMPUTED_VALUE"""),0)</f>
        <v>0</v>
      </c>
      <c r="M266" s="2">
        <f ca="1">IFERROR(__xludf.DUMMYFUNCTION("""COMPUTED_VALUE"""),0)</f>
        <v>0</v>
      </c>
      <c r="N266" s="2">
        <f ca="1">IFERROR(__xludf.DUMMYFUNCTION("""COMPUTED_VALUE"""),0)</f>
        <v>0</v>
      </c>
      <c r="O266" s="2">
        <f ca="1">IFERROR(__xludf.DUMMYFUNCTION("""COMPUTED_VALUE"""),0)</f>
        <v>0</v>
      </c>
      <c r="P266" s="2">
        <f ca="1">IFERROR(__xludf.DUMMYFUNCTION("""COMPUTED_VALUE"""),0)</f>
        <v>0</v>
      </c>
      <c r="Q266" s="2">
        <f ca="1">IFERROR(__xludf.DUMMYFUNCTION("""COMPUTED_VALUE"""),0)</f>
        <v>0</v>
      </c>
      <c r="R266" s="2">
        <f ca="1">IFERROR(__xludf.DUMMYFUNCTION("""COMPUTED_VALUE"""),0)</f>
        <v>0</v>
      </c>
      <c r="S266" s="2">
        <f ca="1">IFERROR(__xludf.DUMMYFUNCTION("""COMPUTED_VALUE"""),0)</f>
        <v>0</v>
      </c>
      <c r="T266" s="2">
        <f ca="1">IFERROR(__xludf.DUMMYFUNCTION("""COMPUTED_VALUE"""),0)</f>
        <v>0</v>
      </c>
      <c r="U266" s="2">
        <f ca="1">IFERROR(__xludf.DUMMYFUNCTION("""COMPUTED_VALUE"""),0)</f>
        <v>0</v>
      </c>
      <c r="V266" s="2">
        <f ca="1">IFERROR(__xludf.DUMMYFUNCTION("""COMPUTED_VALUE"""),0)</f>
        <v>0</v>
      </c>
      <c r="W266" s="2">
        <f ca="1">IFERROR(__xludf.DUMMYFUNCTION("""COMPUTED_VALUE"""),0)</f>
        <v>0</v>
      </c>
      <c r="X266" s="2">
        <f ca="1">IFERROR(__xludf.DUMMYFUNCTION("""COMPUTED_VALUE"""),0)</f>
        <v>0</v>
      </c>
      <c r="Y266" s="2">
        <f ca="1">IFERROR(__xludf.DUMMYFUNCTION("""COMPUTED_VALUE"""),0)</f>
        <v>0</v>
      </c>
      <c r="Z266" s="2">
        <f ca="1">IFERROR(__xludf.DUMMYFUNCTION("""COMPUTED_VALUE"""),0)</f>
        <v>0</v>
      </c>
      <c r="AA266" s="2">
        <f ca="1">IFERROR(__xludf.DUMMYFUNCTION("""COMPUTED_VALUE"""),0)</f>
        <v>0</v>
      </c>
      <c r="AB266" s="2">
        <f ca="1">IFERROR(__xludf.DUMMYFUNCTION("""COMPUTED_VALUE"""),0)</f>
        <v>0</v>
      </c>
      <c r="AC266" s="2">
        <f ca="1">IFERROR(__xludf.DUMMYFUNCTION("""COMPUTED_VALUE"""),0)</f>
        <v>0</v>
      </c>
      <c r="AD266" s="2">
        <f ca="1">IFERROR(__xludf.DUMMYFUNCTION("""COMPUTED_VALUE"""),0)</f>
        <v>0</v>
      </c>
      <c r="AE266" s="2">
        <f ca="1">IFERROR(__xludf.DUMMYFUNCTION("""COMPUTED_VALUE"""),0)</f>
        <v>0</v>
      </c>
      <c r="AF266" s="2">
        <f ca="1">IFERROR(__xludf.DUMMYFUNCTION("""COMPUTED_VALUE"""),0)</f>
        <v>0</v>
      </c>
      <c r="AG266" s="2">
        <f ca="1">IFERROR(__xludf.DUMMYFUNCTION("""COMPUTED_VALUE"""),0)</f>
        <v>0</v>
      </c>
      <c r="AH266" s="2">
        <f ca="1">IFERROR(__xludf.DUMMYFUNCTION("""COMPUTED_VALUE"""),0)</f>
        <v>0</v>
      </c>
      <c r="AI266" s="2">
        <f ca="1">IFERROR(__xludf.DUMMYFUNCTION("""COMPUTED_VALUE"""),0)</f>
        <v>0</v>
      </c>
      <c r="AJ266" s="2">
        <f ca="1">IFERROR(__xludf.DUMMYFUNCTION("""COMPUTED_VALUE"""),0)</f>
        <v>0</v>
      </c>
      <c r="AK266" s="2">
        <f ca="1">IFERROR(__xludf.DUMMYFUNCTION("""COMPUTED_VALUE"""),0)</f>
        <v>0</v>
      </c>
      <c r="AL266" s="2">
        <f ca="1">IFERROR(__xludf.DUMMYFUNCTION("""COMPUTED_VALUE"""),0)</f>
        <v>0</v>
      </c>
      <c r="AM266" s="2">
        <f ca="1">IFERROR(__xludf.DUMMYFUNCTION("""COMPUTED_VALUE"""),0)</f>
        <v>0</v>
      </c>
      <c r="AN266" s="2">
        <f ca="1">IFERROR(__xludf.DUMMYFUNCTION("""COMPUTED_VALUE"""),0)</f>
        <v>0</v>
      </c>
      <c r="AO266" s="2">
        <f ca="1">IFERROR(__xludf.DUMMYFUNCTION("""COMPUTED_VALUE"""),0)</f>
        <v>0</v>
      </c>
      <c r="AP266" s="2">
        <f ca="1">IFERROR(__xludf.DUMMYFUNCTION("""COMPUTED_VALUE"""),0)</f>
        <v>0</v>
      </c>
      <c r="AQ266" s="2">
        <f ca="1">IFERROR(__xludf.DUMMYFUNCTION("""COMPUTED_VALUE"""),0)</f>
        <v>0</v>
      </c>
      <c r="AR266" s="2">
        <f ca="1">IFERROR(__xludf.DUMMYFUNCTION("""COMPUTED_VALUE"""),0)</f>
        <v>0</v>
      </c>
      <c r="AS266" s="2">
        <f ca="1">IFERROR(__xludf.DUMMYFUNCTION("""COMPUTED_VALUE"""),0)</f>
        <v>0</v>
      </c>
      <c r="AT266" s="2">
        <f ca="1">IFERROR(__xludf.DUMMYFUNCTION("""COMPUTED_VALUE"""),0)</f>
        <v>0</v>
      </c>
      <c r="AU266" s="2">
        <f ca="1">IFERROR(__xludf.DUMMYFUNCTION("""COMPUTED_VALUE"""),0)</f>
        <v>0</v>
      </c>
      <c r="AV266" s="2">
        <f ca="1">IFERROR(__xludf.DUMMYFUNCTION("""COMPUTED_VALUE"""),0)</f>
        <v>0</v>
      </c>
      <c r="AW266" s="2">
        <f ca="1">IFERROR(__xludf.DUMMYFUNCTION("""COMPUTED_VALUE"""),0)</f>
        <v>0</v>
      </c>
      <c r="AX266" s="2">
        <f ca="1">IFERROR(__xludf.DUMMYFUNCTION("""COMPUTED_VALUE"""),0)</f>
        <v>0</v>
      </c>
      <c r="AY266" s="2">
        <f ca="1">IFERROR(__xludf.DUMMYFUNCTION("""COMPUTED_VALUE"""),0)</f>
        <v>0</v>
      </c>
      <c r="AZ266" s="2">
        <f ca="1">IFERROR(__xludf.DUMMYFUNCTION("""COMPUTED_VALUE"""),0)</f>
        <v>0</v>
      </c>
    </row>
    <row r="267" spans="1:52" ht="13.2" x14ac:dyDescent="0.25">
      <c r="A267" s="2" t="str">
        <f ca="1">IFERROR(__xludf.DUMMYFUNCTION("""COMPUTED_VALUE"""),"Spartanburg County, SC")</f>
        <v>Spartanburg County, SC</v>
      </c>
      <c r="B267" s="2" t="str">
        <f ca="1">IFERROR(__xludf.DUMMYFUNCTION("""COMPUTED_VALUE"""),"US")</f>
        <v>US</v>
      </c>
      <c r="C267" s="2">
        <f ca="1">IFERROR(__xludf.DUMMYFUNCTION("""COMPUTED_VALUE"""),34.8606)</f>
        <v>34.860599999999998</v>
      </c>
      <c r="D267" s="2">
        <f ca="1">IFERROR(__xludf.DUMMYFUNCTION("""COMPUTED_VALUE"""),-81.9535)</f>
        <v>-81.953500000000005</v>
      </c>
      <c r="E267" s="2">
        <f ca="1">IFERROR(__xludf.DUMMYFUNCTION("""COMPUTED_VALUE"""),0)</f>
        <v>0</v>
      </c>
      <c r="F267" s="2">
        <f ca="1">IFERROR(__xludf.DUMMYFUNCTION("""COMPUTED_VALUE"""),0)</f>
        <v>0</v>
      </c>
      <c r="G267" s="2">
        <f ca="1">IFERROR(__xludf.DUMMYFUNCTION("""COMPUTED_VALUE"""),0)</f>
        <v>0</v>
      </c>
      <c r="H267" s="2">
        <f ca="1">IFERROR(__xludf.DUMMYFUNCTION("""COMPUTED_VALUE"""),0)</f>
        <v>0</v>
      </c>
      <c r="I267" s="2">
        <f ca="1">IFERROR(__xludf.DUMMYFUNCTION("""COMPUTED_VALUE"""),0)</f>
        <v>0</v>
      </c>
      <c r="J267" s="2">
        <f ca="1">IFERROR(__xludf.DUMMYFUNCTION("""COMPUTED_VALUE"""),0)</f>
        <v>0</v>
      </c>
      <c r="K267" s="2">
        <f ca="1">IFERROR(__xludf.DUMMYFUNCTION("""COMPUTED_VALUE"""),0)</f>
        <v>0</v>
      </c>
      <c r="L267" s="2">
        <f ca="1">IFERROR(__xludf.DUMMYFUNCTION("""COMPUTED_VALUE"""),0)</f>
        <v>0</v>
      </c>
      <c r="M267" s="2">
        <f ca="1">IFERROR(__xludf.DUMMYFUNCTION("""COMPUTED_VALUE"""),0)</f>
        <v>0</v>
      </c>
      <c r="N267" s="2">
        <f ca="1">IFERROR(__xludf.DUMMYFUNCTION("""COMPUTED_VALUE"""),0)</f>
        <v>0</v>
      </c>
      <c r="O267" s="2">
        <f ca="1">IFERROR(__xludf.DUMMYFUNCTION("""COMPUTED_VALUE"""),0)</f>
        <v>0</v>
      </c>
      <c r="P267" s="2">
        <f ca="1">IFERROR(__xludf.DUMMYFUNCTION("""COMPUTED_VALUE"""),0)</f>
        <v>0</v>
      </c>
      <c r="Q267" s="2">
        <f ca="1">IFERROR(__xludf.DUMMYFUNCTION("""COMPUTED_VALUE"""),0)</f>
        <v>0</v>
      </c>
      <c r="R267" s="2">
        <f ca="1">IFERROR(__xludf.DUMMYFUNCTION("""COMPUTED_VALUE"""),0)</f>
        <v>0</v>
      </c>
      <c r="S267" s="2">
        <f ca="1">IFERROR(__xludf.DUMMYFUNCTION("""COMPUTED_VALUE"""),0)</f>
        <v>0</v>
      </c>
      <c r="T267" s="2">
        <f ca="1">IFERROR(__xludf.DUMMYFUNCTION("""COMPUTED_VALUE"""),0)</f>
        <v>0</v>
      </c>
      <c r="U267" s="2">
        <f ca="1">IFERROR(__xludf.DUMMYFUNCTION("""COMPUTED_VALUE"""),0)</f>
        <v>0</v>
      </c>
      <c r="V267" s="2">
        <f ca="1">IFERROR(__xludf.DUMMYFUNCTION("""COMPUTED_VALUE"""),0)</f>
        <v>0</v>
      </c>
      <c r="W267" s="2">
        <f ca="1">IFERROR(__xludf.DUMMYFUNCTION("""COMPUTED_VALUE"""),0)</f>
        <v>0</v>
      </c>
      <c r="X267" s="2">
        <f ca="1">IFERROR(__xludf.DUMMYFUNCTION("""COMPUTED_VALUE"""),0)</f>
        <v>0</v>
      </c>
      <c r="Y267" s="2">
        <f ca="1">IFERROR(__xludf.DUMMYFUNCTION("""COMPUTED_VALUE"""),0)</f>
        <v>0</v>
      </c>
      <c r="Z267" s="2">
        <f ca="1">IFERROR(__xludf.DUMMYFUNCTION("""COMPUTED_VALUE"""),0)</f>
        <v>0</v>
      </c>
      <c r="AA267" s="2">
        <f ca="1">IFERROR(__xludf.DUMMYFUNCTION("""COMPUTED_VALUE"""),0)</f>
        <v>0</v>
      </c>
      <c r="AB267" s="2">
        <f ca="1">IFERROR(__xludf.DUMMYFUNCTION("""COMPUTED_VALUE"""),0)</f>
        <v>0</v>
      </c>
      <c r="AC267" s="2">
        <f ca="1">IFERROR(__xludf.DUMMYFUNCTION("""COMPUTED_VALUE"""),0)</f>
        <v>0</v>
      </c>
      <c r="AD267" s="2">
        <f ca="1">IFERROR(__xludf.DUMMYFUNCTION("""COMPUTED_VALUE"""),0)</f>
        <v>0</v>
      </c>
      <c r="AE267" s="2">
        <f ca="1">IFERROR(__xludf.DUMMYFUNCTION("""COMPUTED_VALUE"""),0)</f>
        <v>0</v>
      </c>
      <c r="AF267" s="2">
        <f ca="1">IFERROR(__xludf.DUMMYFUNCTION("""COMPUTED_VALUE"""),0)</f>
        <v>0</v>
      </c>
      <c r="AG267" s="2">
        <f ca="1">IFERROR(__xludf.DUMMYFUNCTION("""COMPUTED_VALUE"""),0)</f>
        <v>0</v>
      </c>
      <c r="AH267" s="2">
        <f ca="1">IFERROR(__xludf.DUMMYFUNCTION("""COMPUTED_VALUE"""),0)</f>
        <v>0</v>
      </c>
      <c r="AI267" s="2">
        <f ca="1">IFERROR(__xludf.DUMMYFUNCTION("""COMPUTED_VALUE"""),0)</f>
        <v>0</v>
      </c>
      <c r="AJ267" s="2">
        <f ca="1">IFERROR(__xludf.DUMMYFUNCTION("""COMPUTED_VALUE"""),0)</f>
        <v>0</v>
      </c>
      <c r="AK267" s="2">
        <f ca="1">IFERROR(__xludf.DUMMYFUNCTION("""COMPUTED_VALUE"""),0)</f>
        <v>0</v>
      </c>
      <c r="AL267" s="2">
        <f ca="1">IFERROR(__xludf.DUMMYFUNCTION("""COMPUTED_VALUE"""),0)</f>
        <v>0</v>
      </c>
      <c r="AM267" s="2">
        <f ca="1">IFERROR(__xludf.DUMMYFUNCTION("""COMPUTED_VALUE"""),0)</f>
        <v>0</v>
      </c>
      <c r="AN267" s="2">
        <f ca="1">IFERROR(__xludf.DUMMYFUNCTION("""COMPUTED_VALUE"""),0)</f>
        <v>0</v>
      </c>
      <c r="AO267" s="2">
        <f ca="1">IFERROR(__xludf.DUMMYFUNCTION("""COMPUTED_VALUE"""),0)</f>
        <v>0</v>
      </c>
      <c r="AP267" s="2">
        <f ca="1">IFERROR(__xludf.DUMMYFUNCTION("""COMPUTED_VALUE"""),0)</f>
        <v>0</v>
      </c>
      <c r="AQ267" s="2">
        <f ca="1">IFERROR(__xludf.DUMMYFUNCTION("""COMPUTED_VALUE"""),0)</f>
        <v>0</v>
      </c>
      <c r="AR267" s="2">
        <f ca="1">IFERROR(__xludf.DUMMYFUNCTION("""COMPUTED_VALUE"""),0)</f>
        <v>0</v>
      </c>
      <c r="AS267" s="2">
        <f ca="1">IFERROR(__xludf.DUMMYFUNCTION("""COMPUTED_VALUE"""),0)</f>
        <v>0</v>
      </c>
      <c r="AT267" s="2">
        <f ca="1">IFERROR(__xludf.DUMMYFUNCTION("""COMPUTED_VALUE"""),0)</f>
        <v>0</v>
      </c>
      <c r="AU267" s="2">
        <f ca="1">IFERROR(__xludf.DUMMYFUNCTION("""COMPUTED_VALUE"""),0)</f>
        <v>0</v>
      </c>
      <c r="AV267" s="2">
        <f ca="1">IFERROR(__xludf.DUMMYFUNCTION("""COMPUTED_VALUE"""),0)</f>
        <v>0</v>
      </c>
      <c r="AW267" s="2">
        <f ca="1">IFERROR(__xludf.DUMMYFUNCTION("""COMPUTED_VALUE"""),0)</f>
        <v>0</v>
      </c>
      <c r="AX267" s="2">
        <f ca="1">IFERROR(__xludf.DUMMYFUNCTION("""COMPUTED_VALUE"""),0)</f>
        <v>0</v>
      </c>
      <c r="AY267" s="2">
        <f ca="1">IFERROR(__xludf.DUMMYFUNCTION("""COMPUTED_VALUE"""),0)</f>
        <v>0</v>
      </c>
      <c r="AZ267" s="2">
        <f ca="1">IFERROR(__xludf.DUMMYFUNCTION("""COMPUTED_VALUE"""),0)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A9999"/>
    <outlinePr summaryBelow="0" summaryRight="0"/>
  </sheetPr>
  <dimension ref="A1:BE267"/>
  <sheetViews>
    <sheetView workbookViewId="0"/>
  </sheetViews>
  <sheetFormatPr defaultColWidth="14.44140625" defaultRowHeight="15.75" customHeight="1" x14ac:dyDescent="0.25"/>
  <sheetData>
    <row r="1" spans="1:57" ht="15.75" customHeight="1" x14ac:dyDescent="0.25">
      <c r="A1" s="1" t="str">
        <f ca="1">IFERROR(__xludf.DUMMYFUNCTION("importdata(""https://raw.githubusercontent.com/CSSEGISandData/COVID-19/master/csse_covid_19_data/csse_covid_19_time_series/time_series_19-covid-Recovered.csv"")"),"Province/State")</f>
        <v>Province/State</v>
      </c>
      <c r="B1" s="1" t="str">
        <f ca="1">IFERROR(__xludf.DUMMYFUNCTION("""COMPUTED_VALUE"""),"Country/Region")</f>
        <v>Country/Region</v>
      </c>
      <c r="C1" s="1" t="str">
        <f ca="1">IFERROR(__xludf.DUMMYFUNCTION("""COMPUTED_VALUE"""),"Lat")</f>
        <v>Lat</v>
      </c>
      <c r="D1" s="1" t="str">
        <f ca="1">IFERROR(__xludf.DUMMYFUNCTION("""COMPUTED_VALUE"""),"Long")</f>
        <v>Long</v>
      </c>
      <c r="E1" s="1">
        <f ca="1">IFERROR(__xludf.DUMMYFUNCTION("""COMPUTED_VALUE"""),43852)</f>
        <v>43852</v>
      </c>
      <c r="F1" s="1">
        <f ca="1">IFERROR(__xludf.DUMMYFUNCTION("""COMPUTED_VALUE"""),43853)</f>
        <v>43853</v>
      </c>
      <c r="G1" s="1">
        <f ca="1">IFERROR(__xludf.DUMMYFUNCTION("""COMPUTED_VALUE"""),43854)</f>
        <v>43854</v>
      </c>
      <c r="H1" s="1">
        <f ca="1">IFERROR(__xludf.DUMMYFUNCTION("""COMPUTED_VALUE"""),43855)</f>
        <v>43855</v>
      </c>
      <c r="I1" s="1">
        <f ca="1">IFERROR(__xludf.DUMMYFUNCTION("""COMPUTED_VALUE"""),43856)</f>
        <v>43856</v>
      </c>
      <c r="J1" s="1">
        <f ca="1">IFERROR(__xludf.DUMMYFUNCTION("""COMPUTED_VALUE"""),43857)</f>
        <v>43857</v>
      </c>
      <c r="K1" s="1">
        <f ca="1">IFERROR(__xludf.DUMMYFUNCTION("""COMPUTED_VALUE"""),43858)</f>
        <v>43858</v>
      </c>
      <c r="L1" s="1">
        <f ca="1">IFERROR(__xludf.DUMMYFUNCTION("""COMPUTED_VALUE"""),43859)</f>
        <v>43859</v>
      </c>
      <c r="M1" s="1">
        <f ca="1">IFERROR(__xludf.DUMMYFUNCTION("""COMPUTED_VALUE"""),43860)</f>
        <v>43860</v>
      </c>
      <c r="N1" s="1">
        <f ca="1">IFERROR(__xludf.DUMMYFUNCTION("""COMPUTED_VALUE"""),43861)</f>
        <v>43861</v>
      </c>
      <c r="O1" s="1">
        <f ca="1">IFERROR(__xludf.DUMMYFUNCTION("""COMPUTED_VALUE"""),43862)</f>
        <v>43862</v>
      </c>
      <c r="P1" s="1">
        <f ca="1">IFERROR(__xludf.DUMMYFUNCTION("""COMPUTED_VALUE"""),43863)</f>
        <v>43863</v>
      </c>
      <c r="Q1" s="1">
        <f ca="1">IFERROR(__xludf.DUMMYFUNCTION("""COMPUTED_VALUE"""),43864)</f>
        <v>43864</v>
      </c>
      <c r="R1" s="1">
        <f ca="1">IFERROR(__xludf.DUMMYFUNCTION("""COMPUTED_VALUE"""),43865)</f>
        <v>43865</v>
      </c>
      <c r="S1" s="1">
        <f ca="1">IFERROR(__xludf.DUMMYFUNCTION("""COMPUTED_VALUE"""),43866)</f>
        <v>43866</v>
      </c>
      <c r="T1" s="1">
        <f ca="1">IFERROR(__xludf.DUMMYFUNCTION("""COMPUTED_VALUE"""),43867)</f>
        <v>43867</v>
      </c>
      <c r="U1" s="1">
        <f ca="1">IFERROR(__xludf.DUMMYFUNCTION("""COMPUTED_VALUE"""),43868)</f>
        <v>43868</v>
      </c>
      <c r="V1" s="1">
        <f ca="1">IFERROR(__xludf.DUMMYFUNCTION("""COMPUTED_VALUE"""),43869)</f>
        <v>43869</v>
      </c>
      <c r="W1" s="1">
        <f ca="1">IFERROR(__xludf.DUMMYFUNCTION("""COMPUTED_VALUE"""),43870)</f>
        <v>43870</v>
      </c>
      <c r="X1" s="1">
        <f ca="1">IFERROR(__xludf.DUMMYFUNCTION("""COMPUTED_VALUE"""),43871)</f>
        <v>43871</v>
      </c>
      <c r="Y1" s="1">
        <f ca="1">IFERROR(__xludf.DUMMYFUNCTION("""COMPUTED_VALUE"""),43872)</f>
        <v>43872</v>
      </c>
      <c r="Z1" s="1">
        <f ca="1">IFERROR(__xludf.DUMMYFUNCTION("""COMPUTED_VALUE"""),43873)</f>
        <v>43873</v>
      </c>
      <c r="AA1" s="1">
        <f ca="1">IFERROR(__xludf.DUMMYFUNCTION("""COMPUTED_VALUE"""),43874)</f>
        <v>43874</v>
      </c>
      <c r="AB1" s="1">
        <f ca="1">IFERROR(__xludf.DUMMYFUNCTION("""COMPUTED_VALUE"""),43875)</f>
        <v>43875</v>
      </c>
      <c r="AC1" s="1">
        <f ca="1">IFERROR(__xludf.DUMMYFUNCTION("""COMPUTED_VALUE"""),43876)</f>
        <v>43876</v>
      </c>
      <c r="AD1" s="1">
        <f ca="1">IFERROR(__xludf.DUMMYFUNCTION("""COMPUTED_VALUE"""),43877)</f>
        <v>43877</v>
      </c>
      <c r="AE1" s="1">
        <f ca="1">IFERROR(__xludf.DUMMYFUNCTION("""COMPUTED_VALUE"""),43878)</f>
        <v>43878</v>
      </c>
      <c r="AF1" s="1">
        <f ca="1">IFERROR(__xludf.DUMMYFUNCTION("""COMPUTED_VALUE"""),43879)</f>
        <v>43879</v>
      </c>
      <c r="AG1" s="1">
        <f ca="1">IFERROR(__xludf.DUMMYFUNCTION("""COMPUTED_VALUE"""),43880)</f>
        <v>43880</v>
      </c>
      <c r="AH1" s="1">
        <f ca="1">IFERROR(__xludf.DUMMYFUNCTION("""COMPUTED_VALUE"""),43881)</f>
        <v>43881</v>
      </c>
      <c r="AI1" s="1">
        <f ca="1">IFERROR(__xludf.DUMMYFUNCTION("""COMPUTED_VALUE"""),43882)</f>
        <v>43882</v>
      </c>
      <c r="AJ1" s="1">
        <f ca="1">IFERROR(__xludf.DUMMYFUNCTION("""COMPUTED_VALUE"""),43883)</f>
        <v>43883</v>
      </c>
      <c r="AK1" s="1">
        <f ca="1">IFERROR(__xludf.DUMMYFUNCTION("""COMPUTED_VALUE"""),43884)</f>
        <v>43884</v>
      </c>
      <c r="AL1" s="1">
        <f ca="1">IFERROR(__xludf.DUMMYFUNCTION("""COMPUTED_VALUE"""),43885)</f>
        <v>43885</v>
      </c>
      <c r="AM1" s="1">
        <f ca="1">IFERROR(__xludf.DUMMYFUNCTION("""COMPUTED_VALUE"""),43886)</f>
        <v>43886</v>
      </c>
      <c r="AN1" s="1">
        <f ca="1">IFERROR(__xludf.DUMMYFUNCTION("""COMPUTED_VALUE"""),43887)</f>
        <v>43887</v>
      </c>
      <c r="AO1" s="1">
        <f ca="1">IFERROR(__xludf.DUMMYFUNCTION("""COMPUTED_VALUE"""),43888)</f>
        <v>43888</v>
      </c>
      <c r="AP1" s="1">
        <f ca="1">IFERROR(__xludf.DUMMYFUNCTION("""COMPUTED_VALUE"""),43889)</f>
        <v>43889</v>
      </c>
      <c r="AQ1" s="1">
        <f ca="1">IFERROR(__xludf.DUMMYFUNCTION("""COMPUTED_VALUE"""),43890)</f>
        <v>43890</v>
      </c>
      <c r="AR1" s="1">
        <f ca="1">IFERROR(__xludf.DUMMYFUNCTION("""COMPUTED_VALUE"""),43891)</f>
        <v>43891</v>
      </c>
      <c r="AS1" s="1">
        <f ca="1">IFERROR(__xludf.DUMMYFUNCTION("""COMPUTED_VALUE"""),43892)</f>
        <v>43892</v>
      </c>
      <c r="AT1" s="1">
        <f ca="1">IFERROR(__xludf.DUMMYFUNCTION("""COMPUTED_VALUE"""),43893)</f>
        <v>43893</v>
      </c>
      <c r="AU1" s="1">
        <f ca="1">IFERROR(__xludf.DUMMYFUNCTION("""COMPUTED_VALUE"""),43894)</f>
        <v>43894</v>
      </c>
      <c r="AV1" s="1">
        <f ca="1">IFERROR(__xludf.DUMMYFUNCTION("""COMPUTED_VALUE"""),43895)</f>
        <v>43895</v>
      </c>
      <c r="AW1" s="1">
        <f ca="1">IFERROR(__xludf.DUMMYFUNCTION("""COMPUTED_VALUE"""),43896)</f>
        <v>43896</v>
      </c>
      <c r="AX1" s="1">
        <f ca="1">IFERROR(__xludf.DUMMYFUNCTION("""COMPUTED_VALUE"""),43897)</f>
        <v>43897</v>
      </c>
      <c r="AY1" s="1">
        <f ca="1">IFERROR(__xludf.DUMMYFUNCTION("""COMPUTED_VALUE"""),43898)</f>
        <v>43898</v>
      </c>
      <c r="AZ1" s="1">
        <f ca="1">IFERROR(__xludf.DUMMYFUNCTION("""COMPUTED_VALUE"""),43899)</f>
        <v>43899</v>
      </c>
      <c r="BA1" s="1"/>
      <c r="BB1" s="1"/>
      <c r="BC1" s="1"/>
      <c r="BD1" s="1"/>
      <c r="BE1" s="1"/>
    </row>
    <row r="2" spans="1:57" ht="15.75" customHeight="1" x14ac:dyDescent="0.25">
      <c r="A2" s="2" t="str">
        <f ca="1">IFERROR(__xludf.DUMMYFUNCTION("""COMPUTED_VALUE"""),"Anhui")</f>
        <v>Anhui</v>
      </c>
      <c r="B2" s="2" t="str">
        <f ca="1">IFERROR(__xludf.DUMMYFUNCTION("""COMPUTED_VALUE"""),"Mainland China")</f>
        <v>Mainland China</v>
      </c>
      <c r="C2" s="2">
        <f ca="1">IFERROR(__xludf.DUMMYFUNCTION("""COMPUTED_VALUE"""),31.8257)</f>
        <v>31.825700000000001</v>
      </c>
      <c r="D2" s="2">
        <f ca="1">IFERROR(__xludf.DUMMYFUNCTION("""COMPUTED_VALUE"""),117.2264)</f>
        <v>117.2264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IFERROR(__xludf.DUMMYFUNCTION("""COMPUTED_VALUE"""),2)</f>
        <v>2</v>
      </c>
      <c r="M2" s="2">
        <f ca="1">IFERROR(__xludf.DUMMYFUNCTION("""COMPUTED_VALUE"""),2)</f>
        <v>2</v>
      </c>
      <c r="N2" s="2">
        <f ca="1">IFERROR(__xludf.DUMMYFUNCTION("""COMPUTED_VALUE"""),3)</f>
        <v>3</v>
      </c>
      <c r="O2" s="2">
        <f ca="1">IFERROR(__xludf.DUMMYFUNCTION("""COMPUTED_VALUE"""),5)</f>
        <v>5</v>
      </c>
      <c r="P2" s="2">
        <f ca="1">IFERROR(__xludf.DUMMYFUNCTION("""COMPUTED_VALUE"""),7)</f>
        <v>7</v>
      </c>
      <c r="Q2" s="2">
        <f ca="1">IFERROR(__xludf.DUMMYFUNCTION("""COMPUTED_VALUE"""),14)</f>
        <v>14</v>
      </c>
      <c r="R2" s="2">
        <f ca="1">IFERROR(__xludf.DUMMYFUNCTION("""COMPUTED_VALUE"""),20)</f>
        <v>20</v>
      </c>
      <c r="S2" s="2">
        <f ca="1">IFERROR(__xludf.DUMMYFUNCTION("""COMPUTED_VALUE"""),23)</f>
        <v>23</v>
      </c>
      <c r="T2" s="2">
        <f ca="1">IFERROR(__xludf.DUMMYFUNCTION("""COMPUTED_VALUE"""),34)</f>
        <v>34</v>
      </c>
      <c r="U2" s="2">
        <f ca="1">IFERROR(__xludf.DUMMYFUNCTION("""COMPUTED_VALUE"""),47)</f>
        <v>47</v>
      </c>
      <c r="V2" s="2">
        <f ca="1">IFERROR(__xludf.DUMMYFUNCTION("""COMPUTED_VALUE"""),59)</f>
        <v>59</v>
      </c>
      <c r="W2" s="2">
        <f ca="1">IFERROR(__xludf.DUMMYFUNCTION("""COMPUTED_VALUE"""),72)</f>
        <v>72</v>
      </c>
      <c r="X2" s="2">
        <f ca="1">IFERROR(__xludf.DUMMYFUNCTION("""COMPUTED_VALUE"""),88)</f>
        <v>88</v>
      </c>
      <c r="Y2" s="2">
        <f ca="1">IFERROR(__xludf.DUMMYFUNCTION("""COMPUTED_VALUE"""),105)</f>
        <v>105</v>
      </c>
      <c r="Z2" s="2">
        <f ca="1">IFERROR(__xludf.DUMMYFUNCTION("""COMPUTED_VALUE"""),127)</f>
        <v>127</v>
      </c>
      <c r="AA2" s="2">
        <f ca="1">IFERROR(__xludf.DUMMYFUNCTION("""COMPUTED_VALUE"""),157)</f>
        <v>157</v>
      </c>
      <c r="AB2" s="2">
        <f ca="1">IFERROR(__xludf.DUMMYFUNCTION("""COMPUTED_VALUE"""),193)</f>
        <v>193</v>
      </c>
      <c r="AC2" s="2">
        <f ca="1">IFERROR(__xludf.DUMMYFUNCTION("""COMPUTED_VALUE"""),221)</f>
        <v>221</v>
      </c>
      <c r="AD2" s="2">
        <f ca="1">IFERROR(__xludf.DUMMYFUNCTION("""COMPUTED_VALUE"""),255)</f>
        <v>255</v>
      </c>
      <c r="AE2" s="2">
        <f ca="1">IFERROR(__xludf.DUMMYFUNCTION("""COMPUTED_VALUE"""),280)</f>
        <v>280</v>
      </c>
      <c r="AF2" s="2">
        <f ca="1">IFERROR(__xludf.DUMMYFUNCTION("""COMPUTED_VALUE"""),361)</f>
        <v>361</v>
      </c>
      <c r="AG2" s="2">
        <f ca="1">IFERROR(__xludf.DUMMYFUNCTION("""COMPUTED_VALUE"""),413)</f>
        <v>413</v>
      </c>
      <c r="AH2" s="2">
        <f ca="1">IFERROR(__xludf.DUMMYFUNCTION("""COMPUTED_VALUE"""),474)</f>
        <v>474</v>
      </c>
      <c r="AI2" s="2">
        <f ca="1">IFERROR(__xludf.DUMMYFUNCTION("""COMPUTED_VALUE"""),539)</f>
        <v>539</v>
      </c>
      <c r="AJ2" s="2">
        <f ca="1">IFERROR(__xludf.DUMMYFUNCTION("""COMPUTED_VALUE"""),597)</f>
        <v>597</v>
      </c>
      <c r="AK2" s="2">
        <f ca="1">IFERROR(__xludf.DUMMYFUNCTION("""COMPUTED_VALUE"""),637)</f>
        <v>637</v>
      </c>
      <c r="AL2" s="2">
        <f ca="1">IFERROR(__xludf.DUMMYFUNCTION("""COMPUTED_VALUE"""),663)</f>
        <v>663</v>
      </c>
      <c r="AM2" s="2">
        <f ca="1">IFERROR(__xludf.DUMMYFUNCTION("""COMPUTED_VALUE"""),712)</f>
        <v>712</v>
      </c>
      <c r="AN2" s="2">
        <f ca="1">IFERROR(__xludf.DUMMYFUNCTION("""COMPUTED_VALUE"""),744)</f>
        <v>744</v>
      </c>
      <c r="AO2" s="2">
        <f ca="1">IFERROR(__xludf.DUMMYFUNCTION("""COMPUTED_VALUE"""),792)</f>
        <v>792</v>
      </c>
      <c r="AP2" s="2">
        <f ca="1">IFERROR(__xludf.DUMMYFUNCTION("""COMPUTED_VALUE"""),821)</f>
        <v>821</v>
      </c>
      <c r="AQ2" s="2">
        <f ca="1">IFERROR(__xludf.DUMMYFUNCTION("""COMPUTED_VALUE"""),868)</f>
        <v>868</v>
      </c>
      <c r="AR2" s="2">
        <f ca="1">IFERROR(__xludf.DUMMYFUNCTION("""COMPUTED_VALUE"""),873)</f>
        <v>873</v>
      </c>
      <c r="AS2" s="2">
        <f ca="1">IFERROR(__xludf.DUMMYFUNCTION("""COMPUTED_VALUE"""),917)</f>
        <v>917</v>
      </c>
      <c r="AT2" s="2">
        <f ca="1">IFERROR(__xludf.DUMMYFUNCTION("""COMPUTED_VALUE"""),936)</f>
        <v>936</v>
      </c>
      <c r="AU2" s="2">
        <f ca="1">IFERROR(__xludf.DUMMYFUNCTION("""COMPUTED_VALUE"""),956)</f>
        <v>956</v>
      </c>
      <c r="AV2" s="2">
        <f ca="1">IFERROR(__xludf.DUMMYFUNCTION("""COMPUTED_VALUE"""),970)</f>
        <v>970</v>
      </c>
      <c r="AW2" s="2">
        <f ca="1">IFERROR(__xludf.DUMMYFUNCTION("""COMPUTED_VALUE"""),979)</f>
        <v>979</v>
      </c>
      <c r="AX2" s="2">
        <f ca="1">IFERROR(__xludf.DUMMYFUNCTION("""COMPUTED_VALUE"""),979)</f>
        <v>979</v>
      </c>
      <c r="AY2" s="2">
        <f ca="1">IFERROR(__xludf.DUMMYFUNCTION("""COMPUTED_VALUE"""),984)</f>
        <v>984</v>
      </c>
      <c r="AZ2" s="2">
        <f ca="1">IFERROR(__xludf.DUMMYFUNCTION("""COMPUTED_VALUE"""),984)</f>
        <v>984</v>
      </c>
    </row>
    <row r="3" spans="1:57" ht="15.75" customHeight="1" x14ac:dyDescent="0.25">
      <c r="A3" s="2" t="str">
        <f ca="1">IFERROR(__xludf.DUMMYFUNCTION("""COMPUTED_VALUE"""),"Beijing")</f>
        <v>Beijing</v>
      </c>
      <c r="B3" s="2" t="str">
        <f ca="1">IFERROR(__xludf.DUMMYFUNCTION("""COMPUTED_VALUE"""),"Mainland China")</f>
        <v>Mainland China</v>
      </c>
      <c r="C3" s="2">
        <f ca="1">IFERROR(__xludf.DUMMYFUNCTION("""COMPUTED_VALUE"""),40.1824)</f>
        <v>40.182400000000001</v>
      </c>
      <c r="D3" s="2">
        <f ca="1">IFERROR(__xludf.DUMMYFUNCTION("""COMPUTED_VALUE"""),116.4142)</f>
        <v>116.41419999999999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IFERROR(__xludf.DUMMYFUNCTION("""COMPUTED_VALUE"""),1)</f>
        <v>1</v>
      </c>
      <c r="H3" s="2">
        <f ca="1">IFERROR(__xludf.DUMMYFUNCTION("""COMPUTED_VALUE"""),2)</f>
        <v>2</v>
      </c>
      <c r="I3" s="2">
        <f ca="1">IFERROR(__xludf.DUMMYFUNCTION("""COMPUTED_VALUE"""),2)</f>
        <v>2</v>
      </c>
      <c r="J3" s="2">
        <f ca="1">IFERROR(__xludf.DUMMYFUNCTION("""COMPUTED_VALUE"""),2)</f>
        <v>2</v>
      </c>
      <c r="K3" s="2">
        <f ca="1">IFERROR(__xludf.DUMMYFUNCTION("""COMPUTED_VALUE"""),4)</f>
        <v>4</v>
      </c>
      <c r="L3" s="2">
        <f ca="1">IFERROR(__xludf.DUMMYFUNCTION("""COMPUTED_VALUE"""),4)</f>
        <v>4</v>
      </c>
      <c r="M3" s="2">
        <f ca="1">IFERROR(__xludf.DUMMYFUNCTION("""COMPUTED_VALUE"""),4)</f>
        <v>4</v>
      </c>
      <c r="N3" s="2">
        <f ca="1">IFERROR(__xludf.DUMMYFUNCTION("""COMPUTED_VALUE"""),5)</f>
        <v>5</v>
      </c>
      <c r="O3" s="2">
        <f ca="1">IFERROR(__xludf.DUMMYFUNCTION("""COMPUTED_VALUE"""),9)</f>
        <v>9</v>
      </c>
      <c r="P3" s="2">
        <f ca="1">IFERROR(__xludf.DUMMYFUNCTION("""COMPUTED_VALUE"""),9)</f>
        <v>9</v>
      </c>
      <c r="Q3" s="2">
        <f ca="1">IFERROR(__xludf.DUMMYFUNCTION("""COMPUTED_VALUE"""),12)</f>
        <v>12</v>
      </c>
      <c r="R3" s="2">
        <f ca="1">IFERROR(__xludf.DUMMYFUNCTION("""COMPUTED_VALUE"""),23)</f>
        <v>23</v>
      </c>
      <c r="S3" s="2">
        <f ca="1">IFERROR(__xludf.DUMMYFUNCTION("""COMPUTED_VALUE"""),24)</f>
        <v>24</v>
      </c>
      <c r="T3" s="2">
        <f ca="1">IFERROR(__xludf.DUMMYFUNCTION("""COMPUTED_VALUE"""),31)</f>
        <v>31</v>
      </c>
      <c r="U3" s="2">
        <f ca="1">IFERROR(__xludf.DUMMYFUNCTION("""COMPUTED_VALUE"""),33)</f>
        <v>33</v>
      </c>
      <c r="V3" s="2">
        <f ca="1">IFERROR(__xludf.DUMMYFUNCTION("""COMPUTED_VALUE"""),34)</f>
        <v>34</v>
      </c>
      <c r="W3" s="2">
        <f ca="1">IFERROR(__xludf.DUMMYFUNCTION("""COMPUTED_VALUE"""),37)</f>
        <v>37</v>
      </c>
      <c r="X3" s="2">
        <f ca="1">IFERROR(__xludf.DUMMYFUNCTION("""COMPUTED_VALUE"""),44)</f>
        <v>44</v>
      </c>
      <c r="Y3" s="2">
        <f ca="1">IFERROR(__xludf.DUMMYFUNCTION("""COMPUTED_VALUE"""),48)</f>
        <v>48</v>
      </c>
      <c r="Z3" s="2">
        <f ca="1">IFERROR(__xludf.DUMMYFUNCTION("""COMPUTED_VALUE"""),56)</f>
        <v>56</v>
      </c>
      <c r="AA3" s="2">
        <f ca="1">IFERROR(__xludf.DUMMYFUNCTION("""COMPUTED_VALUE"""),69)</f>
        <v>69</v>
      </c>
      <c r="AB3" s="2">
        <f ca="1">IFERROR(__xludf.DUMMYFUNCTION("""COMPUTED_VALUE"""),80)</f>
        <v>80</v>
      </c>
      <c r="AC3" s="2">
        <f ca="1">IFERROR(__xludf.DUMMYFUNCTION("""COMPUTED_VALUE"""),98)</f>
        <v>98</v>
      </c>
      <c r="AD3" s="2">
        <f ca="1">IFERROR(__xludf.DUMMYFUNCTION("""COMPUTED_VALUE"""),108)</f>
        <v>108</v>
      </c>
      <c r="AE3" s="2">
        <f ca="1">IFERROR(__xludf.DUMMYFUNCTION("""COMPUTED_VALUE"""),114)</f>
        <v>114</v>
      </c>
      <c r="AF3" s="2">
        <f ca="1">IFERROR(__xludf.DUMMYFUNCTION("""COMPUTED_VALUE"""),122)</f>
        <v>122</v>
      </c>
      <c r="AG3" s="2">
        <f ca="1">IFERROR(__xludf.DUMMYFUNCTION("""COMPUTED_VALUE"""),145)</f>
        <v>145</v>
      </c>
      <c r="AH3" s="2">
        <f ca="1">IFERROR(__xludf.DUMMYFUNCTION("""COMPUTED_VALUE"""),153)</f>
        <v>153</v>
      </c>
      <c r="AI3" s="2">
        <f ca="1">IFERROR(__xludf.DUMMYFUNCTION("""COMPUTED_VALUE"""),169)</f>
        <v>169</v>
      </c>
      <c r="AJ3" s="2">
        <f ca="1">IFERROR(__xludf.DUMMYFUNCTION("""COMPUTED_VALUE"""),178)</f>
        <v>178</v>
      </c>
      <c r="AK3" s="2">
        <f ca="1">IFERROR(__xludf.DUMMYFUNCTION("""COMPUTED_VALUE"""),189)</f>
        <v>189</v>
      </c>
      <c r="AL3" s="2">
        <f ca="1">IFERROR(__xludf.DUMMYFUNCTION("""COMPUTED_VALUE"""),198)</f>
        <v>198</v>
      </c>
      <c r="AM3" s="2">
        <f ca="1">IFERROR(__xludf.DUMMYFUNCTION("""COMPUTED_VALUE"""),215)</f>
        <v>215</v>
      </c>
      <c r="AN3" s="2">
        <f ca="1">IFERROR(__xludf.DUMMYFUNCTION("""COMPUTED_VALUE"""),235)</f>
        <v>235</v>
      </c>
      <c r="AO3" s="2">
        <f ca="1">IFERROR(__xludf.DUMMYFUNCTION("""COMPUTED_VALUE"""),248)</f>
        <v>248</v>
      </c>
      <c r="AP3" s="2">
        <f ca="1">IFERROR(__xludf.DUMMYFUNCTION("""COMPUTED_VALUE"""),257)</f>
        <v>257</v>
      </c>
      <c r="AQ3" s="2">
        <f ca="1">IFERROR(__xludf.DUMMYFUNCTION("""COMPUTED_VALUE"""),271)</f>
        <v>271</v>
      </c>
      <c r="AR3" s="2">
        <f ca="1">IFERROR(__xludf.DUMMYFUNCTION("""COMPUTED_VALUE"""),276)</f>
        <v>276</v>
      </c>
      <c r="AS3" s="2">
        <f ca="1">IFERROR(__xludf.DUMMYFUNCTION("""COMPUTED_VALUE"""),282)</f>
        <v>282</v>
      </c>
      <c r="AT3" s="2">
        <f ca="1">IFERROR(__xludf.DUMMYFUNCTION("""COMPUTED_VALUE"""),288)</f>
        <v>288</v>
      </c>
      <c r="AU3" s="2">
        <f ca="1">IFERROR(__xludf.DUMMYFUNCTION("""COMPUTED_VALUE"""),297)</f>
        <v>297</v>
      </c>
      <c r="AV3" s="2">
        <f ca="1">IFERROR(__xludf.DUMMYFUNCTION("""COMPUTED_VALUE"""),297)</f>
        <v>297</v>
      </c>
      <c r="AW3" s="2">
        <f ca="1">IFERROR(__xludf.DUMMYFUNCTION("""COMPUTED_VALUE"""),299)</f>
        <v>299</v>
      </c>
      <c r="AX3" s="2">
        <f ca="1">IFERROR(__xludf.DUMMYFUNCTION("""COMPUTED_VALUE"""),303)</f>
        <v>303</v>
      </c>
      <c r="AY3" s="2">
        <f ca="1">IFERROR(__xludf.DUMMYFUNCTION("""COMPUTED_VALUE"""),308)</f>
        <v>308</v>
      </c>
      <c r="AZ3" s="2">
        <f ca="1">IFERROR(__xludf.DUMMYFUNCTION("""COMPUTED_VALUE"""),315)</f>
        <v>315</v>
      </c>
    </row>
    <row r="4" spans="1:57" ht="15.75" customHeight="1" x14ac:dyDescent="0.25">
      <c r="A4" s="2" t="str">
        <f ca="1">IFERROR(__xludf.DUMMYFUNCTION("""COMPUTED_VALUE"""),"Chongqing")</f>
        <v>Chongqing</v>
      </c>
      <c r="B4" s="2" t="str">
        <f ca="1">IFERROR(__xludf.DUMMYFUNCTION("""COMPUTED_VALUE"""),"Mainland China")</f>
        <v>Mainland China</v>
      </c>
      <c r="C4" s="2">
        <f ca="1">IFERROR(__xludf.DUMMYFUNCTION("""COMPUTED_VALUE"""),30.0572)</f>
        <v>30.057200000000002</v>
      </c>
      <c r="D4" s="2">
        <f ca="1">IFERROR(__xludf.DUMMYFUNCTION("""COMPUTED_VALUE"""),107.874)</f>
        <v>107.874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IFERROR(__xludf.DUMMYFUNCTION("""COMPUTED_VALUE"""),1)</f>
        <v>1</v>
      </c>
      <c r="M4" s="2">
        <f ca="1">IFERROR(__xludf.DUMMYFUNCTION("""COMPUTED_VALUE"""),1)</f>
        <v>1</v>
      </c>
      <c r="N4" s="2">
        <f ca="1">IFERROR(__xludf.DUMMYFUNCTION("""COMPUTED_VALUE"""),1)</f>
        <v>1</v>
      </c>
      <c r="O4" s="2">
        <f ca="1">IFERROR(__xludf.DUMMYFUNCTION("""COMPUTED_VALUE"""),3)</f>
        <v>3</v>
      </c>
      <c r="P4" s="2">
        <f ca="1">IFERROR(__xludf.DUMMYFUNCTION("""COMPUTED_VALUE"""),7)</f>
        <v>7</v>
      </c>
      <c r="Q4" s="2">
        <f ca="1">IFERROR(__xludf.DUMMYFUNCTION("""COMPUTED_VALUE"""),9)</f>
        <v>9</v>
      </c>
      <c r="R4" s="2">
        <f ca="1">IFERROR(__xludf.DUMMYFUNCTION("""COMPUTED_VALUE"""),9)</f>
        <v>9</v>
      </c>
      <c r="S4" s="2">
        <f ca="1">IFERROR(__xludf.DUMMYFUNCTION("""COMPUTED_VALUE"""),15)</f>
        <v>15</v>
      </c>
      <c r="T4" s="2">
        <f ca="1">IFERROR(__xludf.DUMMYFUNCTION("""COMPUTED_VALUE"""),24)</f>
        <v>24</v>
      </c>
      <c r="U4" s="2">
        <f ca="1">IFERROR(__xludf.DUMMYFUNCTION("""COMPUTED_VALUE"""),31)</f>
        <v>31</v>
      </c>
      <c r="V4" s="2">
        <f ca="1">IFERROR(__xludf.DUMMYFUNCTION("""COMPUTED_VALUE"""),39)</f>
        <v>39</v>
      </c>
      <c r="W4" s="2">
        <f ca="1">IFERROR(__xludf.DUMMYFUNCTION("""COMPUTED_VALUE"""),51)</f>
        <v>51</v>
      </c>
      <c r="X4" s="2">
        <f ca="1">IFERROR(__xludf.DUMMYFUNCTION("""COMPUTED_VALUE"""),66)</f>
        <v>66</v>
      </c>
      <c r="Y4" s="2">
        <f ca="1">IFERROR(__xludf.DUMMYFUNCTION("""COMPUTED_VALUE"""),79)</f>
        <v>79</v>
      </c>
      <c r="Z4" s="2">
        <f ca="1">IFERROR(__xludf.DUMMYFUNCTION("""COMPUTED_VALUE"""),102)</f>
        <v>102</v>
      </c>
      <c r="AA4" s="2">
        <f ca="1">IFERROR(__xludf.DUMMYFUNCTION("""COMPUTED_VALUE"""),128)</f>
        <v>128</v>
      </c>
      <c r="AB4" s="2">
        <f ca="1">IFERROR(__xludf.DUMMYFUNCTION("""COMPUTED_VALUE"""),152)</f>
        <v>152</v>
      </c>
      <c r="AC4" s="2">
        <f ca="1">IFERROR(__xludf.DUMMYFUNCTION("""COMPUTED_VALUE"""),184)</f>
        <v>184</v>
      </c>
      <c r="AD4" s="2">
        <f ca="1">IFERROR(__xludf.DUMMYFUNCTION("""COMPUTED_VALUE"""),207)</f>
        <v>207</v>
      </c>
      <c r="AE4" s="2">
        <f ca="1">IFERROR(__xludf.DUMMYFUNCTION("""COMPUTED_VALUE"""),225)</f>
        <v>225</v>
      </c>
      <c r="AF4" s="2">
        <f ca="1">IFERROR(__xludf.DUMMYFUNCTION("""COMPUTED_VALUE"""),254)</f>
        <v>254</v>
      </c>
      <c r="AG4" s="2">
        <f ca="1">IFERROR(__xludf.DUMMYFUNCTION("""COMPUTED_VALUE"""),274)</f>
        <v>274</v>
      </c>
      <c r="AH4" s="2">
        <f ca="1">IFERROR(__xludf.DUMMYFUNCTION("""COMPUTED_VALUE"""),299)</f>
        <v>299</v>
      </c>
      <c r="AI4" s="2">
        <f ca="1">IFERROR(__xludf.DUMMYFUNCTION("""COMPUTED_VALUE"""),316)</f>
        <v>316</v>
      </c>
      <c r="AJ4" s="2">
        <f ca="1">IFERROR(__xludf.DUMMYFUNCTION("""COMPUTED_VALUE"""),328)</f>
        <v>328</v>
      </c>
      <c r="AK4" s="2">
        <f ca="1">IFERROR(__xludf.DUMMYFUNCTION("""COMPUTED_VALUE"""),335)</f>
        <v>335</v>
      </c>
      <c r="AL4" s="2">
        <f ca="1">IFERROR(__xludf.DUMMYFUNCTION("""COMPUTED_VALUE"""),349)</f>
        <v>349</v>
      </c>
      <c r="AM4" s="2">
        <f ca="1">IFERROR(__xludf.DUMMYFUNCTION("""COMPUTED_VALUE"""),372)</f>
        <v>372</v>
      </c>
      <c r="AN4" s="2">
        <f ca="1">IFERROR(__xludf.DUMMYFUNCTION("""COMPUTED_VALUE"""),384)</f>
        <v>384</v>
      </c>
      <c r="AO4" s="2">
        <f ca="1">IFERROR(__xludf.DUMMYFUNCTION("""COMPUTED_VALUE"""),401)</f>
        <v>401</v>
      </c>
      <c r="AP4" s="2">
        <f ca="1">IFERROR(__xludf.DUMMYFUNCTION("""COMPUTED_VALUE"""),422)</f>
        <v>422</v>
      </c>
      <c r="AQ4" s="2">
        <f ca="1">IFERROR(__xludf.DUMMYFUNCTION("""COMPUTED_VALUE"""),438)</f>
        <v>438</v>
      </c>
      <c r="AR4" s="2">
        <f ca="1">IFERROR(__xludf.DUMMYFUNCTION("""COMPUTED_VALUE"""),450)</f>
        <v>450</v>
      </c>
      <c r="AS4" s="2">
        <f ca="1">IFERROR(__xludf.DUMMYFUNCTION("""COMPUTED_VALUE"""),469)</f>
        <v>469</v>
      </c>
      <c r="AT4" s="2">
        <f ca="1">IFERROR(__xludf.DUMMYFUNCTION("""COMPUTED_VALUE"""),490)</f>
        <v>490</v>
      </c>
      <c r="AU4" s="2">
        <f ca="1">IFERROR(__xludf.DUMMYFUNCTION("""COMPUTED_VALUE"""),502)</f>
        <v>502</v>
      </c>
      <c r="AV4" s="2">
        <f ca="1">IFERROR(__xludf.DUMMYFUNCTION("""COMPUTED_VALUE"""),512)</f>
        <v>512</v>
      </c>
      <c r="AW4" s="2">
        <f ca="1">IFERROR(__xludf.DUMMYFUNCTION("""COMPUTED_VALUE"""),513)</f>
        <v>513</v>
      </c>
      <c r="AX4" s="2">
        <f ca="1">IFERROR(__xludf.DUMMYFUNCTION("""COMPUTED_VALUE"""),526)</f>
        <v>526</v>
      </c>
      <c r="AY4" s="2">
        <f ca="1">IFERROR(__xludf.DUMMYFUNCTION("""COMPUTED_VALUE"""),527)</f>
        <v>527</v>
      </c>
      <c r="AZ4" s="2">
        <f ca="1">IFERROR(__xludf.DUMMYFUNCTION("""COMPUTED_VALUE"""),542)</f>
        <v>542</v>
      </c>
    </row>
    <row r="5" spans="1:57" ht="15.75" customHeight="1" x14ac:dyDescent="0.25">
      <c r="A5" s="2" t="str">
        <f ca="1">IFERROR(__xludf.DUMMYFUNCTION("""COMPUTED_VALUE"""),"Fujian")</f>
        <v>Fujian</v>
      </c>
      <c r="B5" s="2" t="str">
        <f ca="1">IFERROR(__xludf.DUMMYFUNCTION("""COMPUTED_VALUE"""),"Mainland China")</f>
        <v>Mainland China</v>
      </c>
      <c r="C5" s="2">
        <f ca="1">IFERROR(__xludf.DUMMYFUNCTION("""COMPUTED_VALUE"""),26.0789)</f>
        <v>26.078900000000001</v>
      </c>
      <c r="D5" s="2">
        <f ca="1">IFERROR(__xludf.DUMMYFUNCTION("""COMPUTED_VALUE"""),117.9874)</f>
        <v>117.98739999999999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IFERROR(__xludf.DUMMYFUNCTION("""COMPUTED_VALUE"""),1)</f>
        <v>1</v>
      </c>
      <c r="R5" s="2">
        <f ca="1">IFERROR(__xludf.DUMMYFUNCTION("""COMPUTED_VALUE"""),3)</f>
        <v>3</v>
      </c>
      <c r="S5" s="2">
        <f ca="1">IFERROR(__xludf.DUMMYFUNCTION("""COMPUTED_VALUE"""),11)</f>
        <v>11</v>
      </c>
      <c r="T5" s="2">
        <f ca="1">IFERROR(__xludf.DUMMYFUNCTION("""COMPUTED_VALUE"""),14)</f>
        <v>14</v>
      </c>
      <c r="U5" s="2">
        <f ca="1">IFERROR(__xludf.DUMMYFUNCTION("""COMPUTED_VALUE"""),20)</f>
        <v>20</v>
      </c>
      <c r="V5" s="2">
        <f ca="1">IFERROR(__xludf.DUMMYFUNCTION("""COMPUTED_VALUE"""),24)</f>
        <v>24</v>
      </c>
      <c r="W5" s="2">
        <f ca="1">IFERROR(__xludf.DUMMYFUNCTION("""COMPUTED_VALUE"""),35)</f>
        <v>35</v>
      </c>
      <c r="X5" s="2">
        <f ca="1">IFERROR(__xludf.DUMMYFUNCTION("""COMPUTED_VALUE"""),39)</f>
        <v>39</v>
      </c>
      <c r="Y5" s="2">
        <f ca="1">IFERROR(__xludf.DUMMYFUNCTION("""COMPUTED_VALUE"""),45)</f>
        <v>45</v>
      </c>
      <c r="Z5" s="2">
        <f ca="1">IFERROR(__xludf.DUMMYFUNCTION("""COMPUTED_VALUE"""),53)</f>
        <v>53</v>
      </c>
      <c r="AA5" s="2">
        <f ca="1">IFERROR(__xludf.DUMMYFUNCTION("""COMPUTED_VALUE"""),57)</f>
        <v>57</v>
      </c>
      <c r="AB5" s="2">
        <f ca="1">IFERROR(__xludf.DUMMYFUNCTION("""COMPUTED_VALUE"""),63)</f>
        <v>63</v>
      </c>
      <c r="AC5" s="2">
        <f ca="1">IFERROR(__xludf.DUMMYFUNCTION("""COMPUTED_VALUE"""),71)</f>
        <v>71</v>
      </c>
      <c r="AD5" s="2">
        <f ca="1">IFERROR(__xludf.DUMMYFUNCTION("""COMPUTED_VALUE"""),82)</f>
        <v>82</v>
      </c>
      <c r="AE5" s="2">
        <f ca="1">IFERROR(__xludf.DUMMYFUNCTION("""COMPUTED_VALUE"""),90)</f>
        <v>90</v>
      </c>
      <c r="AF5" s="2">
        <f ca="1">IFERROR(__xludf.DUMMYFUNCTION("""COMPUTED_VALUE"""),93)</f>
        <v>93</v>
      </c>
      <c r="AG5" s="2">
        <f ca="1">IFERROR(__xludf.DUMMYFUNCTION("""COMPUTED_VALUE"""),112)</f>
        <v>112</v>
      </c>
      <c r="AH5" s="2">
        <f ca="1">IFERROR(__xludf.DUMMYFUNCTION("""COMPUTED_VALUE"""),126)</f>
        <v>126</v>
      </c>
      <c r="AI5" s="2">
        <f ca="1">IFERROR(__xludf.DUMMYFUNCTION("""COMPUTED_VALUE"""),149)</f>
        <v>149</v>
      </c>
      <c r="AJ5" s="2">
        <f ca="1">IFERROR(__xludf.DUMMYFUNCTION("""COMPUTED_VALUE"""),162)</f>
        <v>162</v>
      </c>
      <c r="AK5" s="2">
        <f ca="1">IFERROR(__xludf.DUMMYFUNCTION("""COMPUTED_VALUE"""),170)</f>
        <v>170</v>
      </c>
      <c r="AL5" s="2">
        <f ca="1">IFERROR(__xludf.DUMMYFUNCTION("""COMPUTED_VALUE"""),183)</f>
        <v>183</v>
      </c>
      <c r="AM5" s="2">
        <f ca="1">IFERROR(__xludf.DUMMYFUNCTION("""COMPUTED_VALUE"""),199)</f>
        <v>199</v>
      </c>
      <c r="AN5" s="2">
        <f ca="1">IFERROR(__xludf.DUMMYFUNCTION("""COMPUTED_VALUE"""),218)</f>
        <v>218</v>
      </c>
      <c r="AO5" s="2">
        <f ca="1">IFERROR(__xludf.DUMMYFUNCTION("""COMPUTED_VALUE"""),228)</f>
        <v>228</v>
      </c>
      <c r="AP5" s="2">
        <f ca="1">IFERROR(__xludf.DUMMYFUNCTION("""COMPUTED_VALUE"""),235)</f>
        <v>235</v>
      </c>
      <c r="AQ5" s="2">
        <f ca="1">IFERROR(__xludf.DUMMYFUNCTION("""COMPUTED_VALUE"""),243)</f>
        <v>243</v>
      </c>
      <c r="AR5" s="2">
        <f ca="1">IFERROR(__xludf.DUMMYFUNCTION("""COMPUTED_VALUE"""),247)</f>
        <v>247</v>
      </c>
      <c r="AS5" s="2">
        <f ca="1">IFERROR(__xludf.DUMMYFUNCTION("""COMPUTED_VALUE"""),255)</f>
        <v>255</v>
      </c>
      <c r="AT5" s="2">
        <f ca="1">IFERROR(__xludf.DUMMYFUNCTION("""COMPUTED_VALUE"""),260)</f>
        <v>260</v>
      </c>
      <c r="AU5" s="2">
        <f ca="1">IFERROR(__xludf.DUMMYFUNCTION("""COMPUTED_VALUE"""),270)</f>
        <v>270</v>
      </c>
      <c r="AV5" s="2">
        <f ca="1">IFERROR(__xludf.DUMMYFUNCTION("""COMPUTED_VALUE"""),277)</f>
        <v>277</v>
      </c>
      <c r="AW5" s="2">
        <f ca="1">IFERROR(__xludf.DUMMYFUNCTION("""COMPUTED_VALUE"""),284)</f>
        <v>284</v>
      </c>
      <c r="AX5" s="2">
        <f ca="1">IFERROR(__xludf.DUMMYFUNCTION("""COMPUTED_VALUE"""),295)</f>
        <v>295</v>
      </c>
      <c r="AY5" s="2">
        <f ca="1">IFERROR(__xludf.DUMMYFUNCTION("""COMPUTED_VALUE"""),295)</f>
        <v>295</v>
      </c>
      <c r="AZ5" s="2">
        <f ca="1">IFERROR(__xludf.DUMMYFUNCTION("""COMPUTED_VALUE"""),295)</f>
        <v>295</v>
      </c>
    </row>
    <row r="6" spans="1:57" ht="15.75" customHeight="1" x14ac:dyDescent="0.25">
      <c r="A6" s="2" t="str">
        <f ca="1">IFERROR(__xludf.DUMMYFUNCTION("""COMPUTED_VALUE"""),"Gansu")</f>
        <v>Gansu</v>
      </c>
      <c r="B6" s="2" t="str">
        <f ca="1">IFERROR(__xludf.DUMMYFUNCTION("""COMPUTED_VALUE"""),"Mainland China")</f>
        <v>Mainland China</v>
      </c>
      <c r="C6" s="2">
        <f ca="1">IFERROR(__xludf.DUMMYFUNCTION("""COMPUTED_VALUE"""),36.0611)</f>
        <v>36.061100000000003</v>
      </c>
      <c r="D6" s="2">
        <f ca="1">IFERROR(__xludf.DUMMYFUNCTION("""COMPUTED_VALUE"""),103.8343)</f>
        <v>103.8343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IFERROR(__xludf.DUMMYFUNCTION("""COMPUTED_VALUE"""),3)</f>
        <v>3</v>
      </c>
      <c r="Q6" s="2">
        <f ca="1">IFERROR(__xludf.DUMMYFUNCTION("""COMPUTED_VALUE"""),3)</f>
        <v>3</v>
      </c>
      <c r="R6" s="2">
        <f ca="1">IFERROR(__xludf.DUMMYFUNCTION("""COMPUTED_VALUE"""),4)</f>
        <v>4</v>
      </c>
      <c r="S6" s="2">
        <f ca="1">IFERROR(__xludf.DUMMYFUNCTION("""COMPUTED_VALUE"""),6)</f>
        <v>6</v>
      </c>
      <c r="T6" s="2">
        <f ca="1">IFERROR(__xludf.DUMMYFUNCTION("""COMPUTED_VALUE"""),6)</f>
        <v>6</v>
      </c>
      <c r="U6" s="2">
        <f ca="1">IFERROR(__xludf.DUMMYFUNCTION("""COMPUTED_VALUE"""),9)</f>
        <v>9</v>
      </c>
      <c r="V6" s="2">
        <f ca="1">IFERROR(__xludf.DUMMYFUNCTION("""COMPUTED_VALUE"""),12)</f>
        <v>12</v>
      </c>
      <c r="W6" s="2">
        <f ca="1">IFERROR(__xludf.DUMMYFUNCTION("""COMPUTED_VALUE"""),16)</f>
        <v>16</v>
      </c>
      <c r="X6" s="2">
        <f ca="1">IFERROR(__xludf.DUMMYFUNCTION("""COMPUTED_VALUE"""),17)</f>
        <v>17</v>
      </c>
      <c r="Y6" s="2">
        <f ca="1">IFERROR(__xludf.DUMMYFUNCTION("""COMPUTED_VALUE"""),24)</f>
        <v>24</v>
      </c>
      <c r="Z6" s="2">
        <f ca="1">IFERROR(__xludf.DUMMYFUNCTION("""COMPUTED_VALUE"""),31)</f>
        <v>31</v>
      </c>
      <c r="AA6" s="2">
        <f ca="1">IFERROR(__xludf.DUMMYFUNCTION("""COMPUTED_VALUE"""),39)</f>
        <v>39</v>
      </c>
      <c r="AB6" s="2">
        <f ca="1">IFERROR(__xludf.DUMMYFUNCTION("""COMPUTED_VALUE"""),39)</f>
        <v>39</v>
      </c>
      <c r="AC6" s="2">
        <f ca="1">IFERROR(__xludf.DUMMYFUNCTION("""COMPUTED_VALUE"""),49)</f>
        <v>49</v>
      </c>
      <c r="AD6" s="2">
        <f ca="1">IFERROR(__xludf.DUMMYFUNCTION("""COMPUTED_VALUE"""),54)</f>
        <v>54</v>
      </c>
      <c r="AE6" s="2">
        <f ca="1">IFERROR(__xludf.DUMMYFUNCTION("""COMPUTED_VALUE"""),58)</f>
        <v>58</v>
      </c>
      <c r="AF6" s="2">
        <f ca="1">IFERROR(__xludf.DUMMYFUNCTION("""COMPUTED_VALUE"""),62)</f>
        <v>62</v>
      </c>
      <c r="AG6" s="2">
        <f ca="1">IFERROR(__xludf.DUMMYFUNCTION("""COMPUTED_VALUE"""),65)</f>
        <v>65</v>
      </c>
      <c r="AH6" s="2">
        <f ca="1">IFERROR(__xludf.DUMMYFUNCTION("""COMPUTED_VALUE"""),71)</f>
        <v>71</v>
      </c>
      <c r="AI6" s="2">
        <f ca="1">IFERROR(__xludf.DUMMYFUNCTION("""COMPUTED_VALUE"""),76)</f>
        <v>76</v>
      </c>
      <c r="AJ6" s="2">
        <f ca="1">IFERROR(__xludf.DUMMYFUNCTION("""COMPUTED_VALUE"""),76)</f>
        <v>76</v>
      </c>
      <c r="AK6" s="2">
        <f ca="1">IFERROR(__xludf.DUMMYFUNCTION("""COMPUTED_VALUE"""),78)</f>
        <v>78</v>
      </c>
      <c r="AL6" s="2">
        <f ca="1">IFERROR(__xludf.DUMMYFUNCTION("""COMPUTED_VALUE"""),80)</f>
        <v>80</v>
      </c>
      <c r="AM6" s="2">
        <f ca="1">IFERROR(__xludf.DUMMYFUNCTION("""COMPUTED_VALUE"""),80)</f>
        <v>80</v>
      </c>
      <c r="AN6" s="2">
        <f ca="1">IFERROR(__xludf.DUMMYFUNCTION("""COMPUTED_VALUE"""),81)</f>
        <v>81</v>
      </c>
      <c r="AO6" s="2">
        <f ca="1">IFERROR(__xludf.DUMMYFUNCTION("""COMPUTED_VALUE"""),81)</f>
        <v>81</v>
      </c>
      <c r="AP6" s="2">
        <f ca="1">IFERROR(__xludf.DUMMYFUNCTION("""COMPUTED_VALUE"""),82)</f>
        <v>82</v>
      </c>
      <c r="AQ6" s="2">
        <f ca="1">IFERROR(__xludf.DUMMYFUNCTION("""COMPUTED_VALUE"""),82)</f>
        <v>82</v>
      </c>
      <c r="AR6" s="2">
        <f ca="1">IFERROR(__xludf.DUMMYFUNCTION("""COMPUTED_VALUE"""),84)</f>
        <v>84</v>
      </c>
      <c r="AS6" s="2">
        <f ca="1">IFERROR(__xludf.DUMMYFUNCTION("""COMPUTED_VALUE"""),85)</f>
        <v>85</v>
      </c>
      <c r="AT6" s="2">
        <f ca="1">IFERROR(__xludf.DUMMYFUNCTION("""COMPUTED_VALUE"""),86)</f>
        <v>86</v>
      </c>
      <c r="AU6" s="2">
        <f ca="1">IFERROR(__xludf.DUMMYFUNCTION("""COMPUTED_VALUE"""),87)</f>
        <v>87</v>
      </c>
      <c r="AV6" s="2">
        <f ca="1">IFERROR(__xludf.DUMMYFUNCTION("""COMPUTED_VALUE"""),87)</f>
        <v>87</v>
      </c>
      <c r="AW6" s="2">
        <f ca="1">IFERROR(__xludf.DUMMYFUNCTION("""COMPUTED_VALUE"""),87)</f>
        <v>87</v>
      </c>
      <c r="AX6" s="2">
        <f ca="1">IFERROR(__xludf.DUMMYFUNCTION("""COMPUTED_VALUE"""),87)</f>
        <v>87</v>
      </c>
      <c r="AY6" s="2">
        <f ca="1">IFERROR(__xludf.DUMMYFUNCTION("""COMPUTED_VALUE"""),87)</f>
        <v>87</v>
      </c>
      <c r="AZ6" s="2">
        <f ca="1">IFERROR(__xludf.DUMMYFUNCTION("""COMPUTED_VALUE"""),88)</f>
        <v>88</v>
      </c>
    </row>
    <row r="7" spans="1:57" ht="15.75" customHeight="1" x14ac:dyDescent="0.25">
      <c r="A7" s="2" t="str">
        <f ca="1">IFERROR(__xludf.DUMMYFUNCTION("""COMPUTED_VALUE"""),"Guangdong")</f>
        <v>Guangdong</v>
      </c>
      <c r="B7" s="2" t="str">
        <f ca="1">IFERROR(__xludf.DUMMYFUNCTION("""COMPUTED_VALUE"""),"Mainland China")</f>
        <v>Mainland China</v>
      </c>
      <c r="C7" s="2">
        <f ca="1">IFERROR(__xludf.DUMMYFUNCTION("""COMPUTED_VALUE"""),23.3417)</f>
        <v>23.341699999999999</v>
      </c>
      <c r="D7" s="2">
        <f ca="1">IFERROR(__xludf.DUMMYFUNCTION("""COMPUTED_VALUE"""),113.4244)</f>
        <v>113.42440000000001</v>
      </c>
      <c r="E7" s="2">
        <f ca="1">IFERROR(__xludf.DUMMYFUNCTION("""COMPUTED_VALUE"""),0)</f>
        <v>0</v>
      </c>
      <c r="F7" s="2">
        <f ca="1">IFERROR(__xludf.DUMMYFUNCTION("""COMPUTED_VALUE"""),2)</f>
        <v>2</v>
      </c>
      <c r="G7" s="2">
        <f ca="1">IFERROR(__xludf.DUMMYFUNCTION("""COMPUTED_VALUE"""),2)</f>
        <v>2</v>
      </c>
      <c r="H7" s="2">
        <f ca="1">IFERROR(__xludf.DUMMYFUNCTION("""COMPUTED_VALUE"""),2)</f>
        <v>2</v>
      </c>
      <c r="I7" s="2">
        <f ca="1">IFERROR(__xludf.DUMMYFUNCTION("""COMPUTED_VALUE"""),2)</f>
        <v>2</v>
      </c>
      <c r="J7" s="2">
        <f ca="1">IFERROR(__xludf.DUMMYFUNCTION("""COMPUTED_VALUE"""),4)</f>
        <v>4</v>
      </c>
      <c r="K7" s="2">
        <f ca="1">IFERROR(__xludf.DUMMYFUNCTION("""COMPUTED_VALUE"""),4)</f>
        <v>4</v>
      </c>
      <c r="L7" s="2">
        <f ca="1">IFERROR(__xludf.DUMMYFUNCTION("""COMPUTED_VALUE"""),5)</f>
        <v>5</v>
      </c>
      <c r="M7" s="2">
        <f ca="1">IFERROR(__xludf.DUMMYFUNCTION("""COMPUTED_VALUE"""),10)</f>
        <v>10</v>
      </c>
      <c r="N7" s="2">
        <f ca="1">IFERROR(__xludf.DUMMYFUNCTION("""COMPUTED_VALUE"""),11)</f>
        <v>11</v>
      </c>
      <c r="O7" s="2">
        <f ca="1">IFERROR(__xludf.DUMMYFUNCTION("""COMPUTED_VALUE"""),14)</f>
        <v>14</v>
      </c>
      <c r="P7" s="2">
        <f ca="1">IFERROR(__xludf.DUMMYFUNCTION("""COMPUTED_VALUE"""),15)</f>
        <v>15</v>
      </c>
      <c r="Q7" s="2">
        <f ca="1">IFERROR(__xludf.DUMMYFUNCTION("""COMPUTED_VALUE"""),21)</f>
        <v>21</v>
      </c>
      <c r="R7" s="2">
        <f ca="1">IFERROR(__xludf.DUMMYFUNCTION("""COMPUTED_VALUE"""),30)</f>
        <v>30</v>
      </c>
      <c r="S7" s="2">
        <f ca="1">IFERROR(__xludf.DUMMYFUNCTION("""COMPUTED_VALUE"""),49)</f>
        <v>49</v>
      </c>
      <c r="T7" s="2">
        <f ca="1">IFERROR(__xludf.DUMMYFUNCTION("""COMPUTED_VALUE"""),69)</f>
        <v>69</v>
      </c>
      <c r="U7" s="2">
        <f ca="1">IFERROR(__xludf.DUMMYFUNCTION("""COMPUTED_VALUE"""),88)</f>
        <v>88</v>
      </c>
      <c r="V7" s="2">
        <f ca="1">IFERROR(__xludf.DUMMYFUNCTION("""COMPUTED_VALUE"""),112)</f>
        <v>112</v>
      </c>
      <c r="W7" s="2">
        <f ca="1">IFERROR(__xludf.DUMMYFUNCTION("""COMPUTED_VALUE"""),141)</f>
        <v>141</v>
      </c>
      <c r="X7" s="2">
        <f ca="1">IFERROR(__xludf.DUMMYFUNCTION("""COMPUTED_VALUE"""),167)</f>
        <v>167</v>
      </c>
      <c r="Y7" s="2">
        <f ca="1">IFERROR(__xludf.DUMMYFUNCTION("""COMPUTED_VALUE"""),212)</f>
        <v>212</v>
      </c>
      <c r="Z7" s="2">
        <f ca="1">IFERROR(__xludf.DUMMYFUNCTION("""COMPUTED_VALUE"""),275)</f>
        <v>275</v>
      </c>
      <c r="AA7" s="2">
        <f ca="1">IFERROR(__xludf.DUMMYFUNCTION("""COMPUTED_VALUE"""),314)</f>
        <v>314</v>
      </c>
      <c r="AB7" s="2">
        <f ca="1">IFERROR(__xludf.DUMMYFUNCTION("""COMPUTED_VALUE"""),362)</f>
        <v>362</v>
      </c>
      <c r="AC7" s="2">
        <f ca="1">IFERROR(__xludf.DUMMYFUNCTION("""COMPUTED_VALUE"""),410)</f>
        <v>410</v>
      </c>
      <c r="AD7" s="2">
        <f ca="1">IFERROR(__xludf.DUMMYFUNCTION("""COMPUTED_VALUE"""),465)</f>
        <v>465</v>
      </c>
      <c r="AE7" s="2">
        <f ca="1">IFERROR(__xludf.DUMMYFUNCTION("""COMPUTED_VALUE"""),524)</f>
        <v>524</v>
      </c>
      <c r="AF7" s="2">
        <f ca="1">IFERROR(__xludf.DUMMYFUNCTION("""COMPUTED_VALUE"""),565)</f>
        <v>565</v>
      </c>
      <c r="AG7" s="2">
        <f ca="1">IFERROR(__xludf.DUMMYFUNCTION("""COMPUTED_VALUE"""),606)</f>
        <v>606</v>
      </c>
      <c r="AH7" s="2">
        <f ca="1">IFERROR(__xludf.DUMMYFUNCTION("""COMPUTED_VALUE"""),642)</f>
        <v>642</v>
      </c>
      <c r="AI7" s="2">
        <f ca="1">IFERROR(__xludf.DUMMYFUNCTION("""COMPUTED_VALUE"""),690)</f>
        <v>690</v>
      </c>
      <c r="AJ7" s="2">
        <f ca="1">IFERROR(__xludf.DUMMYFUNCTION("""COMPUTED_VALUE"""),728)</f>
        <v>728</v>
      </c>
      <c r="AK7" s="2">
        <f ca="1">IFERROR(__xludf.DUMMYFUNCTION("""COMPUTED_VALUE"""),755)</f>
        <v>755</v>
      </c>
      <c r="AL7" s="2">
        <f ca="1">IFERROR(__xludf.DUMMYFUNCTION("""COMPUTED_VALUE"""),786)</f>
        <v>786</v>
      </c>
      <c r="AM7" s="2">
        <f ca="1">IFERROR(__xludf.DUMMYFUNCTION("""COMPUTED_VALUE"""),822)</f>
        <v>822</v>
      </c>
      <c r="AN7" s="2">
        <f ca="1">IFERROR(__xludf.DUMMYFUNCTION("""COMPUTED_VALUE"""),851)</f>
        <v>851</v>
      </c>
      <c r="AO7" s="2">
        <f ca="1">IFERROR(__xludf.DUMMYFUNCTION("""COMPUTED_VALUE"""),890)</f>
        <v>890</v>
      </c>
      <c r="AP7" s="2">
        <f ca="1">IFERROR(__xludf.DUMMYFUNCTION("""COMPUTED_VALUE"""),935)</f>
        <v>935</v>
      </c>
      <c r="AQ7" s="2">
        <f ca="1">IFERROR(__xludf.DUMMYFUNCTION("""COMPUTED_VALUE"""),983)</f>
        <v>983</v>
      </c>
      <c r="AR7" s="2">
        <f ca="1">IFERROR(__xludf.DUMMYFUNCTION("""COMPUTED_VALUE"""),1016)</f>
        <v>1016</v>
      </c>
      <c r="AS7" s="2">
        <f ca="1">IFERROR(__xludf.DUMMYFUNCTION("""COMPUTED_VALUE"""),1059)</f>
        <v>1059</v>
      </c>
      <c r="AT7" s="2">
        <f ca="1">IFERROR(__xludf.DUMMYFUNCTION("""COMPUTED_VALUE"""),1101)</f>
        <v>1101</v>
      </c>
      <c r="AU7" s="2">
        <f ca="1">IFERROR(__xludf.DUMMYFUNCTION("""COMPUTED_VALUE"""),1133)</f>
        <v>1133</v>
      </c>
      <c r="AV7" s="2">
        <f ca="1">IFERROR(__xludf.DUMMYFUNCTION("""COMPUTED_VALUE"""),1181)</f>
        <v>1181</v>
      </c>
      <c r="AW7" s="2">
        <f ca="1">IFERROR(__xludf.DUMMYFUNCTION("""COMPUTED_VALUE"""),1216)</f>
        <v>1216</v>
      </c>
      <c r="AX7" s="2">
        <f ca="1">IFERROR(__xludf.DUMMYFUNCTION("""COMPUTED_VALUE"""),1237)</f>
        <v>1237</v>
      </c>
      <c r="AY7" s="2">
        <f ca="1">IFERROR(__xludf.DUMMYFUNCTION("""COMPUTED_VALUE"""),1256)</f>
        <v>1256</v>
      </c>
      <c r="AZ7" s="2">
        <f ca="1">IFERROR(__xludf.DUMMYFUNCTION("""COMPUTED_VALUE"""),1260)</f>
        <v>1260</v>
      </c>
    </row>
    <row r="8" spans="1:57" ht="15.75" customHeight="1" x14ac:dyDescent="0.25">
      <c r="A8" s="2" t="str">
        <f ca="1">IFERROR(__xludf.DUMMYFUNCTION("""COMPUTED_VALUE"""),"Guangxi")</f>
        <v>Guangxi</v>
      </c>
      <c r="B8" s="2" t="str">
        <f ca="1">IFERROR(__xludf.DUMMYFUNCTION("""COMPUTED_VALUE"""),"Mainland China")</f>
        <v>Mainland China</v>
      </c>
      <c r="C8" s="2">
        <f ca="1">IFERROR(__xludf.DUMMYFUNCTION("""COMPUTED_VALUE"""),23.8298)</f>
        <v>23.829799999999999</v>
      </c>
      <c r="D8" s="2">
        <f ca="1">IFERROR(__xludf.DUMMYFUNCTION("""COMPUTED_VALUE"""),108.7881)</f>
        <v>108.7881</v>
      </c>
      <c r="E8" s="2">
        <f ca="1">IFERROR(__xludf.DUMMYFUNCTION("""COMPUTED_VALUE"""),0)</f>
        <v>0</v>
      </c>
      <c r="F8" s="2">
        <f ca="1">IFERROR(__xludf.DUMMYFUNCTION("""COMPUTED_VALUE"""),0)</f>
        <v>0</v>
      </c>
      <c r="G8" s="2">
        <f ca="1">IFERROR(__xludf.DUMMYFUNCTION("""COMPUTED_VALUE"""),0)</f>
        <v>0</v>
      </c>
      <c r="H8" s="2">
        <f ca="1">IFERROR(__xludf.DUMMYFUNCTION("""COMPUTED_VALUE"""),0)</f>
        <v>0</v>
      </c>
      <c r="I8" s="2">
        <f ca="1">IFERROR(__xludf.DUMMYFUNCTION("""COMPUTED_VALUE"""),0)</f>
        <v>0</v>
      </c>
      <c r="J8" s="2">
        <f ca="1">IFERROR(__xludf.DUMMYFUNCTION("""COMPUTED_VALUE"""),0)</f>
        <v>0</v>
      </c>
      <c r="K8" s="2">
        <f ca="1">IFERROR(__xludf.DUMMYFUNCTION("""COMPUTED_VALUE"""),2)</f>
        <v>2</v>
      </c>
      <c r="L8" s="2">
        <f ca="1">IFERROR(__xludf.DUMMYFUNCTION("""COMPUTED_VALUE"""),2)</f>
        <v>2</v>
      </c>
      <c r="M8" s="2">
        <f ca="1">IFERROR(__xludf.DUMMYFUNCTION("""COMPUTED_VALUE"""),2)</f>
        <v>2</v>
      </c>
      <c r="N8" s="2">
        <f ca="1">IFERROR(__xludf.DUMMYFUNCTION("""COMPUTED_VALUE"""),2)</f>
        <v>2</v>
      </c>
      <c r="O8" s="2">
        <f ca="1">IFERROR(__xludf.DUMMYFUNCTION("""COMPUTED_VALUE"""),2)</f>
        <v>2</v>
      </c>
      <c r="P8" s="2">
        <f ca="1">IFERROR(__xludf.DUMMYFUNCTION("""COMPUTED_VALUE"""),2)</f>
        <v>2</v>
      </c>
      <c r="Q8" s="2">
        <f ca="1">IFERROR(__xludf.DUMMYFUNCTION("""COMPUTED_VALUE"""),7)</f>
        <v>7</v>
      </c>
      <c r="R8" s="2">
        <f ca="1">IFERROR(__xludf.DUMMYFUNCTION("""COMPUTED_VALUE"""),10)</f>
        <v>10</v>
      </c>
      <c r="S8" s="2">
        <f ca="1">IFERROR(__xludf.DUMMYFUNCTION("""COMPUTED_VALUE"""),13)</f>
        <v>13</v>
      </c>
      <c r="T8" s="2">
        <f ca="1">IFERROR(__xludf.DUMMYFUNCTION("""COMPUTED_VALUE"""),14)</f>
        <v>14</v>
      </c>
      <c r="U8" s="2">
        <f ca="1">IFERROR(__xludf.DUMMYFUNCTION("""COMPUTED_VALUE"""),17)</f>
        <v>17</v>
      </c>
      <c r="V8" s="2">
        <f ca="1">IFERROR(__xludf.DUMMYFUNCTION("""COMPUTED_VALUE"""),17)</f>
        <v>17</v>
      </c>
      <c r="W8" s="2">
        <f ca="1">IFERROR(__xludf.DUMMYFUNCTION("""COMPUTED_VALUE"""),18)</f>
        <v>18</v>
      </c>
      <c r="X8" s="2">
        <f ca="1">IFERROR(__xludf.DUMMYFUNCTION("""COMPUTED_VALUE"""),24)</f>
        <v>24</v>
      </c>
      <c r="Y8" s="2">
        <f ca="1">IFERROR(__xludf.DUMMYFUNCTION("""COMPUTED_VALUE"""),33)</f>
        <v>33</v>
      </c>
      <c r="Z8" s="2">
        <f ca="1">IFERROR(__xludf.DUMMYFUNCTION("""COMPUTED_VALUE"""),32)</f>
        <v>32</v>
      </c>
      <c r="AA8" s="2">
        <f ca="1">IFERROR(__xludf.DUMMYFUNCTION("""COMPUTED_VALUE"""),33)</f>
        <v>33</v>
      </c>
      <c r="AB8" s="2">
        <f ca="1">IFERROR(__xludf.DUMMYFUNCTION("""COMPUTED_VALUE"""),36)</f>
        <v>36</v>
      </c>
      <c r="AC8" s="2">
        <f ca="1">IFERROR(__xludf.DUMMYFUNCTION("""COMPUTED_VALUE"""),44)</f>
        <v>44</v>
      </c>
      <c r="AD8" s="2">
        <f ca="1">IFERROR(__xludf.DUMMYFUNCTION("""COMPUTED_VALUE"""),49)</f>
        <v>49</v>
      </c>
      <c r="AE8" s="2">
        <f ca="1">IFERROR(__xludf.DUMMYFUNCTION("""COMPUTED_VALUE"""),53)</f>
        <v>53</v>
      </c>
      <c r="AF8" s="2">
        <f ca="1">IFERROR(__xludf.DUMMYFUNCTION("""COMPUTED_VALUE"""),69)</f>
        <v>69</v>
      </c>
      <c r="AG8" s="2">
        <f ca="1">IFERROR(__xludf.DUMMYFUNCTION("""COMPUTED_VALUE"""),86)</f>
        <v>86</v>
      </c>
      <c r="AH8" s="2">
        <f ca="1">IFERROR(__xludf.DUMMYFUNCTION("""COMPUTED_VALUE"""),90)</f>
        <v>90</v>
      </c>
      <c r="AI8" s="2">
        <f ca="1">IFERROR(__xludf.DUMMYFUNCTION("""COMPUTED_VALUE"""),97)</f>
        <v>97</v>
      </c>
      <c r="AJ8" s="2">
        <f ca="1">IFERROR(__xludf.DUMMYFUNCTION("""COMPUTED_VALUE"""),104)</f>
        <v>104</v>
      </c>
      <c r="AK8" s="2">
        <f ca="1">IFERROR(__xludf.DUMMYFUNCTION("""COMPUTED_VALUE"""),106)</f>
        <v>106</v>
      </c>
      <c r="AL8" s="2">
        <f ca="1">IFERROR(__xludf.DUMMYFUNCTION("""COMPUTED_VALUE"""),112)</f>
        <v>112</v>
      </c>
      <c r="AM8" s="2">
        <f ca="1">IFERROR(__xludf.DUMMYFUNCTION("""COMPUTED_VALUE"""),134)</f>
        <v>134</v>
      </c>
      <c r="AN8" s="2">
        <f ca="1">IFERROR(__xludf.DUMMYFUNCTION("""COMPUTED_VALUE"""),147)</f>
        <v>147</v>
      </c>
      <c r="AO8" s="2">
        <f ca="1">IFERROR(__xludf.DUMMYFUNCTION("""COMPUTED_VALUE"""),161)</f>
        <v>161</v>
      </c>
      <c r="AP8" s="2">
        <f ca="1">IFERROR(__xludf.DUMMYFUNCTION("""COMPUTED_VALUE"""),168)</f>
        <v>168</v>
      </c>
      <c r="AQ8" s="2">
        <f ca="1">IFERROR(__xludf.DUMMYFUNCTION("""COMPUTED_VALUE"""),176)</f>
        <v>176</v>
      </c>
      <c r="AR8" s="2">
        <f ca="1">IFERROR(__xludf.DUMMYFUNCTION("""COMPUTED_VALUE"""),181)</f>
        <v>181</v>
      </c>
      <c r="AS8" s="2">
        <f ca="1">IFERROR(__xludf.DUMMYFUNCTION("""COMPUTED_VALUE"""),192)</f>
        <v>192</v>
      </c>
      <c r="AT8" s="2">
        <f ca="1">IFERROR(__xludf.DUMMYFUNCTION("""COMPUTED_VALUE"""),202)</f>
        <v>202</v>
      </c>
      <c r="AU8" s="2">
        <f ca="1">IFERROR(__xludf.DUMMYFUNCTION("""COMPUTED_VALUE"""),210)</f>
        <v>210</v>
      </c>
      <c r="AV8" s="2">
        <f ca="1">IFERROR(__xludf.DUMMYFUNCTION("""COMPUTED_VALUE"""),214)</f>
        <v>214</v>
      </c>
      <c r="AW8" s="2">
        <f ca="1">IFERROR(__xludf.DUMMYFUNCTION("""COMPUTED_VALUE"""),217)</f>
        <v>217</v>
      </c>
      <c r="AX8" s="2">
        <f ca="1">IFERROR(__xludf.DUMMYFUNCTION("""COMPUTED_VALUE"""),218)</f>
        <v>218</v>
      </c>
      <c r="AY8" s="2">
        <f ca="1">IFERROR(__xludf.DUMMYFUNCTION("""COMPUTED_VALUE"""),223)</f>
        <v>223</v>
      </c>
      <c r="AZ8" s="2">
        <f ca="1">IFERROR(__xludf.DUMMYFUNCTION("""COMPUTED_VALUE"""),230)</f>
        <v>230</v>
      </c>
    </row>
    <row r="9" spans="1:57" ht="15.75" customHeight="1" x14ac:dyDescent="0.25">
      <c r="A9" s="2" t="str">
        <f ca="1">IFERROR(__xludf.DUMMYFUNCTION("""COMPUTED_VALUE"""),"Guizhou")</f>
        <v>Guizhou</v>
      </c>
      <c r="B9" s="2" t="str">
        <f ca="1">IFERROR(__xludf.DUMMYFUNCTION("""COMPUTED_VALUE"""),"Mainland China")</f>
        <v>Mainland China</v>
      </c>
      <c r="C9" s="2">
        <f ca="1">IFERROR(__xludf.DUMMYFUNCTION("""COMPUTED_VALUE"""),26.8154)</f>
        <v>26.8154</v>
      </c>
      <c r="D9" s="2">
        <f ca="1">IFERROR(__xludf.DUMMYFUNCTION("""COMPUTED_VALUE"""),106.8748)</f>
        <v>106.87479999999999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IFERROR(__xludf.DUMMYFUNCTION("""COMPUTED_VALUE"""),1)</f>
        <v>1</v>
      </c>
      <c r="M9" s="2">
        <f ca="1">IFERROR(__xludf.DUMMYFUNCTION("""COMPUTED_VALUE"""),1)</f>
        <v>1</v>
      </c>
      <c r="N9" s="2">
        <f ca="1">IFERROR(__xludf.DUMMYFUNCTION("""COMPUTED_VALUE"""),2)</f>
        <v>2</v>
      </c>
      <c r="O9" s="2">
        <f ca="1">IFERROR(__xludf.DUMMYFUNCTION("""COMPUTED_VALUE"""),2)</f>
        <v>2</v>
      </c>
      <c r="P9" s="2">
        <f ca="1">IFERROR(__xludf.DUMMYFUNCTION("""COMPUTED_VALUE"""),2)</f>
        <v>2</v>
      </c>
      <c r="Q9" s="2">
        <f ca="1">IFERROR(__xludf.DUMMYFUNCTION("""COMPUTED_VALUE"""),2)</f>
        <v>2</v>
      </c>
      <c r="R9" s="2">
        <f ca="1">IFERROR(__xludf.DUMMYFUNCTION("""COMPUTED_VALUE"""),2)</f>
        <v>2</v>
      </c>
      <c r="S9" s="2">
        <f ca="1">IFERROR(__xludf.DUMMYFUNCTION("""COMPUTED_VALUE"""),9)</f>
        <v>9</v>
      </c>
      <c r="T9" s="2">
        <f ca="1">IFERROR(__xludf.DUMMYFUNCTION("""COMPUTED_VALUE"""),6)</f>
        <v>6</v>
      </c>
      <c r="U9" s="2">
        <f ca="1">IFERROR(__xludf.DUMMYFUNCTION("""COMPUTED_VALUE"""),6)</f>
        <v>6</v>
      </c>
      <c r="V9" s="2">
        <f ca="1">IFERROR(__xludf.DUMMYFUNCTION("""COMPUTED_VALUE"""),7)</f>
        <v>7</v>
      </c>
      <c r="W9" s="2">
        <f ca="1">IFERROR(__xludf.DUMMYFUNCTION("""COMPUTED_VALUE"""),7)</f>
        <v>7</v>
      </c>
      <c r="X9" s="2">
        <f ca="1">IFERROR(__xludf.DUMMYFUNCTION("""COMPUTED_VALUE"""),10)</f>
        <v>10</v>
      </c>
      <c r="Y9" s="2">
        <f ca="1">IFERROR(__xludf.DUMMYFUNCTION("""COMPUTED_VALUE"""),17)</f>
        <v>17</v>
      </c>
      <c r="Z9" s="2">
        <f ca="1">IFERROR(__xludf.DUMMYFUNCTION("""COMPUTED_VALUE"""),18)</f>
        <v>18</v>
      </c>
      <c r="AA9" s="2">
        <f ca="1">IFERROR(__xludf.DUMMYFUNCTION("""COMPUTED_VALUE"""),27)</f>
        <v>27</v>
      </c>
      <c r="AB9" s="2">
        <f ca="1">IFERROR(__xludf.DUMMYFUNCTION("""COMPUTED_VALUE"""),28)</f>
        <v>28</v>
      </c>
      <c r="AC9" s="2">
        <f ca="1">IFERROR(__xludf.DUMMYFUNCTION("""COMPUTED_VALUE"""),41)</f>
        <v>41</v>
      </c>
      <c r="AD9" s="2">
        <f ca="1">IFERROR(__xludf.DUMMYFUNCTION("""COMPUTED_VALUE"""),46)</f>
        <v>46</v>
      </c>
      <c r="AE9" s="2">
        <f ca="1">IFERROR(__xludf.DUMMYFUNCTION("""COMPUTED_VALUE"""),57)</f>
        <v>57</v>
      </c>
      <c r="AF9" s="2">
        <f ca="1">IFERROR(__xludf.DUMMYFUNCTION("""COMPUTED_VALUE"""),66)</f>
        <v>66</v>
      </c>
      <c r="AG9" s="2">
        <f ca="1">IFERROR(__xludf.DUMMYFUNCTION("""COMPUTED_VALUE"""),70)</f>
        <v>70</v>
      </c>
      <c r="AH9" s="2">
        <f ca="1">IFERROR(__xludf.DUMMYFUNCTION("""COMPUTED_VALUE"""),72)</f>
        <v>72</v>
      </c>
      <c r="AI9" s="2">
        <f ca="1">IFERROR(__xludf.DUMMYFUNCTION("""COMPUTED_VALUE"""),77)</f>
        <v>77</v>
      </c>
      <c r="AJ9" s="2">
        <f ca="1">IFERROR(__xludf.DUMMYFUNCTION("""COMPUTED_VALUE"""),90)</f>
        <v>90</v>
      </c>
      <c r="AK9" s="2">
        <f ca="1">IFERROR(__xludf.DUMMYFUNCTION("""COMPUTED_VALUE"""),102)</f>
        <v>102</v>
      </c>
      <c r="AL9" s="2">
        <f ca="1">IFERROR(__xludf.DUMMYFUNCTION("""COMPUTED_VALUE"""),102)</f>
        <v>102</v>
      </c>
      <c r="AM9" s="2">
        <f ca="1">IFERROR(__xludf.DUMMYFUNCTION("""COMPUTED_VALUE"""),104)</f>
        <v>104</v>
      </c>
      <c r="AN9" s="2">
        <f ca="1">IFERROR(__xludf.DUMMYFUNCTION("""COMPUTED_VALUE"""),104)</f>
        <v>104</v>
      </c>
      <c r="AO9" s="2">
        <f ca="1">IFERROR(__xludf.DUMMYFUNCTION("""COMPUTED_VALUE"""),112)</f>
        <v>112</v>
      </c>
      <c r="AP9" s="2">
        <f ca="1">IFERROR(__xludf.DUMMYFUNCTION("""COMPUTED_VALUE"""),112)</f>
        <v>112</v>
      </c>
      <c r="AQ9" s="2">
        <f ca="1">IFERROR(__xludf.DUMMYFUNCTION("""COMPUTED_VALUE"""),112)</f>
        <v>112</v>
      </c>
      <c r="AR9" s="2">
        <f ca="1">IFERROR(__xludf.DUMMYFUNCTION("""COMPUTED_VALUE"""),112)</f>
        <v>112</v>
      </c>
      <c r="AS9" s="2">
        <f ca="1">IFERROR(__xludf.DUMMYFUNCTION("""COMPUTED_VALUE"""),114)</f>
        <v>114</v>
      </c>
      <c r="AT9" s="2">
        <f ca="1">IFERROR(__xludf.DUMMYFUNCTION("""COMPUTED_VALUE"""),114)</f>
        <v>114</v>
      </c>
      <c r="AU9" s="2">
        <f ca="1">IFERROR(__xludf.DUMMYFUNCTION("""COMPUTED_VALUE"""),114)</f>
        <v>114</v>
      </c>
      <c r="AV9" s="2">
        <f ca="1">IFERROR(__xludf.DUMMYFUNCTION("""COMPUTED_VALUE"""),114)</f>
        <v>114</v>
      </c>
      <c r="AW9" s="2">
        <f ca="1">IFERROR(__xludf.DUMMYFUNCTION("""COMPUTED_VALUE"""),114)</f>
        <v>114</v>
      </c>
      <c r="AX9" s="2">
        <f ca="1">IFERROR(__xludf.DUMMYFUNCTION("""COMPUTED_VALUE"""),115)</f>
        <v>115</v>
      </c>
      <c r="AY9" s="2">
        <f ca="1">IFERROR(__xludf.DUMMYFUNCTION("""COMPUTED_VALUE"""),117)</f>
        <v>117</v>
      </c>
      <c r="AZ9" s="2">
        <f ca="1">IFERROR(__xludf.DUMMYFUNCTION("""COMPUTED_VALUE"""),123)</f>
        <v>123</v>
      </c>
    </row>
    <row r="10" spans="1:57" ht="15.75" customHeight="1" x14ac:dyDescent="0.25">
      <c r="A10" s="2" t="str">
        <f ca="1">IFERROR(__xludf.DUMMYFUNCTION("""COMPUTED_VALUE"""),"Hainan")</f>
        <v>Hainan</v>
      </c>
      <c r="B10" s="2" t="str">
        <f ca="1">IFERROR(__xludf.DUMMYFUNCTION("""COMPUTED_VALUE"""),"Mainland China")</f>
        <v>Mainland China</v>
      </c>
      <c r="C10" s="2">
        <f ca="1">IFERROR(__xludf.DUMMYFUNCTION("""COMPUTED_VALUE"""),19.1959)</f>
        <v>19.195900000000002</v>
      </c>
      <c r="D10" s="2">
        <f ca="1">IFERROR(__xludf.DUMMYFUNCTION("""COMPUTED_VALUE"""),109.7453)</f>
        <v>109.7453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IFERROR(__xludf.DUMMYFUNCTION("""COMPUTED_VALUE"""),0)</f>
        <v>0</v>
      </c>
      <c r="K10" s="2">
        <f ca="1">IFERROR(__xludf.DUMMYFUNCTION("""COMPUTED_VALUE"""),0)</f>
        <v>0</v>
      </c>
      <c r="L10" s="2">
        <f ca="1">IFERROR(__xludf.DUMMYFUNCTION("""COMPUTED_VALUE"""),0)</f>
        <v>0</v>
      </c>
      <c r="M10" s="2">
        <f ca="1">IFERROR(__xludf.DUMMYFUNCTION("""COMPUTED_VALUE"""),1)</f>
        <v>1</v>
      </c>
      <c r="N10" s="2">
        <f ca="1">IFERROR(__xludf.DUMMYFUNCTION("""COMPUTED_VALUE"""),1)</f>
        <v>1</v>
      </c>
      <c r="O10" s="2">
        <f ca="1">IFERROR(__xludf.DUMMYFUNCTION("""COMPUTED_VALUE"""),1)</f>
        <v>1</v>
      </c>
      <c r="P10" s="2">
        <f ca="1">IFERROR(__xludf.DUMMYFUNCTION("""COMPUTED_VALUE"""),4)</f>
        <v>4</v>
      </c>
      <c r="Q10" s="2">
        <f ca="1">IFERROR(__xludf.DUMMYFUNCTION("""COMPUTED_VALUE"""),4)</f>
        <v>4</v>
      </c>
      <c r="R10" s="2">
        <f ca="1">IFERROR(__xludf.DUMMYFUNCTION("""COMPUTED_VALUE"""),5)</f>
        <v>5</v>
      </c>
      <c r="S10" s="2">
        <f ca="1">IFERROR(__xludf.DUMMYFUNCTION("""COMPUTED_VALUE"""),5)</f>
        <v>5</v>
      </c>
      <c r="T10" s="2">
        <f ca="1">IFERROR(__xludf.DUMMYFUNCTION("""COMPUTED_VALUE"""),8)</f>
        <v>8</v>
      </c>
      <c r="U10" s="2">
        <f ca="1">IFERROR(__xludf.DUMMYFUNCTION("""COMPUTED_VALUE"""),10)</f>
        <v>10</v>
      </c>
      <c r="V10" s="2">
        <f ca="1">IFERROR(__xludf.DUMMYFUNCTION("""COMPUTED_VALUE"""),14)</f>
        <v>14</v>
      </c>
      <c r="W10" s="2">
        <f ca="1">IFERROR(__xludf.DUMMYFUNCTION("""COMPUTED_VALUE"""),19)</f>
        <v>19</v>
      </c>
      <c r="X10" s="2">
        <f ca="1">IFERROR(__xludf.DUMMYFUNCTION("""COMPUTED_VALUE"""),19)</f>
        <v>19</v>
      </c>
      <c r="Y10" s="2">
        <f ca="1">IFERROR(__xludf.DUMMYFUNCTION("""COMPUTED_VALUE"""),20)</f>
        <v>20</v>
      </c>
      <c r="Z10" s="2">
        <f ca="1">IFERROR(__xludf.DUMMYFUNCTION("""COMPUTED_VALUE"""),27)</f>
        <v>27</v>
      </c>
      <c r="AA10" s="2">
        <f ca="1">IFERROR(__xludf.DUMMYFUNCTION("""COMPUTED_VALUE"""),30)</f>
        <v>30</v>
      </c>
      <c r="AB10" s="2">
        <f ca="1">IFERROR(__xludf.DUMMYFUNCTION("""COMPUTED_VALUE"""),43)</f>
        <v>43</v>
      </c>
      <c r="AC10" s="2">
        <f ca="1">IFERROR(__xludf.DUMMYFUNCTION("""COMPUTED_VALUE"""),39)</f>
        <v>39</v>
      </c>
      <c r="AD10" s="2">
        <f ca="1">IFERROR(__xludf.DUMMYFUNCTION("""COMPUTED_VALUE"""),52)</f>
        <v>52</v>
      </c>
      <c r="AE10" s="2">
        <f ca="1">IFERROR(__xludf.DUMMYFUNCTION("""COMPUTED_VALUE"""),59)</f>
        <v>59</v>
      </c>
      <c r="AF10" s="2">
        <f ca="1">IFERROR(__xludf.DUMMYFUNCTION("""COMPUTED_VALUE"""),79)</f>
        <v>79</v>
      </c>
      <c r="AG10" s="2">
        <f ca="1">IFERROR(__xludf.DUMMYFUNCTION("""COMPUTED_VALUE"""),84)</f>
        <v>84</v>
      </c>
      <c r="AH10" s="2">
        <f ca="1">IFERROR(__xludf.DUMMYFUNCTION("""COMPUTED_VALUE"""),86)</f>
        <v>86</v>
      </c>
      <c r="AI10" s="2">
        <f ca="1">IFERROR(__xludf.DUMMYFUNCTION("""COMPUTED_VALUE"""),95)</f>
        <v>95</v>
      </c>
      <c r="AJ10" s="2">
        <f ca="1">IFERROR(__xludf.DUMMYFUNCTION("""COMPUTED_VALUE"""),104)</f>
        <v>104</v>
      </c>
      <c r="AK10" s="2">
        <f ca="1">IFERROR(__xludf.DUMMYFUNCTION("""COMPUTED_VALUE"""),106)</f>
        <v>106</v>
      </c>
      <c r="AL10" s="2">
        <f ca="1">IFERROR(__xludf.DUMMYFUNCTION("""COMPUTED_VALUE"""),116)</f>
        <v>116</v>
      </c>
      <c r="AM10" s="2">
        <f ca="1">IFERROR(__xludf.DUMMYFUNCTION("""COMPUTED_VALUE"""),124)</f>
        <v>124</v>
      </c>
      <c r="AN10" s="2">
        <f ca="1">IFERROR(__xludf.DUMMYFUNCTION("""COMPUTED_VALUE"""),129)</f>
        <v>129</v>
      </c>
      <c r="AO10" s="2">
        <f ca="1">IFERROR(__xludf.DUMMYFUNCTION("""COMPUTED_VALUE"""),131)</f>
        <v>131</v>
      </c>
      <c r="AP10" s="2">
        <f ca="1">IFERROR(__xludf.DUMMYFUNCTION("""COMPUTED_VALUE"""),133)</f>
        <v>133</v>
      </c>
      <c r="AQ10" s="2">
        <f ca="1">IFERROR(__xludf.DUMMYFUNCTION("""COMPUTED_VALUE"""),148)</f>
        <v>148</v>
      </c>
      <c r="AR10" s="2">
        <f ca="1">IFERROR(__xludf.DUMMYFUNCTION("""COMPUTED_VALUE"""),149)</f>
        <v>149</v>
      </c>
      <c r="AS10" s="2">
        <f ca="1">IFERROR(__xludf.DUMMYFUNCTION("""COMPUTED_VALUE"""),151)</f>
        <v>151</v>
      </c>
      <c r="AT10" s="2">
        <f ca="1">IFERROR(__xludf.DUMMYFUNCTION("""COMPUTED_VALUE"""),155)</f>
        <v>155</v>
      </c>
      <c r="AU10" s="2">
        <f ca="1">IFERROR(__xludf.DUMMYFUNCTION("""COMPUTED_VALUE"""),158)</f>
        <v>158</v>
      </c>
      <c r="AV10" s="2">
        <f ca="1">IFERROR(__xludf.DUMMYFUNCTION("""COMPUTED_VALUE"""),158)</f>
        <v>158</v>
      </c>
      <c r="AW10" s="2">
        <f ca="1">IFERROR(__xludf.DUMMYFUNCTION("""COMPUTED_VALUE"""),158)</f>
        <v>158</v>
      </c>
      <c r="AX10" s="2">
        <f ca="1">IFERROR(__xludf.DUMMYFUNCTION("""COMPUTED_VALUE"""),158)</f>
        <v>158</v>
      </c>
      <c r="AY10" s="2">
        <f ca="1">IFERROR(__xludf.DUMMYFUNCTION("""COMPUTED_VALUE"""),159)</f>
        <v>159</v>
      </c>
      <c r="AZ10" s="2">
        <f ca="1">IFERROR(__xludf.DUMMYFUNCTION("""COMPUTED_VALUE"""),159)</f>
        <v>159</v>
      </c>
    </row>
    <row r="11" spans="1:57" ht="15.75" customHeight="1" x14ac:dyDescent="0.25">
      <c r="A11" s="2" t="str">
        <f ca="1">IFERROR(__xludf.DUMMYFUNCTION("""COMPUTED_VALUE"""),"Hebei")</f>
        <v>Hebei</v>
      </c>
      <c r="B11" s="2" t="str">
        <f ca="1">IFERROR(__xludf.DUMMYFUNCTION("""COMPUTED_VALUE"""),"Mainland China")</f>
        <v>Mainland China</v>
      </c>
      <c r="C11" s="2">
        <f ca="1">IFERROR(__xludf.DUMMYFUNCTION("""COMPUTED_VALUE"""),38.0428)</f>
        <v>38.0428</v>
      </c>
      <c r="D11" s="2">
        <f ca="1">IFERROR(__xludf.DUMMYFUNCTION("""COMPUTED_VALUE"""),114.5149)</f>
        <v>114.5149</v>
      </c>
      <c r="E11" s="2">
        <f ca="1">IFERROR(__xludf.DUMMYFUNCTION("""COMPUTED_VALUE"""),0)</f>
        <v>0</v>
      </c>
      <c r="F11" s="2">
        <f ca="1">IFERROR(__xludf.DUMMYFUNCTION("""COMPUTED_VALUE"""),0)</f>
        <v>0</v>
      </c>
      <c r="G11" s="2">
        <f ca="1">IFERROR(__xludf.DUMMYFUNCTION("""COMPUTED_VALUE"""),0)</f>
        <v>0</v>
      </c>
      <c r="H11" s="2">
        <f ca="1">IFERROR(__xludf.DUMMYFUNCTION("""COMPUTED_VALUE"""),0)</f>
        <v>0</v>
      </c>
      <c r="I11" s="2">
        <f ca="1">IFERROR(__xludf.DUMMYFUNCTION("""COMPUTED_VALUE"""),0)</f>
        <v>0</v>
      </c>
      <c r="J11" s="2">
        <f ca="1">IFERROR(__xludf.DUMMYFUNCTION("""COMPUTED_VALUE"""),0)</f>
        <v>0</v>
      </c>
      <c r="K11" s="2">
        <f ca="1">IFERROR(__xludf.DUMMYFUNCTION("""COMPUTED_VALUE"""),0)</f>
        <v>0</v>
      </c>
      <c r="L11" s="2">
        <f ca="1">IFERROR(__xludf.DUMMYFUNCTION("""COMPUTED_VALUE"""),0)</f>
        <v>0</v>
      </c>
      <c r="M11" s="2">
        <f ca="1">IFERROR(__xludf.DUMMYFUNCTION("""COMPUTED_VALUE"""),0)</f>
        <v>0</v>
      </c>
      <c r="N11" s="2">
        <f ca="1">IFERROR(__xludf.DUMMYFUNCTION("""COMPUTED_VALUE"""),0)</f>
        <v>0</v>
      </c>
      <c r="O11" s="2">
        <f ca="1">IFERROR(__xludf.DUMMYFUNCTION("""COMPUTED_VALUE"""),0)</f>
        <v>0</v>
      </c>
      <c r="P11" s="2">
        <f ca="1">IFERROR(__xludf.DUMMYFUNCTION("""COMPUTED_VALUE"""),3)</f>
        <v>3</v>
      </c>
      <c r="Q11" s="2">
        <f ca="1">IFERROR(__xludf.DUMMYFUNCTION("""COMPUTED_VALUE"""),3)</f>
        <v>3</v>
      </c>
      <c r="R11" s="2">
        <f ca="1">IFERROR(__xludf.DUMMYFUNCTION("""COMPUTED_VALUE"""),4)</f>
        <v>4</v>
      </c>
      <c r="S11" s="2">
        <f ca="1">IFERROR(__xludf.DUMMYFUNCTION("""COMPUTED_VALUE"""),6)</f>
        <v>6</v>
      </c>
      <c r="T11" s="2">
        <f ca="1">IFERROR(__xludf.DUMMYFUNCTION("""COMPUTED_VALUE"""),13)</f>
        <v>13</v>
      </c>
      <c r="U11" s="2">
        <f ca="1">IFERROR(__xludf.DUMMYFUNCTION("""COMPUTED_VALUE"""),22)</f>
        <v>22</v>
      </c>
      <c r="V11" s="2">
        <f ca="1">IFERROR(__xludf.DUMMYFUNCTION("""COMPUTED_VALUE"""),30)</f>
        <v>30</v>
      </c>
      <c r="W11" s="2">
        <f ca="1">IFERROR(__xludf.DUMMYFUNCTION("""COMPUTED_VALUE"""),34)</f>
        <v>34</v>
      </c>
      <c r="X11" s="2">
        <f ca="1">IFERROR(__xludf.DUMMYFUNCTION("""COMPUTED_VALUE"""),41)</f>
        <v>41</v>
      </c>
      <c r="Y11" s="2">
        <f ca="1">IFERROR(__xludf.DUMMYFUNCTION("""COMPUTED_VALUE"""),48)</f>
        <v>48</v>
      </c>
      <c r="Z11" s="2">
        <f ca="1">IFERROR(__xludf.DUMMYFUNCTION("""COMPUTED_VALUE"""),54)</f>
        <v>54</v>
      </c>
      <c r="AA11" s="2">
        <f ca="1">IFERROR(__xludf.DUMMYFUNCTION("""COMPUTED_VALUE"""),68)</f>
        <v>68</v>
      </c>
      <c r="AB11" s="2">
        <f ca="1">IFERROR(__xludf.DUMMYFUNCTION("""COMPUTED_VALUE"""),87)</f>
        <v>87</v>
      </c>
      <c r="AC11" s="2">
        <f ca="1">IFERROR(__xludf.DUMMYFUNCTION("""COMPUTED_VALUE"""),101)</f>
        <v>101</v>
      </c>
      <c r="AD11" s="2">
        <f ca="1">IFERROR(__xludf.DUMMYFUNCTION("""COMPUTED_VALUE"""),105)</f>
        <v>105</v>
      </c>
      <c r="AE11" s="2">
        <f ca="1">IFERROR(__xludf.DUMMYFUNCTION("""COMPUTED_VALUE"""),122)</f>
        <v>122</v>
      </c>
      <c r="AF11" s="2">
        <f ca="1">IFERROR(__xludf.DUMMYFUNCTION("""COMPUTED_VALUE"""),136)</f>
        <v>136</v>
      </c>
      <c r="AG11" s="2">
        <f ca="1">IFERROR(__xludf.DUMMYFUNCTION("""COMPUTED_VALUE"""),152)</f>
        <v>152</v>
      </c>
      <c r="AH11" s="2">
        <f ca="1">IFERROR(__xludf.DUMMYFUNCTION("""COMPUTED_VALUE"""),169)</f>
        <v>169</v>
      </c>
      <c r="AI11" s="2">
        <f ca="1">IFERROR(__xludf.DUMMYFUNCTION("""COMPUTED_VALUE"""),184)</f>
        <v>184</v>
      </c>
      <c r="AJ11" s="2">
        <f ca="1">IFERROR(__xludf.DUMMYFUNCTION("""COMPUTED_VALUE"""),203)</f>
        <v>203</v>
      </c>
      <c r="AK11" s="2">
        <f ca="1">IFERROR(__xludf.DUMMYFUNCTION("""COMPUTED_VALUE"""),219)</f>
        <v>219</v>
      </c>
      <c r="AL11" s="2">
        <f ca="1">IFERROR(__xludf.DUMMYFUNCTION("""COMPUTED_VALUE"""),234)</f>
        <v>234</v>
      </c>
      <c r="AM11" s="2">
        <f ca="1">IFERROR(__xludf.DUMMYFUNCTION("""COMPUTED_VALUE"""),248)</f>
        <v>248</v>
      </c>
      <c r="AN11" s="2">
        <f ca="1">IFERROR(__xludf.DUMMYFUNCTION("""COMPUTED_VALUE"""),261)</f>
        <v>261</v>
      </c>
      <c r="AO11" s="2">
        <f ca="1">IFERROR(__xludf.DUMMYFUNCTION("""COMPUTED_VALUE"""),274)</f>
        <v>274</v>
      </c>
      <c r="AP11" s="2">
        <f ca="1">IFERROR(__xludf.DUMMYFUNCTION("""COMPUTED_VALUE"""),277)</f>
        <v>277</v>
      </c>
      <c r="AQ11" s="2">
        <f ca="1">IFERROR(__xludf.DUMMYFUNCTION("""COMPUTED_VALUE"""),282)</f>
        <v>282</v>
      </c>
      <c r="AR11" s="2">
        <f ca="1">IFERROR(__xludf.DUMMYFUNCTION("""COMPUTED_VALUE"""),294)</f>
        <v>294</v>
      </c>
      <c r="AS11" s="2">
        <f ca="1">IFERROR(__xludf.DUMMYFUNCTION("""COMPUTED_VALUE"""),296)</f>
        <v>296</v>
      </c>
      <c r="AT11" s="2">
        <f ca="1">IFERROR(__xludf.DUMMYFUNCTION("""COMPUTED_VALUE"""),300)</f>
        <v>300</v>
      </c>
      <c r="AU11" s="2">
        <f ca="1">IFERROR(__xludf.DUMMYFUNCTION("""COMPUTED_VALUE"""),301)</f>
        <v>301</v>
      </c>
      <c r="AV11" s="2">
        <f ca="1">IFERROR(__xludf.DUMMYFUNCTION("""COMPUTED_VALUE"""),304)</f>
        <v>304</v>
      </c>
      <c r="AW11" s="2">
        <f ca="1">IFERROR(__xludf.DUMMYFUNCTION("""COMPUTED_VALUE"""),305)</f>
        <v>305</v>
      </c>
      <c r="AX11" s="2">
        <f ca="1">IFERROR(__xludf.DUMMYFUNCTION("""COMPUTED_VALUE"""),307)</f>
        <v>307</v>
      </c>
      <c r="AY11" s="2">
        <f ca="1">IFERROR(__xludf.DUMMYFUNCTION("""COMPUTED_VALUE"""),307)</f>
        <v>307</v>
      </c>
      <c r="AZ11" s="2">
        <f ca="1">IFERROR(__xludf.DUMMYFUNCTION("""COMPUTED_VALUE"""),307)</f>
        <v>307</v>
      </c>
    </row>
    <row r="12" spans="1:57" ht="15.75" customHeight="1" x14ac:dyDescent="0.25">
      <c r="A12" s="2" t="str">
        <f ca="1">IFERROR(__xludf.DUMMYFUNCTION("""COMPUTED_VALUE"""),"Heilongjiang")</f>
        <v>Heilongjiang</v>
      </c>
      <c r="B12" s="2" t="str">
        <f ca="1">IFERROR(__xludf.DUMMYFUNCTION("""COMPUTED_VALUE"""),"Mainland China")</f>
        <v>Mainland China</v>
      </c>
      <c r="C12" s="2">
        <f ca="1">IFERROR(__xludf.DUMMYFUNCTION("""COMPUTED_VALUE"""),47.862)</f>
        <v>47.862000000000002</v>
      </c>
      <c r="D12" s="2">
        <f ca="1">IFERROR(__xludf.DUMMYFUNCTION("""COMPUTED_VALUE"""),127.7615)</f>
        <v>127.7615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IFERROR(__xludf.DUMMYFUNCTION("""COMPUTED_VALUE"""),0)</f>
        <v>0</v>
      </c>
      <c r="H12" s="2">
        <f ca="1">IFERROR(__xludf.DUMMYFUNCTION("""COMPUTED_VALUE"""),0)</f>
        <v>0</v>
      </c>
      <c r="I12" s="2">
        <f ca="1">IFERROR(__xludf.DUMMYFUNCTION("""COMPUTED_VALUE"""),0)</f>
        <v>0</v>
      </c>
      <c r="J12" s="2">
        <f ca="1">IFERROR(__xludf.DUMMYFUNCTION("""COMPUTED_VALUE"""),0)</f>
        <v>0</v>
      </c>
      <c r="K12" s="2">
        <f ca="1">IFERROR(__xludf.DUMMYFUNCTION("""COMPUTED_VALUE"""),0)</f>
        <v>0</v>
      </c>
      <c r="L12" s="2">
        <f ca="1">IFERROR(__xludf.DUMMYFUNCTION("""COMPUTED_VALUE"""),0)</f>
        <v>0</v>
      </c>
      <c r="M12" s="2">
        <f ca="1">IFERROR(__xludf.DUMMYFUNCTION("""COMPUTED_VALUE"""),0)</f>
        <v>0</v>
      </c>
      <c r="N12" s="2">
        <f ca="1">IFERROR(__xludf.DUMMYFUNCTION("""COMPUTED_VALUE"""),0)</f>
        <v>0</v>
      </c>
      <c r="O12" s="2">
        <f ca="1">IFERROR(__xludf.DUMMYFUNCTION("""COMPUTED_VALUE"""),2)</f>
        <v>2</v>
      </c>
      <c r="P12" s="2">
        <f ca="1">IFERROR(__xludf.DUMMYFUNCTION("""COMPUTED_VALUE"""),2)</f>
        <v>2</v>
      </c>
      <c r="Q12" s="2">
        <f ca="1">IFERROR(__xludf.DUMMYFUNCTION("""COMPUTED_VALUE"""),2)</f>
        <v>2</v>
      </c>
      <c r="R12" s="2">
        <f ca="1">IFERROR(__xludf.DUMMYFUNCTION("""COMPUTED_VALUE"""),4)</f>
        <v>4</v>
      </c>
      <c r="S12" s="2">
        <f ca="1">IFERROR(__xludf.DUMMYFUNCTION("""COMPUTED_VALUE"""),7)</f>
        <v>7</v>
      </c>
      <c r="T12" s="2">
        <f ca="1">IFERROR(__xludf.DUMMYFUNCTION("""COMPUTED_VALUE"""),8)</f>
        <v>8</v>
      </c>
      <c r="U12" s="2">
        <f ca="1">IFERROR(__xludf.DUMMYFUNCTION("""COMPUTED_VALUE"""),12)</f>
        <v>12</v>
      </c>
      <c r="V12" s="2">
        <f ca="1">IFERROR(__xludf.DUMMYFUNCTION("""COMPUTED_VALUE"""),13)</f>
        <v>13</v>
      </c>
      <c r="W12" s="2">
        <f ca="1">IFERROR(__xludf.DUMMYFUNCTION("""COMPUTED_VALUE"""),14)</f>
        <v>14</v>
      </c>
      <c r="X12" s="2">
        <f ca="1">IFERROR(__xludf.DUMMYFUNCTION("""COMPUTED_VALUE"""),30)</f>
        <v>30</v>
      </c>
      <c r="Y12" s="2">
        <f ca="1">IFERROR(__xludf.DUMMYFUNCTION("""COMPUTED_VALUE"""),28)</f>
        <v>28</v>
      </c>
      <c r="Z12" s="2">
        <f ca="1">IFERROR(__xludf.DUMMYFUNCTION("""COMPUTED_VALUE"""),31)</f>
        <v>31</v>
      </c>
      <c r="AA12" s="2">
        <f ca="1">IFERROR(__xludf.DUMMYFUNCTION("""COMPUTED_VALUE"""),33)</f>
        <v>33</v>
      </c>
      <c r="AB12" s="2">
        <f ca="1">IFERROR(__xludf.DUMMYFUNCTION("""COMPUTED_VALUE"""),47)</f>
        <v>47</v>
      </c>
      <c r="AC12" s="2">
        <f ca="1">IFERROR(__xludf.DUMMYFUNCTION("""COMPUTED_VALUE"""),68)</f>
        <v>68</v>
      </c>
      <c r="AD12" s="2">
        <f ca="1">IFERROR(__xludf.DUMMYFUNCTION("""COMPUTED_VALUE"""),79)</f>
        <v>79</v>
      </c>
      <c r="AE12" s="2">
        <f ca="1">IFERROR(__xludf.DUMMYFUNCTION("""COMPUTED_VALUE"""),85)</f>
        <v>85</v>
      </c>
      <c r="AF12" s="2">
        <f ca="1">IFERROR(__xludf.DUMMYFUNCTION("""COMPUTED_VALUE"""),111)</f>
        <v>111</v>
      </c>
      <c r="AG12" s="2">
        <f ca="1">IFERROR(__xludf.DUMMYFUNCTION("""COMPUTED_VALUE"""),120)</f>
        <v>120</v>
      </c>
      <c r="AH12" s="2">
        <f ca="1">IFERROR(__xludf.DUMMYFUNCTION("""COMPUTED_VALUE"""),136)</f>
        <v>136</v>
      </c>
      <c r="AI12" s="2">
        <f ca="1">IFERROR(__xludf.DUMMYFUNCTION("""COMPUTED_VALUE"""),175)</f>
        <v>175</v>
      </c>
      <c r="AJ12" s="2">
        <f ca="1">IFERROR(__xludf.DUMMYFUNCTION("""COMPUTED_VALUE"""),204)</f>
        <v>204</v>
      </c>
      <c r="AK12" s="2">
        <f ca="1">IFERROR(__xludf.DUMMYFUNCTION("""COMPUTED_VALUE"""),222)</f>
        <v>222</v>
      </c>
      <c r="AL12" s="2">
        <f ca="1">IFERROR(__xludf.DUMMYFUNCTION("""COMPUTED_VALUE"""),227)</f>
        <v>227</v>
      </c>
      <c r="AM12" s="2">
        <f ca="1">IFERROR(__xludf.DUMMYFUNCTION("""COMPUTED_VALUE"""),243)</f>
        <v>243</v>
      </c>
      <c r="AN12" s="2">
        <f ca="1">IFERROR(__xludf.DUMMYFUNCTION("""COMPUTED_VALUE"""),249)</f>
        <v>249</v>
      </c>
      <c r="AO12" s="2">
        <f ca="1">IFERROR(__xludf.DUMMYFUNCTION("""COMPUTED_VALUE"""),270)</f>
        <v>270</v>
      </c>
      <c r="AP12" s="2">
        <f ca="1">IFERROR(__xludf.DUMMYFUNCTION("""COMPUTED_VALUE"""),283)</f>
        <v>283</v>
      </c>
      <c r="AQ12" s="2">
        <f ca="1">IFERROR(__xludf.DUMMYFUNCTION("""COMPUTED_VALUE"""),301)</f>
        <v>301</v>
      </c>
      <c r="AR12" s="2">
        <f ca="1">IFERROR(__xludf.DUMMYFUNCTION("""COMPUTED_VALUE"""),342)</f>
        <v>342</v>
      </c>
      <c r="AS12" s="2">
        <f ca="1">IFERROR(__xludf.DUMMYFUNCTION("""COMPUTED_VALUE"""),356)</f>
        <v>356</v>
      </c>
      <c r="AT12" s="2">
        <f ca="1">IFERROR(__xludf.DUMMYFUNCTION("""COMPUTED_VALUE"""),366)</f>
        <v>366</v>
      </c>
      <c r="AU12" s="2">
        <f ca="1">IFERROR(__xludf.DUMMYFUNCTION("""COMPUTED_VALUE"""),373)</f>
        <v>373</v>
      </c>
      <c r="AV12" s="2">
        <f ca="1">IFERROR(__xludf.DUMMYFUNCTION("""COMPUTED_VALUE"""),379)</f>
        <v>379</v>
      </c>
      <c r="AW12" s="2">
        <f ca="1">IFERROR(__xludf.DUMMYFUNCTION("""COMPUTED_VALUE"""),396)</f>
        <v>396</v>
      </c>
      <c r="AX12" s="2">
        <f ca="1">IFERROR(__xludf.DUMMYFUNCTION("""COMPUTED_VALUE"""),403)</f>
        <v>403</v>
      </c>
      <c r="AY12" s="2">
        <f ca="1">IFERROR(__xludf.DUMMYFUNCTION("""COMPUTED_VALUE"""),412)</f>
        <v>412</v>
      </c>
      <c r="AZ12" s="2">
        <f ca="1">IFERROR(__xludf.DUMMYFUNCTION("""COMPUTED_VALUE"""),430)</f>
        <v>430</v>
      </c>
    </row>
    <row r="13" spans="1:57" ht="15.75" customHeight="1" x14ac:dyDescent="0.25">
      <c r="A13" s="2" t="str">
        <f ca="1">IFERROR(__xludf.DUMMYFUNCTION("""COMPUTED_VALUE"""),"Henan")</f>
        <v>Henan</v>
      </c>
      <c r="B13" s="2" t="str">
        <f ca="1">IFERROR(__xludf.DUMMYFUNCTION("""COMPUTED_VALUE"""),"Mainland China")</f>
        <v>Mainland China</v>
      </c>
      <c r="C13" s="2">
        <f ca="1">IFERROR(__xludf.DUMMYFUNCTION("""COMPUTED_VALUE"""),33.88202)</f>
        <v>33.882019999999997</v>
      </c>
      <c r="D13" s="2">
        <f ca="1">IFERROR(__xludf.DUMMYFUNCTION("""COMPUTED_VALUE"""),113.614)</f>
        <v>113.614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IFERROR(__xludf.DUMMYFUNCTION("""COMPUTED_VALUE"""),0)</f>
        <v>0</v>
      </c>
      <c r="J13" s="2">
        <f ca="1">IFERROR(__xludf.DUMMYFUNCTION("""COMPUTED_VALUE"""),0)</f>
        <v>0</v>
      </c>
      <c r="K13" s="2">
        <f ca="1">IFERROR(__xludf.DUMMYFUNCTION("""COMPUTED_VALUE"""),0)</f>
        <v>0</v>
      </c>
      <c r="L13" s="2">
        <f ca="1">IFERROR(__xludf.DUMMYFUNCTION("""COMPUTED_VALUE"""),1)</f>
        <v>1</v>
      </c>
      <c r="M13" s="2">
        <f ca="1">IFERROR(__xludf.DUMMYFUNCTION("""COMPUTED_VALUE"""),2)</f>
        <v>2</v>
      </c>
      <c r="N13" s="2">
        <f ca="1">IFERROR(__xludf.DUMMYFUNCTION("""COMPUTED_VALUE"""),3)</f>
        <v>3</v>
      </c>
      <c r="O13" s="2">
        <f ca="1">IFERROR(__xludf.DUMMYFUNCTION("""COMPUTED_VALUE"""),3)</f>
        <v>3</v>
      </c>
      <c r="P13" s="2">
        <f ca="1">IFERROR(__xludf.DUMMYFUNCTION("""COMPUTED_VALUE"""),10)</f>
        <v>10</v>
      </c>
      <c r="Q13" s="2">
        <f ca="1">IFERROR(__xludf.DUMMYFUNCTION("""COMPUTED_VALUE"""),16)</f>
        <v>16</v>
      </c>
      <c r="R13" s="2">
        <f ca="1">IFERROR(__xludf.DUMMYFUNCTION("""COMPUTED_VALUE"""),27)</f>
        <v>27</v>
      </c>
      <c r="S13" s="2">
        <f ca="1">IFERROR(__xludf.DUMMYFUNCTION("""COMPUTED_VALUE"""),47)</f>
        <v>47</v>
      </c>
      <c r="T13" s="2">
        <f ca="1">IFERROR(__xludf.DUMMYFUNCTION("""COMPUTED_VALUE"""),56)</f>
        <v>56</v>
      </c>
      <c r="U13" s="2">
        <f ca="1">IFERROR(__xludf.DUMMYFUNCTION("""COMPUTED_VALUE"""),86)</f>
        <v>86</v>
      </c>
      <c r="V13" s="2">
        <f ca="1">IFERROR(__xludf.DUMMYFUNCTION("""COMPUTED_VALUE"""),116)</f>
        <v>116</v>
      </c>
      <c r="W13" s="2">
        <f ca="1">IFERROR(__xludf.DUMMYFUNCTION("""COMPUTED_VALUE"""),153)</f>
        <v>153</v>
      </c>
      <c r="X13" s="2">
        <f ca="1">IFERROR(__xludf.DUMMYFUNCTION("""COMPUTED_VALUE"""),191)</f>
        <v>191</v>
      </c>
      <c r="Y13" s="2">
        <f ca="1">IFERROR(__xludf.DUMMYFUNCTION("""COMPUTED_VALUE"""),218)</f>
        <v>218</v>
      </c>
      <c r="Z13" s="2">
        <f ca="1">IFERROR(__xludf.DUMMYFUNCTION("""COMPUTED_VALUE"""),246)</f>
        <v>246</v>
      </c>
      <c r="AA13" s="2">
        <f ca="1">IFERROR(__xludf.DUMMYFUNCTION("""COMPUTED_VALUE"""),296)</f>
        <v>296</v>
      </c>
      <c r="AB13" s="2">
        <f ca="1">IFERROR(__xludf.DUMMYFUNCTION("""COMPUTED_VALUE"""),357)</f>
        <v>357</v>
      </c>
      <c r="AC13" s="2">
        <f ca="1">IFERROR(__xludf.DUMMYFUNCTION("""COMPUTED_VALUE"""),391)</f>
        <v>391</v>
      </c>
      <c r="AD13" s="2">
        <f ca="1">IFERROR(__xludf.DUMMYFUNCTION("""COMPUTED_VALUE"""),440)</f>
        <v>440</v>
      </c>
      <c r="AE13" s="2">
        <f ca="1">IFERROR(__xludf.DUMMYFUNCTION("""COMPUTED_VALUE"""),509)</f>
        <v>509</v>
      </c>
      <c r="AF13" s="2">
        <f ca="1">IFERROR(__xludf.DUMMYFUNCTION("""COMPUTED_VALUE"""),522)</f>
        <v>522</v>
      </c>
      <c r="AG13" s="2">
        <f ca="1">IFERROR(__xludf.DUMMYFUNCTION("""COMPUTED_VALUE"""),573)</f>
        <v>573</v>
      </c>
      <c r="AH13" s="2">
        <f ca="1">IFERROR(__xludf.DUMMYFUNCTION("""COMPUTED_VALUE"""),637)</f>
        <v>637</v>
      </c>
      <c r="AI13" s="2">
        <f ca="1">IFERROR(__xludf.DUMMYFUNCTION("""COMPUTED_VALUE"""),736)</f>
        <v>736</v>
      </c>
      <c r="AJ13" s="2">
        <f ca="1">IFERROR(__xludf.DUMMYFUNCTION("""COMPUTED_VALUE"""),830)</f>
        <v>830</v>
      </c>
      <c r="AK13" s="2">
        <f ca="1">IFERROR(__xludf.DUMMYFUNCTION("""COMPUTED_VALUE"""),868)</f>
        <v>868</v>
      </c>
      <c r="AL13" s="2">
        <f ca="1">IFERROR(__xludf.DUMMYFUNCTION("""COMPUTED_VALUE"""),943)</f>
        <v>943</v>
      </c>
      <c r="AM13" s="2">
        <f ca="1">IFERROR(__xludf.DUMMYFUNCTION("""COMPUTED_VALUE"""),1002)</f>
        <v>1002</v>
      </c>
      <c r="AN13" s="2">
        <f ca="1">IFERROR(__xludf.DUMMYFUNCTION("""COMPUTED_VALUE"""),1033)</f>
        <v>1033</v>
      </c>
      <c r="AO13" s="2">
        <f ca="1">IFERROR(__xludf.DUMMYFUNCTION("""COMPUTED_VALUE"""),1068)</f>
        <v>1068</v>
      </c>
      <c r="AP13" s="2">
        <f ca="1">IFERROR(__xludf.DUMMYFUNCTION("""COMPUTED_VALUE"""),1112)</f>
        <v>1112</v>
      </c>
      <c r="AQ13" s="2">
        <f ca="1">IFERROR(__xludf.DUMMYFUNCTION("""COMPUTED_VALUE"""),1170)</f>
        <v>1170</v>
      </c>
      <c r="AR13" s="2">
        <f ca="1">IFERROR(__xludf.DUMMYFUNCTION("""COMPUTED_VALUE"""),1198)</f>
        <v>1198</v>
      </c>
      <c r="AS13" s="2">
        <f ca="1">IFERROR(__xludf.DUMMYFUNCTION("""COMPUTED_VALUE"""),1205)</f>
        <v>1205</v>
      </c>
      <c r="AT13" s="2">
        <f ca="1">IFERROR(__xludf.DUMMYFUNCTION("""COMPUTED_VALUE"""),1231)</f>
        <v>1231</v>
      </c>
      <c r="AU13" s="2">
        <f ca="1">IFERROR(__xludf.DUMMYFUNCTION("""COMPUTED_VALUE"""),1234)</f>
        <v>1234</v>
      </c>
      <c r="AV13" s="2">
        <f ca="1">IFERROR(__xludf.DUMMYFUNCTION("""COMPUTED_VALUE"""),1239)</f>
        <v>1239</v>
      </c>
      <c r="AW13" s="2">
        <f ca="1">IFERROR(__xludf.DUMMYFUNCTION("""COMPUTED_VALUE"""),1244)</f>
        <v>1244</v>
      </c>
      <c r="AX13" s="2">
        <f ca="1">IFERROR(__xludf.DUMMYFUNCTION("""COMPUTED_VALUE"""),1244)</f>
        <v>1244</v>
      </c>
      <c r="AY13" s="2">
        <f ca="1">IFERROR(__xludf.DUMMYFUNCTION("""COMPUTED_VALUE"""),1247)</f>
        <v>1247</v>
      </c>
      <c r="AZ13" s="2">
        <f ca="1">IFERROR(__xludf.DUMMYFUNCTION("""COMPUTED_VALUE"""),1247)</f>
        <v>1247</v>
      </c>
    </row>
    <row r="14" spans="1:57" ht="15.75" customHeight="1" x14ac:dyDescent="0.25">
      <c r="A14" s="2" t="str">
        <f ca="1">IFERROR(__xludf.DUMMYFUNCTION("""COMPUTED_VALUE"""),"Hubei")</f>
        <v>Hubei</v>
      </c>
      <c r="B14" s="2" t="str">
        <f ca="1">IFERROR(__xludf.DUMMYFUNCTION("""COMPUTED_VALUE"""),"Mainland China")</f>
        <v>Mainland China</v>
      </c>
      <c r="C14" s="2">
        <f ca="1">IFERROR(__xludf.DUMMYFUNCTION("""COMPUTED_VALUE"""),30.9756)</f>
        <v>30.9756</v>
      </c>
      <c r="D14" s="2">
        <f ca="1">IFERROR(__xludf.DUMMYFUNCTION("""COMPUTED_VALUE"""),112.2707)</f>
        <v>112.27070000000001</v>
      </c>
      <c r="E14" s="2">
        <f ca="1">IFERROR(__xludf.DUMMYFUNCTION("""COMPUTED_VALUE"""),28)</f>
        <v>28</v>
      </c>
      <c r="F14" s="2">
        <f ca="1">IFERROR(__xludf.DUMMYFUNCTION("""COMPUTED_VALUE"""),28)</f>
        <v>28</v>
      </c>
      <c r="G14" s="2">
        <f ca="1">IFERROR(__xludf.DUMMYFUNCTION("""COMPUTED_VALUE"""),31)</f>
        <v>31</v>
      </c>
      <c r="H14" s="2">
        <f ca="1">IFERROR(__xludf.DUMMYFUNCTION("""COMPUTED_VALUE"""),32)</f>
        <v>32</v>
      </c>
      <c r="I14" s="2">
        <f ca="1">IFERROR(__xludf.DUMMYFUNCTION("""COMPUTED_VALUE"""),42)</f>
        <v>42</v>
      </c>
      <c r="J14" s="2">
        <f ca="1">IFERROR(__xludf.DUMMYFUNCTION("""COMPUTED_VALUE"""),45)</f>
        <v>45</v>
      </c>
      <c r="K14" s="2">
        <f ca="1">IFERROR(__xludf.DUMMYFUNCTION("""COMPUTED_VALUE"""),80)</f>
        <v>80</v>
      </c>
      <c r="L14" s="2">
        <f ca="1">IFERROR(__xludf.DUMMYFUNCTION("""COMPUTED_VALUE"""),88)</f>
        <v>88</v>
      </c>
      <c r="M14" s="2">
        <f ca="1">IFERROR(__xludf.DUMMYFUNCTION("""COMPUTED_VALUE"""),90)</f>
        <v>90</v>
      </c>
      <c r="N14" s="2">
        <f ca="1">IFERROR(__xludf.DUMMYFUNCTION("""COMPUTED_VALUE"""),141)</f>
        <v>141</v>
      </c>
      <c r="O14" s="2">
        <f ca="1">IFERROR(__xludf.DUMMYFUNCTION("""COMPUTED_VALUE"""),168)</f>
        <v>168</v>
      </c>
      <c r="P14" s="2">
        <f ca="1">IFERROR(__xludf.DUMMYFUNCTION("""COMPUTED_VALUE"""),295)</f>
        <v>295</v>
      </c>
      <c r="Q14" s="2">
        <f ca="1">IFERROR(__xludf.DUMMYFUNCTION("""COMPUTED_VALUE"""),386)</f>
        <v>386</v>
      </c>
      <c r="R14" s="2">
        <f ca="1">IFERROR(__xludf.DUMMYFUNCTION("""COMPUTED_VALUE"""),522)</f>
        <v>522</v>
      </c>
      <c r="S14" s="2">
        <f ca="1">IFERROR(__xludf.DUMMYFUNCTION("""COMPUTED_VALUE"""),633)</f>
        <v>633</v>
      </c>
      <c r="T14" s="2">
        <f ca="1">IFERROR(__xludf.DUMMYFUNCTION("""COMPUTED_VALUE"""),817)</f>
        <v>817</v>
      </c>
      <c r="U14" s="2">
        <f ca="1">IFERROR(__xludf.DUMMYFUNCTION("""COMPUTED_VALUE"""),1115)</f>
        <v>1115</v>
      </c>
      <c r="V14" s="2">
        <f ca="1">IFERROR(__xludf.DUMMYFUNCTION("""COMPUTED_VALUE"""),1439)</f>
        <v>1439</v>
      </c>
      <c r="W14" s="2">
        <f ca="1">IFERROR(__xludf.DUMMYFUNCTION("""COMPUTED_VALUE"""),1795)</f>
        <v>1795</v>
      </c>
      <c r="X14" s="2">
        <f ca="1">IFERROR(__xludf.DUMMYFUNCTION("""COMPUTED_VALUE"""),2222)</f>
        <v>2222</v>
      </c>
      <c r="Y14" s="2">
        <f ca="1">IFERROR(__xludf.DUMMYFUNCTION("""COMPUTED_VALUE"""),2639)</f>
        <v>2639</v>
      </c>
      <c r="Z14" s="2">
        <f ca="1">IFERROR(__xludf.DUMMYFUNCTION("""COMPUTED_VALUE"""),2686)</f>
        <v>2686</v>
      </c>
      <c r="AA14" s="2">
        <f ca="1">IFERROR(__xludf.DUMMYFUNCTION("""COMPUTED_VALUE"""),3459)</f>
        <v>3459</v>
      </c>
      <c r="AB14" s="2">
        <f ca="1">IFERROR(__xludf.DUMMYFUNCTION("""COMPUTED_VALUE"""),4774)</f>
        <v>4774</v>
      </c>
      <c r="AC14" s="2">
        <f ca="1">IFERROR(__xludf.DUMMYFUNCTION("""COMPUTED_VALUE"""),5623)</f>
        <v>5623</v>
      </c>
      <c r="AD14" s="2">
        <f ca="1">IFERROR(__xludf.DUMMYFUNCTION("""COMPUTED_VALUE"""),6639)</f>
        <v>6639</v>
      </c>
      <c r="AE14" s="2">
        <f ca="1">IFERROR(__xludf.DUMMYFUNCTION("""COMPUTED_VALUE"""),7862)</f>
        <v>7862</v>
      </c>
      <c r="AF14" s="2">
        <f ca="1">IFERROR(__xludf.DUMMYFUNCTION("""COMPUTED_VALUE"""),9128)</f>
        <v>9128</v>
      </c>
      <c r="AG14" s="2">
        <f ca="1">IFERROR(__xludf.DUMMYFUNCTION("""COMPUTED_VALUE"""),10337)</f>
        <v>10337</v>
      </c>
      <c r="AH14" s="2">
        <f ca="1">IFERROR(__xludf.DUMMYFUNCTION("""COMPUTED_VALUE"""),11788)</f>
        <v>11788</v>
      </c>
      <c r="AI14" s="2">
        <f ca="1">IFERROR(__xludf.DUMMYFUNCTION("""COMPUTED_VALUE"""),11881)</f>
        <v>11881</v>
      </c>
      <c r="AJ14" s="2">
        <f ca="1">IFERROR(__xludf.DUMMYFUNCTION("""COMPUTED_VALUE"""),15299)</f>
        <v>15299</v>
      </c>
      <c r="AK14" s="2">
        <f ca="1">IFERROR(__xludf.DUMMYFUNCTION("""COMPUTED_VALUE"""),15343)</f>
        <v>15343</v>
      </c>
      <c r="AL14" s="2">
        <f ca="1">IFERROR(__xludf.DUMMYFUNCTION("""COMPUTED_VALUE"""),16748)</f>
        <v>16748</v>
      </c>
      <c r="AM14" s="2">
        <f ca="1">IFERROR(__xludf.DUMMYFUNCTION("""COMPUTED_VALUE"""),18971)</f>
        <v>18971</v>
      </c>
      <c r="AN14" s="2">
        <f ca="1">IFERROR(__xludf.DUMMYFUNCTION("""COMPUTED_VALUE"""),20969)</f>
        <v>20969</v>
      </c>
      <c r="AO14" s="2">
        <f ca="1">IFERROR(__xludf.DUMMYFUNCTION("""COMPUTED_VALUE"""),23383)</f>
        <v>23383</v>
      </c>
      <c r="AP14" s="2">
        <f ca="1">IFERROR(__xludf.DUMMYFUNCTION("""COMPUTED_VALUE"""),26403)</f>
        <v>26403</v>
      </c>
      <c r="AQ14" s="2">
        <f ca="1">IFERROR(__xludf.DUMMYFUNCTION("""COMPUTED_VALUE"""),28993)</f>
        <v>28993</v>
      </c>
      <c r="AR14" s="2">
        <f ca="1">IFERROR(__xludf.DUMMYFUNCTION("""COMPUTED_VALUE"""),31536)</f>
        <v>31536</v>
      </c>
      <c r="AS14" s="2">
        <f ca="1">IFERROR(__xludf.DUMMYFUNCTION("""COMPUTED_VALUE"""),33934)</f>
        <v>33934</v>
      </c>
      <c r="AT14" s="2">
        <f ca="1">IFERROR(__xludf.DUMMYFUNCTION("""COMPUTED_VALUE"""),36208)</f>
        <v>36208</v>
      </c>
      <c r="AU14" s="2">
        <f ca="1">IFERROR(__xludf.DUMMYFUNCTION("""COMPUTED_VALUE"""),38557)</f>
        <v>38557</v>
      </c>
      <c r="AV14" s="2">
        <f ca="1">IFERROR(__xludf.DUMMYFUNCTION("""COMPUTED_VALUE"""),40592)</f>
        <v>40592</v>
      </c>
      <c r="AW14" s="2">
        <f ca="1">IFERROR(__xludf.DUMMYFUNCTION("""COMPUTED_VALUE"""),42033)</f>
        <v>42033</v>
      </c>
      <c r="AX14" s="2">
        <f ca="1">IFERROR(__xludf.DUMMYFUNCTION("""COMPUTED_VALUE"""),43500)</f>
        <v>43500</v>
      </c>
      <c r="AY14" s="2">
        <f ca="1">IFERROR(__xludf.DUMMYFUNCTION("""COMPUTED_VALUE"""),45235)</f>
        <v>45235</v>
      </c>
      <c r="AZ14" s="2">
        <f ca="1">IFERROR(__xludf.DUMMYFUNCTION("""COMPUTED_VALUE"""),46488)</f>
        <v>46488</v>
      </c>
    </row>
    <row r="15" spans="1:57" ht="15.75" customHeight="1" x14ac:dyDescent="0.25">
      <c r="A15" s="2" t="str">
        <f ca="1">IFERROR(__xludf.DUMMYFUNCTION("""COMPUTED_VALUE"""),"Hunan")</f>
        <v>Hunan</v>
      </c>
      <c r="B15" s="2" t="str">
        <f ca="1">IFERROR(__xludf.DUMMYFUNCTION("""COMPUTED_VALUE"""),"Mainland China")</f>
        <v>Mainland China</v>
      </c>
      <c r="C15" s="2">
        <f ca="1">IFERROR(__xludf.DUMMYFUNCTION("""COMPUTED_VALUE"""),27.6104)</f>
        <v>27.610399999999998</v>
      </c>
      <c r="D15" s="2">
        <f ca="1">IFERROR(__xludf.DUMMYFUNCTION("""COMPUTED_VALUE"""),111.7088)</f>
        <v>111.7088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IFERROR(__xludf.DUMMYFUNCTION("""COMPUTED_VALUE"""),2)</f>
        <v>2</v>
      </c>
      <c r="N15" s="2">
        <f ca="1">IFERROR(__xludf.DUMMYFUNCTION("""COMPUTED_VALUE"""),2)</f>
        <v>2</v>
      </c>
      <c r="O15" s="2">
        <f ca="1">IFERROR(__xludf.DUMMYFUNCTION("""COMPUTED_VALUE"""),8)</f>
        <v>8</v>
      </c>
      <c r="P15" s="2">
        <f ca="1">IFERROR(__xludf.DUMMYFUNCTION("""COMPUTED_VALUE"""),16)</f>
        <v>16</v>
      </c>
      <c r="Q15" s="2">
        <f ca="1">IFERROR(__xludf.DUMMYFUNCTION("""COMPUTED_VALUE"""),22)</f>
        <v>22</v>
      </c>
      <c r="R15" s="2">
        <f ca="1">IFERROR(__xludf.DUMMYFUNCTION("""COMPUTED_VALUE"""),31)</f>
        <v>31</v>
      </c>
      <c r="S15" s="2">
        <f ca="1">IFERROR(__xludf.DUMMYFUNCTION("""COMPUTED_VALUE"""),54)</f>
        <v>54</v>
      </c>
      <c r="T15" s="2">
        <f ca="1">IFERROR(__xludf.DUMMYFUNCTION("""COMPUTED_VALUE"""),81)</f>
        <v>81</v>
      </c>
      <c r="U15" s="2">
        <f ca="1">IFERROR(__xludf.DUMMYFUNCTION("""COMPUTED_VALUE"""),112)</f>
        <v>112</v>
      </c>
      <c r="V15" s="2">
        <f ca="1">IFERROR(__xludf.DUMMYFUNCTION("""COMPUTED_VALUE"""),156)</f>
        <v>156</v>
      </c>
      <c r="W15" s="2">
        <f ca="1">IFERROR(__xludf.DUMMYFUNCTION("""COMPUTED_VALUE"""),186)</f>
        <v>186</v>
      </c>
      <c r="X15" s="2">
        <f ca="1">IFERROR(__xludf.DUMMYFUNCTION("""COMPUTED_VALUE"""),208)</f>
        <v>208</v>
      </c>
      <c r="Y15" s="2">
        <f ca="1">IFERROR(__xludf.DUMMYFUNCTION("""COMPUTED_VALUE"""),247)</f>
        <v>247</v>
      </c>
      <c r="Z15" s="2">
        <f ca="1">IFERROR(__xludf.DUMMYFUNCTION("""COMPUTED_VALUE"""),304)</f>
        <v>304</v>
      </c>
      <c r="AA15" s="2">
        <f ca="1">IFERROR(__xludf.DUMMYFUNCTION("""COMPUTED_VALUE"""),339)</f>
        <v>339</v>
      </c>
      <c r="AB15" s="2">
        <f ca="1">IFERROR(__xludf.DUMMYFUNCTION("""COMPUTED_VALUE"""),364)</f>
        <v>364</v>
      </c>
      <c r="AC15" s="2">
        <f ca="1">IFERROR(__xludf.DUMMYFUNCTION("""COMPUTED_VALUE"""),425)</f>
        <v>425</v>
      </c>
      <c r="AD15" s="2">
        <f ca="1">IFERROR(__xludf.DUMMYFUNCTION("""COMPUTED_VALUE"""),464)</f>
        <v>464</v>
      </c>
      <c r="AE15" s="2">
        <f ca="1">IFERROR(__xludf.DUMMYFUNCTION("""COMPUTED_VALUE"""),498)</f>
        <v>498</v>
      </c>
      <c r="AF15" s="2">
        <f ca="1">IFERROR(__xludf.DUMMYFUNCTION("""COMPUTED_VALUE"""),527)</f>
        <v>527</v>
      </c>
      <c r="AG15" s="2">
        <f ca="1">IFERROR(__xludf.DUMMYFUNCTION("""COMPUTED_VALUE"""),561)</f>
        <v>561</v>
      </c>
      <c r="AH15" s="2">
        <f ca="1">IFERROR(__xludf.DUMMYFUNCTION("""COMPUTED_VALUE"""),634)</f>
        <v>634</v>
      </c>
      <c r="AI15" s="2">
        <f ca="1">IFERROR(__xludf.DUMMYFUNCTION("""COMPUTED_VALUE"""),661)</f>
        <v>661</v>
      </c>
      <c r="AJ15" s="2">
        <f ca="1">IFERROR(__xludf.DUMMYFUNCTION("""COMPUTED_VALUE"""),692)</f>
        <v>692</v>
      </c>
      <c r="AK15" s="2">
        <f ca="1">IFERROR(__xludf.DUMMYFUNCTION("""COMPUTED_VALUE"""),714)</f>
        <v>714</v>
      </c>
      <c r="AL15" s="2">
        <f ca="1">IFERROR(__xludf.DUMMYFUNCTION("""COMPUTED_VALUE"""),731)</f>
        <v>731</v>
      </c>
      <c r="AM15" s="2">
        <f ca="1">IFERROR(__xludf.DUMMYFUNCTION("""COMPUTED_VALUE"""),768)</f>
        <v>768</v>
      </c>
      <c r="AN15" s="2">
        <f ca="1">IFERROR(__xludf.DUMMYFUNCTION("""COMPUTED_VALUE"""),783)</f>
        <v>783</v>
      </c>
      <c r="AO15" s="2">
        <f ca="1">IFERROR(__xludf.DUMMYFUNCTION("""COMPUTED_VALUE"""),804)</f>
        <v>804</v>
      </c>
      <c r="AP15" s="2">
        <f ca="1">IFERROR(__xludf.DUMMYFUNCTION("""COMPUTED_VALUE"""),830)</f>
        <v>830</v>
      </c>
      <c r="AQ15" s="2">
        <f ca="1">IFERROR(__xludf.DUMMYFUNCTION("""COMPUTED_VALUE"""),846)</f>
        <v>846</v>
      </c>
      <c r="AR15" s="2">
        <f ca="1">IFERROR(__xludf.DUMMYFUNCTION("""COMPUTED_VALUE"""),866)</f>
        <v>866</v>
      </c>
      <c r="AS15" s="2">
        <f ca="1">IFERROR(__xludf.DUMMYFUNCTION("""COMPUTED_VALUE"""),887)</f>
        <v>887</v>
      </c>
      <c r="AT15" s="2">
        <f ca="1">IFERROR(__xludf.DUMMYFUNCTION("""COMPUTED_VALUE"""),906)</f>
        <v>906</v>
      </c>
      <c r="AU15" s="2">
        <f ca="1">IFERROR(__xludf.DUMMYFUNCTION("""COMPUTED_VALUE"""),916)</f>
        <v>916</v>
      </c>
      <c r="AV15" s="2">
        <f ca="1">IFERROR(__xludf.DUMMYFUNCTION("""COMPUTED_VALUE"""),938)</f>
        <v>938</v>
      </c>
      <c r="AW15" s="2">
        <f ca="1">IFERROR(__xludf.DUMMYFUNCTION("""COMPUTED_VALUE"""),955)</f>
        <v>955</v>
      </c>
      <c r="AX15" s="2">
        <f ca="1">IFERROR(__xludf.DUMMYFUNCTION("""COMPUTED_VALUE"""),960)</f>
        <v>960</v>
      </c>
      <c r="AY15" s="2">
        <f ca="1">IFERROR(__xludf.DUMMYFUNCTION("""COMPUTED_VALUE"""),968)</f>
        <v>968</v>
      </c>
      <c r="AZ15" s="2">
        <f ca="1">IFERROR(__xludf.DUMMYFUNCTION("""COMPUTED_VALUE"""),979)</f>
        <v>979</v>
      </c>
    </row>
    <row r="16" spans="1:57" ht="15.75" customHeight="1" x14ac:dyDescent="0.25">
      <c r="A16" s="2" t="str">
        <f ca="1">IFERROR(__xludf.DUMMYFUNCTION("""COMPUTED_VALUE"""),"Inner Mongolia")</f>
        <v>Inner Mongolia</v>
      </c>
      <c r="B16" s="2" t="str">
        <f ca="1">IFERROR(__xludf.DUMMYFUNCTION("""COMPUTED_VALUE"""),"Mainland China")</f>
        <v>Mainland China</v>
      </c>
      <c r="C16" s="2">
        <f ca="1">IFERROR(__xludf.DUMMYFUNCTION("""COMPUTED_VALUE"""),44.0935)</f>
        <v>44.093499999999999</v>
      </c>
      <c r="D16" s="2">
        <f ca="1">IFERROR(__xludf.DUMMYFUNCTION("""COMPUTED_VALUE"""),113.9448)</f>
        <v>113.9448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IFERROR(__xludf.DUMMYFUNCTION("""COMPUTED_VALUE"""),1)</f>
        <v>1</v>
      </c>
      <c r="O16" s="2">
        <f ca="1">IFERROR(__xludf.DUMMYFUNCTION("""COMPUTED_VALUE"""),1)</f>
        <v>1</v>
      </c>
      <c r="P16" s="2">
        <f ca="1">IFERROR(__xludf.DUMMYFUNCTION("""COMPUTED_VALUE"""),1)</f>
        <v>1</v>
      </c>
      <c r="Q16" s="2">
        <f ca="1">IFERROR(__xludf.DUMMYFUNCTION("""COMPUTED_VALUE"""),1)</f>
        <v>1</v>
      </c>
      <c r="R16" s="2">
        <f ca="1">IFERROR(__xludf.DUMMYFUNCTION("""COMPUTED_VALUE"""),1)</f>
        <v>1</v>
      </c>
      <c r="S16" s="2">
        <f ca="1">IFERROR(__xludf.DUMMYFUNCTION("""COMPUTED_VALUE"""),3)</f>
        <v>3</v>
      </c>
      <c r="T16" s="2">
        <f ca="1">IFERROR(__xludf.DUMMYFUNCTION("""COMPUTED_VALUE"""),4)</f>
        <v>4</v>
      </c>
      <c r="U16" s="2">
        <f ca="1">IFERROR(__xludf.DUMMYFUNCTION("""COMPUTED_VALUE"""),5)</f>
        <v>5</v>
      </c>
      <c r="V16" s="2">
        <f ca="1">IFERROR(__xludf.DUMMYFUNCTION("""COMPUTED_VALUE"""),5)</f>
        <v>5</v>
      </c>
      <c r="W16" s="2">
        <f ca="1">IFERROR(__xludf.DUMMYFUNCTION("""COMPUTED_VALUE"""),5)</f>
        <v>5</v>
      </c>
      <c r="X16" s="2">
        <f ca="1">IFERROR(__xludf.DUMMYFUNCTION("""COMPUTED_VALUE"""),5)</f>
        <v>5</v>
      </c>
      <c r="Y16" s="2">
        <f ca="1">IFERROR(__xludf.DUMMYFUNCTION("""COMPUTED_VALUE"""),5)</f>
        <v>5</v>
      </c>
      <c r="Z16" s="2">
        <f ca="1">IFERROR(__xludf.DUMMYFUNCTION("""COMPUTED_VALUE"""),6)</f>
        <v>6</v>
      </c>
      <c r="AA16" s="2">
        <f ca="1">IFERROR(__xludf.DUMMYFUNCTION("""COMPUTED_VALUE"""),6)</f>
        <v>6</v>
      </c>
      <c r="AB16" s="2">
        <f ca="1">IFERROR(__xludf.DUMMYFUNCTION("""COMPUTED_VALUE"""),6)</f>
        <v>6</v>
      </c>
      <c r="AC16" s="2">
        <f ca="1">IFERROR(__xludf.DUMMYFUNCTION("""COMPUTED_VALUE"""),7)</f>
        <v>7</v>
      </c>
      <c r="AD16" s="2">
        <f ca="1">IFERROR(__xludf.DUMMYFUNCTION("""COMPUTED_VALUE"""),8)</f>
        <v>8</v>
      </c>
      <c r="AE16" s="2">
        <f ca="1">IFERROR(__xludf.DUMMYFUNCTION("""COMPUTED_VALUE"""),8)</f>
        <v>8</v>
      </c>
      <c r="AF16" s="2">
        <f ca="1">IFERROR(__xludf.DUMMYFUNCTION("""COMPUTED_VALUE"""),8)</f>
        <v>8</v>
      </c>
      <c r="AG16" s="2">
        <f ca="1">IFERROR(__xludf.DUMMYFUNCTION("""COMPUTED_VALUE"""),10)</f>
        <v>10</v>
      </c>
      <c r="AH16" s="2">
        <f ca="1">IFERROR(__xludf.DUMMYFUNCTION("""COMPUTED_VALUE"""),16)</f>
        <v>16</v>
      </c>
      <c r="AI16" s="2">
        <f ca="1">IFERROR(__xludf.DUMMYFUNCTION("""COMPUTED_VALUE"""),17)</f>
        <v>17</v>
      </c>
      <c r="AJ16" s="2">
        <f ca="1">IFERROR(__xludf.DUMMYFUNCTION("""COMPUTED_VALUE"""),26)</f>
        <v>26</v>
      </c>
      <c r="AK16" s="2">
        <f ca="1">IFERROR(__xludf.DUMMYFUNCTION("""COMPUTED_VALUE"""),27)</f>
        <v>27</v>
      </c>
      <c r="AL16" s="2">
        <f ca="1">IFERROR(__xludf.DUMMYFUNCTION("""COMPUTED_VALUE"""),34)</f>
        <v>34</v>
      </c>
      <c r="AM16" s="2">
        <f ca="1">IFERROR(__xludf.DUMMYFUNCTION("""COMPUTED_VALUE"""),35)</f>
        <v>35</v>
      </c>
      <c r="AN16" s="2">
        <f ca="1">IFERROR(__xludf.DUMMYFUNCTION("""COMPUTED_VALUE"""),38)</f>
        <v>38</v>
      </c>
      <c r="AO16" s="2">
        <f ca="1">IFERROR(__xludf.DUMMYFUNCTION("""COMPUTED_VALUE"""),43)</f>
        <v>43</v>
      </c>
      <c r="AP16" s="2">
        <f ca="1">IFERROR(__xludf.DUMMYFUNCTION("""COMPUTED_VALUE"""),45)</f>
        <v>45</v>
      </c>
      <c r="AQ16" s="2">
        <f ca="1">IFERROR(__xludf.DUMMYFUNCTION("""COMPUTED_VALUE"""),49)</f>
        <v>49</v>
      </c>
      <c r="AR16" s="2">
        <f ca="1">IFERROR(__xludf.DUMMYFUNCTION("""COMPUTED_VALUE"""),52)</f>
        <v>52</v>
      </c>
      <c r="AS16" s="2">
        <f ca="1">IFERROR(__xludf.DUMMYFUNCTION("""COMPUTED_VALUE"""),54)</f>
        <v>54</v>
      </c>
      <c r="AT16" s="2">
        <f ca="1">IFERROR(__xludf.DUMMYFUNCTION("""COMPUTED_VALUE"""),59)</f>
        <v>59</v>
      </c>
      <c r="AU16" s="2">
        <f ca="1">IFERROR(__xludf.DUMMYFUNCTION("""COMPUTED_VALUE"""),63)</f>
        <v>63</v>
      </c>
      <c r="AV16" s="2">
        <f ca="1">IFERROR(__xludf.DUMMYFUNCTION("""COMPUTED_VALUE"""),65)</f>
        <v>65</v>
      </c>
      <c r="AW16" s="2">
        <f ca="1">IFERROR(__xludf.DUMMYFUNCTION("""COMPUTED_VALUE"""),65)</f>
        <v>65</v>
      </c>
      <c r="AX16" s="2">
        <f ca="1">IFERROR(__xludf.DUMMYFUNCTION("""COMPUTED_VALUE"""),67)</f>
        <v>67</v>
      </c>
      <c r="AY16" s="2">
        <f ca="1">IFERROR(__xludf.DUMMYFUNCTION("""COMPUTED_VALUE"""),70)</f>
        <v>70</v>
      </c>
      <c r="AZ16" s="2">
        <f ca="1">IFERROR(__xludf.DUMMYFUNCTION("""COMPUTED_VALUE"""),70)</f>
        <v>70</v>
      </c>
    </row>
    <row r="17" spans="1:52" ht="15.75" customHeight="1" x14ac:dyDescent="0.25">
      <c r="A17" s="2" t="str">
        <f ca="1">IFERROR(__xludf.DUMMYFUNCTION("""COMPUTED_VALUE"""),"Jiangsu")</f>
        <v>Jiangsu</v>
      </c>
      <c r="B17" s="2" t="str">
        <f ca="1">IFERROR(__xludf.DUMMYFUNCTION("""COMPUTED_VALUE"""),"Mainland China")</f>
        <v>Mainland China</v>
      </c>
      <c r="C17" s="2">
        <f ca="1">IFERROR(__xludf.DUMMYFUNCTION("""COMPUTED_VALUE"""),32.9711)</f>
        <v>32.9711</v>
      </c>
      <c r="D17" s="2">
        <f ca="1">IFERROR(__xludf.DUMMYFUNCTION("""COMPUTED_VALUE"""),119.455)</f>
        <v>119.455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IFERROR(__xludf.DUMMYFUNCTION("""COMPUTED_VALUE"""),1)</f>
        <v>1</v>
      </c>
      <c r="I17" s="2">
        <f ca="1">IFERROR(__xludf.DUMMYFUNCTION("""COMPUTED_VALUE"""),1)</f>
        <v>1</v>
      </c>
      <c r="J17" s="2">
        <f ca="1">IFERROR(__xludf.DUMMYFUNCTION("""COMPUTED_VALUE"""),1)</f>
        <v>1</v>
      </c>
      <c r="K17" s="2">
        <f ca="1">IFERROR(__xludf.DUMMYFUNCTION("""COMPUTED_VALUE"""),1)</f>
        <v>1</v>
      </c>
      <c r="L17" s="2">
        <f ca="1">IFERROR(__xludf.DUMMYFUNCTION("""COMPUTED_VALUE"""),1)</f>
        <v>1</v>
      </c>
      <c r="M17" s="2">
        <f ca="1">IFERROR(__xludf.DUMMYFUNCTION("""COMPUTED_VALUE"""),1)</f>
        <v>1</v>
      </c>
      <c r="N17" s="2">
        <f ca="1">IFERROR(__xludf.DUMMYFUNCTION("""COMPUTED_VALUE"""),5)</f>
        <v>5</v>
      </c>
      <c r="O17" s="2">
        <f ca="1">IFERROR(__xludf.DUMMYFUNCTION("""COMPUTED_VALUE"""),6)</f>
        <v>6</v>
      </c>
      <c r="P17" s="2">
        <f ca="1">IFERROR(__xludf.DUMMYFUNCTION("""COMPUTED_VALUE"""),7)</f>
        <v>7</v>
      </c>
      <c r="Q17" s="2">
        <f ca="1">IFERROR(__xludf.DUMMYFUNCTION("""COMPUTED_VALUE"""),8)</f>
        <v>8</v>
      </c>
      <c r="R17" s="2">
        <f ca="1">IFERROR(__xludf.DUMMYFUNCTION("""COMPUTED_VALUE"""),12)</f>
        <v>12</v>
      </c>
      <c r="S17" s="2">
        <f ca="1">IFERROR(__xludf.DUMMYFUNCTION("""COMPUTED_VALUE"""),23)</f>
        <v>23</v>
      </c>
      <c r="T17" s="2">
        <f ca="1">IFERROR(__xludf.DUMMYFUNCTION("""COMPUTED_VALUE"""),34)</f>
        <v>34</v>
      </c>
      <c r="U17" s="2">
        <f ca="1">IFERROR(__xludf.DUMMYFUNCTION("""COMPUTED_VALUE"""),43)</f>
        <v>43</v>
      </c>
      <c r="V17" s="2">
        <f ca="1">IFERROR(__xludf.DUMMYFUNCTION("""COMPUTED_VALUE"""),51)</f>
        <v>51</v>
      </c>
      <c r="W17" s="2">
        <f ca="1">IFERROR(__xludf.DUMMYFUNCTION("""COMPUTED_VALUE"""),71)</f>
        <v>71</v>
      </c>
      <c r="X17" s="2">
        <f ca="1">IFERROR(__xludf.DUMMYFUNCTION("""COMPUTED_VALUE"""),81)</f>
        <v>81</v>
      </c>
      <c r="Y17" s="2">
        <f ca="1">IFERROR(__xludf.DUMMYFUNCTION("""COMPUTED_VALUE"""),93)</f>
        <v>93</v>
      </c>
      <c r="Z17" s="2">
        <f ca="1">IFERROR(__xludf.DUMMYFUNCTION("""COMPUTED_VALUE"""),125)</f>
        <v>125</v>
      </c>
      <c r="AA17" s="2">
        <f ca="1">IFERROR(__xludf.DUMMYFUNCTION("""COMPUTED_VALUE"""),139)</f>
        <v>139</v>
      </c>
      <c r="AB17" s="2">
        <f ca="1">IFERROR(__xludf.DUMMYFUNCTION("""COMPUTED_VALUE"""),157)</f>
        <v>157</v>
      </c>
      <c r="AC17" s="2">
        <f ca="1">IFERROR(__xludf.DUMMYFUNCTION("""COMPUTED_VALUE"""),186)</f>
        <v>186</v>
      </c>
      <c r="AD17" s="2">
        <f ca="1">IFERROR(__xludf.DUMMYFUNCTION("""COMPUTED_VALUE"""),218)</f>
        <v>218</v>
      </c>
      <c r="AE17" s="2">
        <f ca="1">IFERROR(__xludf.DUMMYFUNCTION("""COMPUTED_VALUE"""),258)</f>
        <v>258</v>
      </c>
      <c r="AF17" s="2">
        <f ca="1">IFERROR(__xludf.DUMMYFUNCTION("""COMPUTED_VALUE"""),280)</f>
        <v>280</v>
      </c>
      <c r="AG17" s="2">
        <f ca="1">IFERROR(__xludf.DUMMYFUNCTION("""COMPUTED_VALUE"""),318)</f>
        <v>318</v>
      </c>
      <c r="AH17" s="2">
        <f ca="1">IFERROR(__xludf.DUMMYFUNCTION("""COMPUTED_VALUE"""),356)</f>
        <v>356</v>
      </c>
      <c r="AI17" s="2">
        <f ca="1">IFERROR(__xludf.DUMMYFUNCTION("""COMPUTED_VALUE"""),373)</f>
        <v>373</v>
      </c>
      <c r="AJ17" s="2">
        <f ca="1">IFERROR(__xludf.DUMMYFUNCTION("""COMPUTED_VALUE"""),401)</f>
        <v>401</v>
      </c>
      <c r="AK17" s="2">
        <f ca="1">IFERROR(__xludf.DUMMYFUNCTION("""COMPUTED_VALUE"""),418)</f>
        <v>418</v>
      </c>
      <c r="AL17" s="2">
        <f ca="1">IFERROR(__xludf.DUMMYFUNCTION("""COMPUTED_VALUE"""),452)</f>
        <v>452</v>
      </c>
      <c r="AM17" s="2">
        <f ca="1">IFERROR(__xludf.DUMMYFUNCTION("""COMPUTED_VALUE"""),458)</f>
        <v>458</v>
      </c>
      <c r="AN17" s="2">
        <f ca="1">IFERROR(__xludf.DUMMYFUNCTION("""COMPUTED_VALUE"""),478)</f>
        <v>478</v>
      </c>
      <c r="AO17" s="2">
        <f ca="1">IFERROR(__xludf.DUMMYFUNCTION("""COMPUTED_VALUE"""),498)</f>
        <v>498</v>
      </c>
      <c r="AP17" s="2">
        <f ca="1">IFERROR(__xludf.DUMMYFUNCTION("""COMPUTED_VALUE"""),515)</f>
        <v>515</v>
      </c>
      <c r="AQ17" s="2">
        <f ca="1">IFERROR(__xludf.DUMMYFUNCTION("""COMPUTED_VALUE"""),523)</f>
        <v>523</v>
      </c>
      <c r="AR17" s="2">
        <f ca="1">IFERROR(__xludf.DUMMYFUNCTION("""COMPUTED_VALUE"""),536)</f>
        <v>536</v>
      </c>
      <c r="AS17" s="2">
        <f ca="1">IFERROR(__xludf.DUMMYFUNCTION("""COMPUTED_VALUE"""),543)</f>
        <v>543</v>
      </c>
      <c r="AT17" s="2">
        <f ca="1">IFERROR(__xludf.DUMMYFUNCTION("""COMPUTED_VALUE"""),562)</f>
        <v>562</v>
      </c>
      <c r="AU17" s="2">
        <f ca="1">IFERROR(__xludf.DUMMYFUNCTION("""COMPUTED_VALUE"""),577)</f>
        <v>577</v>
      </c>
      <c r="AV17" s="2">
        <f ca="1">IFERROR(__xludf.DUMMYFUNCTION("""COMPUTED_VALUE"""),583)</f>
        <v>583</v>
      </c>
      <c r="AW17" s="2">
        <f ca="1">IFERROR(__xludf.DUMMYFUNCTION("""COMPUTED_VALUE"""),594)</f>
        <v>594</v>
      </c>
      <c r="AX17" s="2">
        <f ca="1">IFERROR(__xludf.DUMMYFUNCTION("""COMPUTED_VALUE"""),606)</f>
        <v>606</v>
      </c>
      <c r="AY17" s="2">
        <f ca="1">IFERROR(__xludf.DUMMYFUNCTION("""COMPUTED_VALUE"""),612)</f>
        <v>612</v>
      </c>
      <c r="AZ17" s="2">
        <f ca="1">IFERROR(__xludf.DUMMYFUNCTION("""COMPUTED_VALUE"""),621)</f>
        <v>621</v>
      </c>
    </row>
    <row r="18" spans="1:52" ht="15.75" customHeight="1" x14ac:dyDescent="0.25">
      <c r="A18" s="2" t="str">
        <f ca="1">IFERROR(__xludf.DUMMYFUNCTION("""COMPUTED_VALUE"""),"Jiangxi")</f>
        <v>Jiangxi</v>
      </c>
      <c r="B18" s="2" t="str">
        <f ca="1">IFERROR(__xludf.DUMMYFUNCTION("""COMPUTED_VALUE"""),"Mainland China")</f>
        <v>Mainland China</v>
      </c>
      <c r="C18" s="2">
        <f ca="1">IFERROR(__xludf.DUMMYFUNCTION("""COMPUTED_VALUE"""),27.614)</f>
        <v>27.614000000000001</v>
      </c>
      <c r="D18" s="2">
        <f ca="1">IFERROR(__xludf.DUMMYFUNCTION("""COMPUTED_VALUE"""),115.7221)</f>
        <v>115.7221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IFERROR(__xludf.DUMMYFUNCTION("""COMPUTED_VALUE"""),2)</f>
        <v>2</v>
      </c>
      <c r="K18" s="2">
        <f ca="1">IFERROR(__xludf.DUMMYFUNCTION("""COMPUTED_VALUE"""),3)</f>
        <v>3</v>
      </c>
      <c r="L18" s="2">
        <f ca="1">IFERROR(__xludf.DUMMYFUNCTION("""COMPUTED_VALUE"""),3)</f>
        <v>3</v>
      </c>
      <c r="M18" s="2">
        <f ca="1">IFERROR(__xludf.DUMMYFUNCTION("""COMPUTED_VALUE"""),5)</f>
        <v>5</v>
      </c>
      <c r="N18" s="2">
        <f ca="1">IFERROR(__xludf.DUMMYFUNCTION("""COMPUTED_VALUE"""),7)</f>
        <v>7</v>
      </c>
      <c r="O18" s="2">
        <f ca="1">IFERROR(__xludf.DUMMYFUNCTION("""COMPUTED_VALUE"""),9)</f>
        <v>9</v>
      </c>
      <c r="P18" s="2">
        <f ca="1">IFERROR(__xludf.DUMMYFUNCTION("""COMPUTED_VALUE"""),12)</f>
        <v>12</v>
      </c>
      <c r="Q18" s="2">
        <f ca="1">IFERROR(__xludf.DUMMYFUNCTION("""COMPUTED_VALUE"""),18)</f>
        <v>18</v>
      </c>
      <c r="R18" s="2">
        <f ca="1">IFERROR(__xludf.DUMMYFUNCTION("""COMPUTED_VALUE"""),20)</f>
        <v>20</v>
      </c>
      <c r="S18" s="2">
        <f ca="1">IFERROR(__xludf.DUMMYFUNCTION("""COMPUTED_VALUE"""),27)</f>
        <v>27</v>
      </c>
      <c r="T18" s="2">
        <f ca="1">IFERROR(__xludf.DUMMYFUNCTION("""COMPUTED_VALUE"""),37)</f>
        <v>37</v>
      </c>
      <c r="U18" s="2">
        <f ca="1">IFERROR(__xludf.DUMMYFUNCTION("""COMPUTED_VALUE"""),45)</f>
        <v>45</v>
      </c>
      <c r="V18" s="2">
        <f ca="1">IFERROR(__xludf.DUMMYFUNCTION("""COMPUTED_VALUE"""),55)</f>
        <v>55</v>
      </c>
      <c r="W18" s="2">
        <f ca="1">IFERROR(__xludf.DUMMYFUNCTION("""COMPUTED_VALUE"""),73)</f>
        <v>73</v>
      </c>
      <c r="X18" s="2">
        <f ca="1">IFERROR(__xludf.DUMMYFUNCTION("""COMPUTED_VALUE"""),105)</f>
        <v>105</v>
      </c>
      <c r="Y18" s="2">
        <f ca="1">IFERROR(__xludf.DUMMYFUNCTION("""COMPUTED_VALUE"""),128)</f>
        <v>128</v>
      </c>
      <c r="Z18" s="2">
        <f ca="1">IFERROR(__xludf.DUMMYFUNCTION("""COMPUTED_VALUE"""),152)</f>
        <v>152</v>
      </c>
      <c r="AA18" s="2">
        <f ca="1">IFERROR(__xludf.DUMMYFUNCTION("""COMPUTED_VALUE"""),170)</f>
        <v>170</v>
      </c>
      <c r="AB18" s="2">
        <f ca="1">IFERROR(__xludf.DUMMYFUNCTION("""COMPUTED_VALUE"""),187)</f>
        <v>187</v>
      </c>
      <c r="AC18" s="2">
        <f ca="1">IFERROR(__xludf.DUMMYFUNCTION("""COMPUTED_VALUE"""),210)</f>
        <v>210</v>
      </c>
      <c r="AD18" s="2">
        <f ca="1">IFERROR(__xludf.DUMMYFUNCTION("""COMPUTED_VALUE"""),240)</f>
        <v>240</v>
      </c>
      <c r="AE18" s="2">
        <f ca="1">IFERROR(__xludf.DUMMYFUNCTION("""COMPUTED_VALUE"""),275)</f>
        <v>275</v>
      </c>
      <c r="AF18" s="2">
        <f ca="1">IFERROR(__xludf.DUMMYFUNCTION("""COMPUTED_VALUE"""),310)</f>
        <v>310</v>
      </c>
      <c r="AG18" s="2">
        <f ca="1">IFERROR(__xludf.DUMMYFUNCTION("""COMPUTED_VALUE"""),362)</f>
        <v>362</v>
      </c>
      <c r="AH18" s="2">
        <f ca="1">IFERROR(__xludf.DUMMYFUNCTION("""COMPUTED_VALUE"""),433)</f>
        <v>433</v>
      </c>
      <c r="AI18" s="2">
        <f ca="1">IFERROR(__xludf.DUMMYFUNCTION("""COMPUTED_VALUE"""),489)</f>
        <v>489</v>
      </c>
      <c r="AJ18" s="2">
        <f ca="1">IFERROR(__xludf.DUMMYFUNCTION("""COMPUTED_VALUE"""),555)</f>
        <v>555</v>
      </c>
      <c r="AK18" s="2">
        <f ca="1">IFERROR(__xludf.DUMMYFUNCTION("""COMPUTED_VALUE"""),613)</f>
        <v>613</v>
      </c>
      <c r="AL18" s="2">
        <f ca="1">IFERROR(__xludf.DUMMYFUNCTION("""COMPUTED_VALUE"""),645)</f>
        <v>645</v>
      </c>
      <c r="AM18" s="2">
        <f ca="1">IFERROR(__xludf.DUMMYFUNCTION("""COMPUTED_VALUE"""),683)</f>
        <v>683</v>
      </c>
      <c r="AN18" s="2">
        <f ca="1">IFERROR(__xludf.DUMMYFUNCTION("""COMPUTED_VALUE"""),719)</f>
        <v>719</v>
      </c>
      <c r="AO18" s="2">
        <f ca="1">IFERROR(__xludf.DUMMYFUNCTION("""COMPUTED_VALUE"""),754)</f>
        <v>754</v>
      </c>
      <c r="AP18" s="2">
        <f ca="1">IFERROR(__xludf.DUMMYFUNCTION("""COMPUTED_VALUE"""),790)</f>
        <v>790</v>
      </c>
      <c r="AQ18" s="2">
        <f ca="1">IFERROR(__xludf.DUMMYFUNCTION("""COMPUTED_VALUE"""),811)</f>
        <v>811</v>
      </c>
      <c r="AR18" s="2">
        <f ca="1">IFERROR(__xludf.DUMMYFUNCTION("""COMPUTED_VALUE"""),831)</f>
        <v>831</v>
      </c>
      <c r="AS18" s="2">
        <f ca="1">IFERROR(__xludf.DUMMYFUNCTION("""COMPUTED_VALUE"""),850)</f>
        <v>850</v>
      </c>
      <c r="AT18" s="2">
        <f ca="1">IFERROR(__xludf.DUMMYFUNCTION("""COMPUTED_VALUE"""),870)</f>
        <v>870</v>
      </c>
      <c r="AU18" s="2">
        <f ca="1">IFERROR(__xludf.DUMMYFUNCTION("""COMPUTED_VALUE"""),884)</f>
        <v>884</v>
      </c>
      <c r="AV18" s="2">
        <f ca="1">IFERROR(__xludf.DUMMYFUNCTION("""COMPUTED_VALUE"""),901)</f>
        <v>901</v>
      </c>
      <c r="AW18" s="2">
        <f ca="1">IFERROR(__xludf.DUMMYFUNCTION("""COMPUTED_VALUE"""),909)</f>
        <v>909</v>
      </c>
      <c r="AX18" s="2">
        <f ca="1">IFERROR(__xludf.DUMMYFUNCTION("""COMPUTED_VALUE"""),916)</f>
        <v>916</v>
      </c>
      <c r="AY18" s="2">
        <f ca="1">IFERROR(__xludf.DUMMYFUNCTION("""COMPUTED_VALUE"""),919)</f>
        <v>919</v>
      </c>
      <c r="AZ18" s="2">
        <f ca="1">IFERROR(__xludf.DUMMYFUNCTION("""COMPUTED_VALUE"""),923)</f>
        <v>923</v>
      </c>
    </row>
    <row r="19" spans="1:52" ht="15.75" customHeight="1" x14ac:dyDescent="0.25">
      <c r="A19" s="2" t="str">
        <f ca="1">IFERROR(__xludf.DUMMYFUNCTION("""COMPUTED_VALUE"""),"Jilin")</f>
        <v>Jilin</v>
      </c>
      <c r="B19" s="2" t="str">
        <f ca="1">IFERROR(__xludf.DUMMYFUNCTION("""COMPUTED_VALUE"""),"Mainland China")</f>
        <v>Mainland China</v>
      </c>
      <c r="C19" s="2">
        <f ca="1">IFERROR(__xludf.DUMMYFUNCTION("""COMPUTED_VALUE"""),43.6661)</f>
        <v>43.6661</v>
      </c>
      <c r="D19" s="2">
        <f ca="1">IFERROR(__xludf.DUMMYFUNCTION("""COMPUTED_VALUE"""),126.1923)</f>
        <v>126.1923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IFERROR(__xludf.DUMMYFUNCTION("""COMPUTED_VALUE"""),1)</f>
        <v>1</v>
      </c>
      <c r="N19" s="2">
        <f ca="1">IFERROR(__xludf.DUMMYFUNCTION("""COMPUTED_VALUE"""),1)</f>
        <v>1</v>
      </c>
      <c r="O19" s="2">
        <f ca="1">IFERROR(__xludf.DUMMYFUNCTION("""COMPUTED_VALUE"""),1)</f>
        <v>1</v>
      </c>
      <c r="P19" s="2">
        <f ca="1">IFERROR(__xludf.DUMMYFUNCTION("""COMPUTED_VALUE"""),1)</f>
        <v>1</v>
      </c>
      <c r="Q19" s="2">
        <f ca="1">IFERROR(__xludf.DUMMYFUNCTION("""COMPUTED_VALUE"""),1)</f>
        <v>1</v>
      </c>
      <c r="R19" s="2">
        <f ca="1">IFERROR(__xludf.DUMMYFUNCTION("""COMPUTED_VALUE"""),1)</f>
        <v>1</v>
      </c>
      <c r="S19" s="2">
        <f ca="1">IFERROR(__xludf.DUMMYFUNCTION("""COMPUTED_VALUE"""),2)</f>
        <v>2</v>
      </c>
      <c r="T19" s="2">
        <f ca="1">IFERROR(__xludf.DUMMYFUNCTION("""COMPUTED_VALUE"""),4)</f>
        <v>4</v>
      </c>
      <c r="U19" s="2">
        <f ca="1">IFERROR(__xludf.DUMMYFUNCTION("""COMPUTED_VALUE"""),4)</f>
        <v>4</v>
      </c>
      <c r="V19" s="2">
        <f ca="1">IFERROR(__xludf.DUMMYFUNCTION("""COMPUTED_VALUE"""),4)</f>
        <v>4</v>
      </c>
      <c r="W19" s="2">
        <f ca="1">IFERROR(__xludf.DUMMYFUNCTION("""COMPUTED_VALUE"""),12)</f>
        <v>12</v>
      </c>
      <c r="X19" s="2">
        <f ca="1">IFERROR(__xludf.DUMMYFUNCTION("""COMPUTED_VALUE"""),13)</f>
        <v>13</v>
      </c>
      <c r="Y19" s="2">
        <f ca="1">IFERROR(__xludf.DUMMYFUNCTION("""COMPUTED_VALUE"""),18)</f>
        <v>18</v>
      </c>
      <c r="Z19" s="2">
        <f ca="1">IFERROR(__xludf.DUMMYFUNCTION("""COMPUTED_VALUE"""),22)</f>
        <v>22</v>
      </c>
      <c r="AA19" s="2">
        <f ca="1">IFERROR(__xludf.DUMMYFUNCTION("""COMPUTED_VALUE"""),24)</f>
        <v>24</v>
      </c>
      <c r="AB19" s="2">
        <f ca="1">IFERROR(__xludf.DUMMYFUNCTION("""COMPUTED_VALUE"""),25)</f>
        <v>25</v>
      </c>
      <c r="AC19" s="2">
        <f ca="1">IFERROR(__xludf.DUMMYFUNCTION("""COMPUTED_VALUE"""),26)</f>
        <v>26</v>
      </c>
      <c r="AD19" s="2">
        <f ca="1">IFERROR(__xludf.DUMMYFUNCTION("""COMPUTED_VALUE"""),30)</f>
        <v>30</v>
      </c>
      <c r="AE19" s="2">
        <f ca="1">IFERROR(__xludf.DUMMYFUNCTION("""COMPUTED_VALUE"""),34)</f>
        <v>34</v>
      </c>
      <c r="AF19" s="2">
        <f ca="1">IFERROR(__xludf.DUMMYFUNCTION("""COMPUTED_VALUE"""),36)</f>
        <v>36</v>
      </c>
      <c r="AG19" s="2">
        <f ca="1">IFERROR(__xludf.DUMMYFUNCTION("""COMPUTED_VALUE"""),37)</f>
        <v>37</v>
      </c>
      <c r="AH19" s="2">
        <f ca="1">IFERROR(__xludf.DUMMYFUNCTION("""COMPUTED_VALUE"""),43)</f>
        <v>43</v>
      </c>
      <c r="AI19" s="2">
        <f ca="1">IFERROR(__xludf.DUMMYFUNCTION("""COMPUTED_VALUE"""),45)</f>
        <v>45</v>
      </c>
      <c r="AJ19" s="2">
        <f ca="1">IFERROR(__xludf.DUMMYFUNCTION("""COMPUTED_VALUE"""),52)</f>
        <v>52</v>
      </c>
      <c r="AK19" s="2">
        <f ca="1">IFERROR(__xludf.DUMMYFUNCTION("""COMPUTED_VALUE"""),54)</f>
        <v>54</v>
      </c>
      <c r="AL19" s="2">
        <f ca="1">IFERROR(__xludf.DUMMYFUNCTION("""COMPUTED_VALUE"""),60)</f>
        <v>60</v>
      </c>
      <c r="AM19" s="2">
        <f ca="1">IFERROR(__xludf.DUMMYFUNCTION("""COMPUTED_VALUE"""),63)</f>
        <v>63</v>
      </c>
      <c r="AN19" s="2">
        <f ca="1">IFERROR(__xludf.DUMMYFUNCTION("""COMPUTED_VALUE"""),65)</f>
        <v>65</v>
      </c>
      <c r="AO19" s="2">
        <f ca="1">IFERROR(__xludf.DUMMYFUNCTION("""COMPUTED_VALUE"""),67)</f>
        <v>67</v>
      </c>
      <c r="AP19" s="2">
        <f ca="1">IFERROR(__xludf.DUMMYFUNCTION("""COMPUTED_VALUE"""),73)</f>
        <v>73</v>
      </c>
      <c r="AQ19" s="2">
        <f ca="1">IFERROR(__xludf.DUMMYFUNCTION("""COMPUTED_VALUE"""),75)</f>
        <v>75</v>
      </c>
      <c r="AR19" s="2">
        <f ca="1">IFERROR(__xludf.DUMMYFUNCTION("""COMPUTED_VALUE"""),78)</f>
        <v>78</v>
      </c>
      <c r="AS19" s="2">
        <f ca="1">IFERROR(__xludf.DUMMYFUNCTION("""COMPUTED_VALUE"""),83)</f>
        <v>83</v>
      </c>
      <c r="AT19" s="2">
        <f ca="1">IFERROR(__xludf.DUMMYFUNCTION("""COMPUTED_VALUE"""),83)</f>
        <v>83</v>
      </c>
      <c r="AU19" s="2">
        <f ca="1">IFERROR(__xludf.DUMMYFUNCTION("""COMPUTED_VALUE"""),86)</f>
        <v>86</v>
      </c>
      <c r="AV19" s="2">
        <f ca="1">IFERROR(__xludf.DUMMYFUNCTION("""COMPUTED_VALUE"""),88)</f>
        <v>88</v>
      </c>
      <c r="AW19" s="2">
        <f ca="1">IFERROR(__xludf.DUMMYFUNCTION("""COMPUTED_VALUE"""),90)</f>
        <v>90</v>
      </c>
      <c r="AX19" s="2">
        <f ca="1">IFERROR(__xludf.DUMMYFUNCTION("""COMPUTED_VALUE"""),90)</f>
        <v>90</v>
      </c>
      <c r="AY19" s="2">
        <f ca="1">IFERROR(__xludf.DUMMYFUNCTION("""COMPUTED_VALUE"""),90)</f>
        <v>90</v>
      </c>
      <c r="AZ19" s="2">
        <f ca="1">IFERROR(__xludf.DUMMYFUNCTION("""COMPUTED_VALUE"""),91)</f>
        <v>91</v>
      </c>
    </row>
    <row r="20" spans="1:52" ht="15.75" customHeight="1" x14ac:dyDescent="0.25">
      <c r="A20" s="2" t="str">
        <f ca="1">IFERROR(__xludf.DUMMYFUNCTION("""COMPUTED_VALUE"""),"Liaoning")</f>
        <v>Liaoning</v>
      </c>
      <c r="B20" s="2" t="str">
        <f ca="1">IFERROR(__xludf.DUMMYFUNCTION("""COMPUTED_VALUE"""),"Mainland China")</f>
        <v>Mainland China</v>
      </c>
      <c r="C20" s="2">
        <f ca="1">IFERROR(__xludf.DUMMYFUNCTION("""COMPUTED_VALUE"""),41.2956)</f>
        <v>41.2956</v>
      </c>
      <c r="D20" s="2">
        <f ca="1">IFERROR(__xludf.DUMMYFUNCTION("""COMPUTED_VALUE"""),122.6085)</f>
        <v>122.60850000000001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IFERROR(__xludf.DUMMYFUNCTION("""COMPUTED_VALUE"""),0)</f>
        <v>0</v>
      </c>
      <c r="I20" s="2">
        <f ca="1">IFERROR(__xludf.DUMMYFUNCTION("""COMPUTED_VALUE"""),0)</f>
        <v>0</v>
      </c>
      <c r="J20" s="2">
        <f ca="1">IFERROR(__xludf.DUMMYFUNCTION("""COMPUTED_VALUE"""),0)</f>
        <v>0</v>
      </c>
      <c r="K20" s="2">
        <f ca="1">IFERROR(__xludf.DUMMYFUNCTION("""COMPUTED_VALUE"""),0)</f>
        <v>0</v>
      </c>
      <c r="L20" s="2">
        <f ca="1">IFERROR(__xludf.DUMMYFUNCTION("""COMPUTED_VALUE"""),1)</f>
        <v>1</v>
      </c>
      <c r="M20" s="2">
        <f ca="1">IFERROR(__xludf.DUMMYFUNCTION("""COMPUTED_VALUE"""),1)</f>
        <v>1</v>
      </c>
      <c r="N20" s="2">
        <f ca="1">IFERROR(__xludf.DUMMYFUNCTION("""COMPUTED_VALUE"""),1)</f>
        <v>1</v>
      </c>
      <c r="O20" s="2">
        <f ca="1">IFERROR(__xludf.DUMMYFUNCTION("""COMPUTED_VALUE"""),1)</f>
        <v>1</v>
      </c>
      <c r="P20" s="2">
        <f ca="1">IFERROR(__xludf.DUMMYFUNCTION("""COMPUTED_VALUE"""),1)</f>
        <v>1</v>
      </c>
      <c r="Q20" s="2">
        <f ca="1">IFERROR(__xludf.DUMMYFUNCTION("""COMPUTED_VALUE"""),1)</f>
        <v>1</v>
      </c>
      <c r="R20" s="2">
        <f ca="1">IFERROR(__xludf.DUMMYFUNCTION("""COMPUTED_VALUE"""),2)</f>
        <v>2</v>
      </c>
      <c r="S20" s="2">
        <f ca="1">IFERROR(__xludf.DUMMYFUNCTION("""COMPUTED_VALUE"""),4)</f>
        <v>4</v>
      </c>
      <c r="T20" s="2">
        <f ca="1">IFERROR(__xludf.DUMMYFUNCTION("""COMPUTED_VALUE"""),5)</f>
        <v>5</v>
      </c>
      <c r="U20" s="2">
        <f ca="1">IFERROR(__xludf.DUMMYFUNCTION("""COMPUTED_VALUE"""),7)</f>
        <v>7</v>
      </c>
      <c r="V20" s="2">
        <f ca="1">IFERROR(__xludf.DUMMYFUNCTION("""COMPUTED_VALUE"""),8)</f>
        <v>8</v>
      </c>
      <c r="W20" s="2">
        <f ca="1">IFERROR(__xludf.DUMMYFUNCTION("""COMPUTED_VALUE"""),12)</f>
        <v>12</v>
      </c>
      <c r="X20" s="2">
        <f ca="1">IFERROR(__xludf.DUMMYFUNCTION("""COMPUTED_VALUE"""),13)</f>
        <v>13</v>
      </c>
      <c r="Y20" s="2">
        <f ca="1">IFERROR(__xludf.DUMMYFUNCTION("""COMPUTED_VALUE"""),19)</f>
        <v>19</v>
      </c>
      <c r="Z20" s="2">
        <f ca="1">IFERROR(__xludf.DUMMYFUNCTION("""COMPUTED_VALUE"""),20)</f>
        <v>20</v>
      </c>
      <c r="AA20" s="2">
        <f ca="1">IFERROR(__xludf.DUMMYFUNCTION("""COMPUTED_VALUE"""),22)</f>
        <v>22</v>
      </c>
      <c r="AB20" s="2">
        <f ca="1">IFERROR(__xludf.DUMMYFUNCTION("""COMPUTED_VALUE"""),29)</f>
        <v>29</v>
      </c>
      <c r="AC20" s="2">
        <f ca="1">IFERROR(__xludf.DUMMYFUNCTION("""COMPUTED_VALUE"""),31)</f>
        <v>31</v>
      </c>
      <c r="AD20" s="2">
        <f ca="1">IFERROR(__xludf.DUMMYFUNCTION("""COMPUTED_VALUE"""),40)</f>
        <v>40</v>
      </c>
      <c r="AE20" s="2">
        <f ca="1">IFERROR(__xludf.DUMMYFUNCTION("""COMPUTED_VALUE"""),43)</f>
        <v>43</v>
      </c>
      <c r="AF20" s="2">
        <f ca="1">IFERROR(__xludf.DUMMYFUNCTION("""COMPUTED_VALUE"""),53)</f>
        <v>53</v>
      </c>
      <c r="AG20" s="2">
        <f ca="1">IFERROR(__xludf.DUMMYFUNCTION("""COMPUTED_VALUE"""),55)</f>
        <v>55</v>
      </c>
      <c r="AH20" s="2">
        <f ca="1">IFERROR(__xludf.DUMMYFUNCTION("""COMPUTED_VALUE"""),59)</f>
        <v>59</v>
      </c>
      <c r="AI20" s="2">
        <f ca="1">IFERROR(__xludf.DUMMYFUNCTION("""COMPUTED_VALUE"""),61)</f>
        <v>61</v>
      </c>
      <c r="AJ20" s="2">
        <f ca="1">IFERROR(__xludf.DUMMYFUNCTION("""COMPUTED_VALUE"""),66)</f>
        <v>66</v>
      </c>
      <c r="AK20" s="2">
        <f ca="1">IFERROR(__xludf.DUMMYFUNCTION("""COMPUTED_VALUE"""),73)</f>
        <v>73</v>
      </c>
      <c r="AL20" s="2">
        <f ca="1">IFERROR(__xludf.DUMMYFUNCTION("""COMPUTED_VALUE"""),80)</f>
        <v>80</v>
      </c>
      <c r="AM20" s="2">
        <f ca="1">IFERROR(__xludf.DUMMYFUNCTION("""COMPUTED_VALUE"""),83)</f>
        <v>83</v>
      </c>
      <c r="AN20" s="2">
        <f ca="1">IFERROR(__xludf.DUMMYFUNCTION("""COMPUTED_VALUE"""),88)</f>
        <v>88</v>
      </c>
      <c r="AO20" s="2">
        <f ca="1">IFERROR(__xludf.DUMMYFUNCTION("""COMPUTED_VALUE"""),93)</f>
        <v>93</v>
      </c>
      <c r="AP20" s="2">
        <f ca="1">IFERROR(__xludf.DUMMYFUNCTION("""COMPUTED_VALUE"""),93)</f>
        <v>93</v>
      </c>
      <c r="AQ20" s="2">
        <f ca="1">IFERROR(__xludf.DUMMYFUNCTION("""COMPUTED_VALUE"""),96)</f>
        <v>96</v>
      </c>
      <c r="AR20" s="2">
        <f ca="1">IFERROR(__xludf.DUMMYFUNCTION("""COMPUTED_VALUE"""),103)</f>
        <v>103</v>
      </c>
      <c r="AS20" s="2">
        <f ca="1">IFERROR(__xludf.DUMMYFUNCTION("""COMPUTED_VALUE"""),103)</f>
        <v>103</v>
      </c>
      <c r="AT20" s="2">
        <f ca="1">IFERROR(__xludf.DUMMYFUNCTION("""COMPUTED_VALUE"""),106)</f>
        <v>106</v>
      </c>
      <c r="AU20" s="2">
        <f ca="1">IFERROR(__xludf.DUMMYFUNCTION("""COMPUTED_VALUE"""),106)</f>
        <v>106</v>
      </c>
      <c r="AV20" s="2">
        <f ca="1">IFERROR(__xludf.DUMMYFUNCTION("""COMPUTED_VALUE"""),106)</f>
        <v>106</v>
      </c>
      <c r="AW20" s="2">
        <f ca="1">IFERROR(__xludf.DUMMYFUNCTION("""COMPUTED_VALUE"""),106)</f>
        <v>106</v>
      </c>
      <c r="AX20" s="2">
        <f ca="1">IFERROR(__xludf.DUMMYFUNCTION("""COMPUTED_VALUE"""),107)</f>
        <v>107</v>
      </c>
      <c r="AY20" s="2">
        <f ca="1">IFERROR(__xludf.DUMMYFUNCTION("""COMPUTED_VALUE"""),109)</f>
        <v>109</v>
      </c>
      <c r="AZ20" s="2">
        <f ca="1">IFERROR(__xludf.DUMMYFUNCTION("""COMPUTED_VALUE"""),109)</f>
        <v>109</v>
      </c>
    </row>
    <row r="21" spans="1:52" ht="15.75" customHeight="1" x14ac:dyDescent="0.25">
      <c r="A21" s="2" t="str">
        <f ca="1">IFERROR(__xludf.DUMMYFUNCTION("""COMPUTED_VALUE"""),"Ningxia")</f>
        <v>Ningxia</v>
      </c>
      <c r="B21" s="2" t="str">
        <f ca="1">IFERROR(__xludf.DUMMYFUNCTION("""COMPUTED_VALUE"""),"Mainland China")</f>
        <v>Mainland China</v>
      </c>
      <c r="C21" s="2">
        <f ca="1">IFERROR(__xludf.DUMMYFUNCTION("""COMPUTED_VALUE"""),37.2692)</f>
        <v>37.269199999999998</v>
      </c>
      <c r="D21" s="2">
        <f ca="1">IFERROR(__xludf.DUMMYFUNCTION("""COMPUTED_VALUE"""),106.1655)</f>
        <v>106.16549999999999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IFERROR(__xludf.DUMMYFUNCTION("""COMPUTED_VALUE"""),1)</f>
        <v>1</v>
      </c>
      <c r="R21" s="2">
        <f ca="1">IFERROR(__xludf.DUMMYFUNCTION("""COMPUTED_VALUE"""),1)</f>
        <v>1</v>
      </c>
      <c r="S21" s="2">
        <f ca="1">IFERROR(__xludf.DUMMYFUNCTION("""COMPUTED_VALUE"""),1)</f>
        <v>1</v>
      </c>
      <c r="T21" s="2">
        <f ca="1">IFERROR(__xludf.DUMMYFUNCTION("""COMPUTED_VALUE"""),1)</f>
        <v>1</v>
      </c>
      <c r="U21" s="2">
        <f ca="1">IFERROR(__xludf.DUMMYFUNCTION("""COMPUTED_VALUE"""),5)</f>
        <v>5</v>
      </c>
      <c r="V21" s="2">
        <f ca="1">IFERROR(__xludf.DUMMYFUNCTION("""COMPUTED_VALUE"""),15)</f>
        <v>15</v>
      </c>
      <c r="W21" s="2">
        <f ca="1">IFERROR(__xludf.DUMMYFUNCTION("""COMPUTED_VALUE"""),13)</f>
        <v>13</v>
      </c>
      <c r="X21" s="2">
        <f ca="1">IFERROR(__xludf.DUMMYFUNCTION("""COMPUTED_VALUE"""),13)</f>
        <v>13</v>
      </c>
      <c r="Y21" s="2">
        <f ca="1">IFERROR(__xludf.DUMMYFUNCTION("""COMPUTED_VALUE"""),22)</f>
        <v>22</v>
      </c>
      <c r="Z21" s="2">
        <f ca="1">IFERROR(__xludf.DUMMYFUNCTION("""COMPUTED_VALUE"""),24)</f>
        <v>24</v>
      </c>
      <c r="AA21" s="2">
        <f ca="1">IFERROR(__xludf.DUMMYFUNCTION("""COMPUTED_VALUE"""),24)</f>
        <v>24</v>
      </c>
      <c r="AB21" s="2">
        <f ca="1">IFERROR(__xludf.DUMMYFUNCTION("""COMPUTED_VALUE"""),24)</f>
        <v>24</v>
      </c>
      <c r="AC21" s="2">
        <f ca="1">IFERROR(__xludf.DUMMYFUNCTION("""COMPUTED_VALUE"""),33)</f>
        <v>33</v>
      </c>
      <c r="AD21" s="2">
        <f ca="1">IFERROR(__xludf.DUMMYFUNCTION("""COMPUTED_VALUE"""),33)</f>
        <v>33</v>
      </c>
      <c r="AE21" s="2">
        <f ca="1">IFERROR(__xludf.DUMMYFUNCTION("""COMPUTED_VALUE"""),35)</f>
        <v>35</v>
      </c>
      <c r="AF21" s="2">
        <f ca="1">IFERROR(__xludf.DUMMYFUNCTION("""COMPUTED_VALUE"""),42)</f>
        <v>42</v>
      </c>
      <c r="AG21" s="2">
        <f ca="1">IFERROR(__xludf.DUMMYFUNCTION("""COMPUTED_VALUE"""),42)</f>
        <v>42</v>
      </c>
      <c r="AH21" s="2">
        <f ca="1">IFERROR(__xludf.DUMMYFUNCTION("""COMPUTED_VALUE"""),44)</f>
        <v>44</v>
      </c>
      <c r="AI21" s="2">
        <f ca="1">IFERROR(__xludf.DUMMYFUNCTION("""COMPUTED_VALUE"""),48)</f>
        <v>48</v>
      </c>
      <c r="AJ21" s="2">
        <f ca="1">IFERROR(__xludf.DUMMYFUNCTION("""COMPUTED_VALUE"""),48)</f>
        <v>48</v>
      </c>
      <c r="AK21" s="2">
        <f ca="1">IFERROR(__xludf.DUMMYFUNCTION("""COMPUTED_VALUE"""),56)</f>
        <v>56</v>
      </c>
      <c r="AL21" s="2">
        <f ca="1">IFERROR(__xludf.DUMMYFUNCTION("""COMPUTED_VALUE"""),58)</f>
        <v>58</v>
      </c>
      <c r="AM21" s="2">
        <f ca="1">IFERROR(__xludf.DUMMYFUNCTION("""COMPUTED_VALUE"""),61)</f>
        <v>61</v>
      </c>
      <c r="AN21" s="2">
        <f ca="1">IFERROR(__xludf.DUMMYFUNCTION("""COMPUTED_VALUE"""),65)</f>
        <v>65</v>
      </c>
      <c r="AO21" s="2">
        <f ca="1">IFERROR(__xludf.DUMMYFUNCTION("""COMPUTED_VALUE"""),68)</f>
        <v>68</v>
      </c>
      <c r="AP21" s="2">
        <f ca="1">IFERROR(__xludf.DUMMYFUNCTION("""COMPUTED_VALUE"""),68)</f>
        <v>68</v>
      </c>
      <c r="AQ21" s="2">
        <f ca="1">IFERROR(__xludf.DUMMYFUNCTION("""COMPUTED_VALUE"""),69)</f>
        <v>69</v>
      </c>
      <c r="AR21" s="2">
        <f ca="1">IFERROR(__xludf.DUMMYFUNCTION("""COMPUTED_VALUE"""),69)</f>
        <v>69</v>
      </c>
      <c r="AS21" s="2">
        <f ca="1">IFERROR(__xludf.DUMMYFUNCTION("""COMPUTED_VALUE"""),69)</f>
        <v>69</v>
      </c>
      <c r="AT21" s="2">
        <f ca="1">IFERROR(__xludf.DUMMYFUNCTION("""COMPUTED_VALUE"""),69)</f>
        <v>69</v>
      </c>
      <c r="AU21" s="2">
        <f ca="1">IFERROR(__xludf.DUMMYFUNCTION("""COMPUTED_VALUE"""),69)</f>
        <v>69</v>
      </c>
      <c r="AV21" s="2">
        <f ca="1">IFERROR(__xludf.DUMMYFUNCTION("""COMPUTED_VALUE"""),69)</f>
        <v>69</v>
      </c>
      <c r="AW21" s="2">
        <f ca="1">IFERROR(__xludf.DUMMYFUNCTION("""COMPUTED_VALUE"""),71)</f>
        <v>71</v>
      </c>
      <c r="AX21" s="2">
        <f ca="1">IFERROR(__xludf.DUMMYFUNCTION("""COMPUTED_VALUE"""),71)</f>
        <v>71</v>
      </c>
      <c r="AY21" s="2">
        <f ca="1">IFERROR(__xludf.DUMMYFUNCTION("""COMPUTED_VALUE"""),71)</f>
        <v>71</v>
      </c>
      <c r="AZ21" s="2">
        <f ca="1">IFERROR(__xludf.DUMMYFUNCTION("""COMPUTED_VALUE"""),71)</f>
        <v>71</v>
      </c>
    </row>
    <row r="22" spans="1:52" ht="13.2" x14ac:dyDescent="0.25">
      <c r="A22" s="2" t="str">
        <f ca="1">IFERROR(__xludf.DUMMYFUNCTION("""COMPUTED_VALUE"""),"Qinghai")</f>
        <v>Qinghai</v>
      </c>
      <c r="B22" s="2" t="str">
        <f ca="1">IFERROR(__xludf.DUMMYFUNCTION("""COMPUTED_VALUE"""),"Mainland China")</f>
        <v>Mainland China</v>
      </c>
      <c r="C22" s="2">
        <f ca="1">IFERROR(__xludf.DUMMYFUNCTION("""COMPUTED_VALUE"""),35.7452)</f>
        <v>35.745199999999997</v>
      </c>
      <c r="D22" s="2">
        <f ca="1">IFERROR(__xludf.DUMMYFUNCTION("""COMPUTED_VALUE"""),95.9956)</f>
        <v>95.995599999999996</v>
      </c>
      <c r="E22" s="2">
        <f ca="1">IFERROR(__xludf.DUMMYFUNCTION("""COMPUTED_VALUE"""),0)</f>
        <v>0</v>
      </c>
      <c r="F22" s="2">
        <f ca="1">IFERROR(__xludf.DUMMYFUNCTION("""COMPUTED_VALUE"""),0)</f>
        <v>0</v>
      </c>
      <c r="G22" s="2">
        <f ca="1">IFERROR(__xludf.DUMMYFUNCTION("""COMPUTED_VALUE"""),0)</f>
        <v>0</v>
      </c>
      <c r="H22" s="2">
        <f ca="1">IFERROR(__xludf.DUMMYFUNCTION("""COMPUTED_VALUE"""),0)</f>
        <v>0</v>
      </c>
      <c r="I22" s="2">
        <f ca="1">IFERROR(__xludf.DUMMYFUNCTION("""COMPUTED_VALUE"""),0)</f>
        <v>0</v>
      </c>
      <c r="J22" s="2">
        <f ca="1">IFERROR(__xludf.DUMMYFUNCTION("""COMPUTED_VALUE"""),0)</f>
        <v>0</v>
      </c>
      <c r="K22" s="2">
        <f ca="1">IFERROR(__xludf.DUMMYFUNCTION("""COMPUTED_VALUE"""),0)</f>
        <v>0</v>
      </c>
      <c r="L22" s="2">
        <f ca="1">IFERROR(__xludf.DUMMYFUNCTION("""COMPUTED_VALUE"""),0)</f>
        <v>0</v>
      </c>
      <c r="M22" s="2">
        <f ca="1">IFERROR(__xludf.DUMMYFUNCTION("""COMPUTED_VALUE"""),0)</f>
        <v>0</v>
      </c>
      <c r="N22" s="2">
        <f ca="1">IFERROR(__xludf.DUMMYFUNCTION("""COMPUTED_VALUE"""),0)</f>
        <v>0</v>
      </c>
      <c r="O22" s="2">
        <f ca="1">IFERROR(__xludf.DUMMYFUNCTION("""COMPUTED_VALUE"""),0)</f>
        <v>0</v>
      </c>
      <c r="P22" s="2">
        <f ca="1">IFERROR(__xludf.DUMMYFUNCTION("""COMPUTED_VALUE"""),0)</f>
        <v>0</v>
      </c>
      <c r="Q22" s="2">
        <f ca="1">IFERROR(__xludf.DUMMYFUNCTION("""COMPUTED_VALUE"""),0)</f>
        <v>0</v>
      </c>
      <c r="R22" s="2">
        <f ca="1">IFERROR(__xludf.DUMMYFUNCTION("""COMPUTED_VALUE"""),0)</f>
        <v>0</v>
      </c>
      <c r="S22" s="2">
        <f ca="1">IFERROR(__xludf.DUMMYFUNCTION("""COMPUTED_VALUE"""),3)</f>
        <v>3</v>
      </c>
      <c r="T22" s="2">
        <f ca="1">IFERROR(__xludf.DUMMYFUNCTION("""COMPUTED_VALUE"""),3)</f>
        <v>3</v>
      </c>
      <c r="U22" s="2">
        <f ca="1">IFERROR(__xludf.DUMMYFUNCTION("""COMPUTED_VALUE"""),3)</f>
        <v>3</v>
      </c>
      <c r="V22" s="2">
        <f ca="1">IFERROR(__xludf.DUMMYFUNCTION("""COMPUTED_VALUE"""),3)</f>
        <v>3</v>
      </c>
      <c r="W22" s="2">
        <f ca="1">IFERROR(__xludf.DUMMYFUNCTION("""COMPUTED_VALUE"""),3)</f>
        <v>3</v>
      </c>
      <c r="X22" s="2">
        <f ca="1">IFERROR(__xludf.DUMMYFUNCTION("""COMPUTED_VALUE"""),3)</f>
        <v>3</v>
      </c>
      <c r="Y22" s="2">
        <f ca="1">IFERROR(__xludf.DUMMYFUNCTION("""COMPUTED_VALUE"""),5)</f>
        <v>5</v>
      </c>
      <c r="Z22" s="2">
        <f ca="1">IFERROR(__xludf.DUMMYFUNCTION("""COMPUTED_VALUE"""),9)</f>
        <v>9</v>
      </c>
      <c r="AA22" s="2">
        <f ca="1">IFERROR(__xludf.DUMMYFUNCTION("""COMPUTED_VALUE"""),11)</f>
        <v>11</v>
      </c>
      <c r="AB22" s="2">
        <f ca="1">IFERROR(__xludf.DUMMYFUNCTION("""COMPUTED_VALUE"""),11)</f>
        <v>11</v>
      </c>
      <c r="AC22" s="2">
        <f ca="1">IFERROR(__xludf.DUMMYFUNCTION("""COMPUTED_VALUE"""),13)</f>
        <v>13</v>
      </c>
      <c r="AD22" s="2">
        <f ca="1">IFERROR(__xludf.DUMMYFUNCTION("""COMPUTED_VALUE"""),13)</f>
        <v>13</v>
      </c>
      <c r="AE22" s="2">
        <f ca="1">IFERROR(__xludf.DUMMYFUNCTION("""COMPUTED_VALUE"""),13)</f>
        <v>13</v>
      </c>
      <c r="AF22" s="2">
        <f ca="1">IFERROR(__xludf.DUMMYFUNCTION("""COMPUTED_VALUE"""),15)</f>
        <v>15</v>
      </c>
      <c r="AG22" s="2">
        <f ca="1">IFERROR(__xludf.DUMMYFUNCTION("""COMPUTED_VALUE"""),16)</f>
        <v>16</v>
      </c>
      <c r="AH22" s="2">
        <f ca="1">IFERROR(__xludf.DUMMYFUNCTION("""COMPUTED_VALUE"""),16)</f>
        <v>16</v>
      </c>
      <c r="AI22" s="2">
        <f ca="1">IFERROR(__xludf.DUMMYFUNCTION("""COMPUTED_VALUE"""),18)</f>
        <v>18</v>
      </c>
      <c r="AJ22" s="2">
        <f ca="1">IFERROR(__xludf.DUMMYFUNCTION("""COMPUTED_VALUE"""),18)</f>
        <v>18</v>
      </c>
      <c r="AK22" s="2">
        <f ca="1">IFERROR(__xludf.DUMMYFUNCTION("""COMPUTED_VALUE"""),18)</f>
        <v>18</v>
      </c>
      <c r="AL22" s="2">
        <f ca="1">IFERROR(__xludf.DUMMYFUNCTION("""COMPUTED_VALUE"""),18)</f>
        <v>18</v>
      </c>
      <c r="AM22" s="2">
        <f ca="1">IFERROR(__xludf.DUMMYFUNCTION("""COMPUTED_VALUE"""),18)</f>
        <v>18</v>
      </c>
      <c r="AN22" s="2">
        <f ca="1">IFERROR(__xludf.DUMMYFUNCTION("""COMPUTED_VALUE"""),18)</f>
        <v>18</v>
      </c>
      <c r="AO22" s="2">
        <f ca="1">IFERROR(__xludf.DUMMYFUNCTION("""COMPUTED_VALUE"""),18)</f>
        <v>18</v>
      </c>
      <c r="AP22" s="2">
        <f ca="1">IFERROR(__xludf.DUMMYFUNCTION("""COMPUTED_VALUE"""),18)</f>
        <v>18</v>
      </c>
      <c r="AQ22" s="2">
        <f ca="1">IFERROR(__xludf.DUMMYFUNCTION("""COMPUTED_VALUE"""),18)</f>
        <v>18</v>
      </c>
      <c r="AR22" s="2">
        <f ca="1">IFERROR(__xludf.DUMMYFUNCTION("""COMPUTED_VALUE"""),18)</f>
        <v>18</v>
      </c>
      <c r="AS22" s="2">
        <f ca="1">IFERROR(__xludf.DUMMYFUNCTION("""COMPUTED_VALUE"""),18)</f>
        <v>18</v>
      </c>
      <c r="AT22" s="2">
        <f ca="1">IFERROR(__xludf.DUMMYFUNCTION("""COMPUTED_VALUE"""),18)</f>
        <v>18</v>
      </c>
      <c r="AU22" s="2">
        <f ca="1">IFERROR(__xludf.DUMMYFUNCTION("""COMPUTED_VALUE"""),18)</f>
        <v>18</v>
      </c>
      <c r="AV22" s="2">
        <f ca="1">IFERROR(__xludf.DUMMYFUNCTION("""COMPUTED_VALUE"""),18)</f>
        <v>18</v>
      </c>
      <c r="AW22" s="2">
        <f ca="1">IFERROR(__xludf.DUMMYFUNCTION("""COMPUTED_VALUE"""),18)</f>
        <v>18</v>
      </c>
      <c r="AX22" s="2">
        <f ca="1">IFERROR(__xludf.DUMMYFUNCTION("""COMPUTED_VALUE"""),18)</f>
        <v>18</v>
      </c>
      <c r="AY22" s="2">
        <f ca="1">IFERROR(__xludf.DUMMYFUNCTION("""COMPUTED_VALUE"""),18)</f>
        <v>18</v>
      </c>
      <c r="AZ22" s="2">
        <f ca="1">IFERROR(__xludf.DUMMYFUNCTION("""COMPUTED_VALUE"""),18)</f>
        <v>18</v>
      </c>
    </row>
    <row r="23" spans="1:52" ht="13.2" x14ac:dyDescent="0.25">
      <c r="A23" s="2" t="str">
        <f ca="1">IFERROR(__xludf.DUMMYFUNCTION("""COMPUTED_VALUE"""),"Shaanxi")</f>
        <v>Shaanxi</v>
      </c>
      <c r="B23" s="2" t="str">
        <f ca="1">IFERROR(__xludf.DUMMYFUNCTION("""COMPUTED_VALUE"""),"Mainland China")</f>
        <v>Mainland China</v>
      </c>
      <c r="C23" s="2">
        <f ca="1">IFERROR(__xludf.DUMMYFUNCTION("""COMPUTED_VALUE"""),35.1917)</f>
        <v>35.191699999999997</v>
      </c>
      <c r="D23" s="2">
        <f ca="1">IFERROR(__xludf.DUMMYFUNCTION("""COMPUTED_VALUE"""),108.8701)</f>
        <v>108.87009999999999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IFERROR(__xludf.DUMMYFUNCTION("""COMPUTED_VALUE"""),2)</f>
        <v>2</v>
      </c>
      <c r="S23" s="2">
        <f ca="1">IFERROR(__xludf.DUMMYFUNCTION("""COMPUTED_VALUE"""),6)</f>
        <v>6</v>
      </c>
      <c r="T23" s="2">
        <f ca="1">IFERROR(__xludf.DUMMYFUNCTION("""COMPUTED_VALUE"""),9)</f>
        <v>9</v>
      </c>
      <c r="U23" s="2">
        <f ca="1">IFERROR(__xludf.DUMMYFUNCTION("""COMPUTED_VALUE"""),17)</f>
        <v>17</v>
      </c>
      <c r="V23" s="2">
        <f ca="1">IFERROR(__xludf.DUMMYFUNCTION("""COMPUTED_VALUE"""),20)</f>
        <v>20</v>
      </c>
      <c r="W23" s="2">
        <f ca="1">IFERROR(__xludf.DUMMYFUNCTION("""COMPUTED_VALUE"""),25)</f>
        <v>25</v>
      </c>
      <c r="X23" s="2">
        <f ca="1">IFERROR(__xludf.DUMMYFUNCTION("""COMPUTED_VALUE"""),30)</f>
        <v>30</v>
      </c>
      <c r="Y23" s="2">
        <f ca="1">IFERROR(__xludf.DUMMYFUNCTION("""COMPUTED_VALUE"""),32)</f>
        <v>32</v>
      </c>
      <c r="Z23" s="2">
        <f ca="1">IFERROR(__xludf.DUMMYFUNCTION("""COMPUTED_VALUE"""),43)</f>
        <v>43</v>
      </c>
      <c r="AA23" s="2">
        <f ca="1">IFERROR(__xludf.DUMMYFUNCTION("""COMPUTED_VALUE"""),46)</f>
        <v>46</v>
      </c>
      <c r="AB23" s="2">
        <f ca="1">IFERROR(__xludf.DUMMYFUNCTION("""COMPUTED_VALUE"""),54)</f>
        <v>54</v>
      </c>
      <c r="AC23" s="2">
        <f ca="1">IFERROR(__xludf.DUMMYFUNCTION("""COMPUTED_VALUE"""),60)</f>
        <v>60</v>
      </c>
      <c r="AD23" s="2">
        <f ca="1">IFERROR(__xludf.DUMMYFUNCTION("""COMPUTED_VALUE"""),71)</f>
        <v>71</v>
      </c>
      <c r="AE23" s="2">
        <f ca="1">IFERROR(__xludf.DUMMYFUNCTION("""COMPUTED_VALUE"""),79)</f>
        <v>79</v>
      </c>
      <c r="AF23" s="2">
        <f ca="1">IFERROR(__xludf.DUMMYFUNCTION("""COMPUTED_VALUE"""),89)</f>
        <v>89</v>
      </c>
      <c r="AG23" s="2">
        <f ca="1">IFERROR(__xludf.DUMMYFUNCTION("""COMPUTED_VALUE"""),102)</f>
        <v>102</v>
      </c>
      <c r="AH23" s="2">
        <f ca="1">IFERROR(__xludf.DUMMYFUNCTION("""COMPUTED_VALUE"""),118)</f>
        <v>118</v>
      </c>
      <c r="AI23" s="2">
        <f ca="1">IFERROR(__xludf.DUMMYFUNCTION("""COMPUTED_VALUE"""),134)</f>
        <v>134</v>
      </c>
      <c r="AJ23" s="2">
        <f ca="1">IFERROR(__xludf.DUMMYFUNCTION("""COMPUTED_VALUE"""),149)</f>
        <v>149</v>
      </c>
      <c r="AK23" s="2">
        <f ca="1">IFERROR(__xludf.DUMMYFUNCTION("""COMPUTED_VALUE"""),163)</f>
        <v>163</v>
      </c>
      <c r="AL23" s="2">
        <f ca="1">IFERROR(__xludf.DUMMYFUNCTION("""COMPUTED_VALUE"""),173)</f>
        <v>173</v>
      </c>
      <c r="AM23" s="2">
        <f ca="1">IFERROR(__xludf.DUMMYFUNCTION("""COMPUTED_VALUE"""),186)</f>
        <v>186</v>
      </c>
      <c r="AN23" s="2">
        <f ca="1">IFERROR(__xludf.DUMMYFUNCTION("""COMPUTED_VALUE"""),192)</f>
        <v>192</v>
      </c>
      <c r="AO23" s="2">
        <f ca="1">IFERROR(__xludf.DUMMYFUNCTION("""COMPUTED_VALUE"""),195)</f>
        <v>195</v>
      </c>
      <c r="AP23" s="2">
        <f ca="1">IFERROR(__xludf.DUMMYFUNCTION("""COMPUTED_VALUE"""),199)</f>
        <v>199</v>
      </c>
      <c r="AQ23" s="2">
        <f ca="1">IFERROR(__xludf.DUMMYFUNCTION("""COMPUTED_VALUE"""),207)</f>
        <v>207</v>
      </c>
      <c r="AR23" s="2">
        <f ca="1">IFERROR(__xludf.DUMMYFUNCTION("""COMPUTED_VALUE"""),208)</f>
        <v>208</v>
      </c>
      <c r="AS23" s="2">
        <f ca="1">IFERROR(__xludf.DUMMYFUNCTION("""COMPUTED_VALUE"""),216)</f>
        <v>216</v>
      </c>
      <c r="AT23" s="2">
        <f ca="1">IFERROR(__xludf.DUMMYFUNCTION("""COMPUTED_VALUE"""),216)</f>
        <v>216</v>
      </c>
      <c r="AU23" s="2">
        <f ca="1">IFERROR(__xludf.DUMMYFUNCTION("""COMPUTED_VALUE"""),223)</f>
        <v>223</v>
      </c>
      <c r="AV23" s="2">
        <f ca="1">IFERROR(__xludf.DUMMYFUNCTION("""COMPUTED_VALUE"""),224)</f>
        <v>224</v>
      </c>
      <c r="AW23" s="2">
        <f ca="1">IFERROR(__xludf.DUMMYFUNCTION("""COMPUTED_VALUE"""),226)</f>
        <v>226</v>
      </c>
      <c r="AX23" s="2">
        <f ca="1">IFERROR(__xludf.DUMMYFUNCTION("""COMPUTED_VALUE"""),226)</f>
        <v>226</v>
      </c>
      <c r="AY23" s="2">
        <f ca="1">IFERROR(__xludf.DUMMYFUNCTION("""COMPUTED_VALUE"""),227)</f>
        <v>227</v>
      </c>
      <c r="AZ23" s="2">
        <f ca="1">IFERROR(__xludf.DUMMYFUNCTION("""COMPUTED_VALUE"""),227)</f>
        <v>227</v>
      </c>
    </row>
    <row r="24" spans="1:52" ht="13.2" x14ac:dyDescent="0.25">
      <c r="A24" s="2" t="str">
        <f ca="1">IFERROR(__xludf.DUMMYFUNCTION("""COMPUTED_VALUE"""),"Shandong")</f>
        <v>Shandong</v>
      </c>
      <c r="B24" s="2" t="str">
        <f ca="1">IFERROR(__xludf.DUMMYFUNCTION("""COMPUTED_VALUE"""),"Mainland China")</f>
        <v>Mainland China</v>
      </c>
      <c r="C24" s="2">
        <f ca="1">IFERROR(__xludf.DUMMYFUNCTION("""COMPUTED_VALUE"""),36.3427)</f>
        <v>36.342700000000001</v>
      </c>
      <c r="D24" s="2">
        <f ca="1">IFERROR(__xludf.DUMMYFUNCTION("""COMPUTED_VALUE"""),118.1498)</f>
        <v>118.1498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IFERROR(__xludf.DUMMYFUNCTION("""COMPUTED_VALUE"""),1)</f>
        <v>1</v>
      </c>
      <c r="M24" s="2">
        <f ca="1">IFERROR(__xludf.DUMMYFUNCTION("""COMPUTED_VALUE"""),1)</f>
        <v>1</v>
      </c>
      <c r="N24" s="2">
        <f ca="1">IFERROR(__xludf.DUMMYFUNCTION("""COMPUTED_VALUE"""),2)</f>
        <v>2</v>
      </c>
      <c r="O24" s="2">
        <f ca="1">IFERROR(__xludf.DUMMYFUNCTION("""COMPUTED_VALUE"""),3)</f>
        <v>3</v>
      </c>
      <c r="P24" s="2">
        <f ca="1">IFERROR(__xludf.DUMMYFUNCTION("""COMPUTED_VALUE"""),6)</f>
        <v>6</v>
      </c>
      <c r="Q24" s="2">
        <f ca="1">IFERROR(__xludf.DUMMYFUNCTION("""COMPUTED_VALUE"""),7)</f>
        <v>7</v>
      </c>
      <c r="R24" s="2">
        <f ca="1">IFERROR(__xludf.DUMMYFUNCTION("""COMPUTED_VALUE"""),11)</f>
        <v>11</v>
      </c>
      <c r="S24" s="2">
        <f ca="1">IFERROR(__xludf.DUMMYFUNCTION("""COMPUTED_VALUE"""),15)</f>
        <v>15</v>
      </c>
      <c r="T24" s="2">
        <f ca="1">IFERROR(__xludf.DUMMYFUNCTION("""COMPUTED_VALUE"""),27)</f>
        <v>27</v>
      </c>
      <c r="U24" s="2">
        <f ca="1">IFERROR(__xludf.DUMMYFUNCTION("""COMPUTED_VALUE"""),37)</f>
        <v>37</v>
      </c>
      <c r="V24" s="2">
        <f ca="1">IFERROR(__xludf.DUMMYFUNCTION("""COMPUTED_VALUE"""),44)</f>
        <v>44</v>
      </c>
      <c r="W24" s="2">
        <f ca="1">IFERROR(__xludf.DUMMYFUNCTION("""COMPUTED_VALUE"""),63)</f>
        <v>63</v>
      </c>
      <c r="X24" s="2">
        <f ca="1">IFERROR(__xludf.DUMMYFUNCTION("""COMPUTED_VALUE"""),66)</f>
        <v>66</v>
      </c>
      <c r="Y24" s="2">
        <f ca="1">IFERROR(__xludf.DUMMYFUNCTION("""COMPUTED_VALUE"""),80)</f>
        <v>80</v>
      </c>
      <c r="Z24" s="2">
        <f ca="1">IFERROR(__xludf.DUMMYFUNCTION("""COMPUTED_VALUE"""),92)</f>
        <v>92</v>
      </c>
      <c r="AA24" s="2">
        <f ca="1">IFERROR(__xludf.DUMMYFUNCTION("""COMPUTED_VALUE"""),105)</f>
        <v>105</v>
      </c>
      <c r="AB24" s="2">
        <f ca="1">IFERROR(__xludf.DUMMYFUNCTION("""COMPUTED_VALUE"""),136)</f>
        <v>136</v>
      </c>
      <c r="AC24" s="2">
        <f ca="1">IFERROR(__xludf.DUMMYFUNCTION("""COMPUTED_VALUE"""),156)</f>
        <v>156</v>
      </c>
      <c r="AD24" s="2">
        <f ca="1">IFERROR(__xludf.DUMMYFUNCTION("""COMPUTED_VALUE"""),173)</f>
        <v>173</v>
      </c>
      <c r="AE24" s="2">
        <f ca="1">IFERROR(__xludf.DUMMYFUNCTION("""COMPUTED_VALUE"""),191)</f>
        <v>191</v>
      </c>
      <c r="AF24" s="2">
        <f ca="1">IFERROR(__xludf.DUMMYFUNCTION("""COMPUTED_VALUE"""),211)</f>
        <v>211</v>
      </c>
      <c r="AG24" s="2">
        <f ca="1">IFERROR(__xludf.DUMMYFUNCTION("""COMPUTED_VALUE"""),231)</f>
        <v>231</v>
      </c>
      <c r="AH24" s="2">
        <f ca="1">IFERROR(__xludf.DUMMYFUNCTION("""COMPUTED_VALUE"""),254)</f>
        <v>254</v>
      </c>
      <c r="AI24" s="2">
        <f ca="1">IFERROR(__xludf.DUMMYFUNCTION("""COMPUTED_VALUE"""),281)</f>
        <v>281</v>
      </c>
      <c r="AJ24" s="2">
        <f ca="1">IFERROR(__xludf.DUMMYFUNCTION("""COMPUTED_VALUE"""),302)</f>
        <v>302</v>
      </c>
      <c r="AK24" s="2">
        <f ca="1">IFERROR(__xludf.DUMMYFUNCTION("""COMPUTED_VALUE"""),321)</f>
        <v>321</v>
      </c>
      <c r="AL24" s="2">
        <f ca="1">IFERROR(__xludf.DUMMYFUNCTION("""COMPUTED_VALUE"""),343)</f>
        <v>343</v>
      </c>
      <c r="AM24" s="2">
        <f ca="1">IFERROR(__xludf.DUMMYFUNCTION("""COMPUTED_VALUE"""),355)</f>
        <v>355</v>
      </c>
      <c r="AN24" s="2">
        <f ca="1">IFERROR(__xludf.DUMMYFUNCTION("""COMPUTED_VALUE"""),377)</f>
        <v>377</v>
      </c>
      <c r="AO24" s="2">
        <f ca="1">IFERROR(__xludf.DUMMYFUNCTION("""COMPUTED_VALUE"""),387)</f>
        <v>387</v>
      </c>
      <c r="AP24" s="2">
        <f ca="1">IFERROR(__xludf.DUMMYFUNCTION("""COMPUTED_VALUE"""),405)</f>
        <v>405</v>
      </c>
      <c r="AQ24" s="2">
        <f ca="1">IFERROR(__xludf.DUMMYFUNCTION("""COMPUTED_VALUE"""),421)</f>
        <v>421</v>
      </c>
      <c r="AR24" s="2">
        <f ca="1">IFERROR(__xludf.DUMMYFUNCTION("""COMPUTED_VALUE"""),443)</f>
        <v>443</v>
      </c>
      <c r="AS24" s="2">
        <f ca="1">IFERROR(__xludf.DUMMYFUNCTION("""COMPUTED_VALUE"""),460)</f>
        <v>460</v>
      </c>
      <c r="AT24" s="2">
        <f ca="1">IFERROR(__xludf.DUMMYFUNCTION("""COMPUTED_VALUE"""),511)</f>
        <v>511</v>
      </c>
      <c r="AU24" s="2">
        <f ca="1">IFERROR(__xludf.DUMMYFUNCTION("""COMPUTED_VALUE"""),516)</f>
        <v>516</v>
      </c>
      <c r="AV24" s="2">
        <f ca="1">IFERROR(__xludf.DUMMYFUNCTION("""COMPUTED_VALUE"""),578)</f>
        <v>578</v>
      </c>
      <c r="AW24" s="2">
        <f ca="1">IFERROR(__xludf.DUMMYFUNCTION("""COMPUTED_VALUE"""),618)</f>
        <v>618</v>
      </c>
      <c r="AX24" s="2">
        <f ca="1">IFERROR(__xludf.DUMMYFUNCTION("""COMPUTED_VALUE"""),627)</f>
        <v>627</v>
      </c>
      <c r="AY24" s="2">
        <f ca="1">IFERROR(__xludf.DUMMYFUNCTION("""COMPUTED_VALUE"""),642)</f>
        <v>642</v>
      </c>
      <c r="AZ24" s="2">
        <f ca="1">IFERROR(__xludf.DUMMYFUNCTION("""COMPUTED_VALUE"""),700)</f>
        <v>700</v>
      </c>
    </row>
    <row r="25" spans="1:52" ht="13.2" x14ac:dyDescent="0.25">
      <c r="A25" s="2" t="str">
        <f ca="1">IFERROR(__xludf.DUMMYFUNCTION("""COMPUTED_VALUE"""),"Shanghai")</f>
        <v>Shanghai</v>
      </c>
      <c r="B25" s="2" t="str">
        <f ca="1">IFERROR(__xludf.DUMMYFUNCTION("""COMPUTED_VALUE"""),"Mainland China")</f>
        <v>Mainland China</v>
      </c>
      <c r="C25" s="2">
        <f ca="1">IFERROR(__xludf.DUMMYFUNCTION("""COMPUTED_VALUE"""),31.202)</f>
        <v>31.202000000000002</v>
      </c>
      <c r="D25" s="2">
        <f ca="1">IFERROR(__xludf.DUMMYFUNCTION("""COMPUTED_VALUE"""),121.4491)</f>
        <v>121.4491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IFERROR(__xludf.DUMMYFUNCTION("""COMPUTED_VALUE"""),1)</f>
        <v>1</v>
      </c>
      <c r="H25" s="2">
        <f ca="1">IFERROR(__xludf.DUMMYFUNCTION("""COMPUTED_VALUE"""),1)</f>
        <v>1</v>
      </c>
      <c r="I25" s="2">
        <f ca="1">IFERROR(__xludf.DUMMYFUNCTION("""COMPUTED_VALUE"""),1)</f>
        <v>1</v>
      </c>
      <c r="J25" s="2">
        <f ca="1">IFERROR(__xludf.DUMMYFUNCTION("""COMPUTED_VALUE"""),3)</f>
        <v>3</v>
      </c>
      <c r="K25" s="2">
        <f ca="1">IFERROR(__xludf.DUMMYFUNCTION("""COMPUTED_VALUE"""),4)</f>
        <v>4</v>
      </c>
      <c r="L25" s="2">
        <f ca="1">IFERROR(__xludf.DUMMYFUNCTION("""COMPUTED_VALUE"""),5)</f>
        <v>5</v>
      </c>
      <c r="M25" s="2">
        <f ca="1">IFERROR(__xludf.DUMMYFUNCTION("""COMPUTED_VALUE"""),5)</f>
        <v>5</v>
      </c>
      <c r="N25" s="2">
        <f ca="1">IFERROR(__xludf.DUMMYFUNCTION("""COMPUTED_VALUE"""),9)</f>
        <v>9</v>
      </c>
      <c r="O25" s="2">
        <f ca="1">IFERROR(__xludf.DUMMYFUNCTION("""COMPUTED_VALUE"""),10)</f>
        <v>10</v>
      </c>
      <c r="P25" s="2">
        <f ca="1">IFERROR(__xludf.DUMMYFUNCTION("""COMPUTED_VALUE"""),10)</f>
        <v>10</v>
      </c>
      <c r="Q25" s="2">
        <f ca="1">IFERROR(__xludf.DUMMYFUNCTION("""COMPUTED_VALUE"""),10)</f>
        <v>10</v>
      </c>
      <c r="R25" s="2">
        <f ca="1">IFERROR(__xludf.DUMMYFUNCTION("""COMPUTED_VALUE"""),12)</f>
        <v>12</v>
      </c>
      <c r="S25" s="2">
        <f ca="1">IFERROR(__xludf.DUMMYFUNCTION("""COMPUTED_VALUE"""),15)</f>
        <v>15</v>
      </c>
      <c r="T25" s="2">
        <f ca="1">IFERROR(__xludf.DUMMYFUNCTION("""COMPUTED_VALUE"""),25)</f>
        <v>25</v>
      </c>
      <c r="U25" s="2">
        <f ca="1">IFERROR(__xludf.DUMMYFUNCTION("""COMPUTED_VALUE"""),30)</f>
        <v>30</v>
      </c>
      <c r="V25" s="2">
        <f ca="1">IFERROR(__xludf.DUMMYFUNCTION("""COMPUTED_VALUE"""),41)</f>
        <v>41</v>
      </c>
      <c r="W25" s="2">
        <f ca="1">IFERROR(__xludf.DUMMYFUNCTION("""COMPUTED_VALUE"""),44)</f>
        <v>44</v>
      </c>
      <c r="X25" s="2">
        <f ca="1">IFERROR(__xludf.DUMMYFUNCTION("""COMPUTED_VALUE"""),48)</f>
        <v>48</v>
      </c>
      <c r="Y25" s="2">
        <f ca="1">IFERROR(__xludf.DUMMYFUNCTION("""COMPUTED_VALUE"""),52)</f>
        <v>52</v>
      </c>
      <c r="Z25" s="2">
        <f ca="1">IFERROR(__xludf.DUMMYFUNCTION("""COMPUTED_VALUE"""),57)</f>
        <v>57</v>
      </c>
      <c r="AA25" s="2">
        <f ca="1">IFERROR(__xludf.DUMMYFUNCTION("""COMPUTED_VALUE"""),62)</f>
        <v>62</v>
      </c>
      <c r="AB25" s="2">
        <f ca="1">IFERROR(__xludf.DUMMYFUNCTION("""COMPUTED_VALUE"""),90)</f>
        <v>90</v>
      </c>
      <c r="AC25" s="2">
        <f ca="1">IFERROR(__xludf.DUMMYFUNCTION("""COMPUTED_VALUE"""),124)</f>
        <v>124</v>
      </c>
      <c r="AD25" s="2">
        <f ca="1">IFERROR(__xludf.DUMMYFUNCTION("""COMPUTED_VALUE"""),140)</f>
        <v>140</v>
      </c>
      <c r="AE25" s="2">
        <f ca="1">IFERROR(__xludf.DUMMYFUNCTION("""COMPUTED_VALUE"""),161)</f>
        <v>161</v>
      </c>
      <c r="AF25" s="2">
        <f ca="1">IFERROR(__xludf.DUMMYFUNCTION("""COMPUTED_VALUE"""),177)</f>
        <v>177</v>
      </c>
      <c r="AG25" s="2">
        <f ca="1">IFERROR(__xludf.DUMMYFUNCTION("""COMPUTED_VALUE"""),186)</f>
        <v>186</v>
      </c>
      <c r="AH25" s="2">
        <f ca="1">IFERROR(__xludf.DUMMYFUNCTION("""COMPUTED_VALUE"""),199)</f>
        <v>199</v>
      </c>
      <c r="AI25" s="2">
        <f ca="1">IFERROR(__xludf.DUMMYFUNCTION("""COMPUTED_VALUE"""),211)</f>
        <v>211</v>
      </c>
      <c r="AJ25" s="2">
        <f ca="1">IFERROR(__xludf.DUMMYFUNCTION("""COMPUTED_VALUE"""),227)</f>
        <v>227</v>
      </c>
      <c r="AK25" s="2">
        <f ca="1">IFERROR(__xludf.DUMMYFUNCTION("""COMPUTED_VALUE"""),249)</f>
        <v>249</v>
      </c>
      <c r="AL25" s="2">
        <f ca="1">IFERROR(__xludf.DUMMYFUNCTION("""COMPUTED_VALUE"""),261)</f>
        <v>261</v>
      </c>
      <c r="AM25" s="2">
        <f ca="1">IFERROR(__xludf.DUMMYFUNCTION("""COMPUTED_VALUE"""),268)</f>
        <v>268</v>
      </c>
      <c r="AN25" s="2">
        <f ca="1">IFERROR(__xludf.DUMMYFUNCTION("""COMPUTED_VALUE"""),272)</f>
        <v>272</v>
      </c>
      <c r="AO25" s="2">
        <f ca="1">IFERROR(__xludf.DUMMYFUNCTION("""COMPUTED_VALUE"""),276)</f>
        <v>276</v>
      </c>
      <c r="AP25" s="2">
        <f ca="1">IFERROR(__xludf.DUMMYFUNCTION("""COMPUTED_VALUE"""),279)</f>
        <v>279</v>
      </c>
      <c r="AQ25" s="2">
        <f ca="1">IFERROR(__xludf.DUMMYFUNCTION("""COMPUTED_VALUE"""),287)</f>
        <v>287</v>
      </c>
      <c r="AR25" s="2">
        <f ca="1">IFERROR(__xludf.DUMMYFUNCTION("""COMPUTED_VALUE"""),290)</f>
        <v>290</v>
      </c>
      <c r="AS25" s="2">
        <f ca="1">IFERROR(__xludf.DUMMYFUNCTION("""COMPUTED_VALUE"""),292)</f>
        <v>292</v>
      </c>
      <c r="AT25" s="2">
        <f ca="1">IFERROR(__xludf.DUMMYFUNCTION("""COMPUTED_VALUE"""),294)</f>
        <v>294</v>
      </c>
      <c r="AU25" s="2">
        <f ca="1">IFERROR(__xludf.DUMMYFUNCTION("""COMPUTED_VALUE"""),298)</f>
        <v>298</v>
      </c>
      <c r="AV25" s="2">
        <f ca="1">IFERROR(__xludf.DUMMYFUNCTION("""COMPUTED_VALUE"""),303)</f>
        <v>303</v>
      </c>
      <c r="AW25" s="2">
        <f ca="1">IFERROR(__xludf.DUMMYFUNCTION("""COMPUTED_VALUE"""),306)</f>
        <v>306</v>
      </c>
      <c r="AX25" s="2">
        <f ca="1">IFERROR(__xludf.DUMMYFUNCTION("""COMPUTED_VALUE"""),313)</f>
        <v>313</v>
      </c>
      <c r="AY25" s="2">
        <f ca="1">IFERROR(__xludf.DUMMYFUNCTION("""COMPUTED_VALUE"""),314)</f>
        <v>314</v>
      </c>
      <c r="AZ25" s="2">
        <f ca="1">IFERROR(__xludf.DUMMYFUNCTION("""COMPUTED_VALUE"""),315)</f>
        <v>315</v>
      </c>
    </row>
    <row r="26" spans="1:52" ht="13.2" x14ac:dyDescent="0.25">
      <c r="A26" s="2" t="str">
        <f ca="1">IFERROR(__xludf.DUMMYFUNCTION("""COMPUTED_VALUE"""),"Shanxi")</f>
        <v>Shanxi</v>
      </c>
      <c r="B26" s="2" t="str">
        <f ca="1">IFERROR(__xludf.DUMMYFUNCTION("""COMPUTED_VALUE"""),"Mainland China")</f>
        <v>Mainland China</v>
      </c>
      <c r="C26" s="2">
        <f ca="1">IFERROR(__xludf.DUMMYFUNCTION("""COMPUTED_VALUE"""),37.5777)</f>
        <v>37.5777</v>
      </c>
      <c r="D26" s="2">
        <f ca="1">IFERROR(__xludf.DUMMYFUNCTION("""COMPUTED_VALUE"""),112.2922)</f>
        <v>112.29219999999999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IFERROR(__xludf.DUMMYFUNCTION("""COMPUTED_VALUE"""),1)</f>
        <v>1</v>
      </c>
      <c r="M26" s="2">
        <f ca="1">IFERROR(__xludf.DUMMYFUNCTION("""COMPUTED_VALUE"""),1)</f>
        <v>1</v>
      </c>
      <c r="N26" s="2">
        <f ca="1">IFERROR(__xludf.DUMMYFUNCTION("""COMPUTED_VALUE"""),1)</f>
        <v>1</v>
      </c>
      <c r="O26" s="2">
        <f ca="1">IFERROR(__xludf.DUMMYFUNCTION("""COMPUTED_VALUE"""),1)</f>
        <v>1</v>
      </c>
      <c r="P26" s="2">
        <f ca="1">IFERROR(__xludf.DUMMYFUNCTION("""COMPUTED_VALUE"""),3)</f>
        <v>3</v>
      </c>
      <c r="Q26" s="2">
        <f ca="1">IFERROR(__xludf.DUMMYFUNCTION("""COMPUTED_VALUE"""),2)</f>
        <v>2</v>
      </c>
      <c r="R26" s="2">
        <f ca="1">IFERROR(__xludf.DUMMYFUNCTION("""COMPUTED_VALUE"""),4)</f>
        <v>4</v>
      </c>
      <c r="S26" s="2">
        <f ca="1">IFERROR(__xludf.DUMMYFUNCTION("""COMPUTED_VALUE"""),5)</f>
        <v>5</v>
      </c>
      <c r="T26" s="2">
        <f ca="1">IFERROR(__xludf.DUMMYFUNCTION("""COMPUTED_VALUE"""),12)</f>
        <v>12</v>
      </c>
      <c r="U26" s="2">
        <f ca="1">IFERROR(__xludf.DUMMYFUNCTION("""COMPUTED_VALUE"""),15)</f>
        <v>15</v>
      </c>
      <c r="V26" s="2">
        <f ca="1">IFERROR(__xludf.DUMMYFUNCTION("""COMPUTED_VALUE"""),21)</f>
        <v>21</v>
      </c>
      <c r="W26" s="2">
        <f ca="1">IFERROR(__xludf.DUMMYFUNCTION("""COMPUTED_VALUE"""),25)</f>
        <v>25</v>
      </c>
      <c r="X26" s="2">
        <f ca="1">IFERROR(__xludf.DUMMYFUNCTION("""COMPUTED_VALUE"""),25)</f>
        <v>25</v>
      </c>
      <c r="Y26" s="2">
        <f ca="1">IFERROR(__xludf.DUMMYFUNCTION("""COMPUTED_VALUE"""),30)</f>
        <v>30</v>
      </c>
      <c r="Z26" s="2">
        <f ca="1">IFERROR(__xludf.DUMMYFUNCTION("""COMPUTED_VALUE"""),33)</f>
        <v>33</v>
      </c>
      <c r="AA26" s="2">
        <f ca="1">IFERROR(__xludf.DUMMYFUNCTION("""COMPUTED_VALUE"""),36)</f>
        <v>36</v>
      </c>
      <c r="AB26" s="2">
        <f ca="1">IFERROR(__xludf.DUMMYFUNCTION("""COMPUTED_VALUE"""),38)</f>
        <v>38</v>
      </c>
      <c r="AC26" s="2">
        <f ca="1">IFERROR(__xludf.DUMMYFUNCTION("""COMPUTED_VALUE"""),46)</f>
        <v>46</v>
      </c>
      <c r="AD26" s="2">
        <f ca="1">IFERROR(__xludf.DUMMYFUNCTION("""COMPUTED_VALUE"""),50)</f>
        <v>50</v>
      </c>
      <c r="AE26" s="2">
        <f ca="1">IFERROR(__xludf.DUMMYFUNCTION("""COMPUTED_VALUE"""),53)</f>
        <v>53</v>
      </c>
      <c r="AF26" s="2">
        <f ca="1">IFERROR(__xludf.DUMMYFUNCTION("""COMPUTED_VALUE"""),61)</f>
        <v>61</v>
      </c>
      <c r="AG26" s="2">
        <f ca="1">IFERROR(__xludf.DUMMYFUNCTION("""COMPUTED_VALUE"""),68)</f>
        <v>68</v>
      </c>
      <c r="AH26" s="2">
        <f ca="1">IFERROR(__xludf.DUMMYFUNCTION("""COMPUTED_VALUE"""),76)</f>
        <v>76</v>
      </c>
      <c r="AI26" s="2">
        <f ca="1">IFERROR(__xludf.DUMMYFUNCTION("""COMPUTED_VALUE"""),78)</f>
        <v>78</v>
      </c>
      <c r="AJ26" s="2">
        <f ca="1">IFERROR(__xludf.DUMMYFUNCTION("""COMPUTED_VALUE"""),81)</f>
        <v>81</v>
      </c>
      <c r="AK26" s="2">
        <f ca="1">IFERROR(__xludf.DUMMYFUNCTION("""COMPUTED_VALUE"""),88)</f>
        <v>88</v>
      </c>
      <c r="AL26" s="2">
        <f ca="1">IFERROR(__xludf.DUMMYFUNCTION("""COMPUTED_VALUE"""),94)</f>
        <v>94</v>
      </c>
      <c r="AM26" s="2">
        <f ca="1">IFERROR(__xludf.DUMMYFUNCTION("""COMPUTED_VALUE"""),98)</f>
        <v>98</v>
      </c>
      <c r="AN26" s="2">
        <f ca="1">IFERROR(__xludf.DUMMYFUNCTION("""COMPUTED_VALUE"""),104)</f>
        <v>104</v>
      </c>
      <c r="AO26" s="2">
        <f ca="1">IFERROR(__xludf.DUMMYFUNCTION("""COMPUTED_VALUE"""),107)</f>
        <v>107</v>
      </c>
      <c r="AP26" s="2">
        <f ca="1">IFERROR(__xludf.DUMMYFUNCTION("""COMPUTED_VALUE"""),112)</f>
        <v>112</v>
      </c>
      <c r="AQ26" s="2">
        <f ca="1">IFERROR(__xludf.DUMMYFUNCTION("""COMPUTED_VALUE"""),114)</f>
        <v>114</v>
      </c>
      <c r="AR26" s="2">
        <f ca="1">IFERROR(__xludf.DUMMYFUNCTION("""COMPUTED_VALUE"""),116)</f>
        <v>116</v>
      </c>
      <c r="AS26" s="2">
        <f ca="1">IFERROR(__xludf.DUMMYFUNCTION("""COMPUTED_VALUE"""),119)</f>
        <v>119</v>
      </c>
      <c r="AT26" s="2">
        <f ca="1">IFERROR(__xludf.DUMMYFUNCTION("""COMPUTED_VALUE"""),124)</f>
        <v>124</v>
      </c>
      <c r="AU26" s="2">
        <f ca="1">IFERROR(__xludf.DUMMYFUNCTION("""COMPUTED_VALUE"""),124)</f>
        <v>124</v>
      </c>
      <c r="AV26" s="2">
        <f ca="1">IFERROR(__xludf.DUMMYFUNCTION("""COMPUTED_VALUE"""),126)</f>
        <v>126</v>
      </c>
      <c r="AW26" s="2">
        <f ca="1">IFERROR(__xludf.DUMMYFUNCTION("""COMPUTED_VALUE"""),126)</f>
        <v>126</v>
      </c>
      <c r="AX26" s="2">
        <f ca="1">IFERROR(__xludf.DUMMYFUNCTION("""COMPUTED_VALUE"""),126)</f>
        <v>126</v>
      </c>
      <c r="AY26" s="2">
        <f ca="1">IFERROR(__xludf.DUMMYFUNCTION("""COMPUTED_VALUE"""),126)</f>
        <v>126</v>
      </c>
      <c r="AZ26" s="2">
        <f ca="1">IFERROR(__xludf.DUMMYFUNCTION("""COMPUTED_VALUE"""),127)</f>
        <v>127</v>
      </c>
    </row>
    <row r="27" spans="1:52" ht="13.2" x14ac:dyDescent="0.25">
      <c r="A27" s="2" t="str">
        <f ca="1">IFERROR(__xludf.DUMMYFUNCTION("""COMPUTED_VALUE"""),"Sichuan")</f>
        <v>Sichuan</v>
      </c>
      <c r="B27" s="2" t="str">
        <f ca="1">IFERROR(__xludf.DUMMYFUNCTION("""COMPUTED_VALUE"""),"Mainland China")</f>
        <v>Mainland China</v>
      </c>
      <c r="C27" s="2">
        <f ca="1">IFERROR(__xludf.DUMMYFUNCTION("""COMPUTED_VALUE"""),30.6171)</f>
        <v>30.617100000000001</v>
      </c>
      <c r="D27" s="2">
        <f ca="1">IFERROR(__xludf.DUMMYFUNCTION("""COMPUTED_VALUE"""),102.7103)</f>
        <v>102.7103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IFERROR(__xludf.DUMMYFUNCTION("""COMPUTED_VALUE"""),1)</f>
        <v>1</v>
      </c>
      <c r="M27" s="2">
        <f ca="1">IFERROR(__xludf.DUMMYFUNCTION("""COMPUTED_VALUE"""),1)</f>
        <v>1</v>
      </c>
      <c r="N27" s="2">
        <f ca="1">IFERROR(__xludf.DUMMYFUNCTION("""COMPUTED_VALUE"""),1)</f>
        <v>1</v>
      </c>
      <c r="O27" s="2">
        <f ca="1">IFERROR(__xludf.DUMMYFUNCTION("""COMPUTED_VALUE"""),3)</f>
        <v>3</v>
      </c>
      <c r="P27" s="2">
        <f ca="1">IFERROR(__xludf.DUMMYFUNCTION("""COMPUTED_VALUE"""),11)</f>
        <v>11</v>
      </c>
      <c r="Q27" s="2">
        <f ca="1">IFERROR(__xludf.DUMMYFUNCTION("""COMPUTED_VALUE"""),14)</f>
        <v>14</v>
      </c>
      <c r="R27" s="2">
        <f ca="1">IFERROR(__xludf.DUMMYFUNCTION("""COMPUTED_VALUE"""),14)</f>
        <v>14</v>
      </c>
      <c r="S27" s="2">
        <f ca="1">IFERROR(__xludf.DUMMYFUNCTION("""COMPUTED_VALUE"""),24)</f>
        <v>24</v>
      </c>
      <c r="T27" s="2">
        <f ca="1">IFERROR(__xludf.DUMMYFUNCTION("""COMPUTED_VALUE"""),31)</f>
        <v>31</v>
      </c>
      <c r="U27" s="2">
        <f ca="1">IFERROR(__xludf.DUMMYFUNCTION("""COMPUTED_VALUE"""),42)</f>
        <v>42</v>
      </c>
      <c r="V27" s="2">
        <f ca="1">IFERROR(__xludf.DUMMYFUNCTION("""COMPUTED_VALUE"""),60)</f>
        <v>60</v>
      </c>
      <c r="W27" s="2">
        <f ca="1">IFERROR(__xludf.DUMMYFUNCTION("""COMPUTED_VALUE"""),71)</f>
        <v>71</v>
      </c>
      <c r="X27" s="2">
        <f ca="1">IFERROR(__xludf.DUMMYFUNCTION("""COMPUTED_VALUE"""),80)</f>
        <v>80</v>
      </c>
      <c r="Y27" s="2">
        <f ca="1">IFERROR(__xludf.DUMMYFUNCTION("""COMPUTED_VALUE"""),85)</f>
        <v>85</v>
      </c>
      <c r="Z27" s="2">
        <f ca="1">IFERROR(__xludf.DUMMYFUNCTION("""COMPUTED_VALUE"""),92)</f>
        <v>92</v>
      </c>
      <c r="AA27" s="2">
        <f ca="1">IFERROR(__xludf.DUMMYFUNCTION("""COMPUTED_VALUE"""),104)</f>
        <v>104</v>
      </c>
      <c r="AB27" s="2">
        <f ca="1">IFERROR(__xludf.DUMMYFUNCTION("""COMPUTED_VALUE"""),114)</f>
        <v>114</v>
      </c>
      <c r="AC27" s="2">
        <f ca="1">IFERROR(__xludf.DUMMYFUNCTION("""COMPUTED_VALUE"""),119)</f>
        <v>119</v>
      </c>
      <c r="AD27" s="2">
        <f ca="1">IFERROR(__xludf.DUMMYFUNCTION("""COMPUTED_VALUE"""),131)</f>
        <v>131</v>
      </c>
      <c r="AE27" s="2">
        <f ca="1">IFERROR(__xludf.DUMMYFUNCTION("""COMPUTED_VALUE"""),156)</f>
        <v>156</v>
      </c>
      <c r="AF27" s="2">
        <f ca="1">IFERROR(__xludf.DUMMYFUNCTION("""COMPUTED_VALUE"""),169)</f>
        <v>169</v>
      </c>
      <c r="AG27" s="2">
        <f ca="1">IFERROR(__xludf.DUMMYFUNCTION("""COMPUTED_VALUE"""),188)</f>
        <v>188</v>
      </c>
      <c r="AH27" s="2">
        <f ca="1">IFERROR(__xludf.DUMMYFUNCTION("""COMPUTED_VALUE"""),217)</f>
        <v>217</v>
      </c>
      <c r="AI27" s="2">
        <f ca="1">IFERROR(__xludf.DUMMYFUNCTION("""COMPUTED_VALUE"""),231)</f>
        <v>231</v>
      </c>
      <c r="AJ27" s="2">
        <f ca="1">IFERROR(__xludf.DUMMYFUNCTION("""COMPUTED_VALUE"""),250)</f>
        <v>250</v>
      </c>
      <c r="AK27" s="2">
        <f ca="1">IFERROR(__xludf.DUMMYFUNCTION("""COMPUTED_VALUE"""),261)</f>
        <v>261</v>
      </c>
      <c r="AL27" s="2">
        <f ca="1">IFERROR(__xludf.DUMMYFUNCTION("""COMPUTED_VALUE"""),276)</f>
        <v>276</v>
      </c>
      <c r="AM27" s="2">
        <f ca="1">IFERROR(__xludf.DUMMYFUNCTION("""COMPUTED_VALUE"""),289)</f>
        <v>289</v>
      </c>
      <c r="AN27" s="2">
        <f ca="1">IFERROR(__xludf.DUMMYFUNCTION("""COMPUTED_VALUE"""),307)</f>
        <v>307</v>
      </c>
      <c r="AO27" s="2">
        <f ca="1">IFERROR(__xludf.DUMMYFUNCTION("""COMPUTED_VALUE"""),321)</f>
        <v>321</v>
      </c>
      <c r="AP27" s="2">
        <f ca="1">IFERROR(__xludf.DUMMYFUNCTION("""COMPUTED_VALUE"""),338)</f>
        <v>338</v>
      </c>
      <c r="AQ27" s="2">
        <f ca="1">IFERROR(__xludf.DUMMYFUNCTION("""COMPUTED_VALUE"""),351)</f>
        <v>351</v>
      </c>
      <c r="AR27" s="2">
        <f ca="1">IFERROR(__xludf.DUMMYFUNCTION("""COMPUTED_VALUE"""),365)</f>
        <v>365</v>
      </c>
      <c r="AS27" s="2">
        <f ca="1">IFERROR(__xludf.DUMMYFUNCTION("""COMPUTED_VALUE"""),386)</f>
        <v>386</v>
      </c>
      <c r="AT27" s="2">
        <f ca="1">IFERROR(__xludf.DUMMYFUNCTION("""COMPUTED_VALUE"""),394)</f>
        <v>394</v>
      </c>
      <c r="AU27" s="2">
        <f ca="1">IFERROR(__xludf.DUMMYFUNCTION("""COMPUTED_VALUE"""),406)</f>
        <v>406</v>
      </c>
      <c r="AV27" s="2">
        <f ca="1">IFERROR(__xludf.DUMMYFUNCTION("""COMPUTED_VALUE"""),425)</f>
        <v>425</v>
      </c>
      <c r="AW27" s="2">
        <f ca="1">IFERROR(__xludf.DUMMYFUNCTION("""COMPUTED_VALUE"""),442)</f>
        <v>442</v>
      </c>
      <c r="AX27" s="2">
        <f ca="1">IFERROR(__xludf.DUMMYFUNCTION("""COMPUTED_VALUE"""),454)</f>
        <v>454</v>
      </c>
      <c r="AY27" s="2">
        <f ca="1">IFERROR(__xludf.DUMMYFUNCTION("""COMPUTED_VALUE"""),464)</f>
        <v>464</v>
      </c>
      <c r="AZ27" s="2">
        <f ca="1">IFERROR(__xludf.DUMMYFUNCTION("""COMPUTED_VALUE"""),466)</f>
        <v>466</v>
      </c>
    </row>
    <row r="28" spans="1:52" ht="13.2" x14ac:dyDescent="0.25">
      <c r="A28" s="2" t="str">
        <f ca="1">IFERROR(__xludf.DUMMYFUNCTION("""COMPUTED_VALUE"""),"Tianjin")</f>
        <v>Tianjin</v>
      </c>
      <c r="B28" s="2" t="str">
        <f ca="1">IFERROR(__xludf.DUMMYFUNCTION("""COMPUTED_VALUE"""),"Mainland China")</f>
        <v>Mainland China</v>
      </c>
      <c r="C28" s="2">
        <f ca="1">IFERROR(__xludf.DUMMYFUNCTION("""COMPUTED_VALUE"""),39.3054)</f>
        <v>39.305399999999999</v>
      </c>
      <c r="D28" s="2">
        <f ca="1">IFERROR(__xludf.DUMMYFUNCTION("""COMPUTED_VALUE"""),117.323)</f>
        <v>117.32299999999999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IFERROR(__xludf.DUMMYFUNCTION("""COMPUTED_VALUE"""),1)</f>
        <v>1</v>
      </c>
      <c r="Q28" s="2">
        <f ca="1">IFERROR(__xludf.DUMMYFUNCTION("""COMPUTED_VALUE"""),1)</f>
        <v>1</v>
      </c>
      <c r="R28" s="2">
        <f ca="1">IFERROR(__xludf.DUMMYFUNCTION("""COMPUTED_VALUE"""),2)</f>
        <v>2</v>
      </c>
      <c r="S28" s="2">
        <f ca="1">IFERROR(__xludf.DUMMYFUNCTION("""COMPUTED_VALUE"""),2)</f>
        <v>2</v>
      </c>
      <c r="T28" s="2">
        <f ca="1">IFERROR(__xludf.DUMMYFUNCTION("""COMPUTED_VALUE"""),2)</f>
        <v>2</v>
      </c>
      <c r="U28" s="2">
        <f ca="1">IFERROR(__xludf.DUMMYFUNCTION("""COMPUTED_VALUE"""),2)</f>
        <v>2</v>
      </c>
      <c r="V28" s="2">
        <f ca="1">IFERROR(__xludf.DUMMYFUNCTION("""COMPUTED_VALUE"""),4)</f>
        <v>4</v>
      </c>
      <c r="W28" s="2">
        <f ca="1">IFERROR(__xludf.DUMMYFUNCTION("""COMPUTED_VALUE"""),4)</f>
        <v>4</v>
      </c>
      <c r="X28" s="2">
        <f ca="1">IFERROR(__xludf.DUMMYFUNCTION("""COMPUTED_VALUE"""),8)</f>
        <v>8</v>
      </c>
      <c r="Y28" s="2">
        <f ca="1">IFERROR(__xludf.DUMMYFUNCTION("""COMPUTED_VALUE"""),10)</f>
        <v>10</v>
      </c>
      <c r="Z28" s="2">
        <f ca="1">IFERROR(__xludf.DUMMYFUNCTION("""COMPUTED_VALUE"""),11)</f>
        <v>11</v>
      </c>
      <c r="AA28" s="2">
        <f ca="1">IFERROR(__xludf.DUMMYFUNCTION("""COMPUTED_VALUE"""),21)</f>
        <v>21</v>
      </c>
      <c r="AB28" s="2">
        <f ca="1">IFERROR(__xludf.DUMMYFUNCTION("""COMPUTED_VALUE"""),31)</f>
        <v>31</v>
      </c>
      <c r="AC28" s="2">
        <f ca="1">IFERROR(__xludf.DUMMYFUNCTION("""COMPUTED_VALUE"""),37)</f>
        <v>37</v>
      </c>
      <c r="AD28" s="2">
        <f ca="1">IFERROR(__xludf.DUMMYFUNCTION("""COMPUTED_VALUE"""),45)</f>
        <v>45</v>
      </c>
      <c r="AE28" s="2">
        <f ca="1">IFERROR(__xludf.DUMMYFUNCTION("""COMPUTED_VALUE"""),46)</f>
        <v>46</v>
      </c>
      <c r="AF28" s="2">
        <f ca="1">IFERROR(__xludf.DUMMYFUNCTION("""COMPUTED_VALUE"""),48)</f>
        <v>48</v>
      </c>
      <c r="AG28" s="2">
        <f ca="1">IFERROR(__xludf.DUMMYFUNCTION("""COMPUTED_VALUE"""),54)</f>
        <v>54</v>
      </c>
      <c r="AH28" s="2">
        <f ca="1">IFERROR(__xludf.DUMMYFUNCTION("""COMPUTED_VALUE"""),59)</f>
        <v>59</v>
      </c>
      <c r="AI28" s="2">
        <f ca="1">IFERROR(__xludf.DUMMYFUNCTION("""COMPUTED_VALUE"""),62)</f>
        <v>62</v>
      </c>
      <c r="AJ28" s="2">
        <f ca="1">IFERROR(__xludf.DUMMYFUNCTION("""COMPUTED_VALUE"""),65)</f>
        <v>65</v>
      </c>
      <c r="AK28" s="2">
        <f ca="1">IFERROR(__xludf.DUMMYFUNCTION("""COMPUTED_VALUE"""),81)</f>
        <v>81</v>
      </c>
      <c r="AL28" s="2">
        <f ca="1">IFERROR(__xludf.DUMMYFUNCTION("""COMPUTED_VALUE"""),87)</f>
        <v>87</v>
      </c>
      <c r="AM28" s="2">
        <f ca="1">IFERROR(__xludf.DUMMYFUNCTION("""COMPUTED_VALUE"""),91)</f>
        <v>91</v>
      </c>
      <c r="AN28" s="2">
        <f ca="1">IFERROR(__xludf.DUMMYFUNCTION("""COMPUTED_VALUE"""),96)</f>
        <v>96</v>
      </c>
      <c r="AO28" s="2">
        <f ca="1">IFERROR(__xludf.DUMMYFUNCTION("""COMPUTED_VALUE"""),102)</f>
        <v>102</v>
      </c>
      <c r="AP28" s="2">
        <f ca="1">IFERROR(__xludf.DUMMYFUNCTION("""COMPUTED_VALUE"""),102)</f>
        <v>102</v>
      </c>
      <c r="AQ28" s="2">
        <f ca="1">IFERROR(__xludf.DUMMYFUNCTION("""COMPUTED_VALUE"""),109)</f>
        <v>109</v>
      </c>
      <c r="AR28" s="2">
        <f ca="1">IFERROR(__xludf.DUMMYFUNCTION("""COMPUTED_VALUE"""),111)</f>
        <v>111</v>
      </c>
      <c r="AS28" s="2">
        <f ca="1">IFERROR(__xludf.DUMMYFUNCTION("""COMPUTED_VALUE"""),111)</f>
        <v>111</v>
      </c>
      <c r="AT28" s="2">
        <f ca="1">IFERROR(__xludf.DUMMYFUNCTION("""COMPUTED_VALUE"""),124)</f>
        <v>124</v>
      </c>
      <c r="AU28" s="2">
        <f ca="1">IFERROR(__xludf.DUMMYFUNCTION("""COMPUTED_VALUE"""),124)</f>
        <v>124</v>
      </c>
      <c r="AV28" s="2">
        <f ca="1">IFERROR(__xludf.DUMMYFUNCTION("""COMPUTED_VALUE"""),128)</f>
        <v>128</v>
      </c>
      <c r="AW28" s="2">
        <f ca="1">IFERROR(__xludf.DUMMYFUNCTION("""COMPUTED_VALUE"""),128)</f>
        <v>128</v>
      </c>
      <c r="AX28" s="2">
        <f ca="1">IFERROR(__xludf.DUMMYFUNCTION("""COMPUTED_VALUE"""),128)</f>
        <v>128</v>
      </c>
      <c r="AY28" s="2">
        <f ca="1">IFERROR(__xludf.DUMMYFUNCTION("""COMPUTED_VALUE"""),128)</f>
        <v>128</v>
      </c>
      <c r="AZ28" s="2">
        <f ca="1">IFERROR(__xludf.DUMMYFUNCTION("""COMPUTED_VALUE"""),130)</f>
        <v>130</v>
      </c>
    </row>
    <row r="29" spans="1:52" ht="13.2" x14ac:dyDescent="0.25">
      <c r="A29" s="2" t="str">
        <f ca="1">IFERROR(__xludf.DUMMYFUNCTION("""COMPUTED_VALUE"""),"Tibet")</f>
        <v>Tibet</v>
      </c>
      <c r="B29" s="2" t="str">
        <f ca="1">IFERROR(__xludf.DUMMYFUNCTION("""COMPUTED_VALUE"""),"Mainland China")</f>
        <v>Mainland China</v>
      </c>
      <c r="C29" s="2">
        <f ca="1">IFERROR(__xludf.DUMMYFUNCTION("""COMPUTED_VALUE"""),31.6927)</f>
        <v>31.692699999999999</v>
      </c>
      <c r="D29" s="2">
        <f ca="1">IFERROR(__xludf.DUMMYFUNCTION("""COMPUTED_VALUE"""),88.0924)</f>
        <v>88.092399999999998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IFERROR(__xludf.DUMMYFUNCTION("""COMPUTED_VALUE"""),1)</f>
        <v>1</v>
      </c>
      <c r="AA29" s="2">
        <f ca="1">IFERROR(__xludf.DUMMYFUNCTION("""COMPUTED_VALUE"""),1)</f>
        <v>1</v>
      </c>
      <c r="AB29" s="2">
        <f ca="1">IFERROR(__xludf.DUMMYFUNCTION("""COMPUTED_VALUE"""),1)</f>
        <v>1</v>
      </c>
      <c r="AC29" s="2">
        <f ca="1">IFERROR(__xludf.DUMMYFUNCTION("""COMPUTED_VALUE"""),1)</f>
        <v>1</v>
      </c>
      <c r="AD29" s="2">
        <f ca="1">IFERROR(__xludf.DUMMYFUNCTION("""COMPUTED_VALUE"""),1)</f>
        <v>1</v>
      </c>
      <c r="AE29" s="2">
        <f ca="1">IFERROR(__xludf.DUMMYFUNCTION("""COMPUTED_VALUE"""),1)</f>
        <v>1</v>
      </c>
      <c r="AF29" s="2">
        <f ca="1">IFERROR(__xludf.DUMMYFUNCTION("""COMPUTED_VALUE"""),1)</f>
        <v>1</v>
      </c>
      <c r="AG29" s="2">
        <f ca="1">IFERROR(__xludf.DUMMYFUNCTION("""COMPUTED_VALUE"""),1)</f>
        <v>1</v>
      </c>
      <c r="AH29" s="2">
        <f ca="1">IFERROR(__xludf.DUMMYFUNCTION("""COMPUTED_VALUE"""),1)</f>
        <v>1</v>
      </c>
      <c r="AI29" s="2">
        <f ca="1">IFERROR(__xludf.DUMMYFUNCTION("""COMPUTED_VALUE"""),1)</f>
        <v>1</v>
      </c>
      <c r="AJ29" s="2">
        <f ca="1">IFERROR(__xludf.DUMMYFUNCTION("""COMPUTED_VALUE"""),1)</f>
        <v>1</v>
      </c>
      <c r="AK29" s="2">
        <f ca="1">IFERROR(__xludf.DUMMYFUNCTION("""COMPUTED_VALUE"""),1)</f>
        <v>1</v>
      </c>
      <c r="AL29" s="2">
        <f ca="1">IFERROR(__xludf.DUMMYFUNCTION("""COMPUTED_VALUE"""),1)</f>
        <v>1</v>
      </c>
      <c r="AM29" s="2">
        <f ca="1">IFERROR(__xludf.DUMMYFUNCTION("""COMPUTED_VALUE"""),1)</f>
        <v>1</v>
      </c>
      <c r="AN29" s="2">
        <f ca="1">IFERROR(__xludf.DUMMYFUNCTION("""COMPUTED_VALUE"""),1)</f>
        <v>1</v>
      </c>
      <c r="AO29" s="2">
        <f ca="1">IFERROR(__xludf.DUMMYFUNCTION("""COMPUTED_VALUE"""),1)</f>
        <v>1</v>
      </c>
      <c r="AP29" s="2">
        <f ca="1">IFERROR(__xludf.DUMMYFUNCTION("""COMPUTED_VALUE"""),1)</f>
        <v>1</v>
      </c>
      <c r="AQ29" s="2">
        <f ca="1">IFERROR(__xludf.DUMMYFUNCTION("""COMPUTED_VALUE"""),1)</f>
        <v>1</v>
      </c>
      <c r="AR29" s="2">
        <f ca="1">IFERROR(__xludf.DUMMYFUNCTION("""COMPUTED_VALUE"""),1)</f>
        <v>1</v>
      </c>
      <c r="AS29" s="2">
        <f ca="1">IFERROR(__xludf.DUMMYFUNCTION("""COMPUTED_VALUE"""),1)</f>
        <v>1</v>
      </c>
      <c r="AT29" s="2">
        <f ca="1">IFERROR(__xludf.DUMMYFUNCTION("""COMPUTED_VALUE"""),1)</f>
        <v>1</v>
      </c>
      <c r="AU29" s="2">
        <f ca="1">IFERROR(__xludf.DUMMYFUNCTION("""COMPUTED_VALUE"""),1)</f>
        <v>1</v>
      </c>
      <c r="AV29" s="2">
        <f ca="1">IFERROR(__xludf.DUMMYFUNCTION("""COMPUTED_VALUE"""),1)</f>
        <v>1</v>
      </c>
      <c r="AW29" s="2">
        <f ca="1">IFERROR(__xludf.DUMMYFUNCTION("""COMPUTED_VALUE"""),1)</f>
        <v>1</v>
      </c>
      <c r="AX29" s="2">
        <f ca="1">IFERROR(__xludf.DUMMYFUNCTION("""COMPUTED_VALUE"""),1)</f>
        <v>1</v>
      </c>
      <c r="AY29" s="2">
        <f ca="1">IFERROR(__xludf.DUMMYFUNCTION("""COMPUTED_VALUE"""),1)</f>
        <v>1</v>
      </c>
      <c r="AZ29" s="2">
        <f ca="1">IFERROR(__xludf.DUMMYFUNCTION("""COMPUTED_VALUE"""),1)</f>
        <v>1</v>
      </c>
    </row>
    <row r="30" spans="1:52" ht="13.2" x14ac:dyDescent="0.25">
      <c r="A30" s="2" t="str">
        <f ca="1">IFERROR(__xludf.DUMMYFUNCTION("""COMPUTED_VALUE"""),"Xinjiang")</f>
        <v>Xinjiang</v>
      </c>
      <c r="B30" s="2" t="str">
        <f ca="1">IFERROR(__xludf.DUMMYFUNCTION("""COMPUTED_VALUE"""),"Mainland China")</f>
        <v>Mainland China</v>
      </c>
      <c r="C30" s="2">
        <f ca="1">IFERROR(__xludf.DUMMYFUNCTION("""COMPUTED_VALUE"""),41.1129)</f>
        <v>41.112900000000003</v>
      </c>
      <c r="D30" s="2">
        <f ca="1">IFERROR(__xludf.DUMMYFUNCTION("""COMPUTED_VALUE"""),85.2401)</f>
        <v>85.240099999999998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IFERROR(__xludf.DUMMYFUNCTION("""COMPUTED_VALUE"""),3)</f>
        <v>3</v>
      </c>
      <c r="Z30" s="2">
        <f ca="1">IFERROR(__xludf.DUMMYFUNCTION("""COMPUTED_VALUE"""),3)</f>
        <v>3</v>
      </c>
      <c r="AA30" s="2">
        <f ca="1">IFERROR(__xludf.DUMMYFUNCTION("""COMPUTED_VALUE"""),6)</f>
        <v>6</v>
      </c>
      <c r="AB30" s="2">
        <f ca="1">IFERROR(__xludf.DUMMYFUNCTION("""COMPUTED_VALUE"""),6)</f>
        <v>6</v>
      </c>
      <c r="AC30" s="2">
        <f ca="1">IFERROR(__xludf.DUMMYFUNCTION("""COMPUTED_VALUE"""),10)</f>
        <v>10</v>
      </c>
      <c r="AD30" s="2">
        <f ca="1">IFERROR(__xludf.DUMMYFUNCTION("""COMPUTED_VALUE"""),12)</f>
        <v>12</v>
      </c>
      <c r="AE30" s="2">
        <f ca="1">IFERROR(__xludf.DUMMYFUNCTION("""COMPUTED_VALUE"""),12)</f>
        <v>12</v>
      </c>
      <c r="AF30" s="2">
        <f ca="1">IFERROR(__xludf.DUMMYFUNCTION("""COMPUTED_VALUE"""),12)</f>
        <v>12</v>
      </c>
      <c r="AG30" s="2">
        <f ca="1">IFERROR(__xludf.DUMMYFUNCTION("""COMPUTED_VALUE"""),20)</f>
        <v>20</v>
      </c>
      <c r="AH30" s="2">
        <f ca="1">IFERROR(__xludf.DUMMYFUNCTION("""COMPUTED_VALUE"""),22)</f>
        <v>22</v>
      </c>
      <c r="AI30" s="2">
        <f ca="1">IFERROR(__xludf.DUMMYFUNCTION("""COMPUTED_VALUE"""),24)</f>
        <v>24</v>
      </c>
      <c r="AJ30" s="2">
        <f ca="1">IFERROR(__xludf.DUMMYFUNCTION("""COMPUTED_VALUE"""),25)</f>
        <v>25</v>
      </c>
      <c r="AK30" s="2">
        <f ca="1">IFERROR(__xludf.DUMMYFUNCTION("""COMPUTED_VALUE"""),28)</f>
        <v>28</v>
      </c>
      <c r="AL30" s="2">
        <f ca="1">IFERROR(__xludf.DUMMYFUNCTION("""COMPUTED_VALUE"""),30)</f>
        <v>30</v>
      </c>
      <c r="AM30" s="2">
        <f ca="1">IFERROR(__xludf.DUMMYFUNCTION("""COMPUTED_VALUE"""),30)</f>
        <v>30</v>
      </c>
      <c r="AN30" s="2">
        <f ca="1">IFERROR(__xludf.DUMMYFUNCTION("""COMPUTED_VALUE"""),34)</f>
        <v>34</v>
      </c>
      <c r="AO30" s="2">
        <f ca="1">IFERROR(__xludf.DUMMYFUNCTION("""COMPUTED_VALUE"""),43)</f>
        <v>43</v>
      </c>
      <c r="AP30" s="2">
        <f ca="1">IFERROR(__xludf.DUMMYFUNCTION("""COMPUTED_VALUE"""),52)</f>
        <v>52</v>
      </c>
      <c r="AQ30" s="2">
        <f ca="1">IFERROR(__xludf.DUMMYFUNCTION("""COMPUTED_VALUE"""),62)</f>
        <v>62</v>
      </c>
      <c r="AR30" s="2">
        <f ca="1">IFERROR(__xludf.DUMMYFUNCTION("""COMPUTED_VALUE"""),64)</f>
        <v>64</v>
      </c>
      <c r="AS30" s="2">
        <f ca="1">IFERROR(__xludf.DUMMYFUNCTION("""COMPUTED_VALUE"""),66)</f>
        <v>66</v>
      </c>
      <c r="AT30" s="2">
        <f ca="1">IFERROR(__xludf.DUMMYFUNCTION("""COMPUTED_VALUE"""),68)</f>
        <v>68</v>
      </c>
      <c r="AU30" s="2">
        <f ca="1">IFERROR(__xludf.DUMMYFUNCTION("""COMPUTED_VALUE"""),69)</f>
        <v>69</v>
      </c>
      <c r="AV30" s="2">
        <f ca="1">IFERROR(__xludf.DUMMYFUNCTION("""COMPUTED_VALUE"""),70)</f>
        <v>70</v>
      </c>
      <c r="AW30" s="2">
        <f ca="1">IFERROR(__xludf.DUMMYFUNCTION("""COMPUTED_VALUE"""),71)</f>
        <v>71</v>
      </c>
      <c r="AX30" s="2">
        <f ca="1">IFERROR(__xludf.DUMMYFUNCTION("""COMPUTED_VALUE"""),72)</f>
        <v>72</v>
      </c>
      <c r="AY30" s="2">
        <f ca="1">IFERROR(__xludf.DUMMYFUNCTION("""COMPUTED_VALUE"""),73)</f>
        <v>73</v>
      </c>
      <c r="AZ30" s="2">
        <f ca="1">IFERROR(__xludf.DUMMYFUNCTION("""COMPUTED_VALUE"""),73)</f>
        <v>73</v>
      </c>
    </row>
    <row r="31" spans="1:52" ht="13.2" x14ac:dyDescent="0.25">
      <c r="A31" s="2" t="str">
        <f ca="1">IFERROR(__xludf.DUMMYFUNCTION("""COMPUTED_VALUE"""),"Yunnan")</f>
        <v>Yunnan</v>
      </c>
      <c r="B31" s="2" t="str">
        <f ca="1">IFERROR(__xludf.DUMMYFUNCTION("""COMPUTED_VALUE"""),"Mainland China")</f>
        <v>Mainland China</v>
      </c>
      <c r="C31" s="2">
        <f ca="1">IFERROR(__xludf.DUMMYFUNCTION("""COMPUTED_VALUE"""),24.974)</f>
        <v>24.974</v>
      </c>
      <c r="D31" s="2">
        <f ca="1">IFERROR(__xludf.DUMMYFUNCTION("""COMPUTED_VALUE"""),101.487)</f>
        <v>101.48699999999999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IFERROR(__xludf.DUMMYFUNCTION("""COMPUTED_VALUE"""),1)</f>
        <v>1</v>
      </c>
      <c r="O31" s="2">
        <f ca="1">IFERROR(__xludf.DUMMYFUNCTION("""COMPUTED_VALUE"""),2)</f>
        <v>2</v>
      </c>
      <c r="P31" s="2">
        <f ca="1">IFERROR(__xludf.DUMMYFUNCTION("""COMPUTED_VALUE"""),3)</f>
        <v>3</v>
      </c>
      <c r="Q31" s="2">
        <f ca="1">IFERROR(__xludf.DUMMYFUNCTION("""COMPUTED_VALUE"""),5)</f>
        <v>5</v>
      </c>
      <c r="R31" s="2">
        <f ca="1">IFERROR(__xludf.DUMMYFUNCTION("""COMPUTED_VALUE"""),5)</f>
        <v>5</v>
      </c>
      <c r="S31" s="2">
        <f ca="1">IFERROR(__xludf.DUMMYFUNCTION("""COMPUTED_VALUE"""),5)</f>
        <v>5</v>
      </c>
      <c r="T31" s="2">
        <f ca="1">IFERROR(__xludf.DUMMYFUNCTION("""COMPUTED_VALUE"""),7)</f>
        <v>7</v>
      </c>
      <c r="U31" s="2">
        <f ca="1">IFERROR(__xludf.DUMMYFUNCTION("""COMPUTED_VALUE"""),12)</f>
        <v>12</v>
      </c>
      <c r="V31" s="2">
        <f ca="1">IFERROR(__xludf.DUMMYFUNCTION("""COMPUTED_VALUE"""),17)</f>
        <v>17</v>
      </c>
      <c r="W31" s="2">
        <f ca="1">IFERROR(__xludf.DUMMYFUNCTION("""COMPUTED_VALUE"""),18)</f>
        <v>18</v>
      </c>
      <c r="X31" s="2">
        <f ca="1">IFERROR(__xludf.DUMMYFUNCTION("""COMPUTED_VALUE"""),19)</f>
        <v>19</v>
      </c>
      <c r="Y31" s="2">
        <f ca="1">IFERROR(__xludf.DUMMYFUNCTION("""COMPUTED_VALUE"""),20)</f>
        <v>20</v>
      </c>
      <c r="Z31" s="2">
        <f ca="1">IFERROR(__xludf.DUMMYFUNCTION("""COMPUTED_VALUE"""),26)</f>
        <v>26</v>
      </c>
      <c r="AA31" s="2">
        <f ca="1">IFERROR(__xludf.DUMMYFUNCTION("""COMPUTED_VALUE"""),27)</f>
        <v>27</v>
      </c>
      <c r="AB31" s="2">
        <f ca="1">IFERROR(__xludf.DUMMYFUNCTION("""COMPUTED_VALUE"""),36)</f>
        <v>36</v>
      </c>
      <c r="AC31" s="2">
        <f ca="1">IFERROR(__xludf.DUMMYFUNCTION("""COMPUTED_VALUE"""),42)</f>
        <v>42</v>
      </c>
      <c r="AD31" s="2">
        <f ca="1">IFERROR(__xludf.DUMMYFUNCTION("""COMPUTED_VALUE"""),42)</f>
        <v>42</v>
      </c>
      <c r="AE31" s="2">
        <f ca="1">IFERROR(__xludf.DUMMYFUNCTION("""COMPUTED_VALUE"""),47)</f>
        <v>47</v>
      </c>
      <c r="AF31" s="2">
        <f ca="1">IFERROR(__xludf.DUMMYFUNCTION("""COMPUTED_VALUE"""),57)</f>
        <v>57</v>
      </c>
      <c r="AG31" s="2">
        <f ca="1">IFERROR(__xludf.DUMMYFUNCTION("""COMPUTED_VALUE"""),60)</f>
        <v>60</v>
      </c>
      <c r="AH31" s="2">
        <f ca="1">IFERROR(__xludf.DUMMYFUNCTION("""COMPUTED_VALUE"""),79)</f>
        <v>79</v>
      </c>
      <c r="AI31" s="2">
        <f ca="1">IFERROR(__xludf.DUMMYFUNCTION("""COMPUTED_VALUE"""),96)</f>
        <v>96</v>
      </c>
      <c r="AJ31" s="2">
        <f ca="1">IFERROR(__xludf.DUMMYFUNCTION("""COMPUTED_VALUE"""),107)</f>
        <v>107</v>
      </c>
      <c r="AK31" s="2">
        <f ca="1">IFERROR(__xludf.DUMMYFUNCTION("""COMPUTED_VALUE"""),115)</f>
        <v>115</v>
      </c>
      <c r="AL31" s="2">
        <f ca="1">IFERROR(__xludf.DUMMYFUNCTION("""COMPUTED_VALUE"""),124)</f>
        <v>124</v>
      </c>
      <c r="AM31" s="2">
        <f ca="1">IFERROR(__xludf.DUMMYFUNCTION("""COMPUTED_VALUE"""),129)</f>
        <v>129</v>
      </c>
      <c r="AN31" s="2">
        <f ca="1">IFERROR(__xludf.DUMMYFUNCTION("""COMPUTED_VALUE"""),144)</f>
        <v>144</v>
      </c>
      <c r="AO31" s="2">
        <f ca="1">IFERROR(__xludf.DUMMYFUNCTION("""COMPUTED_VALUE"""),150)</f>
        <v>150</v>
      </c>
      <c r="AP31" s="2">
        <f ca="1">IFERROR(__xludf.DUMMYFUNCTION("""COMPUTED_VALUE"""),156)</f>
        <v>156</v>
      </c>
      <c r="AQ31" s="2">
        <f ca="1">IFERROR(__xludf.DUMMYFUNCTION("""COMPUTED_VALUE"""),157)</f>
        <v>157</v>
      </c>
      <c r="AR31" s="2">
        <f ca="1">IFERROR(__xludf.DUMMYFUNCTION("""COMPUTED_VALUE"""),163)</f>
        <v>163</v>
      </c>
      <c r="AS31" s="2">
        <f ca="1">IFERROR(__xludf.DUMMYFUNCTION("""COMPUTED_VALUE"""),168)</f>
        <v>168</v>
      </c>
      <c r="AT31" s="2">
        <f ca="1">IFERROR(__xludf.DUMMYFUNCTION("""COMPUTED_VALUE"""),169)</f>
        <v>169</v>
      </c>
      <c r="AU31" s="2">
        <f ca="1">IFERROR(__xludf.DUMMYFUNCTION("""COMPUTED_VALUE"""),169)</f>
        <v>169</v>
      </c>
      <c r="AV31" s="2">
        <f ca="1">IFERROR(__xludf.DUMMYFUNCTION("""COMPUTED_VALUE"""),169)</f>
        <v>169</v>
      </c>
      <c r="AW31" s="2">
        <f ca="1">IFERROR(__xludf.DUMMYFUNCTION("""COMPUTED_VALUE"""),170)</f>
        <v>170</v>
      </c>
      <c r="AX31" s="2">
        <f ca="1">IFERROR(__xludf.DUMMYFUNCTION("""COMPUTED_VALUE"""),170)</f>
        <v>170</v>
      </c>
      <c r="AY31" s="2">
        <f ca="1">IFERROR(__xludf.DUMMYFUNCTION("""COMPUTED_VALUE"""),170)</f>
        <v>170</v>
      </c>
      <c r="AZ31" s="2">
        <f ca="1">IFERROR(__xludf.DUMMYFUNCTION("""COMPUTED_VALUE"""),170)</f>
        <v>170</v>
      </c>
    </row>
    <row r="32" spans="1:52" ht="13.2" x14ac:dyDescent="0.25">
      <c r="A32" s="2" t="str">
        <f ca="1">IFERROR(__xludf.DUMMYFUNCTION("""COMPUTED_VALUE"""),"Zhejiang")</f>
        <v>Zhejiang</v>
      </c>
      <c r="B32" s="2" t="str">
        <f ca="1">IFERROR(__xludf.DUMMYFUNCTION("""COMPUTED_VALUE"""),"Mainland China")</f>
        <v>Mainland China</v>
      </c>
      <c r="C32" s="2">
        <f ca="1">IFERROR(__xludf.DUMMYFUNCTION("""COMPUTED_VALUE"""),29.1832)</f>
        <v>29.183199999999999</v>
      </c>
      <c r="D32" s="2">
        <f ca="1">IFERROR(__xludf.DUMMYFUNCTION("""COMPUTED_VALUE"""),120.0934)</f>
        <v>120.0934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IFERROR(__xludf.DUMMYFUNCTION("""COMPUTED_VALUE"""),1)</f>
        <v>1</v>
      </c>
      <c r="H32" s="2">
        <f ca="1">IFERROR(__xludf.DUMMYFUNCTION("""COMPUTED_VALUE"""),1)</f>
        <v>1</v>
      </c>
      <c r="I32" s="2">
        <f ca="1">IFERROR(__xludf.DUMMYFUNCTION("""COMPUTED_VALUE"""),1)</f>
        <v>1</v>
      </c>
      <c r="J32" s="2">
        <f ca="1">IFERROR(__xludf.DUMMYFUNCTION("""COMPUTED_VALUE"""),1)</f>
        <v>1</v>
      </c>
      <c r="K32" s="2">
        <f ca="1">IFERROR(__xludf.DUMMYFUNCTION("""COMPUTED_VALUE"""),3)</f>
        <v>3</v>
      </c>
      <c r="L32" s="2">
        <f ca="1">IFERROR(__xludf.DUMMYFUNCTION("""COMPUTED_VALUE"""),3)</f>
        <v>3</v>
      </c>
      <c r="M32" s="2">
        <f ca="1">IFERROR(__xludf.DUMMYFUNCTION("""COMPUTED_VALUE"""),4)</f>
        <v>4</v>
      </c>
      <c r="N32" s="2">
        <f ca="1">IFERROR(__xludf.DUMMYFUNCTION("""COMPUTED_VALUE"""),14)</f>
        <v>14</v>
      </c>
      <c r="O32" s="2">
        <f ca="1">IFERROR(__xludf.DUMMYFUNCTION("""COMPUTED_VALUE"""),21)</f>
        <v>21</v>
      </c>
      <c r="P32" s="2">
        <f ca="1">IFERROR(__xludf.DUMMYFUNCTION("""COMPUTED_VALUE"""),32)</f>
        <v>32</v>
      </c>
      <c r="Q32" s="2">
        <f ca="1">IFERROR(__xludf.DUMMYFUNCTION("""COMPUTED_VALUE"""),43)</f>
        <v>43</v>
      </c>
      <c r="R32" s="2">
        <f ca="1">IFERROR(__xludf.DUMMYFUNCTION("""COMPUTED_VALUE"""),62)</f>
        <v>62</v>
      </c>
      <c r="S32" s="2">
        <f ca="1">IFERROR(__xludf.DUMMYFUNCTION("""COMPUTED_VALUE"""),78)</f>
        <v>78</v>
      </c>
      <c r="T32" s="2">
        <f ca="1">IFERROR(__xludf.DUMMYFUNCTION("""COMPUTED_VALUE"""),94)</f>
        <v>94</v>
      </c>
      <c r="U32" s="2">
        <f ca="1">IFERROR(__xludf.DUMMYFUNCTION("""COMPUTED_VALUE"""),123)</f>
        <v>123</v>
      </c>
      <c r="V32" s="2">
        <f ca="1">IFERROR(__xludf.DUMMYFUNCTION("""COMPUTED_VALUE"""),175)</f>
        <v>175</v>
      </c>
      <c r="W32" s="2">
        <f ca="1">IFERROR(__xludf.DUMMYFUNCTION("""COMPUTED_VALUE"""),201)</f>
        <v>201</v>
      </c>
      <c r="X32" s="2">
        <f ca="1">IFERROR(__xludf.DUMMYFUNCTION("""COMPUTED_VALUE"""),242)</f>
        <v>242</v>
      </c>
      <c r="Y32" s="2">
        <f ca="1">IFERROR(__xludf.DUMMYFUNCTION("""COMPUTED_VALUE"""),270)</f>
        <v>270</v>
      </c>
      <c r="Z32" s="2">
        <f ca="1">IFERROR(__xludf.DUMMYFUNCTION("""COMPUTED_VALUE"""),321)</f>
        <v>321</v>
      </c>
      <c r="AA32" s="2">
        <f ca="1">IFERROR(__xludf.DUMMYFUNCTION("""COMPUTED_VALUE"""),360)</f>
        <v>360</v>
      </c>
      <c r="AB32" s="2">
        <f ca="1">IFERROR(__xludf.DUMMYFUNCTION("""COMPUTED_VALUE"""),403)</f>
        <v>403</v>
      </c>
      <c r="AC32" s="2">
        <f ca="1">IFERROR(__xludf.DUMMYFUNCTION("""COMPUTED_VALUE"""),428)</f>
        <v>428</v>
      </c>
      <c r="AD32" s="2">
        <f ca="1">IFERROR(__xludf.DUMMYFUNCTION("""COMPUTED_VALUE"""),456)</f>
        <v>456</v>
      </c>
      <c r="AE32" s="2">
        <f ca="1">IFERROR(__xludf.DUMMYFUNCTION("""COMPUTED_VALUE"""),507)</f>
        <v>507</v>
      </c>
      <c r="AF32" s="2">
        <f ca="1">IFERROR(__xludf.DUMMYFUNCTION("""COMPUTED_VALUE"""),535)</f>
        <v>535</v>
      </c>
      <c r="AG32" s="2">
        <f ca="1">IFERROR(__xludf.DUMMYFUNCTION("""COMPUTED_VALUE"""),604)</f>
        <v>604</v>
      </c>
      <c r="AH32" s="2">
        <f ca="1">IFERROR(__xludf.DUMMYFUNCTION("""COMPUTED_VALUE"""),633)</f>
        <v>633</v>
      </c>
      <c r="AI32" s="2">
        <f ca="1">IFERROR(__xludf.DUMMYFUNCTION("""COMPUTED_VALUE"""),679)</f>
        <v>679</v>
      </c>
      <c r="AJ32" s="2">
        <f ca="1">IFERROR(__xludf.DUMMYFUNCTION("""COMPUTED_VALUE"""),719)</f>
        <v>719</v>
      </c>
      <c r="AK32" s="2">
        <f ca="1">IFERROR(__xludf.DUMMYFUNCTION("""COMPUTED_VALUE"""),760)</f>
        <v>760</v>
      </c>
      <c r="AL32" s="2">
        <f ca="1">IFERROR(__xludf.DUMMYFUNCTION("""COMPUTED_VALUE"""),782)</f>
        <v>782</v>
      </c>
      <c r="AM32" s="2">
        <f ca="1">IFERROR(__xludf.DUMMYFUNCTION("""COMPUTED_VALUE"""),808)</f>
        <v>808</v>
      </c>
      <c r="AN32" s="2">
        <f ca="1">IFERROR(__xludf.DUMMYFUNCTION("""COMPUTED_VALUE"""),867)</f>
        <v>867</v>
      </c>
      <c r="AO32" s="2">
        <f ca="1">IFERROR(__xludf.DUMMYFUNCTION("""COMPUTED_VALUE"""),932)</f>
        <v>932</v>
      </c>
      <c r="AP32" s="2">
        <f ca="1">IFERROR(__xludf.DUMMYFUNCTION("""COMPUTED_VALUE"""),975)</f>
        <v>975</v>
      </c>
      <c r="AQ32" s="2">
        <f ca="1">IFERROR(__xludf.DUMMYFUNCTION("""COMPUTED_VALUE"""),1016)</f>
        <v>1016</v>
      </c>
      <c r="AR32" s="2">
        <f ca="1">IFERROR(__xludf.DUMMYFUNCTION("""COMPUTED_VALUE"""),1046)</f>
        <v>1046</v>
      </c>
      <c r="AS32" s="2">
        <f ca="1">IFERROR(__xludf.DUMMYFUNCTION("""COMPUTED_VALUE"""),1069)</f>
        <v>1069</v>
      </c>
      <c r="AT32" s="2">
        <f ca="1">IFERROR(__xludf.DUMMYFUNCTION("""COMPUTED_VALUE"""),1093)</f>
        <v>1093</v>
      </c>
      <c r="AU32" s="2">
        <f ca="1">IFERROR(__xludf.DUMMYFUNCTION("""COMPUTED_VALUE"""),1114)</f>
        <v>1114</v>
      </c>
      <c r="AV32" s="2">
        <f ca="1">IFERROR(__xludf.DUMMYFUNCTION("""COMPUTED_VALUE"""),1124)</f>
        <v>1124</v>
      </c>
      <c r="AW32" s="2">
        <f ca="1">IFERROR(__xludf.DUMMYFUNCTION("""COMPUTED_VALUE"""),1147)</f>
        <v>1147</v>
      </c>
      <c r="AX32" s="2">
        <f ca="1">IFERROR(__xludf.DUMMYFUNCTION("""COMPUTED_VALUE"""),1154)</f>
        <v>1154</v>
      </c>
      <c r="AY32" s="2">
        <f ca="1">IFERROR(__xludf.DUMMYFUNCTION("""COMPUTED_VALUE"""),1161)</f>
        <v>1161</v>
      </c>
      <c r="AZ32" s="2">
        <f ca="1">IFERROR(__xludf.DUMMYFUNCTION("""COMPUTED_VALUE"""),1176)</f>
        <v>1176</v>
      </c>
    </row>
    <row r="33" spans="1:52" ht="13.2" x14ac:dyDescent="0.25">
      <c r="A33" s="2" t="str">
        <f ca="1">IFERROR(__xludf.DUMMYFUNCTION("""COMPUTED_VALUE"""),"")</f>
        <v/>
      </c>
      <c r="B33" s="2" t="str">
        <f ca="1">IFERROR(__xludf.DUMMYFUNCTION("""COMPUTED_VALUE"""),"Thailand")</f>
        <v>Thailand</v>
      </c>
      <c r="C33" s="2">
        <f ca="1">IFERROR(__xludf.DUMMYFUNCTION("""COMPUTED_VALUE"""),15)</f>
        <v>15</v>
      </c>
      <c r="D33" s="2">
        <f ca="1">IFERROR(__xludf.DUMMYFUNCTION("""COMPUTED_VALUE"""),101)</f>
        <v>101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IFERROR(__xludf.DUMMYFUNCTION("""COMPUTED_VALUE"""),2)</f>
        <v>2</v>
      </c>
      <c r="J33" s="2">
        <f ca="1">IFERROR(__xludf.DUMMYFUNCTION("""COMPUTED_VALUE"""),2)</f>
        <v>2</v>
      </c>
      <c r="K33" s="2">
        <f ca="1">IFERROR(__xludf.DUMMYFUNCTION("""COMPUTED_VALUE"""),5)</f>
        <v>5</v>
      </c>
      <c r="L33" s="2">
        <f ca="1">IFERROR(__xludf.DUMMYFUNCTION("""COMPUTED_VALUE"""),5)</f>
        <v>5</v>
      </c>
      <c r="M33" s="2">
        <f ca="1">IFERROR(__xludf.DUMMYFUNCTION("""COMPUTED_VALUE"""),5)</f>
        <v>5</v>
      </c>
      <c r="N33" s="2">
        <f ca="1">IFERROR(__xludf.DUMMYFUNCTION("""COMPUTED_VALUE"""),5)</f>
        <v>5</v>
      </c>
      <c r="O33" s="2">
        <f ca="1">IFERROR(__xludf.DUMMYFUNCTION("""COMPUTED_VALUE"""),5)</f>
        <v>5</v>
      </c>
      <c r="P33" s="2">
        <f ca="1">IFERROR(__xludf.DUMMYFUNCTION("""COMPUTED_VALUE"""),5)</f>
        <v>5</v>
      </c>
      <c r="Q33" s="2">
        <f ca="1">IFERROR(__xludf.DUMMYFUNCTION("""COMPUTED_VALUE"""),5)</f>
        <v>5</v>
      </c>
      <c r="R33" s="2">
        <f ca="1">IFERROR(__xludf.DUMMYFUNCTION("""COMPUTED_VALUE"""),5)</f>
        <v>5</v>
      </c>
      <c r="S33" s="2">
        <f ca="1">IFERROR(__xludf.DUMMYFUNCTION("""COMPUTED_VALUE"""),5)</f>
        <v>5</v>
      </c>
      <c r="T33" s="2">
        <f ca="1">IFERROR(__xludf.DUMMYFUNCTION("""COMPUTED_VALUE"""),5)</f>
        <v>5</v>
      </c>
      <c r="U33" s="2">
        <f ca="1">IFERROR(__xludf.DUMMYFUNCTION("""COMPUTED_VALUE"""),5)</f>
        <v>5</v>
      </c>
      <c r="V33" s="2">
        <f ca="1">IFERROR(__xludf.DUMMYFUNCTION("""COMPUTED_VALUE"""),10)</f>
        <v>10</v>
      </c>
      <c r="W33" s="2">
        <f ca="1">IFERROR(__xludf.DUMMYFUNCTION("""COMPUTED_VALUE"""),10)</f>
        <v>10</v>
      </c>
      <c r="X33" s="2">
        <f ca="1">IFERROR(__xludf.DUMMYFUNCTION("""COMPUTED_VALUE"""),10)</f>
        <v>10</v>
      </c>
      <c r="Y33" s="2">
        <f ca="1">IFERROR(__xludf.DUMMYFUNCTION("""COMPUTED_VALUE"""),10)</f>
        <v>10</v>
      </c>
      <c r="Z33" s="2">
        <f ca="1">IFERROR(__xludf.DUMMYFUNCTION("""COMPUTED_VALUE"""),10)</f>
        <v>10</v>
      </c>
      <c r="AA33" s="2">
        <f ca="1">IFERROR(__xludf.DUMMYFUNCTION("""COMPUTED_VALUE"""),12)</f>
        <v>12</v>
      </c>
      <c r="AB33" s="2">
        <f ca="1">IFERROR(__xludf.DUMMYFUNCTION("""COMPUTED_VALUE"""),12)</f>
        <v>12</v>
      </c>
      <c r="AC33" s="2">
        <f ca="1">IFERROR(__xludf.DUMMYFUNCTION("""COMPUTED_VALUE"""),12)</f>
        <v>12</v>
      </c>
      <c r="AD33" s="2">
        <f ca="1">IFERROR(__xludf.DUMMYFUNCTION("""COMPUTED_VALUE"""),14)</f>
        <v>14</v>
      </c>
      <c r="AE33" s="2">
        <f ca="1">IFERROR(__xludf.DUMMYFUNCTION("""COMPUTED_VALUE"""),15)</f>
        <v>15</v>
      </c>
      <c r="AF33" s="2">
        <f ca="1">IFERROR(__xludf.DUMMYFUNCTION("""COMPUTED_VALUE"""),15)</f>
        <v>15</v>
      </c>
      <c r="AG33" s="2">
        <f ca="1">IFERROR(__xludf.DUMMYFUNCTION("""COMPUTED_VALUE"""),15)</f>
        <v>15</v>
      </c>
      <c r="AH33" s="2">
        <f ca="1">IFERROR(__xludf.DUMMYFUNCTION("""COMPUTED_VALUE"""),15)</f>
        <v>15</v>
      </c>
      <c r="AI33" s="2">
        <f ca="1">IFERROR(__xludf.DUMMYFUNCTION("""COMPUTED_VALUE"""),17)</f>
        <v>17</v>
      </c>
      <c r="AJ33" s="2">
        <f ca="1">IFERROR(__xludf.DUMMYFUNCTION("""COMPUTED_VALUE"""),17)</f>
        <v>17</v>
      </c>
      <c r="AK33" s="2">
        <f ca="1">IFERROR(__xludf.DUMMYFUNCTION("""COMPUTED_VALUE"""),21)</f>
        <v>21</v>
      </c>
      <c r="AL33" s="2">
        <f ca="1">IFERROR(__xludf.DUMMYFUNCTION("""COMPUTED_VALUE"""),21)</f>
        <v>21</v>
      </c>
      <c r="AM33" s="2">
        <f ca="1">IFERROR(__xludf.DUMMYFUNCTION("""COMPUTED_VALUE"""),22)</f>
        <v>22</v>
      </c>
      <c r="AN33" s="2">
        <f ca="1">IFERROR(__xludf.DUMMYFUNCTION("""COMPUTED_VALUE"""),22)</f>
        <v>22</v>
      </c>
      <c r="AO33" s="2">
        <f ca="1">IFERROR(__xludf.DUMMYFUNCTION("""COMPUTED_VALUE"""),22)</f>
        <v>22</v>
      </c>
      <c r="AP33" s="2">
        <f ca="1">IFERROR(__xludf.DUMMYFUNCTION("""COMPUTED_VALUE"""),28)</f>
        <v>28</v>
      </c>
      <c r="AQ33" s="2">
        <f ca="1">IFERROR(__xludf.DUMMYFUNCTION("""COMPUTED_VALUE"""),28)</f>
        <v>28</v>
      </c>
      <c r="AR33" s="2">
        <f ca="1">IFERROR(__xludf.DUMMYFUNCTION("""COMPUTED_VALUE"""),28)</f>
        <v>28</v>
      </c>
      <c r="AS33" s="2">
        <f ca="1">IFERROR(__xludf.DUMMYFUNCTION("""COMPUTED_VALUE"""),31)</f>
        <v>31</v>
      </c>
      <c r="AT33" s="2">
        <f ca="1">IFERROR(__xludf.DUMMYFUNCTION("""COMPUTED_VALUE"""),31)</f>
        <v>31</v>
      </c>
      <c r="AU33" s="2">
        <f ca="1">IFERROR(__xludf.DUMMYFUNCTION("""COMPUTED_VALUE"""),31)</f>
        <v>31</v>
      </c>
      <c r="AV33" s="2">
        <f ca="1">IFERROR(__xludf.DUMMYFUNCTION("""COMPUTED_VALUE"""),31)</f>
        <v>31</v>
      </c>
      <c r="AW33" s="2">
        <f ca="1">IFERROR(__xludf.DUMMYFUNCTION("""COMPUTED_VALUE"""),31)</f>
        <v>31</v>
      </c>
      <c r="AX33" s="2">
        <f ca="1">IFERROR(__xludf.DUMMYFUNCTION("""COMPUTED_VALUE"""),31)</f>
        <v>31</v>
      </c>
      <c r="AY33" s="2">
        <f ca="1">IFERROR(__xludf.DUMMYFUNCTION("""COMPUTED_VALUE"""),31)</f>
        <v>31</v>
      </c>
      <c r="AZ33" s="2">
        <f ca="1">IFERROR(__xludf.DUMMYFUNCTION("""COMPUTED_VALUE"""),31)</f>
        <v>31</v>
      </c>
    </row>
    <row r="34" spans="1:52" ht="13.2" x14ac:dyDescent="0.25">
      <c r="A34" s="2" t="str">
        <f ca="1">IFERROR(__xludf.DUMMYFUNCTION("""COMPUTED_VALUE"""),"")</f>
        <v/>
      </c>
      <c r="B34" s="2" t="str">
        <f ca="1">IFERROR(__xludf.DUMMYFUNCTION("""COMPUTED_VALUE"""),"Japan")</f>
        <v>Japan</v>
      </c>
      <c r="C34" s="2">
        <f ca="1">IFERROR(__xludf.DUMMYFUNCTION("""COMPUTED_VALUE"""),36)</f>
        <v>36</v>
      </c>
      <c r="D34" s="2">
        <f ca="1">IFERROR(__xludf.DUMMYFUNCTION("""COMPUTED_VALUE"""),138)</f>
        <v>138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IFERROR(__xludf.DUMMYFUNCTION("""COMPUTED_VALUE"""),1)</f>
        <v>1</v>
      </c>
      <c r="J34" s="2">
        <f ca="1">IFERROR(__xludf.DUMMYFUNCTION("""COMPUTED_VALUE"""),1)</f>
        <v>1</v>
      </c>
      <c r="K34" s="2">
        <f ca="1">IFERROR(__xludf.DUMMYFUNCTION("""COMPUTED_VALUE"""),1)</f>
        <v>1</v>
      </c>
      <c r="L34" s="2">
        <f ca="1">IFERROR(__xludf.DUMMYFUNCTION("""COMPUTED_VALUE"""),1)</f>
        <v>1</v>
      </c>
      <c r="M34" s="2">
        <f ca="1">IFERROR(__xludf.DUMMYFUNCTION("""COMPUTED_VALUE"""),1)</f>
        <v>1</v>
      </c>
      <c r="N34" s="2">
        <f ca="1">IFERROR(__xludf.DUMMYFUNCTION("""COMPUTED_VALUE"""),1)</f>
        <v>1</v>
      </c>
      <c r="O34" s="2">
        <f ca="1">IFERROR(__xludf.DUMMYFUNCTION("""COMPUTED_VALUE"""),1)</f>
        <v>1</v>
      </c>
      <c r="P34" s="2">
        <f ca="1">IFERROR(__xludf.DUMMYFUNCTION("""COMPUTED_VALUE"""),1)</f>
        <v>1</v>
      </c>
      <c r="Q34" s="2">
        <f ca="1">IFERROR(__xludf.DUMMYFUNCTION("""COMPUTED_VALUE"""),1)</f>
        <v>1</v>
      </c>
      <c r="R34" s="2">
        <f ca="1">IFERROR(__xludf.DUMMYFUNCTION("""COMPUTED_VALUE"""),1)</f>
        <v>1</v>
      </c>
      <c r="S34" s="2">
        <f ca="1">IFERROR(__xludf.DUMMYFUNCTION("""COMPUTED_VALUE"""),1)</f>
        <v>1</v>
      </c>
      <c r="T34" s="2">
        <f ca="1">IFERROR(__xludf.DUMMYFUNCTION("""COMPUTED_VALUE"""),1)</f>
        <v>1</v>
      </c>
      <c r="U34" s="2">
        <f ca="1">IFERROR(__xludf.DUMMYFUNCTION("""COMPUTED_VALUE"""),1)</f>
        <v>1</v>
      </c>
      <c r="V34" s="2">
        <f ca="1">IFERROR(__xludf.DUMMYFUNCTION("""COMPUTED_VALUE"""),1)</f>
        <v>1</v>
      </c>
      <c r="W34" s="2">
        <f ca="1">IFERROR(__xludf.DUMMYFUNCTION("""COMPUTED_VALUE"""),1)</f>
        <v>1</v>
      </c>
      <c r="X34" s="2">
        <f ca="1">IFERROR(__xludf.DUMMYFUNCTION("""COMPUTED_VALUE"""),4)</f>
        <v>4</v>
      </c>
      <c r="Y34" s="2">
        <f ca="1">IFERROR(__xludf.DUMMYFUNCTION("""COMPUTED_VALUE"""),9)</f>
        <v>9</v>
      </c>
      <c r="Z34" s="2">
        <f ca="1">IFERROR(__xludf.DUMMYFUNCTION("""COMPUTED_VALUE"""),9)</f>
        <v>9</v>
      </c>
      <c r="AA34" s="2">
        <f ca="1">IFERROR(__xludf.DUMMYFUNCTION("""COMPUTED_VALUE"""),9)</f>
        <v>9</v>
      </c>
      <c r="AB34" s="2">
        <f ca="1">IFERROR(__xludf.DUMMYFUNCTION("""COMPUTED_VALUE"""),9)</f>
        <v>9</v>
      </c>
      <c r="AC34" s="2">
        <f ca="1">IFERROR(__xludf.DUMMYFUNCTION("""COMPUTED_VALUE"""),12)</f>
        <v>12</v>
      </c>
      <c r="AD34" s="2">
        <f ca="1">IFERROR(__xludf.DUMMYFUNCTION("""COMPUTED_VALUE"""),12)</f>
        <v>12</v>
      </c>
      <c r="AE34" s="2">
        <f ca="1">IFERROR(__xludf.DUMMYFUNCTION("""COMPUTED_VALUE"""),12)</f>
        <v>12</v>
      </c>
      <c r="AF34" s="2">
        <f ca="1">IFERROR(__xludf.DUMMYFUNCTION("""COMPUTED_VALUE"""),13)</f>
        <v>13</v>
      </c>
      <c r="AG34" s="2">
        <f ca="1">IFERROR(__xludf.DUMMYFUNCTION("""COMPUTED_VALUE"""),18)</f>
        <v>18</v>
      </c>
      <c r="AH34" s="2">
        <f ca="1">IFERROR(__xludf.DUMMYFUNCTION("""COMPUTED_VALUE"""),18)</f>
        <v>18</v>
      </c>
      <c r="AI34" s="2">
        <f ca="1">IFERROR(__xludf.DUMMYFUNCTION("""COMPUTED_VALUE"""),22)</f>
        <v>22</v>
      </c>
      <c r="AJ34" s="2">
        <f ca="1">IFERROR(__xludf.DUMMYFUNCTION("""COMPUTED_VALUE"""),22)</f>
        <v>22</v>
      </c>
      <c r="AK34" s="2">
        <f ca="1">IFERROR(__xludf.DUMMYFUNCTION("""COMPUTED_VALUE"""),22)</f>
        <v>22</v>
      </c>
      <c r="AL34" s="2">
        <f ca="1">IFERROR(__xludf.DUMMYFUNCTION("""COMPUTED_VALUE"""),22)</f>
        <v>22</v>
      </c>
      <c r="AM34" s="2">
        <f ca="1">IFERROR(__xludf.DUMMYFUNCTION("""COMPUTED_VALUE"""),22)</f>
        <v>22</v>
      </c>
      <c r="AN34" s="2">
        <f ca="1">IFERROR(__xludf.DUMMYFUNCTION("""COMPUTED_VALUE"""),22)</f>
        <v>22</v>
      </c>
      <c r="AO34" s="2">
        <f ca="1">IFERROR(__xludf.DUMMYFUNCTION("""COMPUTED_VALUE"""),22)</f>
        <v>22</v>
      </c>
      <c r="AP34" s="2">
        <f ca="1">IFERROR(__xludf.DUMMYFUNCTION("""COMPUTED_VALUE"""),22)</f>
        <v>22</v>
      </c>
      <c r="AQ34" s="2">
        <f ca="1">IFERROR(__xludf.DUMMYFUNCTION("""COMPUTED_VALUE"""),32)</f>
        <v>32</v>
      </c>
      <c r="AR34" s="2">
        <f ca="1">IFERROR(__xludf.DUMMYFUNCTION("""COMPUTED_VALUE"""),32)</f>
        <v>32</v>
      </c>
      <c r="AS34" s="2">
        <f ca="1">IFERROR(__xludf.DUMMYFUNCTION("""COMPUTED_VALUE"""),32)</f>
        <v>32</v>
      </c>
      <c r="AT34" s="2">
        <f ca="1">IFERROR(__xludf.DUMMYFUNCTION("""COMPUTED_VALUE"""),43)</f>
        <v>43</v>
      </c>
      <c r="AU34" s="2">
        <f ca="1">IFERROR(__xludf.DUMMYFUNCTION("""COMPUTED_VALUE"""),43)</f>
        <v>43</v>
      </c>
      <c r="AV34" s="2">
        <f ca="1">IFERROR(__xludf.DUMMYFUNCTION("""COMPUTED_VALUE"""),43)</f>
        <v>43</v>
      </c>
      <c r="AW34" s="2">
        <f ca="1">IFERROR(__xludf.DUMMYFUNCTION("""COMPUTED_VALUE"""),46)</f>
        <v>46</v>
      </c>
      <c r="AX34" s="2">
        <f ca="1">IFERROR(__xludf.DUMMYFUNCTION("""COMPUTED_VALUE"""),76)</f>
        <v>76</v>
      </c>
      <c r="AY34" s="2">
        <f ca="1">IFERROR(__xludf.DUMMYFUNCTION("""COMPUTED_VALUE"""),76)</f>
        <v>76</v>
      </c>
      <c r="AZ34" s="2">
        <f ca="1">IFERROR(__xludf.DUMMYFUNCTION("""COMPUTED_VALUE"""),76)</f>
        <v>76</v>
      </c>
    </row>
    <row r="35" spans="1:52" ht="13.2" x14ac:dyDescent="0.25">
      <c r="A35" s="2" t="str">
        <f ca="1">IFERROR(__xludf.DUMMYFUNCTION("""COMPUTED_VALUE"""),"")</f>
        <v/>
      </c>
      <c r="B35" s="2" t="str">
        <f ca="1">IFERROR(__xludf.DUMMYFUNCTION("""COMPUTED_VALUE"""),"South Korea")</f>
        <v>South Korea</v>
      </c>
      <c r="C35" s="2">
        <f ca="1">IFERROR(__xludf.DUMMYFUNCTION("""COMPUTED_VALUE"""),36)</f>
        <v>36</v>
      </c>
      <c r="D35" s="2">
        <f ca="1">IFERROR(__xludf.DUMMYFUNCTION("""COMPUTED_VALUE"""),128)</f>
        <v>128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IFERROR(__xludf.DUMMYFUNCTION("""COMPUTED_VALUE"""),0)</f>
        <v>0</v>
      </c>
      <c r="K35" s="2">
        <f ca="1">IFERROR(__xludf.DUMMYFUNCTION("""COMPUTED_VALUE"""),0)</f>
        <v>0</v>
      </c>
      <c r="L35" s="2">
        <f ca="1">IFERROR(__xludf.DUMMYFUNCTION("""COMPUTED_VALUE"""),0)</f>
        <v>0</v>
      </c>
      <c r="M35" s="2">
        <f ca="1">IFERROR(__xludf.DUMMYFUNCTION("""COMPUTED_VALUE"""),0)</f>
        <v>0</v>
      </c>
      <c r="N35" s="2">
        <f ca="1">IFERROR(__xludf.DUMMYFUNCTION("""COMPUTED_VALUE"""),0)</f>
        <v>0</v>
      </c>
      <c r="O35" s="2">
        <f ca="1">IFERROR(__xludf.DUMMYFUNCTION("""COMPUTED_VALUE"""),0)</f>
        <v>0</v>
      </c>
      <c r="P35" s="2">
        <f ca="1">IFERROR(__xludf.DUMMYFUNCTION("""COMPUTED_VALUE"""),0)</f>
        <v>0</v>
      </c>
      <c r="Q35" s="2">
        <f ca="1">IFERROR(__xludf.DUMMYFUNCTION("""COMPUTED_VALUE"""),0)</f>
        <v>0</v>
      </c>
      <c r="R35" s="2">
        <f ca="1">IFERROR(__xludf.DUMMYFUNCTION("""COMPUTED_VALUE"""),0)</f>
        <v>0</v>
      </c>
      <c r="S35" s="2">
        <f ca="1">IFERROR(__xludf.DUMMYFUNCTION("""COMPUTED_VALUE"""),0)</f>
        <v>0</v>
      </c>
      <c r="T35" s="2">
        <f ca="1">IFERROR(__xludf.DUMMYFUNCTION("""COMPUTED_VALUE"""),0)</f>
        <v>0</v>
      </c>
      <c r="U35" s="2">
        <f ca="1">IFERROR(__xludf.DUMMYFUNCTION("""COMPUTED_VALUE"""),1)</f>
        <v>1</v>
      </c>
      <c r="V35" s="2">
        <f ca="1">IFERROR(__xludf.DUMMYFUNCTION("""COMPUTED_VALUE"""),1)</f>
        <v>1</v>
      </c>
      <c r="W35" s="2">
        <f ca="1">IFERROR(__xludf.DUMMYFUNCTION("""COMPUTED_VALUE"""),3)</f>
        <v>3</v>
      </c>
      <c r="X35" s="2">
        <f ca="1">IFERROR(__xludf.DUMMYFUNCTION("""COMPUTED_VALUE"""),3)</f>
        <v>3</v>
      </c>
      <c r="Y35" s="2">
        <f ca="1">IFERROR(__xludf.DUMMYFUNCTION("""COMPUTED_VALUE"""),3)</f>
        <v>3</v>
      </c>
      <c r="Z35" s="2">
        <f ca="1">IFERROR(__xludf.DUMMYFUNCTION("""COMPUTED_VALUE"""),7)</f>
        <v>7</v>
      </c>
      <c r="AA35" s="2">
        <f ca="1">IFERROR(__xludf.DUMMYFUNCTION("""COMPUTED_VALUE"""),7)</f>
        <v>7</v>
      </c>
      <c r="AB35" s="2">
        <f ca="1">IFERROR(__xludf.DUMMYFUNCTION("""COMPUTED_VALUE"""),7)</f>
        <v>7</v>
      </c>
      <c r="AC35" s="2">
        <f ca="1">IFERROR(__xludf.DUMMYFUNCTION("""COMPUTED_VALUE"""),9)</f>
        <v>9</v>
      </c>
      <c r="AD35" s="2">
        <f ca="1">IFERROR(__xludf.DUMMYFUNCTION("""COMPUTED_VALUE"""),9)</f>
        <v>9</v>
      </c>
      <c r="AE35" s="2">
        <f ca="1">IFERROR(__xludf.DUMMYFUNCTION("""COMPUTED_VALUE"""),10)</f>
        <v>10</v>
      </c>
      <c r="AF35" s="2">
        <f ca="1">IFERROR(__xludf.DUMMYFUNCTION("""COMPUTED_VALUE"""),12)</f>
        <v>12</v>
      </c>
      <c r="AG35" s="2">
        <f ca="1">IFERROR(__xludf.DUMMYFUNCTION("""COMPUTED_VALUE"""),12)</f>
        <v>12</v>
      </c>
      <c r="AH35" s="2">
        <f ca="1">IFERROR(__xludf.DUMMYFUNCTION("""COMPUTED_VALUE"""),16)</f>
        <v>16</v>
      </c>
      <c r="AI35" s="2">
        <f ca="1">IFERROR(__xludf.DUMMYFUNCTION("""COMPUTED_VALUE"""),16)</f>
        <v>16</v>
      </c>
      <c r="AJ35" s="2">
        <f ca="1">IFERROR(__xludf.DUMMYFUNCTION("""COMPUTED_VALUE"""),16)</f>
        <v>16</v>
      </c>
      <c r="AK35" s="2">
        <f ca="1">IFERROR(__xludf.DUMMYFUNCTION("""COMPUTED_VALUE"""),18)</f>
        <v>18</v>
      </c>
      <c r="AL35" s="2">
        <f ca="1">IFERROR(__xludf.DUMMYFUNCTION("""COMPUTED_VALUE"""),18)</f>
        <v>18</v>
      </c>
      <c r="AM35" s="2">
        <f ca="1">IFERROR(__xludf.DUMMYFUNCTION("""COMPUTED_VALUE"""),22)</f>
        <v>22</v>
      </c>
      <c r="AN35" s="2">
        <f ca="1">IFERROR(__xludf.DUMMYFUNCTION("""COMPUTED_VALUE"""),22)</f>
        <v>22</v>
      </c>
      <c r="AO35" s="2">
        <f ca="1">IFERROR(__xludf.DUMMYFUNCTION("""COMPUTED_VALUE"""),22)</f>
        <v>22</v>
      </c>
      <c r="AP35" s="2">
        <f ca="1">IFERROR(__xludf.DUMMYFUNCTION("""COMPUTED_VALUE"""),22)</f>
        <v>22</v>
      </c>
      <c r="AQ35" s="2">
        <f ca="1">IFERROR(__xludf.DUMMYFUNCTION("""COMPUTED_VALUE"""),27)</f>
        <v>27</v>
      </c>
      <c r="AR35" s="2">
        <f ca="1">IFERROR(__xludf.DUMMYFUNCTION("""COMPUTED_VALUE"""),30)</f>
        <v>30</v>
      </c>
      <c r="AS35" s="2">
        <f ca="1">IFERROR(__xludf.DUMMYFUNCTION("""COMPUTED_VALUE"""),30)</f>
        <v>30</v>
      </c>
      <c r="AT35" s="2">
        <f ca="1">IFERROR(__xludf.DUMMYFUNCTION("""COMPUTED_VALUE"""),30)</f>
        <v>30</v>
      </c>
      <c r="AU35" s="2">
        <f ca="1">IFERROR(__xludf.DUMMYFUNCTION("""COMPUTED_VALUE"""),41)</f>
        <v>41</v>
      </c>
      <c r="AV35" s="2">
        <f ca="1">IFERROR(__xludf.DUMMYFUNCTION("""COMPUTED_VALUE"""),41)</f>
        <v>41</v>
      </c>
      <c r="AW35" s="2">
        <f ca="1">IFERROR(__xludf.DUMMYFUNCTION("""COMPUTED_VALUE"""),135)</f>
        <v>135</v>
      </c>
      <c r="AX35" s="2">
        <f ca="1">IFERROR(__xludf.DUMMYFUNCTION("""COMPUTED_VALUE"""),135)</f>
        <v>135</v>
      </c>
      <c r="AY35" s="2">
        <f ca="1">IFERROR(__xludf.DUMMYFUNCTION("""COMPUTED_VALUE"""),118)</f>
        <v>118</v>
      </c>
      <c r="AZ35" s="2">
        <f ca="1">IFERROR(__xludf.DUMMYFUNCTION("""COMPUTED_VALUE"""),118)</f>
        <v>118</v>
      </c>
    </row>
    <row r="36" spans="1:52" ht="13.2" x14ac:dyDescent="0.25">
      <c r="A36" s="2" t="str">
        <f ca="1">IFERROR(__xludf.DUMMYFUNCTION("""COMPUTED_VALUE"""),"Taiwan")</f>
        <v>Taiwan</v>
      </c>
      <c r="B36" s="2" t="str">
        <f ca="1">IFERROR(__xludf.DUMMYFUNCTION("""COMPUTED_VALUE"""),"Taiwan")</f>
        <v>Taiwan</v>
      </c>
      <c r="C36" s="2">
        <f ca="1">IFERROR(__xludf.DUMMYFUNCTION("""COMPUTED_VALUE"""),23.7)</f>
        <v>23.7</v>
      </c>
      <c r="D36" s="2">
        <f ca="1">IFERROR(__xludf.DUMMYFUNCTION("""COMPUTED_VALUE"""),121)</f>
        <v>121</v>
      </c>
      <c r="E36" s="2">
        <f ca="1">IFERROR(__xludf.DUMMYFUNCTION("""COMPUTED_VALUE"""),0)</f>
        <v>0</v>
      </c>
      <c r="F36" s="2">
        <f ca="1">IFERROR(__xludf.DUMMYFUNCTION("""COMPUTED_VALUE"""),0)</f>
        <v>0</v>
      </c>
      <c r="G36" s="2">
        <f ca="1">IFERROR(__xludf.DUMMYFUNCTION("""COMPUTED_VALUE"""),0)</f>
        <v>0</v>
      </c>
      <c r="H36" s="2">
        <f ca="1">IFERROR(__xludf.DUMMYFUNCTION("""COMPUTED_VALUE"""),0)</f>
        <v>0</v>
      </c>
      <c r="I36" s="2">
        <f ca="1">IFERROR(__xludf.DUMMYFUNCTION("""COMPUTED_VALUE"""),0)</f>
        <v>0</v>
      </c>
      <c r="J36" s="2">
        <f ca="1">IFERROR(__xludf.DUMMYFUNCTION("""COMPUTED_VALUE"""),0)</f>
        <v>0</v>
      </c>
      <c r="K36" s="2">
        <f ca="1">IFERROR(__xludf.DUMMYFUNCTION("""COMPUTED_VALUE"""),0)</f>
        <v>0</v>
      </c>
      <c r="L36" s="2">
        <f ca="1">IFERROR(__xludf.DUMMYFUNCTION("""COMPUTED_VALUE"""),0)</f>
        <v>0</v>
      </c>
      <c r="M36" s="2">
        <f ca="1">IFERROR(__xludf.DUMMYFUNCTION("""COMPUTED_VALUE"""),0)</f>
        <v>0</v>
      </c>
      <c r="N36" s="2">
        <f ca="1">IFERROR(__xludf.DUMMYFUNCTION("""COMPUTED_VALUE"""),0)</f>
        <v>0</v>
      </c>
      <c r="O36" s="2">
        <f ca="1">IFERROR(__xludf.DUMMYFUNCTION("""COMPUTED_VALUE"""),0)</f>
        <v>0</v>
      </c>
      <c r="P36" s="2">
        <f ca="1">IFERROR(__xludf.DUMMYFUNCTION("""COMPUTED_VALUE"""),0)</f>
        <v>0</v>
      </c>
      <c r="Q36" s="2">
        <f ca="1">IFERROR(__xludf.DUMMYFUNCTION("""COMPUTED_VALUE"""),0)</f>
        <v>0</v>
      </c>
      <c r="R36" s="2">
        <f ca="1">IFERROR(__xludf.DUMMYFUNCTION("""COMPUTED_VALUE"""),0)</f>
        <v>0</v>
      </c>
      <c r="S36" s="2">
        <f ca="1">IFERROR(__xludf.DUMMYFUNCTION("""COMPUTED_VALUE"""),0)</f>
        <v>0</v>
      </c>
      <c r="T36" s="2">
        <f ca="1">IFERROR(__xludf.DUMMYFUNCTION("""COMPUTED_VALUE"""),1)</f>
        <v>1</v>
      </c>
      <c r="U36" s="2">
        <f ca="1">IFERROR(__xludf.DUMMYFUNCTION("""COMPUTED_VALUE"""),1)</f>
        <v>1</v>
      </c>
      <c r="V36" s="2">
        <f ca="1">IFERROR(__xludf.DUMMYFUNCTION("""COMPUTED_VALUE"""),1)</f>
        <v>1</v>
      </c>
      <c r="W36" s="2">
        <f ca="1">IFERROR(__xludf.DUMMYFUNCTION("""COMPUTED_VALUE"""),1)</f>
        <v>1</v>
      </c>
      <c r="X36" s="2">
        <f ca="1">IFERROR(__xludf.DUMMYFUNCTION("""COMPUTED_VALUE"""),1)</f>
        <v>1</v>
      </c>
      <c r="Y36" s="2">
        <f ca="1">IFERROR(__xludf.DUMMYFUNCTION("""COMPUTED_VALUE"""),1)</f>
        <v>1</v>
      </c>
      <c r="Z36" s="2">
        <f ca="1">IFERROR(__xludf.DUMMYFUNCTION("""COMPUTED_VALUE"""),1)</f>
        <v>1</v>
      </c>
      <c r="AA36" s="2">
        <f ca="1">IFERROR(__xludf.DUMMYFUNCTION("""COMPUTED_VALUE"""),1)</f>
        <v>1</v>
      </c>
      <c r="AB36" s="2">
        <f ca="1">IFERROR(__xludf.DUMMYFUNCTION("""COMPUTED_VALUE"""),2)</f>
        <v>2</v>
      </c>
      <c r="AC36" s="2">
        <f ca="1">IFERROR(__xludf.DUMMYFUNCTION("""COMPUTED_VALUE"""),2)</f>
        <v>2</v>
      </c>
      <c r="AD36" s="2">
        <f ca="1">IFERROR(__xludf.DUMMYFUNCTION("""COMPUTED_VALUE"""),2)</f>
        <v>2</v>
      </c>
      <c r="AE36" s="2">
        <f ca="1">IFERROR(__xludf.DUMMYFUNCTION("""COMPUTED_VALUE"""),2)</f>
        <v>2</v>
      </c>
      <c r="AF36" s="2">
        <f ca="1">IFERROR(__xludf.DUMMYFUNCTION("""COMPUTED_VALUE"""),2)</f>
        <v>2</v>
      </c>
      <c r="AG36" s="2">
        <f ca="1">IFERROR(__xludf.DUMMYFUNCTION("""COMPUTED_VALUE"""),2)</f>
        <v>2</v>
      </c>
      <c r="AH36" s="2">
        <f ca="1">IFERROR(__xludf.DUMMYFUNCTION("""COMPUTED_VALUE"""),2)</f>
        <v>2</v>
      </c>
      <c r="AI36" s="2">
        <f ca="1">IFERROR(__xludf.DUMMYFUNCTION("""COMPUTED_VALUE"""),2)</f>
        <v>2</v>
      </c>
      <c r="AJ36" s="2">
        <f ca="1">IFERROR(__xludf.DUMMYFUNCTION("""COMPUTED_VALUE"""),2)</f>
        <v>2</v>
      </c>
      <c r="AK36" s="2">
        <f ca="1">IFERROR(__xludf.DUMMYFUNCTION("""COMPUTED_VALUE"""),2)</f>
        <v>2</v>
      </c>
      <c r="AL36" s="2">
        <f ca="1">IFERROR(__xludf.DUMMYFUNCTION("""COMPUTED_VALUE"""),5)</f>
        <v>5</v>
      </c>
      <c r="AM36" s="2">
        <f ca="1">IFERROR(__xludf.DUMMYFUNCTION("""COMPUTED_VALUE"""),5)</f>
        <v>5</v>
      </c>
      <c r="AN36" s="2">
        <f ca="1">IFERROR(__xludf.DUMMYFUNCTION("""COMPUTED_VALUE"""),5)</f>
        <v>5</v>
      </c>
      <c r="AO36" s="2">
        <f ca="1">IFERROR(__xludf.DUMMYFUNCTION("""COMPUTED_VALUE"""),5)</f>
        <v>5</v>
      </c>
      <c r="AP36" s="2">
        <f ca="1">IFERROR(__xludf.DUMMYFUNCTION("""COMPUTED_VALUE"""),6)</f>
        <v>6</v>
      </c>
      <c r="AQ36" s="2">
        <f ca="1">IFERROR(__xludf.DUMMYFUNCTION("""COMPUTED_VALUE"""),9)</f>
        <v>9</v>
      </c>
      <c r="AR36" s="2">
        <f ca="1">IFERROR(__xludf.DUMMYFUNCTION("""COMPUTED_VALUE"""),9)</f>
        <v>9</v>
      </c>
      <c r="AS36" s="2">
        <f ca="1">IFERROR(__xludf.DUMMYFUNCTION("""COMPUTED_VALUE"""),12)</f>
        <v>12</v>
      </c>
      <c r="AT36" s="2">
        <f ca="1">IFERROR(__xludf.DUMMYFUNCTION("""COMPUTED_VALUE"""),12)</f>
        <v>12</v>
      </c>
      <c r="AU36" s="2">
        <f ca="1">IFERROR(__xludf.DUMMYFUNCTION("""COMPUTED_VALUE"""),12)</f>
        <v>12</v>
      </c>
      <c r="AV36" s="2">
        <f ca="1">IFERROR(__xludf.DUMMYFUNCTION("""COMPUTED_VALUE"""),12)</f>
        <v>12</v>
      </c>
      <c r="AW36" s="2">
        <f ca="1">IFERROR(__xludf.DUMMYFUNCTION("""COMPUTED_VALUE"""),12)</f>
        <v>12</v>
      </c>
      <c r="AX36" s="2">
        <f ca="1">IFERROR(__xludf.DUMMYFUNCTION("""COMPUTED_VALUE"""),12)</f>
        <v>12</v>
      </c>
      <c r="AY36" s="2">
        <f ca="1">IFERROR(__xludf.DUMMYFUNCTION("""COMPUTED_VALUE"""),13)</f>
        <v>13</v>
      </c>
      <c r="AZ36" s="2">
        <f ca="1">IFERROR(__xludf.DUMMYFUNCTION("""COMPUTED_VALUE"""),15)</f>
        <v>15</v>
      </c>
    </row>
    <row r="37" spans="1:52" ht="13.2" x14ac:dyDescent="0.25">
      <c r="A37" s="2" t="str">
        <f ca="1">IFERROR(__xludf.DUMMYFUNCTION("""COMPUTED_VALUE"""),"King County, WA")</f>
        <v>King County, WA</v>
      </c>
      <c r="B37" s="2" t="str">
        <f ca="1">IFERROR(__xludf.DUMMYFUNCTION("""COMPUTED_VALUE"""),"US")</f>
        <v>US</v>
      </c>
      <c r="C37" s="2">
        <f ca="1">IFERROR(__xludf.DUMMYFUNCTION("""COMPUTED_VALUE"""),47.6062)</f>
        <v>47.606200000000001</v>
      </c>
      <c r="D37" s="2">
        <f ca="1">IFERROR(__xludf.DUMMYFUNCTION("""COMPUTED_VALUE"""),-122.3321)</f>
        <v>-122.3321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IFERROR(__xludf.DUMMYFUNCTION("""COMPUTED_VALUE"""),1)</f>
        <v>1</v>
      </c>
      <c r="X37" s="2">
        <f ca="1">IFERROR(__xludf.DUMMYFUNCTION("""COMPUTED_VALUE"""),1)</f>
        <v>1</v>
      </c>
      <c r="Y37" s="2">
        <f ca="1">IFERROR(__xludf.DUMMYFUNCTION("""COMPUTED_VALUE"""),1)</f>
        <v>1</v>
      </c>
      <c r="Z37" s="2">
        <f ca="1">IFERROR(__xludf.DUMMYFUNCTION("""COMPUTED_VALUE"""),1)</f>
        <v>1</v>
      </c>
      <c r="AA37" s="2">
        <f ca="1">IFERROR(__xludf.DUMMYFUNCTION("""COMPUTED_VALUE"""),1)</f>
        <v>1</v>
      </c>
      <c r="AB37" s="2">
        <f ca="1">IFERROR(__xludf.DUMMYFUNCTION("""COMPUTED_VALUE"""),1)</f>
        <v>1</v>
      </c>
      <c r="AC37" s="2">
        <f ca="1">IFERROR(__xludf.DUMMYFUNCTION("""COMPUTED_VALUE"""),1)</f>
        <v>1</v>
      </c>
      <c r="AD37" s="2">
        <f ca="1">IFERROR(__xludf.DUMMYFUNCTION("""COMPUTED_VALUE"""),1)</f>
        <v>1</v>
      </c>
      <c r="AE37" s="2">
        <f ca="1">IFERROR(__xludf.DUMMYFUNCTION("""COMPUTED_VALUE"""),1)</f>
        <v>1</v>
      </c>
      <c r="AF37" s="2">
        <f ca="1">IFERROR(__xludf.DUMMYFUNCTION("""COMPUTED_VALUE"""),1)</f>
        <v>1</v>
      </c>
      <c r="AG37" s="2">
        <f ca="1">IFERROR(__xludf.DUMMYFUNCTION("""COMPUTED_VALUE"""),1)</f>
        <v>1</v>
      </c>
      <c r="AH37" s="2">
        <f ca="1">IFERROR(__xludf.DUMMYFUNCTION("""COMPUTED_VALUE"""),1)</f>
        <v>1</v>
      </c>
      <c r="AI37" s="2">
        <f ca="1">IFERROR(__xludf.DUMMYFUNCTION("""COMPUTED_VALUE"""),1)</f>
        <v>1</v>
      </c>
      <c r="AJ37" s="2">
        <f ca="1">IFERROR(__xludf.DUMMYFUNCTION("""COMPUTED_VALUE"""),1)</f>
        <v>1</v>
      </c>
      <c r="AK37" s="2">
        <f ca="1">IFERROR(__xludf.DUMMYFUNCTION("""COMPUTED_VALUE"""),1)</f>
        <v>1</v>
      </c>
      <c r="AL37" s="2">
        <f ca="1">IFERROR(__xludf.DUMMYFUNCTION("""COMPUTED_VALUE"""),1)</f>
        <v>1</v>
      </c>
      <c r="AM37" s="2">
        <f ca="1">IFERROR(__xludf.DUMMYFUNCTION("""COMPUTED_VALUE"""),1)</f>
        <v>1</v>
      </c>
      <c r="AN37" s="2">
        <f ca="1">IFERROR(__xludf.DUMMYFUNCTION("""COMPUTED_VALUE"""),1)</f>
        <v>1</v>
      </c>
      <c r="AO37" s="2">
        <f ca="1">IFERROR(__xludf.DUMMYFUNCTION("""COMPUTED_VALUE"""),1)</f>
        <v>1</v>
      </c>
      <c r="AP37" s="2">
        <f ca="1">IFERROR(__xludf.DUMMYFUNCTION("""COMPUTED_VALUE"""),1)</f>
        <v>1</v>
      </c>
      <c r="AQ37" s="2">
        <f ca="1">IFERROR(__xludf.DUMMYFUNCTION("""COMPUTED_VALUE"""),1)</f>
        <v>1</v>
      </c>
      <c r="AR37" s="2">
        <f ca="1">IFERROR(__xludf.DUMMYFUNCTION("""COMPUTED_VALUE"""),1)</f>
        <v>1</v>
      </c>
      <c r="AS37" s="2">
        <f ca="1">IFERROR(__xludf.DUMMYFUNCTION("""COMPUTED_VALUE"""),1)</f>
        <v>1</v>
      </c>
      <c r="AT37" s="2">
        <f ca="1">IFERROR(__xludf.DUMMYFUNCTION("""COMPUTED_VALUE"""),1)</f>
        <v>1</v>
      </c>
      <c r="AU37" s="2">
        <f ca="1">IFERROR(__xludf.DUMMYFUNCTION("""COMPUTED_VALUE"""),1)</f>
        <v>1</v>
      </c>
      <c r="AV37" s="2">
        <f ca="1">IFERROR(__xludf.DUMMYFUNCTION("""COMPUTED_VALUE"""),1)</f>
        <v>1</v>
      </c>
      <c r="AW37" s="2">
        <f ca="1">IFERROR(__xludf.DUMMYFUNCTION("""COMPUTED_VALUE"""),1)</f>
        <v>1</v>
      </c>
      <c r="AX37" s="2">
        <f ca="1">IFERROR(__xludf.DUMMYFUNCTION("""COMPUTED_VALUE"""),1)</f>
        <v>1</v>
      </c>
      <c r="AY37" s="2">
        <f ca="1">IFERROR(__xludf.DUMMYFUNCTION("""COMPUTED_VALUE"""),1)</f>
        <v>1</v>
      </c>
      <c r="AZ37" s="2">
        <f ca="1">IFERROR(__xludf.DUMMYFUNCTION("""COMPUTED_VALUE"""),1)</f>
        <v>1</v>
      </c>
    </row>
    <row r="38" spans="1:52" ht="13.2" x14ac:dyDescent="0.25">
      <c r="A38" s="2" t="str">
        <f ca="1">IFERROR(__xludf.DUMMYFUNCTION("""COMPUTED_VALUE"""),"Cook County, IL")</f>
        <v>Cook County, IL</v>
      </c>
      <c r="B38" s="2" t="str">
        <f ca="1">IFERROR(__xludf.DUMMYFUNCTION("""COMPUTED_VALUE"""),"US")</f>
        <v>US</v>
      </c>
      <c r="C38" s="2">
        <f ca="1">IFERROR(__xludf.DUMMYFUNCTION("""COMPUTED_VALUE"""),41.7377)</f>
        <v>41.737699999999997</v>
      </c>
      <c r="D38" s="2">
        <f ca="1">IFERROR(__xludf.DUMMYFUNCTION("""COMPUTED_VALUE"""),-87.6976)</f>
        <v>-87.697599999999994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IFERROR(__xludf.DUMMYFUNCTION("""COMPUTED_VALUE"""),2)</f>
        <v>2</v>
      </c>
      <c r="X38" s="2">
        <f ca="1">IFERROR(__xludf.DUMMYFUNCTION("""COMPUTED_VALUE"""),2)</f>
        <v>2</v>
      </c>
      <c r="Y38" s="2">
        <f ca="1">IFERROR(__xludf.DUMMYFUNCTION("""COMPUTED_VALUE"""),2)</f>
        <v>2</v>
      </c>
      <c r="Z38" s="2">
        <f ca="1">IFERROR(__xludf.DUMMYFUNCTION("""COMPUTED_VALUE"""),2)</f>
        <v>2</v>
      </c>
      <c r="AA38" s="2">
        <f ca="1">IFERROR(__xludf.DUMMYFUNCTION("""COMPUTED_VALUE"""),2)</f>
        <v>2</v>
      </c>
      <c r="AB38" s="2">
        <f ca="1">IFERROR(__xludf.DUMMYFUNCTION("""COMPUTED_VALUE"""),2)</f>
        <v>2</v>
      </c>
      <c r="AC38" s="2">
        <f ca="1">IFERROR(__xludf.DUMMYFUNCTION("""COMPUTED_VALUE"""),2)</f>
        <v>2</v>
      </c>
      <c r="AD38" s="2">
        <f ca="1">IFERROR(__xludf.DUMMYFUNCTION("""COMPUTED_VALUE"""),2)</f>
        <v>2</v>
      </c>
      <c r="AE38" s="2">
        <f ca="1">IFERROR(__xludf.DUMMYFUNCTION("""COMPUTED_VALUE"""),2)</f>
        <v>2</v>
      </c>
      <c r="AF38" s="2">
        <f ca="1">IFERROR(__xludf.DUMMYFUNCTION("""COMPUTED_VALUE"""),2)</f>
        <v>2</v>
      </c>
      <c r="AG38" s="2">
        <f ca="1">IFERROR(__xludf.DUMMYFUNCTION("""COMPUTED_VALUE"""),2)</f>
        <v>2</v>
      </c>
      <c r="AH38" s="2">
        <f ca="1">IFERROR(__xludf.DUMMYFUNCTION("""COMPUTED_VALUE"""),2)</f>
        <v>2</v>
      </c>
      <c r="AI38" s="2">
        <f ca="1">IFERROR(__xludf.DUMMYFUNCTION("""COMPUTED_VALUE"""),2)</f>
        <v>2</v>
      </c>
      <c r="AJ38" s="2">
        <f ca="1">IFERROR(__xludf.DUMMYFUNCTION("""COMPUTED_VALUE"""),2)</f>
        <v>2</v>
      </c>
      <c r="AK38" s="2">
        <f ca="1">IFERROR(__xludf.DUMMYFUNCTION("""COMPUTED_VALUE"""),2)</f>
        <v>2</v>
      </c>
      <c r="AL38" s="2">
        <f ca="1">IFERROR(__xludf.DUMMYFUNCTION("""COMPUTED_VALUE"""),2)</f>
        <v>2</v>
      </c>
      <c r="AM38" s="2">
        <f ca="1">IFERROR(__xludf.DUMMYFUNCTION("""COMPUTED_VALUE"""),2)</f>
        <v>2</v>
      </c>
      <c r="AN38" s="2">
        <f ca="1">IFERROR(__xludf.DUMMYFUNCTION("""COMPUTED_VALUE"""),2)</f>
        <v>2</v>
      </c>
      <c r="AO38" s="2">
        <f ca="1">IFERROR(__xludf.DUMMYFUNCTION("""COMPUTED_VALUE"""),2)</f>
        <v>2</v>
      </c>
      <c r="AP38" s="2">
        <f ca="1">IFERROR(__xludf.DUMMYFUNCTION("""COMPUTED_VALUE"""),2)</f>
        <v>2</v>
      </c>
      <c r="AQ38" s="2">
        <f ca="1">IFERROR(__xludf.DUMMYFUNCTION("""COMPUTED_VALUE"""),2)</f>
        <v>2</v>
      </c>
      <c r="AR38" s="2">
        <f ca="1">IFERROR(__xludf.DUMMYFUNCTION("""COMPUTED_VALUE"""),2)</f>
        <v>2</v>
      </c>
      <c r="AS38" s="2">
        <f ca="1">IFERROR(__xludf.DUMMYFUNCTION("""COMPUTED_VALUE"""),2)</f>
        <v>2</v>
      </c>
      <c r="AT38" s="2">
        <f ca="1">IFERROR(__xludf.DUMMYFUNCTION("""COMPUTED_VALUE"""),2)</f>
        <v>2</v>
      </c>
      <c r="AU38" s="2">
        <f ca="1">IFERROR(__xludf.DUMMYFUNCTION("""COMPUTED_VALUE"""),2)</f>
        <v>2</v>
      </c>
      <c r="AV38" s="2">
        <f ca="1">IFERROR(__xludf.DUMMYFUNCTION("""COMPUTED_VALUE"""),2)</f>
        <v>2</v>
      </c>
      <c r="AW38" s="2">
        <f ca="1">IFERROR(__xludf.DUMMYFUNCTION("""COMPUTED_VALUE"""),2)</f>
        <v>2</v>
      </c>
      <c r="AX38" s="2">
        <f ca="1">IFERROR(__xludf.DUMMYFUNCTION("""COMPUTED_VALUE"""),2)</f>
        <v>2</v>
      </c>
      <c r="AY38" s="2">
        <f ca="1">IFERROR(__xludf.DUMMYFUNCTION("""COMPUTED_VALUE"""),2)</f>
        <v>2</v>
      </c>
      <c r="AZ38" s="2">
        <f ca="1">IFERROR(__xludf.DUMMYFUNCTION("""COMPUTED_VALUE"""),2)</f>
        <v>2</v>
      </c>
    </row>
    <row r="39" spans="1:52" ht="13.2" x14ac:dyDescent="0.25">
      <c r="A39" s="2" t="str">
        <f ca="1">IFERROR(__xludf.DUMMYFUNCTION("""COMPUTED_VALUE"""),"Macau")</f>
        <v>Macau</v>
      </c>
      <c r="B39" s="2" t="str">
        <f ca="1">IFERROR(__xludf.DUMMYFUNCTION("""COMPUTED_VALUE"""),"Macau")</f>
        <v>Macau</v>
      </c>
      <c r="C39" s="2">
        <f ca="1">IFERROR(__xludf.DUMMYFUNCTION("""COMPUTED_VALUE"""),22.1667)</f>
        <v>22.166699999999999</v>
      </c>
      <c r="D39" s="2">
        <f ca="1">IFERROR(__xludf.DUMMYFUNCTION("""COMPUTED_VALUE"""),113.55)</f>
        <v>113.55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IFERROR(__xludf.DUMMYFUNCTION("""COMPUTED_VALUE"""),0)</f>
        <v>0</v>
      </c>
      <c r="I39" s="2">
        <f ca="1">IFERROR(__xludf.DUMMYFUNCTION("""COMPUTED_VALUE"""),0)</f>
        <v>0</v>
      </c>
      <c r="J39" s="2">
        <f ca="1">IFERROR(__xludf.DUMMYFUNCTION("""COMPUTED_VALUE"""),0)</f>
        <v>0</v>
      </c>
      <c r="K39" s="2">
        <f ca="1">IFERROR(__xludf.DUMMYFUNCTION("""COMPUTED_VALUE"""),0)</f>
        <v>0</v>
      </c>
      <c r="L39" s="2">
        <f ca="1">IFERROR(__xludf.DUMMYFUNCTION("""COMPUTED_VALUE"""),0)</f>
        <v>0</v>
      </c>
      <c r="M39" s="2">
        <f ca="1">IFERROR(__xludf.DUMMYFUNCTION("""COMPUTED_VALUE"""),0)</f>
        <v>0</v>
      </c>
      <c r="N39" s="2">
        <f ca="1">IFERROR(__xludf.DUMMYFUNCTION("""COMPUTED_VALUE"""),0)</f>
        <v>0</v>
      </c>
      <c r="O39" s="2">
        <f ca="1">IFERROR(__xludf.DUMMYFUNCTION("""COMPUTED_VALUE"""),0)</f>
        <v>0</v>
      </c>
      <c r="P39" s="2">
        <f ca="1">IFERROR(__xludf.DUMMYFUNCTION("""COMPUTED_VALUE"""),0)</f>
        <v>0</v>
      </c>
      <c r="Q39" s="2">
        <f ca="1">IFERROR(__xludf.DUMMYFUNCTION("""COMPUTED_VALUE"""),0)</f>
        <v>0</v>
      </c>
      <c r="R39" s="2">
        <f ca="1">IFERROR(__xludf.DUMMYFUNCTION("""COMPUTED_VALUE"""),0)</f>
        <v>0</v>
      </c>
      <c r="S39" s="2">
        <f ca="1">IFERROR(__xludf.DUMMYFUNCTION("""COMPUTED_VALUE"""),0)</f>
        <v>0</v>
      </c>
      <c r="T39" s="2">
        <f ca="1">IFERROR(__xludf.DUMMYFUNCTION("""COMPUTED_VALUE"""),1)</f>
        <v>1</v>
      </c>
      <c r="U39" s="2">
        <f ca="1">IFERROR(__xludf.DUMMYFUNCTION("""COMPUTED_VALUE"""),1)</f>
        <v>1</v>
      </c>
      <c r="V39" s="2">
        <f ca="1">IFERROR(__xludf.DUMMYFUNCTION("""COMPUTED_VALUE"""),1)</f>
        <v>1</v>
      </c>
      <c r="W39" s="2">
        <f ca="1">IFERROR(__xludf.DUMMYFUNCTION("""COMPUTED_VALUE"""),1)</f>
        <v>1</v>
      </c>
      <c r="X39" s="2">
        <f ca="1">IFERROR(__xludf.DUMMYFUNCTION("""COMPUTED_VALUE"""),1)</f>
        <v>1</v>
      </c>
      <c r="Y39" s="2">
        <f ca="1">IFERROR(__xludf.DUMMYFUNCTION("""COMPUTED_VALUE"""),1)</f>
        <v>1</v>
      </c>
      <c r="Z39" s="2">
        <f ca="1">IFERROR(__xludf.DUMMYFUNCTION("""COMPUTED_VALUE"""),2)</f>
        <v>2</v>
      </c>
      <c r="AA39" s="2">
        <f ca="1">IFERROR(__xludf.DUMMYFUNCTION("""COMPUTED_VALUE"""),3)</f>
        <v>3</v>
      </c>
      <c r="AB39" s="2">
        <f ca="1">IFERROR(__xludf.DUMMYFUNCTION("""COMPUTED_VALUE"""),3)</f>
        <v>3</v>
      </c>
      <c r="AC39" s="2">
        <f ca="1">IFERROR(__xludf.DUMMYFUNCTION("""COMPUTED_VALUE"""),3)</f>
        <v>3</v>
      </c>
      <c r="AD39" s="2">
        <f ca="1">IFERROR(__xludf.DUMMYFUNCTION("""COMPUTED_VALUE"""),5)</f>
        <v>5</v>
      </c>
      <c r="AE39" s="2">
        <f ca="1">IFERROR(__xludf.DUMMYFUNCTION("""COMPUTED_VALUE"""),5)</f>
        <v>5</v>
      </c>
      <c r="AF39" s="2">
        <f ca="1">IFERROR(__xludf.DUMMYFUNCTION("""COMPUTED_VALUE"""),5)</f>
        <v>5</v>
      </c>
      <c r="AG39" s="2">
        <f ca="1">IFERROR(__xludf.DUMMYFUNCTION("""COMPUTED_VALUE"""),5)</f>
        <v>5</v>
      </c>
      <c r="AH39" s="2">
        <f ca="1">IFERROR(__xludf.DUMMYFUNCTION("""COMPUTED_VALUE"""),6)</f>
        <v>6</v>
      </c>
      <c r="AI39" s="2">
        <f ca="1">IFERROR(__xludf.DUMMYFUNCTION("""COMPUTED_VALUE"""),6)</f>
        <v>6</v>
      </c>
      <c r="AJ39" s="2">
        <f ca="1">IFERROR(__xludf.DUMMYFUNCTION("""COMPUTED_VALUE"""),6)</f>
        <v>6</v>
      </c>
      <c r="AK39" s="2">
        <f ca="1">IFERROR(__xludf.DUMMYFUNCTION("""COMPUTED_VALUE"""),6)</f>
        <v>6</v>
      </c>
      <c r="AL39" s="2">
        <f ca="1">IFERROR(__xludf.DUMMYFUNCTION("""COMPUTED_VALUE"""),6)</f>
        <v>6</v>
      </c>
      <c r="AM39" s="2">
        <f ca="1">IFERROR(__xludf.DUMMYFUNCTION("""COMPUTED_VALUE"""),7)</f>
        <v>7</v>
      </c>
      <c r="AN39" s="2">
        <f ca="1">IFERROR(__xludf.DUMMYFUNCTION("""COMPUTED_VALUE"""),7)</f>
        <v>7</v>
      </c>
      <c r="AO39" s="2">
        <f ca="1">IFERROR(__xludf.DUMMYFUNCTION("""COMPUTED_VALUE"""),8)</f>
        <v>8</v>
      </c>
      <c r="AP39" s="2">
        <f ca="1">IFERROR(__xludf.DUMMYFUNCTION("""COMPUTED_VALUE"""),8)</f>
        <v>8</v>
      </c>
      <c r="AQ39" s="2">
        <f ca="1">IFERROR(__xludf.DUMMYFUNCTION("""COMPUTED_VALUE"""),8)</f>
        <v>8</v>
      </c>
      <c r="AR39" s="2">
        <f ca="1">IFERROR(__xludf.DUMMYFUNCTION("""COMPUTED_VALUE"""),8)</f>
        <v>8</v>
      </c>
      <c r="AS39" s="2">
        <f ca="1">IFERROR(__xludf.DUMMYFUNCTION("""COMPUTED_VALUE"""),8)</f>
        <v>8</v>
      </c>
      <c r="AT39" s="2">
        <f ca="1">IFERROR(__xludf.DUMMYFUNCTION("""COMPUTED_VALUE"""),9)</f>
        <v>9</v>
      </c>
      <c r="AU39" s="2">
        <f ca="1">IFERROR(__xludf.DUMMYFUNCTION("""COMPUTED_VALUE"""),9)</f>
        <v>9</v>
      </c>
      <c r="AV39" s="2">
        <f ca="1">IFERROR(__xludf.DUMMYFUNCTION("""COMPUTED_VALUE"""),9)</f>
        <v>9</v>
      </c>
      <c r="AW39" s="2">
        <f ca="1">IFERROR(__xludf.DUMMYFUNCTION("""COMPUTED_VALUE"""),10)</f>
        <v>10</v>
      </c>
      <c r="AX39" s="2">
        <f ca="1">IFERROR(__xludf.DUMMYFUNCTION("""COMPUTED_VALUE"""),10)</f>
        <v>10</v>
      </c>
      <c r="AY39" s="2">
        <f ca="1">IFERROR(__xludf.DUMMYFUNCTION("""COMPUTED_VALUE"""),10)</f>
        <v>10</v>
      </c>
      <c r="AZ39" s="2">
        <f ca="1">IFERROR(__xludf.DUMMYFUNCTION("""COMPUTED_VALUE"""),10)</f>
        <v>10</v>
      </c>
    </row>
    <row r="40" spans="1:52" ht="13.2" x14ac:dyDescent="0.25">
      <c r="A40" s="2" t="str">
        <f ca="1">IFERROR(__xludf.DUMMYFUNCTION("""COMPUTED_VALUE"""),"Hong Kong")</f>
        <v>Hong Kong</v>
      </c>
      <c r="B40" s="2" t="str">
        <f ca="1">IFERROR(__xludf.DUMMYFUNCTION("""COMPUTED_VALUE"""),"Hong Kong")</f>
        <v>Hong Kong</v>
      </c>
      <c r="C40" s="2">
        <f ca="1">IFERROR(__xludf.DUMMYFUNCTION("""COMPUTED_VALUE"""),22.3)</f>
        <v>22.3</v>
      </c>
      <c r="D40" s="2">
        <f ca="1">IFERROR(__xludf.DUMMYFUNCTION("""COMPUTED_VALUE"""),114.2)</f>
        <v>114.2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IFERROR(__xludf.DUMMYFUNCTION("""COMPUTED_VALUE"""),0)</f>
        <v>0</v>
      </c>
      <c r="S40" s="2">
        <f ca="1">IFERROR(__xludf.DUMMYFUNCTION("""COMPUTED_VALUE"""),0)</f>
        <v>0</v>
      </c>
      <c r="T40" s="2">
        <f ca="1">IFERROR(__xludf.DUMMYFUNCTION("""COMPUTED_VALUE"""),0)</f>
        <v>0</v>
      </c>
      <c r="U40" s="2">
        <f ca="1">IFERROR(__xludf.DUMMYFUNCTION("""COMPUTED_VALUE"""),0)</f>
        <v>0</v>
      </c>
      <c r="V40" s="2">
        <f ca="1">IFERROR(__xludf.DUMMYFUNCTION("""COMPUTED_VALUE"""),0)</f>
        <v>0</v>
      </c>
      <c r="W40" s="2">
        <f ca="1">IFERROR(__xludf.DUMMYFUNCTION("""COMPUTED_VALUE"""),0)</f>
        <v>0</v>
      </c>
      <c r="X40" s="2">
        <f ca="1">IFERROR(__xludf.DUMMYFUNCTION("""COMPUTED_VALUE"""),0)</f>
        <v>0</v>
      </c>
      <c r="Y40" s="2">
        <f ca="1">IFERROR(__xludf.DUMMYFUNCTION("""COMPUTED_VALUE"""),0)</f>
        <v>0</v>
      </c>
      <c r="Z40" s="2">
        <f ca="1">IFERROR(__xludf.DUMMYFUNCTION("""COMPUTED_VALUE"""),1)</f>
        <v>1</v>
      </c>
      <c r="AA40" s="2">
        <f ca="1">IFERROR(__xludf.DUMMYFUNCTION("""COMPUTED_VALUE"""),1)</f>
        <v>1</v>
      </c>
      <c r="AB40" s="2">
        <f ca="1">IFERROR(__xludf.DUMMYFUNCTION("""COMPUTED_VALUE"""),1)</f>
        <v>1</v>
      </c>
      <c r="AC40" s="2">
        <f ca="1">IFERROR(__xludf.DUMMYFUNCTION("""COMPUTED_VALUE"""),1)</f>
        <v>1</v>
      </c>
      <c r="AD40" s="2">
        <f ca="1">IFERROR(__xludf.DUMMYFUNCTION("""COMPUTED_VALUE"""),2)</f>
        <v>2</v>
      </c>
      <c r="AE40" s="2">
        <f ca="1">IFERROR(__xludf.DUMMYFUNCTION("""COMPUTED_VALUE"""),2)</f>
        <v>2</v>
      </c>
      <c r="AF40" s="2">
        <f ca="1">IFERROR(__xludf.DUMMYFUNCTION("""COMPUTED_VALUE"""),2)</f>
        <v>2</v>
      </c>
      <c r="AG40" s="2">
        <f ca="1">IFERROR(__xludf.DUMMYFUNCTION("""COMPUTED_VALUE"""),5)</f>
        <v>5</v>
      </c>
      <c r="AH40" s="2">
        <f ca="1">IFERROR(__xludf.DUMMYFUNCTION("""COMPUTED_VALUE"""),6)</f>
        <v>6</v>
      </c>
      <c r="AI40" s="2">
        <f ca="1">IFERROR(__xludf.DUMMYFUNCTION("""COMPUTED_VALUE"""),5)</f>
        <v>5</v>
      </c>
      <c r="AJ40" s="2">
        <f ca="1">IFERROR(__xludf.DUMMYFUNCTION("""COMPUTED_VALUE"""),6)</f>
        <v>6</v>
      </c>
      <c r="AK40" s="2">
        <f ca="1">IFERROR(__xludf.DUMMYFUNCTION("""COMPUTED_VALUE"""),11)</f>
        <v>11</v>
      </c>
      <c r="AL40" s="2">
        <f ca="1">IFERROR(__xludf.DUMMYFUNCTION("""COMPUTED_VALUE"""),19)</f>
        <v>19</v>
      </c>
      <c r="AM40" s="2">
        <f ca="1">IFERROR(__xludf.DUMMYFUNCTION("""COMPUTED_VALUE"""),19)</f>
        <v>19</v>
      </c>
      <c r="AN40" s="2">
        <f ca="1">IFERROR(__xludf.DUMMYFUNCTION("""COMPUTED_VALUE"""),24)</f>
        <v>24</v>
      </c>
      <c r="AO40" s="2">
        <f ca="1">IFERROR(__xludf.DUMMYFUNCTION("""COMPUTED_VALUE"""),24)</f>
        <v>24</v>
      </c>
      <c r="AP40" s="2">
        <f ca="1">IFERROR(__xludf.DUMMYFUNCTION("""COMPUTED_VALUE"""),30)</f>
        <v>30</v>
      </c>
      <c r="AQ40" s="2">
        <f ca="1">IFERROR(__xludf.DUMMYFUNCTION("""COMPUTED_VALUE"""),33)</f>
        <v>33</v>
      </c>
      <c r="AR40" s="2">
        <f ca="1">IFERROR(__xludf.DUMMYFUNCTION("""COMPUTED_VALUE"""),36)</f>
        <v>36</v>
      </c>
      <c r="AS40" s="2">
        <f ca="1">IFERROR(__xludf.DUMMYFUNCTION("""COMPUTED_VALUE"""),36)</f>
        <v>36</v>
      </c>
      <c r="AT40" s="2">
        <f ca="1">IFERROR(__xludf.DUMMYFUNCTION("""COMPUTED_VALUE"""),37)</f>
        <v>37</v>
      </c>
      <c r="AU40" s="2">
        <f ca="1">IFERROR(__xludf.DUMMYFUNCTION("""COMPUTED_VALUE"""),37)</f>
        <v>37</v>
      </c>
      <c r="AV40" s="2">
        <f ca="1">IFERROR(__xludf.DUMMYFUNCTION("""COMPUTED_VALUE"""),43)</f>
        <v>43</v>
      </c>
      <c r="AW40" s="2">
        <f ca="1">IFERROR(__xludf.DUMMYFUNCTION("""COMPUTED_VALUE"""),46)</f>
        <v>46</v>
      </c>
      <c r="AX40" s="2">
        <f ca="1">IFERROR(__xludf.DUMMYFUNCTION("""COMPUTED_VALUE"""),51)</f>
        <v>51</v>
      </c>
      <c r="AY40" s="2">
        <f ca="1">IFERROR(__xludf.DUMMYFUNCTION("""COMPUTED_VALUE"""),58)</f>
        <v>58</v>
      </c>
      <c r="AZ40" s="2">
        <f ca="1">IFERROR(__xludf.DUMMYFUNCTION("""COMPUTED_VALUE"""),59)</f>
        <v>59</v>
      </c>
    </row>
    <row r="41" spans="1:52" ht="13.2" x14ac:dyDescent="0.25">
      <c r="A41" s="2" t="str">
        <f ca="1">IFERROR(__xludf.DUMMYFUNCTION("""COMPUTED_VALUE"""),"")</f>
        <v/>
      </c>
      <c r="B41" s="2" t="str">
        <f ca="1">IFERROR(__xludf.DUMMYFUNCTION("""COMPUTED_VALUE"""),"Singapore")</f>
        <v>Singapore</v>
      </c>
      <c r="C41" s="2">
        <f ca="1">IFERROR(__xludf.DUMMYFUNCTION("""COMPUTED_VALUE"""),1.2833)</f>
        <v>1.2833000000000001</v>
      </c>
      <c r="D41" s="2">
        <f ca="1">IFERROR(__xludf.DUMMYFUNCTION("""COMPUTED_VALUE"""),103.8333)</f>
        <v>103.83329999999999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IFERROR(__xludf.DUMMYFUNCTION("""COMPUTED_VALUE"""),2)</f>
        <v>2</v>
      </c>
      <c r="W41" s="2">
        <f ca="1">IFERROR(__xludf.DUMMYFUNCTION("""COMPUTED_VALUE"""),2)</f>
        <v>2</v>
      </c>
      <c r="X41" s="2">
        <f ca="1">IFERROR(__xludf.DUMMYFUNCTION("""COMPUTED_VALUE"""),2)</f>
        <v>2</v>
      </c>
      <c r="Y41" s="2">
        <f ca="1">IFERROR(__xludf.DUMMYFUNCTION("""COMPUTED_VALUE"""),9)</f>
        <v>9</v>
      </c>
      <c r="Z41" s="2">
        <f ca="1">IFERROR(__xludf.DUMMYFUNCTION("""COMPUTED_VALUE"""),15)</f>
        <v>15</v>
      </c>
      <c r="AA41" s="2">
        <f ca="1">IFERROR(__xludf.DUMMYFUNCTION("""COMPUTED_VALUE"""),15)</f>
        <v>15</v>
      </c>
      <c r="AB41" s="2">
        <f ca="1">IFERROR(__xludf.DUMMYFUNCTION("""COMPUTED_VALUE"""),17)</f>
        <v>17</v>
      </c>
      <c r="AC41" s="2">
        <f ca="1">IFERROR(__xludf.DUMMYFUNCTION("""COMPUTED_VALUE"""),18)</f>
        <v>18</v>
      </c>
      <c r="AD41" s="2">
        <f ca="1">IFERROR(__xludf.DUMMYFUNCTION("""COMPUTED_VALUE"""),18)</f>
        <v>18</v>
      </c>
      <c r="AE41" s="2">
        <f ca="1">IFERROR(__xludf.DUMMYFUNCTION("""COMPUTED_VALUE"""),24)</f>
        <v>24</v>
      </c>
      <c r="AF41" s="2">
        <f ca="1">IFERROR(__xludf.DUMMYFUNCTION("""COMPUTED_VALUE"""),29)</f>
        <v>29</v>
      </c>
      <c r="AG41" s="2">
        <f ca="1">IFERROR(__xludf.DUMMYFUNCTION("""COMPUTED_VALUE"""),34)</f>
        <v>34</v>
      </c>
      <c r="AH41" s="2">
        <f ca="1">IFERROR(__xludf.DUMMYFUNCTION("""COMPUTED_VALUE"""),34)</f>
        <v>34</v>
      </c>
      <c r="AI41" s="2">
        <f ca="1">IFERROR(__xludf.DUMMYFUNCTION("""COMPUTED_VALUE"""),37)</f>
        <v>37</v>
      </c>
      <c r="AJ41" s="2">
        <f ca="1">IFERROR(__xludf.DUMMYFUNCTION("""COMPUTED_VALUE"""),37)</f>
        <v>37</v>
      </c>
      <c r="AK41" s="2">
        <f ca="1">IFERROR(__xludf.DUMMYFUNCTION("""COMPUTED_VALUE"""),51)</f>
        <v>51</v>
      </c>
      <c r="AL41" s="2">
        <f ca="1">IFERROR(__xludf.DUMMYFUNCTION("""COMPUTED_VALUE"""),51)</f>
        <v>51</v>
      </c>
      <c r="AM41" s="2">
        <f ca="1">IFERROR(__xludf.DUMMYFUNCTION("""COMPUTED_VALUE"""),53)</f>
        <v>53</v>
      </c>
      <c r="AN41" s="2">
        <f ca="1">IFERROR(__xludf.DUMMYFUNCTION("""COMPUTED_VALUE"""),62)</f>
        <v>62</v>
      </c>
      <c r="AO41" s="2">
        <f ca="1">IFERROR(__xludf.DUMMYFUNCTION("""COMPUTED_VALUE"""),62)</f>
        <v>62</v>
      </c>
      <c r="AP41" s="2">
        <f ca="1">IFERROR(__xludf.DUMMYFUNCTION("""COMPUTED_VALUE"""),62)</f>
        <v>62</v>
      </c>
      <c r="AQ41" s="2">
        <f ca="1">IFERROR(__xludf.DUMMYFUNCTION("""COMPUTED_VALUE"""),72)</f>
        <v>72</v>
      </c>
      <c r="AR41" s="2">
        <f ca="1">IFERROR(__xludf.DUMMYFUNCTION("""COMPUTED_VALUE"""),72)</f>
        <v>72</v>
      </c>
      <c r="AS41" s="2">
        <f ca="1">IFERROR(__xludf.DUMMYFUNCTION("""COMPUTED_VALUE"""),78)</f>
        <v>78</v>
      </c>
      <c r="AT41" s="2">
        <f ca="1">IFERROR(__xludf.DUMMYFUNCTION("""COMPUTED_VALUE"""),78)</f>
        <v>78</v>
      </c>
      <c r="AU41" s="2">
        <f ca="1">IFERROR(__xludf.DUMMYFUNCTION("""COMPUTED_VALUE"""),78)</f>
        <v>78</v>
      </c>
      <c r="AV41" s="2">
        <f ca="1">IFERROR(__xludf.DUMMYFUNCTION("""COMPUTED_VALUE"""),78)</f>
        <v>78</v>
      </c>
      <c r="AW41" s="2">
        <f ca="1">IFERROR(__xludf.DUMMYFUNCTION("""COMPUTED_VALUE"""),78)</f>
        <v>78</v>
      </c>
      <c r="AX41" s="2">
        <f ca="1">IFERROR(__xludf.DUMMYFUNCTION("""COMPUTED_VALUE"""),78)</f>
        <v>78</v>
      </c>
      <c r="AY41" s="2">
        <f ca="1">IFERROR(__xludf.DUMMYFUNCTION("""COMPUTED_VALUE"""),78)</f>
        <v>78</v>
      </c>
      <c r="AZ41" s="2">
        <f ca="1">IFERROR(__xludf.DUMMYFUNCTION("""COMPUTED_VALUE"""),78)</f>
        <v>78</v>
      </c>
    </row>
    <row r="42" spans="1:52" ht="13.2" x14ac:dyDescent="0.25">
      <c r="A42" s="2" t="str">
        <f ca="1">IFERROR(__xludf.DUMMYFUNCTION("""COMPUTED_VALUE"""),"")</f>
        <v/>
      </c>
      <c r="B42" s="2" t="str">
        <f ca="1">IFERROR(__xludf.DUMMYFUNCTION("""COMPUTED_VALUE"""),"Vietnam")</f>
        <v>Vietnam</v>
      </c>
      <c r="C42" s="2">
        <f ca="1">IFERROR(__xludf.DUMMYFUNCTION("""COMPUTED_VALUE"""),16)</f>
        <v>16</v>
      </c>
      <c r="D42" s="2">
        <f ca="1">IFERROR(__xludf.DUMMYFUNCTION("""COMPUTED_VALUE"""),108)</f>
        <v>108</v>
      </c>
      <c r="E42" s="2">
        <f ca="1">IFERROR(__xludf.DUMMYFUNCTION("""COMPUTED_VALUE"""),0)</f>
        <v>0</v>
      </c>
      <c r="F42" s="2">
        <f ca="1">IFERROR(__xludf.DUMMYFUNCTION("""COMPUTED_VALUE"""),0)</f>
        <v>0</v>
      </c>
      <c r="G42" s="2">
        <f ca="1">IFERROR(__xludf.DUMMYFUNCTION("""COMPUTED_VALUE"""),0)</f>
        <v>0</v>
      </c>
      <c r="H42" s="2">
        <f ca="1">IFERROR(__xludf.DUMMYFUNCTION("""COMPUTED_VALUE"""),0)</f>
        <v>0</v>
      </c>
      <c r="I42" s="2">
        <f ca="1">IFERROR(__xludf.DUMMYFUNCTION("""COMPUTED_VALUE"""),0)</f>
        <v>0</v>
      </c>
      <c r="J42" s="2">
        <f ca="1">IFERROR(__xludf.DUMMYFUNCTION("""COMPUTED_VALUE"""),0)</f>
        <v>0</v>
      </c>
      <c r="K42" s="2">
        <f ca="1">IFERROR(__xludf.DUMMYFUNCTION("""COMPUTED_VALUE"""),0)</f>
        <v>0</v>
      </c>
      <c r="L42" s="2">
        <f ca="1">IFERROR(__xludf.DUMMYFUNCTION("""COMPUTED_VALUE"""),0)</f>
        <v>0</v>
      </c>
      <c r="M42" s="2">
        <f ca="1">IFERROR(__xludf.DUMMYFUNCTION("""COMPUTED_VALUE"""),0)</f>
        <v>0</v>
      </c>
      <c r="N42" s="2">
        <f ca="1">IFERROR(__xludf.DUMMYFUNCTION("""COMPUTED_VALUE"""),0)</f>
        <v>0</v>
      </c>
      <c r="O42" s="2">
        <f ca="1">IFERROR(__xludf.DUMMYFUNCTION("""COMPUTED_VALUE"""),1)</f>
        <v>1</v>
      </c>
      <c r="P42" s="2">
        <f ca="1">IFERROR(__xludf.DUMMYFUNCTION("""COMPUTED_VALUE"""),1)</f>
        <v>1</v>
      </c>
      <c r="Q42" s="2">
        <f ca="1">IFERROR(__xludf.DUMMYFUNCTION("""COMPUTED_VALUE"""),1)</f>
        <v>1</v>
      </c>
      <c r="R42" s="2">
        <f ca="1">IFERROR(__xludf.DUMMYFUNCTION("""COMPUTED_VALUE"""),1)</f>
        <v>1</v>
      </c>
      <c r="S42" s="2">
        <f ca="1">IFERROR(__xludf.DUMMYFUNCTION("""COMPUTED_VALUE"""),1)</f>
        <v>1</v>
      </c>
      <c r="T42" s="2">
        <f ca="1">IFERROR(__xludf.DUMMYFUNCTION("""COMPUTED_VALUE"""),1)</f>
        <v>1</v>
      </c>
      <c r="U42" s="2">
        <f ca="1">IFERROR(__xludf.DUMMYFUNCTION("""COMPUTED_VALUE"""),1)</f>
        <v>1</v>
      </c>
      <c r="V42" s="2">
        <f ca="1">IFERROR(__xludf.DUMMYFUNCTION("""COMPUTED_VALUE"""),1)</f>
        <v>1</v>
      </c>
      <c r="W42" s="2">
        <f ca="1">IFERROR(__xludf.DUMMYFUNCTION("""COMPUTED_VALUE"""),1)</f>
        <v>1</v>
      </c>
      <c r="X42" s="2">
        <f ca="1">IFERROR(__xludf.DUMMYFUNCTION("""COMPUTED_VALUE"""),1)</f>
        <v>1</v>
      </c>
      <c r="Y42" s="2">
        <f ca="1">IFERROR(__xludf.DUMMYFUNCTION("""COMPUTED_VALUE"""),6)</f>
        <v>6</v>
      </c>
      <c r="Z42" s="2">
        <f ca="1">IFERROR(__xludf.DUMMYFUNCTION("""COMPUTED_VALUE"""),6)</f>
        <v>6</v>
      </c>
      <c r="AA42" s="2">
        <f ca="1">IFERROR(__xludf.DUMMYFUNCTION("""COMPUTED_VALUE"""),7)</f>
        <v>7</v>
      </c>
      <c r="AB42" s="2">
        <f ca="1">IFERROR(__xludf.DUMMYFUNCTION("""COMPUTED_VALUE"""),7)</f>
        <v>7</v>
      </c>
      <c r="AC42" s="2">
        <f ca="1">IFERROR(__xludf.DUMMYFUNCTION("""COMPUTED_VALUE"""),7)</f>
        <v>7</v>
      </c>
      <c r="AD42" s="2">
        <f ca="1">IFERROR(__xludf.DUMMYFUNCTION("""COMPUTED_VALUE"""),7)</f>
        <v>7</v>
      </c>
      <c r="AE42" s="2">
        <f ca="1">IFERROR(__xludf.DUMMYFUNCTION("""COMPUTED_VALUE"""),7)</f>
        <v>7</v>
      </c>
      <c r="AF42" s="2">
        <f ca="1">IFERROR(__xludf.DUMMYFUNCTION("""COMPUTED_VALUE"""),7)</f>
        <v>7</v>
      </c>
      <c r="AG42" s="2">
        <f ca="1">IFERROR(__xludf.DUMMYFUNCTION("""COMPUTED_VALUE"""),7)</f>
        <v>7</v>
      </c>
      <c r="AH42" s="2">
        <f ca="1">IFERROR(__xludf.DUMMYFUNCTION("""COMPUTED_VALUE"""),7)</f>
        <v>7</v>
      </c>
      <c r="AI42" s="2">
        <f ca="1">IFERROR(__xludf.DUMMYFUNCTION("""COMPUTED_VALUE"""),14)</f>
        <v>14</v>
      </c>
      <c r="AJ42" s="2">
        <f ca="1">IFERROR(__xludf.DUMMYFUNCTION("""COMPUTED_VALUE"""),14)</f>
        <v>14</v>
      </c>
      <c r="AK42" s="2">
        <f ca="1">IFERROR(__xludf.DUMMYFUNCTION("""COMPUTED_VALUE"""),14)</f>
        <v>14</v>
      </c>
      <c r="AL42" s="2">
        <f ca="1">IFERROR(__xludf.DUMMYFUNCTION("""COMPUTED_VALUE"""),14)</f>
        <v>14</v>
      </c>
      <c r="AM42" s="2">
        <f ca="1">IFERROR(__xludf.DUMMYFUNCTION("""COMPUTED_VALUE"""),16)</f>
        <v>16</v>
      </c>
      <c r="AN42" s="2">
        <f ca="1">IFERROR(__xludf.DUMMYFUNCTION("""COMPUTED_VALUE"""),16)</f>
        <v>16</v>
      </c>
      <c r="AO42" s="2">
        <f ca="1">IFERROR(__xludf.DUMMYFUNCTION("""COMPUTED_VALUE"""),16)</f>
        <v>16</v>
      </c>
      <c r="AP42" s="2">
        <f ca="1">IFERROR(__xludf.DUMMYFUNCTION("""COMPUTED_VALUE"""),16)</f>
        <v>16</v>
      </c>
      <c r="AQ42" s="2">
        <f ca="1">IFERROR(__xludf.DUMMYFUNCTION("""COMPUTED_VALUE"""),16)</f>
        <v>16</v>
      </c>
      <c r="AR42" s="2">
        <f ca="1">IFERROR(__xludf.DUMMYFUNCTION("""COMPUTED_VALUE"""),16)</f>
        <v>16</v>
      </c>
      <c r="AS42" s="2">
        <f ca="1">IFERROR(__xludf.DUMMYFUNCTION("""COMPUTED_VALUE"""),16)</f>
        <v>16</v>
      </c>
      <c r="AT42" s="2">
        <f ca="1">IFERROR(__xludf.DUMMYFUNCTION("""COMPUTED_VALUE"""),16)</f>
        <v>16</v>
      </c>
      <c r="AU42" s="2">
        <f ca="1">IFERROR(__xludf.DUMMYFUNCTION("""COMPUTED_VALUE"""),16)</f>
        <v>16</v>
      </c>
      <c r="AV42" s="2">
        <f ca="1">IFERROR(__xludf.DUMMYFUNCTION("""COMPUTED_VALUE"""),16)</f>
        <v>16</v>
      </c>
      <c r="AW42" s="2">
        <f ca="1">IFERROR(__xludf.DUMMYFUNCTION("""COMPUTED_VALUE"""),16)</f>
        <v>16</v>
      </c>
      <c r="AX42" s="2">
        <f ca="1">IFERROR(__xludf.DUMMYFUNCTION("""COMPUTED_VALUE"""),16)</f>
        <v>16</v>
      </c>
      <c r="AY42" s="2">
        <f ca="1">IFERROR(__xludf.DUMMYFUNCTION("""COMPUTED_VALUE"""),16)</f>
        <v>16</v>
      </c>
      <c r="AZ42" s="2">
        <f ca="1">IFERROR(__xludf.DUMMYFUNCTION("""COMPUTED_VALUE"""),16)</f>
        <v>16</v>
      </c>
    </row>
    <row r="43" spans="1:52" ht="13.2" x14ac:dyDescent="0.25">
      <c r="A43" s="2" t="str">
        <f ca="1">IFERROR(__xludf.DUMMYFUNCTION("""COMPUTED_VALUE"""),"")</f>
        <v/>
      </c>
      <c r="B43" s="2" t="str">
        <f ca="1">IFERROR(__xludf.DUMMYFUNCTION("""COMPUTED_VALUE"""),"France")</f>
        <v>France</v>
      </c>
      <c r="C43" s="2">
        <f ca="1">IFERROR(__xludf.DUMMYFUNCTION("""COMPUTED_VALUE"""),47)</f>
        <v>47</v>
      </c>
      <c r="D43" s="2">
        <f ca="1">IFERROR(__xludf.DUMMYFUNCTION("""COMPUTED_VALUE"""),2)</f>
        <v>2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IFERROR(__xludf.DUMMYFUNCTION("""COMPUTED_VALUE"""),2)</f>
        <v>2</v>
      </c>
      <c r="AA43" s="2">
        <f ca="1">IFERROR(__xludf.DUMMYFUNCTION("""COMPUTED_VALUE"""),2)</f>
        <v>2</v>
      </c>
      <c r="AB43" s="2">
        <f ca="1">IFERROR(__xludf.DUMMYFUNCTION("""COMPUTED_VALUE"""),2)</f>
        <v>2</v>
      </c>
      <c r="AC43" s="2">
        <f ca="1">IFERROR(__xludf.DUMMYFUNCTION("""COMPUTED_VALUE"""),4)</f>
        <v>4</v>
      </c>
      <c r="AD43" s="2">
        <f ca="1">IFERROR(__xludf.DUMMYFUNCTION("""COMPUTED_VALUE"""),4)</f>
        <v>4</v>
      </c>
      <c r="AE43" s="2">
        <f ca="1">IFERROR(__xludf.DUMMYFUNCTION("""COMPUTED_VALUE"""),4)</f>
        <v>4</v>
      </c>
      <c r="AF43" s="2">
        <f ca="1">IFERROR(__xludf.DUMMYFUNCTION("""COMPUTED_VALUE"""),4)</f>
        <v>4</v>
      </c>
      <c r="AG43" s="2">
        <f ca="1">IFERROR(__xludf.DUMMYFUNCTION("""COMPUTED_VALUE"""),4)</f>
        <v>4</v>
      </c>
      <c r="AH43" s="2">
        <f ca="1">IFERROR(__xludf.DUMMYFUNCTION("""COMPUTED_VALUE"""),4)</f>
        <v>4</v>
      </c>
      <c r="AI43" s="2">
        <f ca="1">IFERROR(__xludf.DUMMYFUNCTION("""COMPUTED_VALUE"""),4)</f>
        <v>4</v>
      </c>
      <c r="AJ43" s="2">
        <f ca="1">IFERROR(__xludf.DUMMYFUNCTION("""COMPUTED_VALUE"""),4)</f>
        <v>4</v>
      </c>
      <c r="AK43" s="2">
        <f ca="1">IFERROR(__xludf.DUMMYFUNCTION("""COMPUTED_VALUE"""),4)</f>
        <v>4</v>
      </c>
      <c r="AL43" s="2">
        <f ca="1">IFERROR(__xludf.DUMMYFUNCTION("""COMPUTED_VALUE"""),4)</f>
        <v>4</v>
      </c>
      <c r="AM43" s="2">
        <f ca="1">IFERROR(__xludf.DUMMYFUNCTION("""COMPUTED_VALUE"""),11)</f>
        <v>11</v>
      </c>
      <c r="AN43" s="2">
        <f ca="1">IFERROR(__xludf.DUMMYFUNCTION("""COMPUTED_VALUE"""),11)</f>
        <v>11</v>
      </c>
      <c r="AO43" s="2">
        <f ca="1">IFERROR(__xludf.DUMMYFUNCTION("""COMPUTED_VALUE"""),11)</f>
        <v>11</v>
      </c>
      <c r="AP43" s="2">
        <f ca="1">IFERROR(__xludf.DUMMYFUNCTION("""COMPUTED_VALUE"""),11)</f>
        <v>11</v>
      </c>
      <c r="AQ43" s="2">
        <f ca="1">IFERROR(__xludf.DUMMYFUNCTION("""COMPUTED_VALUE"""),12)</f>
        <v>12</v>
      </c>
      <c r="AR43" s="2">
        <f ca="1">IFERROR(__xludf.DUMMYFUNCTION("""COMPUTED_VALUE"""),12)</f>
        <v>12</v>
      </c>
      <c r="AS43" s="2">
        <f ca="1">IFERROR(__xludf.DUMMYFUNCTION("""COMPUTED_VALUE"""),12)</f>
        <v>12</v>
      </c>
      <c r="AT43" s="2">
        <f ca="1">IFERROR(__xludf.DUMMYFUNCTION("""COMPUTED_VALUE"""),12)</f>
        <v>12</v>
      </c>
      <c r="AU43" s="2">
        <f ca="1">IFERROR(__xludf.DUMMYFUNCTION("""COMPUTED_VALUE"""),12)</f>
        <v>12</v>
      </c>
      <c r="AV43" s="2">
        <f ca="1">IFERROR(__xludf.DUMMYFUNCTION("""COMPUTED_VALUE"""),12)</f>
        <v>12</v>
      </c>
      <c r="AW43" s="2">
        <f ca="1">IFERROR(__xludf.DUMMYFUNCTION("""COMPUTED_VALUE"""),12)</f>
        <v>12</v>
      </c>
      <c r="AX43" s="2">
        <f ca="1">IFERROR(__xludf.DUMMYFUNCTION("""COMPUTED_VALUE"""),12)</f>
        <v>12</v>
      </c>
      <c r="AY43" s="2">
        <f ca="1">IFERROR(__xludf.DUMMYFUNCTION("""COMPUTED_VALUE"""),12)</f>
        <v>12</v>
      </c>
      <c r="AZ43" s="2">
        <f ca="1">IFERROR(__xludf.DUMMYFUNCTION("""COMPUTED_VALUE"""),12)</f>
        <v>12</v>
      </c>
    </row>
    <row r="44" spans="1:52" ht="13.2" x14ac:dyDescent="0.25">
      <c r="A44" s="2" t="str">
        <f ca="1">IFERROR(__xludf.DUMMYFUNCTION("""COMPUTED_VALUE"""),"")</f>
        <v/>
      </c>
      <c r="B44" s="2" t="str">
        <f ca="1">IFERROR(__xludf.DUMMYFUNCTION("""COMPUTED_VALUE"""),"Nepal")</f>
        <v>Nepal</v>
      </c>
      <c r="C44" s="2">
        <f ca="1">IFERROR(__xludf.DUMMYFUNCTION("""COMPUTED_VALUE"""),28.1667)</f>
        <v>28.166699999999999</v>
      </c>
      <c r="D44" s="2">
        <f ca="1">IFERROR(__xludf.DUMMYFUNCTION("""COMPUTED_VALUE"""),84.25)</f>
        <v>84.25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IFERROR(__xludf.DUMMYFUNCTION("""COMPUTED_VALUE"""),1)</f>
        <v>1</v>
      </c>
      <c r="AA44" s="2">
        <f ca="1">IFERROR(__xludf.DUMMYFUNCTION("""COMPUTED_VALUE"""),1)</f>
        <v>1</v>
      </c>
      <c r="AB44" s="2">
        <f ca="1">IFERROR(__xludf.DUMMYFUNCTION("""COMPUTED_VALUE"""),1)</f>
        <v>1</v>
      </c>
      <c r="AC44" s="2">
        <f ca="1">IFERROR(__xludf.DUMMYFUNCTION("""COMPUTED_VALUE"""),1)</f>
        <v>1</v>
      </c>
      <c r="AD44" s="2">
        <f ca="1">IFERROR(__xludf.DUMMYFUNCTION("""COMPUTED_VALUE"""),1)</f>
        <v>1</v>
      </c>
      <c r="AE44" s="2">
        <f ca="1">IFERROR(__xludf.DUMMYFUNCTION("""COMPUTED_VALUE"""),1)</f>
        <v>1</v>
      </c>
      <c r="AF44" s="2">
        <f ca="1">IFERROR(__xludf.DUMMYFUNCTION("""COMPUTED_VALUE"""),1)</f>
        <v>1</v>
      </c>
      <c r="AG44" s="2">
        <f ca="1">IFERROR(__xludf.DUMMYFUNCTION("""COMPUTED_VALUE"""),1)</f>
        <v>1</v>
      </c>
      <c r="AH44" s="2">
        <f ca="1">IFERROR(__xludf.DUMMYFUNCTION("""COMPUTED_VALUE"""),1)</f>
        <v>1</v>
      </c>
      <c r="AI44" s="2">
        <f ca="1">IFERROR(__xludf.DUMMYFUNCTION("""COMPUTED_VALUE"""),1)</f>
        <v>1</v>
      </c>
      <c r="AJ44" s="2">
        <f ca="1">IFERROR(__xludf.DUMMYFUNCTION("""COMPUTED_VALUE"""),1)</f>
        <v>1</v>
      </c>
      <c r="AK44" s="2">
        <f ca="1">IFERROR(__xludf.DUMMYFUNCTION("""COMPUTED_VALUE"""),1)</f>
        <v>1</v>
      </c>
      <c r="AL44" s="2">
        <f ca="1">IFERROR(__xludf.DUMMYFUNCTION("""COMPUTED_VALUE"""),1)</f>
        <v>1</v>
      </c>
      <c r="AM44" s="2">
        <f ca="1">IFERROR(__xludf.DUMMYFUNCTION("""COMPUTED_VALUE"""),1)</f>
        <v>1</v>
      </c>
      <c r="AN44" s="2">
        <f ca="1">IFERROR(__xludf.DUMMYFUNCTION("""COMPUTED_VALUE"""),1)</f>
        <v>1</v>
      </c>
      <c r="AO44" s="2">
        <f ca="1">IFERROR(__xludf.DUMMYFUNCTION("""COMPUTED_VALUE"""),1)</f>
        <v>1</v>
      </c>
      <c r="AP44" s="2">
        <f ca="1">IFERROR(__xludf.DUMMYFUNCTION("""COMPUTED_VALUE"""),1)</f>
        <v>1</v>
      </c>
      <c r="AQ44" s="2">
        <f ca="1">IFERROR(__xludf.DUMMYFUNCTION("""COMPUTED_VALUE"""),1)</f>
        <v>1</v>
      </c>
      <c r="AR44" s="2">
        <f ca="1">IFERROR(__xludf.DUMMYFUNCTION("""COMPUTED_VALUE"""),1)</f>
        <v>1</v>
      </c>
      <c r="AS44" s="2">
        <f ca="1">IFERROR(__xludf.DUMMYFUNCTION("""COMPUTED_VALUE"""),1)</f>
        <v>1</v>
      </c>
      <c r="AT44" s="2">
        <f ca="1">IFERROR(__xludf.DUMMYFUNCTION("""COMPUTED_VALUE"""),1)</f>
        <v>1</v>
      </c>
      <c r="AU44" s="2">
        <f ca="1">IFERROR(__xludf.DUMMYFUNCTION("""COMPUTED_VALUE"""),1)</f>
        <v>1</v>
      </c>
      <c r="AV44" s="2">
        <f ca="1">IFERROR(__xludf.DUMMYFUNCTION("""COMPUTED_VALUE"""),1)</f>
        <v>1</v>
      </c>
      <c r="AW44" s="2">
        <f ca="1">IFERROR(__xludf.DUMMYFUNCTION("""COMPUTED_VALUE"""),1)</f>
        <v>1</v>
      </c>
      <c r="AX44" s="2">
        <f ca="1">IFERROR(__xludf.DUMMYFUNCTION("""COMPUTED_VALUE"""),1)</f>
        <v>1</v>
      </c>
      <c r="AY44" s="2">
        <f ca="1">IFERROR(__xludf.DUMMYFUNCTION("""COMPUTED_VALUE"""),1)</f>
        <v>1</v>
      </c>
      <c r="AZ44" s="2">
        <f ca="1">IFERROR(__xludf.DUMMYFUNCTION("""COMPUTED_VALUE"""),1)</f>
        <v>1</v>
      </c>
    </row>
    <row r="45" spans="1:52" ht="13.2" x14ac:dyDescent="0.25">
      <c r="A45" s="2" t="str">
        <f ca="1">IFERROR(__xludf.DUMMYFUNCTION("""COMPUTED_VALUE"""),"")</f>
        <v/>
      </c>
      <c r="B45" s="2" t="str">
        <f ca="1">IFERROR(__xludf.DUMMYFUNCTION("""COMPUTED_VALUE"""),"Malaysia")</f>
        <v>Malaysia</v>
      </c>
      <c r="C45" s="2">
        <f ca="1">IFERROR(__xludf.DUMMYFUNCTION("""COMPUTED_VALUE"""),2.5)</f>
        <v>2.5</v>
      </c>
      <c r="D45" s="2">
        <f ca="1">IFERROR(__xludf.DUMMYFUNCTION("""COMPUTED_VALUE"""),112.5)</f>
        <v>112.5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IFERROR(__xludf.DUMMYFUNCTION("""COMPUTED_VALUE"""),0)</f>
        <v>0</v>
      </c>
      <c r="L45" s="2">
        <f ca="1">IFERROR(__xludf.DUMMYFUNCTION("""COMPUTED_VALUE"""),0)</f>
        <v>0</v>
      </c>
      <c r="M45" s="2">
        <f ca="1">IFERROR(__xludf.DUMMYFUNCTION("""COMPUTED_VALUE"""),0)</f>
        <v>0</v>
      </c>
      <c r="N45" s="2">
        <f ca="1">IFERROR(__xludf.DUMMYFUNCTION("""COMPUTED_VALUE"""),0)</f>
        <v>0</v>
      </c>
      <c r="O45" s="2">
        <f ca="1">IFERROR(__xludf.DUMMYFUNCTION("""COMPUTED_VALUE"""),0)</f>
        <v>0</v>
      </c>
      <c r="P45" s="2">
        <f ca="1">IFERROR(__xludf.DUMMYFUNCTION("""COMPUTED_VALUE"""),0)</f>
        <v>0</v>
      </c>
      <c r="Q45" s="2">
        <f ca="1">IFERROR(__xludf.DUMMYFUNCTION("""COMPUTED_VALUE"""),0)</f>
        <v>0</v>
      </c>
      <c r="R45" s="2">
        <f ca="1">IFERROR(__xludf.DUMMYFUNCTION("""COMPUTED_VALUE"""),0)</f>
        <v>0</v>
      </c>
      <c r="S45" s="2">
        <f ca="1">IFERROR(__xludf.DUMMYFUNCTION("""COMPUTED_VALUE"""),0)</f>
        <v>0</v>
      </c>
      <c r="T45" s="2">
        <f ca="1">IFERROR(__xludf.DUMMYFUNCTION("""COMPUTED_VALUE"""),0)</f>
        <v>0</v>
      </c>
      <c r="U45" s="2">
        <f ca="1">IFERROR(__xludf.DUMMYFUNCTION("""COMPUTED_VALUE"""),1)</f>
        <v>1</v>
      </c>
      <c r="V45" s="2">
        <f ca="1">IFERROR(__xludf.DUMMYFUNCTION("""COMPUTED_VALUE"""),1)</f>
        <v>1</v>
      </c>
      <c r="W45" s="2">
        <f ca="1">IFERROR(__xludf.DUMMYFUNCTION("""COMPUTED_VALUE"""),1)</f>
        <v>1</v>
      </c>
      <c r="X45" s="2">
        <f ca="1">IFERROR(__xludf.DUMMYFUNCTION("""COMPUTED_VALUE"""),1)</f>
        <v>1</v>
      </c>
      <c r="Y45" s="2">
        <f ca="1">IFERROR(__xludf.DUMMYFUNCTION("""COMPUTED_VALUE"""),3)</f>
        <v>3</v>
      </c>
      <c r="Z45" s="2">
        <f ca="1">IFERROR(__xludf.DUMMYFUNCTION("""COMPUTED_VALUE"""),3)</f>
        <v>3</v>
      </c>
      <c r="AA45" s="2">
        <f ca="1">IFERROR(__xludf.DUMMYFUNCTION("""COMPUTED_VALUE"""),3)</f>
        <v>3</v>
      </c>
      <c r="AB45" s="2">
        <f ca="1">IFERROR(__xludf.DUMMYFUNCTION("""COMPUTED_VALUE"""),3)</f>
        <v>3</v>
      </c>
      <c r="AC45" s="2">
        <f ca="1">IFERROR(__xludf.DUMMYFUNCTION("""COMPUTED_VALUE"""),7)</f>
        <v>7</v>
      </c>
      <c r="AD45" s="2">
        <f ca="1">IFERROR(__xludf.DUMMYFUNCTION("""COMPUTED_VALUE"""),7)</f>
        <v>7</v>
      </c>
      <c r="AE45" s="2">
        <f ca="1">IFERROR(__xludf.DUMMYFUNCTION("""COMPUTED_VALUE"""),7)</f>
        <v>7</v>
      </c>
      <c r="AF45" s="2">
        <f ca="1">IFERROR(__xludf.DUMMYFUNCTION("""COMPUTED_VALUE"""),13)</f>
        <v>13</v>
      </c>
      <c r="AG45" s="2">
        <f ca="1">IFERROR(__xludf.DUMMYFUNCTION("""COMPUTED_VALUE"""),15)</f>
        <v>15</v>
      </c>
      <c r="AH45" s="2">
        <f ca="1">IFERROR(__xludf.DUMMYFUNCTION("""COMPUTED_VALUE"""),15)</f>
        <v>15</v>
      </c>
      <c r="AI45" s="2">
        <f ca="1">IFERROR(__xludf.DUMMYFUNCTION("""COMPUTED_VALUE"""),15)</f>
        <v>15</v>
      </c>
      <c r="AJ45" s="2">
        <f ca="1">IFERROR(__xludf.DUMMYFUNCTION("""COMPUTED_VALUE"""),15)</f>
        <v>15</v>
      </c>
      <c r="AK45" s="2">
        <f ca="1">IFERROR(__xludf.DUMMYFUNCTION("""COMPUTED_VALUE"""),15)</f>
        <v>15</v>
      </c>
      <c r="AL45" s="2">
        <f ca="1">IFERROR(__xludf.DUMMYFUNCTION("""COMPUTED_VALUE"""),18)</f>
        <v>18</v>
      </c>
      <c r="AM45" s="2">
        <f ca="1">IFERROR(__xludf.DUMMYFUNCTION("""COMPUTED_VALUE"""),18)</f>
        <v>18</v>
      </c>
      <c r="AN45" s="2">
        <f ca="1">IFERROR(__xludf.DUMMYFUNCTION("""COMPUTED_VALUE"""),18)</f>
        <v>18</v>
      </c>
      <c r="AO45" s="2">
        <f ca="1">IFERROR(__xludf.DUMMYFUNCTION("""COMPUTED_VALUE"""),18)</f>
        <v>18</v>
      </c>
      <c r="AP45" s="2">
        <f ca="1">IFERROR(__xludf.DUMMYFUNCTION("""COMPUTED_VALUE"""),18)</f>
        <v>18</v>
      </c>
      <c r="AQ45" s="2">
        <f ca="1">IFERROR(__xludf.DUMMYFUNCTION("""COMPUTED_VALUE"""),18)</f>
        <v>18</v>
      </c>
      <c r="AR45" s="2">
        <f ca="1">IFERROR(__xludf.DUMMYFUNCTION("""COMPUTED_VALUE"""),18)</f>
        <v>18</v>
      </c>
      <c r="AS45" s="2">
        <f ca="1">IFERROR(__xludf.DUMMYFUNCTION("""COMPUTED_VALUE"""),18)</f>
        <v>18</v>
      </c>
      <c r="AT45" s="2">
        <f ca="1">IFERROR(__xludf.DUMMYFUNCTION("""COMPUTED_VALUE"""),22)</f>
        <v>22</v>
      </c>
      <c r="AU45" s="2">
        <f ca="1">IFERROR(__xludf.DUMMYFUNCTION("""COMPUTED_VALUE"""),22)</f>
        <v>22</v>
      </c>
      <c r="AV45" s="2">
        <f ca="1">IFERROR(__xludf.DUMMYFUNCTION("""COMPUTED_VALUE"""),22)</f>
        <v>22</v>
      </c>
      <c r="AW45" s="2">
        <f ca="1">IFERROR(__xludf.DUMMYFUNCTION("""COMPUTED_VALUE"""),22)</f>
        <v>22</v>
      </c>
      <c r="AX45" s="2">
        <f ca="1">IFERROR(__xludf.DUMMYFUNCTION("""COMPUTED_VALUE"""),23)</f>
        <v>23</v>
      </c>
      <c r="AY45" s="2">
        <f ca="1">IFERROR(__xludf.DUMMYFUNCTION("""COMPUTED_VALUE"""),24)</f>
        <v>24</v>
      </c>
      <c r="AZ45" s="2">
        <f ca="1">IFERROR(__xludf.DUMMYFUNCTION("""COMPUTED_VALUE"""),24)</f>
        <v>24</v>
      </c>
    </row>
    <row r="46" spans="1:52" ht="13.2" x14ac:dyDescent="0.25">
      <c r="A46" s="2" t="str">
        <f ca="1">IFERROR(__xludf.DUMMYFUNCTION("""COMPUTED_VALUE"""),"British Columbia")</f>
        <v>British Columbia</v>
      </c>
      <c r="B46" s="2" t="str">
        <f ca="1">IFERROR(__xludf.DUMMYFUNCTION("""COMPUTED_VALUE"""),"Canada")</f>
        <v>Canada</v>
      </c>
      <c r="C46" s="2">
        <f ca="1">IFERROR(__xludf.DUMMYFUNCTION("""COMPUTED_VALUE"""),49.2827)</f>
        <v>49.282699999999998</v>
      </c>
      <c r="D46" s="2">
        <f ca="1">IFERROR(__xludf.DUMMYFUNCTION("""COMPUTED_VALUE"""),-123.1207)</f>
        <v>-123.1207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IFERROR(__xludf.DUMMYFUNCTION("""COMPUTED_VALUE"""),3)</f>
        <v>3</v>
      </c>
      <c r="AP46" s="2">
        <f ca="1">IFERROR(__xludf.DUMMYFUNCTION("""COMPUTED_VALUE"""),3)</f>
        <v>3</v>
      </c>
      <c r="AQ46" s="2">
        <f ca="1">IFERROR(__xludf.DUMMYFUNCTION("""COMPUTED_VALUE"""),3)</f>
        <v>3</v>
      </c>
      <c r="AR46" s="2">
        <f ca="1">IFERROR(__xludf.DUMMYFUNCTION("""COMPUTED_VALUE"""),3)</f>
        <v>3</v>
      </c>
      <c r="AS46" s="2">
        <f ca="1">IFERROR(__xludf.DUMMYFUNCTION("""COMPUTED_VALUE"""),3)</f>
        <v>3</v>
      </c>
      <c r="AT46" s="2">
        <f ca="1">IFERROR(__xludf.DUMMYFUNCTION("""COMPUTED_VALUE"""),3)</f>
        <v>3</v>
      </c>
      <c r="AU46" s="2">
        <f ca="1">IFERROR(__xludf.DUMMYFUNCTION("""COMPUTED_VALUE"""),3)</f>
        <v>3</v>
      </c>
      <c r="AV46" s="2">
        <f ca="1">IFERROR(__xludf.DUMMYFUNCTION("""COMPUTED_VALUE"""),3)</f>
        <v>3</v>
      </c>
      <c r="AW46" s="2">
        <f ca="1">IFERROR(__xludf.DUMMYFUNCTION("""COMPUTED_VALUE"""),3)</f>
        <v>3</v>
      </c>
      <c r="AX46" s="2">
        <f ca="1">IFERROR(__xludf.DUMMYFUNCTION("""COMPUTED_VALUE"""),4)</f>
        <v>4</v>
      </c>
      <c r="AY46" s="2">
        <f ca="1">IFERROR(__xludf.DUMMYFUNCTION("""COMPUTED_VALUE"""),4)</f>
        <v>4</v>
      </c>
      <c r="AZ46" s="2">
        <f ca="1">IFERROR(__xludf.DUMMYFUNCTION("""COMPUTED_VALUE"""),4)</f>
        <v>4</v>
      </c>
    </row>
    <row r="47" spans="1:52" ht="13.2" x14ac:dyDescent="0.25">
      <c r="A47" s="2" t="str">
        <f ca="1">IFERROR(__xludf.DUMMYFUNCTION("""COMPUTED_VALUE"""),"Los Angeles, CA")</f>
        <v>Los Angeles, CA</v>
      </c>
      <c r="B47" s="2" t="str">
        <f ca="1">IFERROR(__xludf.DUMMYFUNCTION("""COMPUTED_VALUE"""),"US")</f>
        <v>US</v>
      </c>
      <c r="C47" s="2">
        <f ca="1">IFERROR(__xludf.DUMMYFUNCTION("""COMPUTED_VALUE"""),34.0522)</f>
        <v>34.052199999999999</v>
      </c>
      <c r="D47" s="2">
        <f ca="1">IFERROR(__xludf.DUMMYFUNCTION("""COMPUTED_VALUE"""),-118.2437)</f>
        <v>-118.2437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IFERROR(__xludf.DUMMYFUNCTION("""COMPUTED_VALUE"""),0)</f>
        <v>0</v>
      </c>
      <c r="AF47" s="2">
        <f ca="1">IFERROR(__xludf.DUMMYFUNCTION("""COMPUTED_VALUE"""),0)</f>
        <v>0</v>
      </c>
      <c r="AG47" s="2">
        <f ca="1">IFERROR(__xludf.DUMMYFUNCTION("""COMPUTED_VALUE"""),0)</f>
        <v>0</v>
      </c>
      <c r="AH47" s="2">
        <f ca="1">IFERROR(__xludf.DUMMYFUNCTION("""COMPUTED_VALUE"""),0)</f>
        <v>0</v>
      </c>
      <c r="AI47" s="2">
        <f ca="1">IFERROR(__xludf.DUMMYFUNCTION("""COMPUTED_VALUE"""),0)</f>
        <v>0</v>
      </c>
      <c r="AJ47" s="2">
        <f ca="1">IFERROR(__xludf.DUMMYFUNCTION("""COMPUTED_VALUE"""),0)</f>
        <v>0</v>
      </c>
      <c r="AK47" s="2">
        <f ca="1">IFERROR(__xludf.DUMMYFUNCTION("""COMPUTED_VALUE"""),0)</f>
        <v>0</v>
      </c>
      <c r="AL47" s="2">
        <f ca="1">IFERROR(__xludf.DUMMYFUNCTION("""COMPUTED_VALUE"""),0)</f>
        <v>0</v>
      </c>
      <c r="AM47" s="2">
        <f ca="1">IFERROR(__xludf.DUMMYFUNCTION("""COMPUTED_VALUE"""),0)</f>
        <v>0</v>
      </c>
      <c r="AN47" s="2">
        <f ca="1">IFERROR(__xludf.DUMMYFUNCTION("""COMPUTED_VALUE"""),0)</f>
        <v>0</v>
      </c>
      <c r="AO47" s="2">
        <f ca="1">IFERROR(__xludf.DUMMYFUNCTION("""COMPUTED_VALUE"""),0)</f>
        <v>0</v>
      </c>
      <c r="AP47" s="2">
        <f ca="1">IFERROR(__xludf.DUMMYFUNCTION("""COMPUTED_VALUE"""),0)</f>
        <v>0</v>
      </c>
      <c r="AQ47" s="2">
        <f ca="1">IFERROR(__xludf.DUMMYFUNCTION("""COMPUTED_VALUE"""),0)</f>
        <v>0</v>
      </c>
      <c r="AR47" s="2">
        <f ca="1">IFERROR(__xludf.DUMMYFUNCTION("""COMPUTED_VALUE"""),0)</f>
        <v>0</v>
      </c>
      <c r="AS47" s="2">
        <f ca="1">IFERROR(__xludf.DUMMYFUNCTION("""COMPUTED_VALUE"""),0)</f>
        <v>0</v>
      </c>
      <c r="AT47" s="2">
        <f ca="1">IFERROR(__xludf.DUMMYFUNCTION("""COMPUTED_VALUE"""),0)</f>
        <v>0</v>
      </c>
      <c r="AU47" s="2">
        <f ca="1">IFERROR(__xludf.DUMMYFUNCTION("""COMPUTED_VALUE"""),0)</f>
        <v>0</v>
      </c>
      <c r="AV47" s="2">
        <f ca="1">IFERROR(__xludf.DUMMYFUNCTION("""COMPUTED_VALUE"""),0)</f>
        <v>0</v>
      </c>
      <c r="AW47" s="2">
        <f ca="1">IFERROR(__xludf.DUMMYFUNCTION("""COMPUTED_VALUE"""),0)</f>
        <v>0</v>
      </c>
      <c r="AX47" s="2">
        <f ca="1">IFERROR(__xludf.DUMMYFUNCTION("""COMPUTED_VALUE"""),0)</f>
        <v>0</v>
      </c>
      <c r="AY47" s="2">
        <f ca="1">IFERROR(__xludf.DUMMYFUNCTION("""COMPUTED_VALUE"""),0)</f>
        <v>0</v>
      </c>
      <c r="AZ47" s="2">
        <f ca="1">IFERROR(__xludf.DUMMYFUNCTION("""COMPUTED_VALUE"""),0)</f>
        <v>0</v>
      </c>
    </row>
    <row r="48" spans="1:52" ht="13.2" x14ac:dyDescent="0.25">
      <c r="A48" s="2" t="str">
        <f ca="1">IFERROR(__xludf.DUMMYFUNCTION("""COMPUTED_VALUE"""),"New South Wales")</f>
        <v>New South Wales</v>
      </c>
      <c r="B48" s="2" t="str">
        <f ca="1">IFERROR(__xludf.DUMMYFUNCTION("""COMPUTED_VALUE"""),"Australia")</f>
        <v>Australia</v>
      </c>
      <c r="C48" s="2">
        <f ca="1">IFERROR(__xludf.DUMMYFUNCTION("""COMPUTED_VALUE"""),-33.8688)</f>
        <v>-33.8688</v>
      </c>
      <c r="D48" s="2">
        <f ca="1">IFERROR(__xludf.DUMMYFUNCTION("""COMPUTED_VALUE"""),151.2093)</f>
        <v>151.20930000000001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IFERROR(__xludf.DUMMYFUNCTION("""COMPUTED_VALUE"""),2)</f>
        <v>2</v>
      </c>
      <c r="N48" s="2">
        <f ca="1">IFERROR(__xludf.DUMMYFUNCTION("""COMPUTED_VALUE"""),2)</f>
        <v>2</v>
      </c>
      <c r="O48" s="2">
        <f ca="1">IFERROR(__xludf.DUMMYFUNCTION("""COMPUTED_VALUE"""),2)</f>
        <v>2</v>
      </c>
      <c r="P48" s="2">
        <f ca="1">IFERROR(__xludf.DUMMYFUNCTION("""COMPUTED_VALUE"""),2)</f>
        <v>2</v>
      </c>
      <c r="Q48" s="2">
        <f ca="1">IFERROR(__xludf.DUMMYFUNCTION("""COMPUTED_VALUE"""),2)</f>
        <v>2</v>
      </c>
      <c r="R48" s="2">
        <f ca="1">IFERROR(__xludf.DUMMYFUNCTION("""COMPUTED_VALUE"""),2)</f>
        <v>2</v>
      </c>
      <c r="S48" s="2">
        <f ca="1">IFERROR(__xludf.DUMMYFUNCTION("""COMPUTED_VALUE"""),2)</f>
        <v>2</v>
      </c>
      <c r="T48" s="2">
        <f ca="1">IFERROR(__xludf.DUMMYFUNCTION("""COMPUTED_VALUE"""),2)</f>
        <v>2</v>
      </c>
      <c r="U48" s="2">
        <f ca="1">IFERROR(__xludf.DUMMYFUNCTION("""COMPUTED_VALUE"""),2)</f>
        <v>2</v>
      </c>
      <c r="V48" s="2">
        <f ca="1">IFERROR(__xludf.DUMMYFUNCTION("""COMPUTED_VALUE"""),2)</f>
        <v>2</v>
      </c>
      <c r="W48" s="2">
        <f ca="1">IFERROR(__xludf.DUMMYFUNCTION("""COMPUTED_VALUE"""),2)</f>
        <v>2</v>
      </c>
      <c r="X48" s="2">
        <f ca="1">IFERROR(__xludf.DUMMYFUNCTION("""COMPUTED_VALUE"""),2)</f>
        <v>2</v>
      </c>
      <c r="Y48" s="2">
        <f ca="1">IFERROR(__xludf.DUMMYFUNCTION("""COMPUTED_VALUE"""),2)</f>
        <v>2</v>
      </c>
      <c r="Z48" s="2">
        <f ca="1">IFERROR(__xludf.DUMMYFUNCTION("""COMPUTED_VALUE"""),2)</f>
        <v>2</v>
      </c>
      <c r="AA48" s="2">
        <f ca="1">IFERROR(__xludf.DUMMYFUNCTION("""COMPUTED_VALUE"""),4)</f>
        <v>4</v>
      </c>
      <c r="AB48" s="2">
        <f ca="1">IFERROR(__xludf.DUMMYFUNCTION("""COMPUTED_VALUE"""),4)</f>
        <v>4</v>
      </c>
      <c r="AC48" s="2">
        <f ca="1">IFERROR(__xludf.DUMMYFUNCTION("""COMPUTED_VALUE"""),4)</f>
        <v>4</v>
      </c>
      <c r="AD48" s="2">
        <f ca="1">IFERROR(__xludf.DUMMYFUNCTION("""COMPUTED_VALUE"""),4)</f>
        <v>4</v>
      </c>
      <c r="AE48" s="2">
        <f ca="1">IFERROR(__xludf.DUMMYFUNCTION("""COMPUTED_VALUE"""),4)</f>
        <v>4</v>
      </c>
      <c r="AF48" s="2">
        <f ca="1">IFERROR(__xludf.DUMMYFUNCTION("""COMPUTED_VALUE"""),4)</f>
        <v>4</v>
      </c>
      <c r="AG48" s="2">
        <f ca="1">IFERROR(__xludf.DUMMYFUNCTION("""COMPUTED_VALUE"""),4)</f>
        <v>4</v>
      </c>
      <c r="AH48" s="2">
        <f ca="1">IFERROR(__xludf.DUMMYFUNCTION("""COMPUTED_VALUE"""),4)</f>
        <v>4</v>
      </c>
      <c r="AI48" s="2">
        <f ca="1">IFERROR(__xludf.DUMMYFUNCTION("""COMPUTED_VALUE"""),4)</f>
        <v>4</v>
      </c>
      <c r="AJ48" s="2">
        <f ca="1">IFERROR(__xludf.DUMMYFUNCTION("""COMPUTED_VALUE"""),4)</f>
        <v>4</v>
      </c>
      <c r="AK48" s="2">
        <f ca="1">IFERROR(__xludf.DUMMYFUNCTION("""COMPUTED_VALUE"""),4)</f>
        <v>4</v>
      </c>
      <c r="AL48" s="2">
        <f ca="1">IFERROR(__xludf.DUMMYFUNCTION("""COMPUTED_VALUE"""),4)</f>
        <v>4</v>
      </c>
      <c r="AM48" s="2">
        <f ca="1">IFERROR(__xludf.DUMMYFUNCTION("""COMPUTED_VALUE"""),4)</f>
        <v>4</v>
      </c>
      <c r="AN48" s="2">
        <f ca="1">IFERROR(__xludf.DUMMYFUNCTION("""COMPUTED_VALUE"""),4)</f>
        <v>4</v>
      </c>
      <c r="AO48" s="2">
        <f ca="1">IFERROR(__xludf.DUMMYFUNCTION("""COMPUTED_VALUE"""),4)</f>
        <v>4</v>
      </c>
      <c r="AP48" s="2">
        <f ca="1">IFERROR(__xludf.DUMMYFUNCTION("""COMPUTED_VALUE"""),4)</f>
        <v>4</v>
      </c>
      <c r="AQ48" s="2">
        <f ca="1">IFERROR(__xludf.DUMMYFUNCTION("""COMPUTED_VALUE"""),4)</f>
        <v>4</v>
      </c>
      <c r="AR48" s="2">
        <f ca="1">IFERROR(__xludf.DUMMYFUNCTION("""COMPUTED_VALUE"""),4)</f>
        <v>4</v>
      </c>
      <c r="AS48" s="2">
        <f ca="1">IFERROR(__xludf.DUMMYFUNCTION("""COMPUTED_VALUE"""),4)</f>
        <v>4</v>
      </c>
      <c r="AT48" s="2">
        <f ca="1">IFERROR(__xludf.DUMMYFUNCTION("""COMPUTED_VALUE"""),4)</f>
        <v>4</v>
      </c>
      <c r="AU48" s="2">
        <f ca="1">IFERROR(__xludf.DUMMYFUNCTION("""COMPUTED_VALUE"""),4)</f>
        <v>4</v>
      </c>
      <c r="AV48" s="2">
        <f ca="1">IFERROR(__xludf.DUMMYFUNCTION("""COMPUTED_VALUE"""),4)</f>
        <v>4</v>
      </c>
      <c r="AW48" s="2">
        <f ca="1">IFERROR(__xludf.DUMMYFUNCTION("""COMPUTED_VALUE"""),4)</f>
        <v>4</v>
      </c>
      <c r="AX48" s="2">
        <f ca="1">IFERROR(__xludf.DUMMYFUNCTION("""COMPUTED_VALUE"""),4)</f>
        <v>4</v>
      </c>
      <c r="AY48" s="2">
        <f ca="1">IFERROR(__xludf.DUMMYFUNCTION("""COMPUTED_VALUE"""),4)</f>
        <v>4</v>
      </c>
      <c r="AZ48" s="2">
        <f ca="1">IFERROR(__xludf.DUMMYFUNCTION("""COMPUTED_VALUE"""),4)</f>
        <v>4</v>
      </c>
    </row>
    <row r="49" spans="1:52" ht="13.2" x14ac:dyDescent="0.25">
      <c r="A49" s="2" t="str">
        <f ca="1">IFERROR(__xludf.DUMMYFUNCTION("""COMPUTED_VALUE"""),"Victoria")</f>
        <v>Victoria</v>
      </c>
      <c r="B49" s="2" t="str">
        <f ca="1">IFERROR(__xludf.DUMMYFUNCTION("""COMPUTED_VALUE"""),"Australia")</f>
        <v>Australia</v>
      </c>
      <c r="C49" s="2">
        <f ca="1">IFERROR(__xludf.DUMMYFUNCTION("""COMPUTED_VALUE"""),-37.8136)</f>
        <v>-37.813600000000001</v>
      </c>
      <c r="D49" s="2">
        <f ca="1">IFERROR(__xludf.DUMMYFUNCTION("""COMPUTED_VALUE"""),144.9631)</f>
        <v>144.9631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IFERROR(__xludf.DUMMYFUNCTION("""COMPUTED_VALUE"""),4)</f>
        <v>4</v>
      </c>
      <c r="AB49" s="2">
        <f ca="1">IFERROR(__xludf.DUMMYFUNCTION("""COMPUTED_VALUE"""),4)</f>
        <v>4</v>
      </c>
      <c r="AC49" s="2">
        <f ca="1">IFERROR(__xludf.DUMMYFUNCTION("""COMPUTED_VALUE"""),4)</f>
        <v>4</v>
      </c>
      <c r="AD49" s="2">
        <f ca="1">IFERROR(__xludf.DUMMYFUNCTION("""COMPUTED_VALUE"""),4)</f>
        <v>4</v>
      </c>
      <c r="AE49" s="2">
        <f ca="1">IFERROR(__xludf.DUMMYFUNCTION("""COMPUTED_VALUE"""),4)</f>
        <v>4</v>
      </c>
      <c r="AF49" s="2">
        <f ca="1">IFERROR(__xludf.DUMMYFUNCTION("""COMPUTED_VALUE"""),4)</f>
        <v>4</v>
      </c>
      <c r="AG49" s="2">
        <f ca="1">IFERROR(__xludf.DUMMYFUNCTION("""COMPUTED_VALUE"""),4)</f>
        <v>4</v>
      </c>
      <c r="AH49" s="2">
        <f ca="1">IFERROR(__xludf.DUMMYFUNCTION("""COMPUTED_VALUE"""),4)</f>
        <v>4</v>
      </c>
      <c r="AI49" s="2">
        <f ca="1">IFERROR(__xludf.DUMMYFUNCTION("""COMPUTED_VALUE"""),4)</f>
        <v>4</v>
      </c>
      <c r="AJ49" s="2">
        <f ca="1">IFERROR(__xludf.DUMMYFUNCTION("""COMPUTED_VALUE"""),4)</f>
        <v>4</v>
      </c>
      <c r="AK49" s="2">
        <f ca="1">IFERROR(__xludf.DUMMYFUNCTION("""COMPUTED_VALUE"""),4)</f>
        <v>4</v>
      </c>
      <c r="AL49" s="2">
        <f ca="1">IFERROR(__xludf.DUMMYFUNCTION("""COMPUTED_VALUE"""),4)</f>
        <v>4</v>
      </c>
      <c r="AM49" s="2">
        <f ca="1">IFERROR(__xludf.DUMMYFUNCTION("""COMPUTED_VALUE"""),4)</f>
        <v>4</v>
      </c>
      <c r="AN49" s="2">
        <f ca="1">IFERROR(__xludf.DUMMYFUNCTION("""COMPUTED_VALUE"""),4)</f>
        <v>4</v>
      </c>
      <c r="AO49" s="2">
        <f ca="1">IFERROR(__xludf.DUMMYFUNCTION("""COMPUTED_VALUE"""),4)</f>
        <v>4</v>
      </c>
      <c r="AP49" s="2">
        <f ca="1">IFERROR(__xludf.DUMMYFUNCTION("""COMPUTED_VALUE"""),4)</f>
        <v>4</v>
      </c>
      <c r="AQ49" s="2">
        <f ca="1">IFERROR(__xludf.DUMMYFUNCTION("""COMPUTED_VALUE"""),4)</f>
        <v>4</v>
      </c>
      <c r="AR49" s="2">
        <f ca="1">IFERROR(__xludf.DUMMYFUNCTION("""COMPUTED_VALUE"""),4)</f>
        <v>4</v>
      </c>
      <c r="AS49" s="2">
        <f ca="1">IFERROR(__xludf.DUMMYFUNCTION("""COMPUTED_VALUE"""),4)</f>
        <v>4</v>
      </c>
      <c r="AT49" s="2">
        <f ca="1">IFERROR(__xludf.DUMMYFUNCTION("""COMPUTED_VALUE"""),4)</f>
        <v>4</v>
      </c>
      <c r="AU49" s="2">
        <f ca="1">IFERROR(__xludf.DUMMYFUNCTION("""COMPUTED_VALUE"""),4)</f>
        <v>4</v>
      </c>
      <c r="AV49" s="2">
        <f ca="1">IFERROR(__xludf.DUMMYFUNCTION("""COMPUTED_VALUE"""),7)</f>
        <v>7</v>
      </c>
      <c r="AW49" s="2">
        <f ca="1">IFERROR(__xludf.DUMMYFUNCTION("""COMPUTED_VALUE"""),7)</f>
        <v>7</v>
      </c>
      <c r="AX49" s="2">
        <f ca="1">IFERROR(__xludf.DUMMYFUNCTION("""COMPUTED_VALUE"""),7)</f>
        <v>7</v>
      </c>
      <c r="AY49" s="2">
        <f ca="1">IFERROR(__xludf.DUMMYFUNCTION("""COMPUTED_VALUE"""),7)</f>
        <v>7</v>
      </c>
      <c r="AZ49" s="2">
        <f ca="1">IFERROR(__xludf.DUMMYFUNCTION("""COMPUTED_VALUE"""),7)</f>
        <v>7</v>
      </c>
    </row>
    <row r="50" spans="1:52" ht="13.2" x14ac:dyDescent="0.25">
      <c r="A50" s="2" t="str">
        <f ca="1">IFERROR(__xludf.DUMMYFUNCTION("""COMPUTED_VALUE"""),"Queensland")</f>
        <v>Queensland</v>
      </c>
      <c r="B50" s="2" t="str">
        <f ca="1">IFERROR(__xludf.DUMMYFUNCTION("""COMPUTED_VALUE"""),"Australia")</f>
        <v>Australia</v>
      </c>
      <c r="C50" s="2">
        <f ca="1">IFERROR(__xludf.DUMMYFUNCTION("""COMPUTED_VALUE"""),-28.0167)</f>
        <v>-28.0167</v>
      </c>
      <c r="D50" s="2">
        <f ca="1">IFERROR(__xludf.DUMMYFUNCTION("""COMPUTED_VALUE"""),153.4)</f>
        <v>153.4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IFERROR(__xludf.DUMMYFUNCTION("""COMPUTED_VALUE"""),0)</f>
        <v>0</v>
      </c>
      <c r="AH50" s="2">
        <f ca="1">IFERROR(__xludf.DUMMYFUNCTION("""COMPUTED_VALUE"""),0)</f>
        <v>0</v>
      </c>
      <c r="AI50" s="2">
        <f ca="1">IFERROR(__xludf.DUMMYFUNCTION("""COMPUTED_VALUE"""),1)</f>
        <v>1</v>
      </c>
      <c r="AJ50" s="2">
        <f ca="1">IFERROR(__xludf.DUMMYFUNCTION("""COMPUTED_VALUE"""),1)</f>
        <v>1</v>
      </c>
      <c r="AK50" s="2">
        <f ca="1">IFERROR(__xludf.DUMMYFUNCTION("""COMPUTED_VALUE"""),1)</f>
        <v>1</v>
      </c>
      <c r="AL50" s="2">
        <f ca="1">IFERROR(__xludf.DUMMYFUNCTION("""COMPUTED_VALUE"""),1)</f>
        <v>1</v>
      </c>
      <c r="AM50" s="2">
        <f ca="1">IFERROR(__xludf.DUMMYFUNCTION("""COMPUTED_VALUE"""),1)</f>
        <v>1</v>
      </c>
      <c r="AN50" s="2">
        <f ca="1">IFERROR(__xludf.DUMMYFUNCTION("""COMPUTED_VALUE"""),1)</f>
        <v>1</v>
      </c>
      <c r="AO50" s="2">
        <f ca="1">IFERROR(__xludf.DUMMYFUNCTION("""COMPUTED_VALUE"""),1)</f>
        <v>1</v>
      </c>
      <c r="AP50" s="2">
        <f ca="1">IFERROR(__xludf.DUMMYFUNCTION("""COMPUTED_VALUE"""),1)</f>
        <v>1</v>
      </c>
      <c r="AQ50" s="2">
        <f ca="1">IFERROR(__xludf.DUMMYFUNCTION("""COMPUTED_VALUE"""),1)</f>
        <v>1</v>
      </c>
      <c r="AR50" s="2">
        <f ca="1">IFERROR(__xludf.DUMMYFUNCTION("""COMPUTED_VALUE"""),1)</f>
        <v>1</v>
      </c>
      <c r="AS50" s="2">
        <f ca="1">IFERROR(__xludf.DUMMYFUNCTION("""COMPUTED_VALUE"""),1)</f>
        <v>1</v>
      </c>
      <c r="AT50" s="2">
        <f ca="1">IFERROR(__xludf.DUMMYFUNCTION("""COMPUTED_VALUE"""),1)</f>
        <v>1</v>
      </c>
      <c r="AU50" s="2">
        <f ca="1">IFERROR(__xludf.DUMMYFUNCTION("""COMPUTED_VALUE"""),1)</f>
        <v>1</v>
      </c>
      <c r="AV50" s="2">
        <f ca="1">IFERROR(__xludf.DUMMYFUNCTION("""COMPUTED_VALUE"""),8)</f>
        <v>8</v>
      </c>
      <c r="AW50" s="2">
        <f ca="1">IFERROR(__xludf.DUMMYFUNCTION("""COMPUTED_VALUE"""),8)</f>
        <v>8</v>
      </c>
      <c r="AX50" s="2">
        <f ca="1">IFERROR(__xludf.DUMMYFUNCTION("""COMPUTED_VALUE"""),8)</f>
        <v>8</v>
      </c>
      <c r="AY50" s="2">
        <f ca="1">IFERROR(__xludf.DUMMYFUNCTION("""COMPUTED_VALUE"""),8)</f>
        <v>8</v>
      </c>
      <c r="AZ50" s="2">
        <f ca="1">IFERROR(__xludf.DUMMYFUNCTION("""COMPUTED_VALUE"""),8)</f>
        <v>8</v>
      </c>
    </row>
    <row r="51" spans="1:52" ht="13.2" x14ac:dyDescent="0.25">
      <c r="A51" s="2" t="str">
        <f ca="1">IFERROR(__xludf.DUMMYFUNCTION("""COMPUTED_VALUE"""),"")</f>
        <v/>
      </c>
      <c r="B51" s="2" t="str">
        <f ca="1">IFERROR(__xludf.DUMMYFUNCTION("""COMPUTED_VALUE"""),"Cambodia")</f>
        <v>Cambodia</v>
      </c>
      <c r="C51" s="2">
        <f ca="1">IFERROR(__xludf.DUMMYFUNCTION("""COMPUTED_VALUE"""),11.55)</f>
        <v>11.55</v>
      </c>
      <c r="D51" s="2">
        <f ca="1">IFERROR(__xludf.DUMMYFUNCTION("""COMPUTED_VALUE"""),104.9167)</f>
        <v>104.91670000000001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IFERROR(__xludf.DUMMYFUNCTION("""COMPUTED_VALUE"""),0)</f>
        <v>0</v>
      </c>
      <c r="M51" s="2">
        <f ca="1">IFERROR(__xludf.DUMMYFUNCTION("""COMPUTED_VALUE"""),0)</f>
        <v>0</v>
      </c>
      <c r="N51" s="2">
        <f ca="1">IFERROR(__xludf.DUMMYFUNCTION("""COMPUTED_VALUE"""),0)</f>
        <v>0</v>
      </c>
      <c r="O51" s="2">
        <f ca="1">IFERROR(__xludf.DUMMYFUNCTION("""COMPUTED_VALUE"""),0)</f>
        <v>0</v>
      </c>
      <c r="P51" s="2">
        <f ca="1">IFERROR(__xludf.DUMMYFUNCTION("""COMPUTED_VALUE"""),0)</f>
        <v>0</v>
      </c>
      <c r="Q51" s="2">
        <f ca="1">IFERROR(__xludf.DUMMYFUNCTION("""COMPUTED_VALUE"""),0)</f>
        <v>0</v>
      </c>
      <c r="R51" s="2">
        <f ca="1">IFERROR(__xludf.DUMMYFUNCTION("""COMPUTED_VALUE"""),0)</f>
        <v>0</v>
      </c>
      <c r="S51" s="2">
        <f ca="1">IFERROR(__xludf.DUMMYFUNCTION("""COMPUTED_VALUE"""),0)</f>
        <v>0</v>
      </c>
      <c r="T51" s="2">
        <f ca="1">IFERROR(__xludf.DUMMYFUNCTION("""COMPUTED_VALUE"""),0)</f>
        <v>0</v>
      </c>
      <c r="U51" s="2">
        <f ca="1">IFERROR(__xludf.DUMMYFUNCTION("""COMPUTED_VALUE"""),0)</f>
        <v>0</v>
      </c>
      <c r="V51" s="2">
        <f ca="1">IFERROR(__xludf.DUMMYFUNCTION("""COMPUTED_VALUE"""),0)</f>
        <v>0</v>
      </c>
      <c r="W51" s="2">
        <f ca="1">IFERROR(__xludf.DUMMYFUNCTION("""COMPUTED_VALUE"""),0)</f>
        <v>0</v>
      </c>
      <c r="X51" s="2">
        <f ca="1">IFERROR(__xludf.DUMMYFUNCTION("""COMPUTED_VALUE"""),0)</f>
        <v>0</v>
      </c>
      <c r="Y51" s="2">
        <f ca="1">IFERROR(__xludf.DUMMYFUNCTION("""COMPUTED_VALUE"""),0)</f>
        <v>0</v>
      </c>
      <c r="Z51" s="2">
        <f ca="1">IFERROR(__xludf.DUMMYFUNCTION("""COMPUTED_VALUE"""),1)</f>
        <v>1</v>
      </c>
      <c r="AA51" s="2">
        <f ca="1">IFERROR(__xludf.DUMMYFUNCTION("""COMPUTED_VALUE"""),1)</f>
        <v>1</v>
      </c>
      <c r="AB51" s="2">
        <f ca="1">IFERROR(__xludf.DUMMYFUNCTION("""COMPUTED_VALUE"""),1)</f>
        <v>1</v>
      </c>
      <c r="AC51" s="2">
        <f ca="1">IFERROR(__xludf.DUMMYFUNCTION("""COMPUTED_VALUE"""),1)</f>
        <v>1</v>
      </c>
      <c r="AD51" s="2">
        <f ca="1">IFERROR(__xludf.DUMMYFUNCTION("""COMPUTED_VALUE"""),1)</f>
        <v>1</v>
      </c>
      <c r="AE51" s="2">
        <f ca="1">IFERROR(__xludf.DUMMYFUNCTION("""COMPUTED_VALUE"""),1)</f>
        <v>1</v>
      </c>
      <c r="AF51" s="2">
        <f ca="1">IFERROR(__xludf.DUMMYFUNCTION("""COMPUTED_VALUE"""),1)</f>
        <v>1</v>
      </c>
      <c r="AG51" s="2">
        <f ca="1">IFERROR(__xludf.DUMMYFUNCTION("""COMPUTED_VALUE"""),1)</f>
        <v>1</v>
      </c>
      <c r="AH51" s="2">
        <f ca="1">IFERROR(__xludf.DUMMYFUNCTION("""COMPUTED_VALUE"""),1)</f>
        <v>1</v>
      </c>
      <c r="AI51" s="2">
        <f ca="1">IFERROR(__xludf.DUMMYFUNCTION("""COMPUTED_VALUE"""),1)</f>
        <v>1</v>
      </c>
      <c r="AJ51" s="2">
        <f ca="1">IFERROR(__xludf.DUMMYFUNCTION("""COMPUTED_VALUE"""),1)</f>
        <v>1</v>
      </c>
      <c r="AK51" s="2">
        <f ca="1">IFERROR(__xludf.DUMMYFUNCTION("""COMPUTED_VALUE"""),1)</f>
        <v>1</v>
      </c>
      <c r="AL51" s="2">
        <f ca="1">IFERROR(__xludf.DUMMYFUNCTION("""COMPUTED_VALUE"""),1)</f>
        <v>1</v>
      </c>
      <c r="AM51" s="2">
        <f ca="1">IFERROR(__xludf.DUMMYFUNCTION("""COMPUTED_VALUE"""),1)</f>
        <v>1</v>
      </c>
      <c r="AN51" s="2">
        <f ca="1">IFERROR(__xludf.DUMMYFUNCTION("""COMPUTED_VALUE"""),1)</f>
        <v>1</v>
      </c>
      <c r="AO51" s="2">
        <f ca="1">IFERROR(__xludf.DUMMYFUNCTION("""COMPUTED_VALUE"""),1)</f>
        <v>1</v>
      </c>
      <c r="AP51" s="2">
        <f ca="1">IFERROR(__xludf.DUMMYFUNCTION("""COMPUTED_VALUE"""),1)</f>
        <v>1</v>
      </c>
      <c r="AQ51" s="2">
        <f ca="1">IFERROR(__xludf.DUMMYFUNCTION("""COMPUTED_VALUE"""),1)</f>
        <v>1</v>
      </c>
      <c r="AR51" s="2">
        <f ca="1">IFERROR(__xludf.DUMMYFUNCTION("""COMPUTED_VALUE"""),1)</f>
        <v>1</v>
      </c>
      <c r="AS51" s="2">
        <f ca="1">IFERROR(__xludf.DUMMYFUNCTION("""COMPUTED_VALUE"""),1)</f>
        <v>1</v>
      </c>
      <c r="AT51" s="2">
        <f ca="1">IFERROR(__xludf.DUMMYFUNCTION("""COMPUTED_VALUE"""),1)</f>
        <v>1</v>
      </c>
      <c r="AU51" s="2">
        <f ca="1">IFERROR(__xludf.DUMMYFUNCTION("""COMPUTED_VALUE"""),1)</f>
        <v>1</v>
      </c>
      <c r="AV51" s="2">
        <f ca="1">IFERROR(__xludf.DUMMYFUNCTION("""COMPUTED_VALUE"""),1)</f>
        <v>1</v>
      </c>
      <c r="AW51" s="2">
        <f ca="1">IFERROR(__xludf.DUMMYFUNCTION("""COMPUTED_VALUE"""),1)</f>
        <v>1</v>
      </c>
      <c r="AX51" s="2">
        <f ca="1">IFERROR(__xludf.DUMMYFUNCTION("""COMPUTED_VALUE"""),1)</f>
        <v>1</v>
      </c>
      <c r="AY51" s="2">
        <f ca="1">IFERROR(__xludf.DUMMYFUNCTION("""COMPUTED_VALUE"""),1)</f>
        <v>1</v>
      </c>
      <c r="AZ51" s="2">
        <f ca="1">IFERROR(__xludf.DUMMYFUNCTION("""COMPUTED_VALUE"""),1)</f>
        <v>1</v>
      </c>
    </row>
    <row r="52" spans="1:52" ht="13.2" x14ac:dyDescent="0.25">
      <c r="A52" s="2" t="str">
        <f ca="1">IFERROR(__xludf.DUMMYFUNCTION("""COMPUTED_VALUE"""),"")</f>
        <v/>
      </c>
      <c r="B52" s="2" t="str">
        <f ca="1">IFERROR(__xludf.DUMMYFUNCTION("""COMPUTED_VALUE"""),"Sri Lanka")</f>
        <v>Sri Lanka</v>
      </c>
      <c r="C52" s="2">
        <f ca="1">IFERROR(__xludf.DUMMYFUNCTION("""COMPUTED_VALUE"""),7)</f>
        <v>7</v>
      </c>
      <c r="D52" s="2">
        <f ca="1">IFERROR(__xludf.DUMMYFUNCTION("""COMPUTED_VALUE"""),81)</f>
        <v>81</v>
      </c>
      <c r="E52" s="2">
        <f ca="1">IFERROR(__xludf.DUMMYFUNCTION("""COMPUTED_VALUE"""),0)</f>
        <v>0</v>
      </c>
      <c r="F52" s="2">
        <f ca="1">IFERROR(__xludf.DUMMYFUNCTION("""COMPUTED_VALUE"""),0)</f>
        <v>0</v>
      </c>
      <c r="G52" s="2">
        <f ca="1">IFERROR(__xludf.DUMMYFUNCTION("""COMPUTED_VALUE"""),0)</f>
        <v>0</v>
      </c>
      <c r="H52" s="2">
        <f ca="1">IFERROR(__xludf.DUMMYFUNCTION("""COMPUTED_VALUE"""),0)</f>
        <v>0</v>
      </c>
      <c r="I52" s="2">
        <f ca="1">IFERROR(__xludf.DUMMYFUNCTION("""COMPUTED_VALUE"""),0)</f>
        <v>0</v>
      </c>
      <c r="J52" s="2">
        <f ca="1">IFERROR(__xludf.DUMMYFUNCTION("""COMPUTED_VALUE"""),0)</f>
        <v>0</v>
      </c>
      <c r="K52" s="2">
        <f ca="1">IFERROR(__xludf.DUMMYFUNCTION("""COMPUTED_VALUE"""),0)</f>
        <v>0</v>
      </c>
      <c r="L52" s="2">
        <f ca="1">IFERROR(__xludf.DUMMYFUNCTION("""COMPUTED_VALUE"""),0)</f>
        <v>0</v>
      </c>
      <c r="M52" s="2">
        <f ca="1">IFERROR(__xludf.DUMMYFUNCTION("""COMPUTED_VALUE"""),0)</f>
        <v>0</v>
      </c>
      <c r="N52" s="2">
        <f ca="1">IFERROR(__xludf.DUMMYFUNCTION("""COMPUTED_VALUE"""),0)</f>
        <v>0</v>
      </c>
      <c r="O52" s="2">
        <f ca="1">IFERROR(__xludf.DUMMYFUNCTION("""COMPUTED_VALUE"""),0)</f>
        <v>0</v>
      </c>
      <c r="P52" s="2">
        <f ca="1">IFERROR(__xludf.DUMMYFUNCTION("""COMPUTED_VALUE"""),0)</f>
        <v>0</v>
      </c>
      <c r="Q52" s="2">
        <f ca="1">IFERROR(__xludf.DUMMYFUNCTION("""COMPUTED_VALUE"""),0)</f>
        <v>0</v>
      </c>
      <c r="R52" s="2">
        <f ca="1">IFERROR(__xludf.DUMMYFUNCTION("""COMPUTED_VALUE"""),0)</f>
        <v>0</v>
      </c>
      <c r="S52" s="2">
        <f ca="1">IFERROR(__xludf.DUMMYFUNCTION("""COMPUTED_VALUE"""),0)</f>
        <v>0</v>
      </c>
      <c r="T52" s="2">
        <f ca="1">IFERROR(__xludf.DUMMYFUNCTION("""COMPUTED_VALUE"""),0)</f>
        <v>0</v>
      </c>
      <c r="U52" s="2">
        <f ca="1">IFERROR(__xludf.DUMMYFUNCTION("""COMPUTED_VALUE"""),0)</f>
        <v>0</v>
      </c>
      <c r="V52" s="2">
        <f ca="1">IFERROR(__xludf.DUMMYFUNCTION("""COMPUTED_VALUE"""),1)</f>
        <v>1</v>
      </c>
      <c r="W52" s="2">
        <f ca="1">IFERROR(__xludf.DUMMYFUNCTION("""COMPUTED_VALUE"""),1)</f>
        <v>1</v>
      </c>
      <c r="X52" s="2">
        <f ca="1">IFERROR(__xludf.DUMMYFUNCTION("""COMPUTED_VALUE"""),1)</f>
        <v>1</v>
      </c>
      <c r="Y52" s="2">
        <f ca="1">IFERROR(__xludf.DUMMYFUNCTION("""COMPUTED_VALUE"""),1)</f>
        <v>1</v>
      </c>
      <c r="Z52" s="2">
        <f ca="1">IFERROR(__xludf.DUMMYFUNCTION("""COMPUTED_VALUE"""),1)</f>
        <v>1</v>
      </c>
      <c r="AA52" s="2">
        <f ca="1">IFERROR(__xludf.DUMMYFUNCTION("""COMPUTED_VALUE"""),1)</f>
        <v>1</v>
      </c>
      <c r="AB52" s="2">
        <f ca="1">IFERROR(__xludf.DUMMYFUNCTION("""COMPUTED_VALUE"""),1)</f>
        <v>1</v>
      </c>
      <c r="AC52" s="2">
        <f ca="1">IFERROR(__xludf.DUMMYFUNCTION("""COMPUTED_VALUE"""),1)</f>
        <v>1</v>
      </c>
      <c r="AD52" s="2">
        <f ca="1">IFERROR(__xludf.DUMMYFUNCTION("""COMPUTED_VALUE"""),1)</f>
        <v>1</v>
      </c>
      <c r="AE52" s="2">
        <f ca="1">IFERROR(__xludf.DUMMYFUNCTION("""COMPUTED_VALUE"""),1)</f>
        <v>1</v>
      </c>
      <c r="AF52" s="2">
        <f ca="1">IFERROR(__xludf.DUMMYFUNCTION("""COMPUTED_VALUE"""),1)</f>
        <v>1</v>
      </c>
      <c r="AG52" s="2">
        <f ca="1">IFERROR(__xludf.DUMMYFUNCTION("""COMPUTED_VALUE"""),1)</f>
        <v>1</v>
      </c>
      <c r="AH52" s="2">
        <f ca="1">IFERROR(__xludf.DUMMYFUNCTION("""COMPUTED_VALUE"""),1)</f>
        <v>1</v>
      </c>
      <c r="AI52" s="2">
        <f ca="1">IFERROR(__xludf.DUMMYFUNCTION("""COMPUTED_VALUE"""),1)</f>
        <v>1</v>
      </c>
      <c r="AJ52" s="2">
        <f ca="1">IFERROR(__xludf.DUMMYFUNCTION("""COMPUTED_VALUE"""),1)</f>
        <v>1</v>
      </c>
      <c r="AK52" s="2">
        <f ca="1">IFERROR(__xludf.DUMMYFUNCTION("""COMPUTED_VALUE"""),1)</f>
        <v>1</v>
      </c>
      <c r="AL52" s="2">
        <f ca="1">IFERROR(__xludf.DUMMYFUNCTION("""COMPUTED_VALUE"""),1)</f>
        <v>1</v>
      </c>
      <c r="AM52" s="2">
        <f ca="1">IFERROR(__xludf.DUMMYFUNCTION("""COMPUTED_VALUE"""),1)</f>
        <v>1</v>
      </c>
      <c r="AN52" s="2">
        <f ca="1">IFERROR(__xludf.DUMMYFUNCTION("""COMPUTED_VALUE"""),1)</f>
        <v>1</v>
      </c>
      <c r="AO52" s="2">
        <f ca="1">IFERROR(__xludf.DUMMYFUNCTION("""COMPUTED_VALUE"""),1)</f>
        <v>1</v>
      </c>
      <c r="AP52" s="2">
        <f ca="1">IFERROR(__xludf.DUMMYFUNCTION("""COMPUTED_VALUE"""),1)</f>
        <v>1</v>
      </c>
      <c r="AQ52" s="2">
        <f ca="1">IFERROR(__xludf.DUMMYFUNCTION("""COMPUTED_VALUE"""),1)</f>
        <v>1</v>
      </c>
      <c r="AR52" s="2">
        <f ca="1">IFERROR(__xludf.DUMMYFUNCTION("""COMPUTED_VALUE"""),1)</f>
        <v>1</v>
      </c>
      <c r="AS52" s="2">
        <f ca="1">IFERROR(__xludf.DUMMYFUNCTION("""COMPUTED_VALUE"""),1)</f>
        <v>1</v>
      </c>
      <c r="AT52" s="2">
        <f ca="1">IFERROR(__xludf.DUMMYFUNCTION("""COMPUTED_VALUE"""),1)</f>
        <v>1</v>
      </c>
      <c r="AU52" s="2">
        <f ca="1">IFERROR(__xludf.DUMMYFUNCTION("""COMPUTED_VALUE"""),1)</f>
        <v>1</v>
      </c>
      <c r="AV52" s="2">
        <f ca="1">IFERROR(__xludf.DUMMYFUNCTION("""COMPUTED_VALUE"""),1)</f>
        <v>1</v>
      </c>
      <c r="AW52" s="2">
        <f ca="1">IFERROR(__xludf.DUMMYFUNCTION("""COMPUTED_VALUE"""),1)</f>
        <v>1</v>
      </c>
      <c r="AX52" s="2">
        <f ca="1">IFERROR(__xludf.DUMMYFUNCTION("""COMPUTED_VALUE"""),1)</f>
        <v>1</v>
      </c>
      <c r="AY52" s="2">
        <f ca="1">IFERROR(__xludf.DUMMYFUNCTION("""COMPUTED_VALUE"""),1)</f>
        <v>1</v>
      </c>
      <c r="AZ52" s="2">
        <f ca="1">IFERROR(__xludf.DUMMYFUNCTION("""COMPUTED_VALUE"""),1)</f>
        <v>1</v>
      </c>
    </row>
    <row r="53" spans="1:52" ht="13.2" x14ac:dyDescent="0.25">
      <c r="A53" s="2" t="str">
        <f ca="1">IFERROR(__xludf.DUMMYFUNCTION("""COMPUTED_VALUE"""),"")</f>
        <v/>
      </c>
      <c r="B53" s="2" t="str">
        <f ca="1">IFERROR(__xludf.DUMMYFUNCTION("""COMPUTED_VALUE"""),"Germany")</f>
        <v>Germany</v>
      </c>
      <c r="C53" s="2">
        <f ca="1">IFERROR(__xludf.DUMMYFUNCTION("""COMPUTED_VALUE"""),51)</f>
        <v>51</v>
      </c>
      <c r="D53" s="2">
        <f ca="1">IFERROR(__xludf.DUMMYFUNCTION("""COMPUTED_VALUE"""),9)</f>
        <v>9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IFERROR(__xludf.DUMMYFUNCTION("""COMPUTED_VALUE"""),1)</f>
        <v>1</v>
      </c>
      <c r="AB53" s="2">
        <f ca="1">IFERROR(__xludf.DUMMYFUNCTION("""COMPUTED_VALUE"""),1)</f>
        <v>1</v>
      </c>
      <c r="AC53" s="2">
        <f ca="1">IFERROR(__xludf.DUMMYFUNCTION("""COMPUTED_VALUE"""),1)</f>
        <v>1</v>
      </c>
      <c r="AD53" s="2">
        <f ca="1">IFERROR(__xludf.DUMMYFUNCTION("""COMPUTED_VALUE"""),1)</f>
        <v>1</v>
      </c>
      <c r="AE53" s="2">
        <f ca="1">IFERROR(__xludf.DUMMYFUNCTION("""COMPUTED_VALUE"""),1)</f>
        <v>1</v>
      </c>
      <c r="AF53" s="2">
        <f ca="1">IFERROR(__xludf.DUMMYFUNCTION("""COMPUTED_VALUE"""),12)</f>
        <v>12</v>
      </c>
      <c r="AG53" s="2">
        <f ca="1">IFERROR(__xludf.DUMMYFUNCTION("""COMPUTED_VALUE"""),12)</f>
        <v>12</v>
      </c>
      <c r="AH53" s="2">
        <f ca="1">IFERROR(__xludf.DUMMYFUNCTION("""COMPUTED_VALUE"""),12)</f>
        <v>12</v>
      </c>
      <c r="AI53" s="2">
        <f ca="1">IFERROR(__xludf.DUMMYFUNCTION("""COMPUTED_VALUE"""),14)</f>
        <v>14</v>
      </c>
      <c r="AJ53" s="2">
        <f ca="1">IFERROR(__xludf.DUMMYFUNCTION("""COMPUTED_VALUE"""),14)</f>
        <v>14</v>
      </c>
      <c r="AK53" s="2">
        <f ca="1">IFERROR(__xludf.DUMMYFUNCTION("""COMPUTED_VALUE"""),14)</f>
        <v>14</v>
      </c>
      <c r="AL53" s="2">
        <f ca="1">IFERROR(__xludf.DUMMYFUNCTION("""COMPUTED_VALUE"""),14)</f>
        <v>14</v>
      </c>
      <c r="AM53" s="2">
        <f ca="1">IFERROR(__xludf.DUMMYFUNCTION("""COMPUTED_VALUE"""),14)</f>
        <v>14</v>
      </c>
      <c r="AN53" s="2">
        <f ca="1">IFERROR(__xludf.DUMMYFUNCTION("""COMPUTED_VALUE"""),15)</f>
        <v>15</v>
      </c>
      <c r="AO53" s="2">
        <f ca="1">IFERROR(__xludf.DUMMYFUNCTION("""COMPUTED_VALUE"""),16)</f>
        <v>16</v>
      </c>
      <c r="AP53" s="2">
        <f ca="1">IFERROR(__xludf.DUMMYFUNCTION("""COMPUTED_VALUE"""),16)</f>
        <v>16</v>
      </c>
      <c r="AQ53" s="2">
        <f ca="1">IFERROR(__xludf.DUMMYFUNCTION("""COMPUTED_VALUE"""),16)</f>
        <v>16</v>
      </c>
      <c r="AR53" s="2">
        <f ca="1">IFERROR(__xludf.DUMMYFUNCTION("""COMPUTED_VALUE"""),16)</f>
        <v>16</v>
      </c>
      <c r="AS53" s="2">
        <f ca="1">IFERROR(__xludf.DUMMYFUNCTION("""COMPUTED_VALUE"""),16)</f>
        <v>16</v>
      </c>
      <c r="AT53" s="2">
        <f ca="1">IFERROR(__xludf.DUMMYFUNCTION("""COMPUTED_VALUE"""),16)</f>
        <v>16</v>
      </c>
      <c r="AU53" s="2">
        <f ca="1">IFERROR(__xludf.DUMMYFUNCTION("""COMPUTED_VALUE"""),16)</f>
        <v>16</v>
      </c>
      <c r="AV53" s="2">
        <f ca="1">IFERROR(__xludf.DUMMYFUNCTION("""COMPUTED_VALUE"""),16)</f>
        <v>16</v>
      </c>
      <c r="AW53" s="2">
        <f ca="1">IFERROR(__xludf.DUMMYFUNCTION("""COMPUTED_VALUE"""),17)</f>
        <v>17</v>
      </c>
      <c r="AX53" s="2">
        <f ca="1">IFERROR(__xludf.DUMMYFUNCTION("""COMPUTED_VALUE"""),18)</f>
        <v>18</v>
      </c>
      <c r="AY53" s="2">
        <f ca="1">IFERROR(__xludf.DUMMYFUNCTION("""COMPUTED_VALUE"""),18)</f>
        <v>18</v>
      </c>
      <c r="AZ53" s="2">
        <f ca="1">IFERROR(__xludf.DUMMYFUNCTION("""COMPUTED_VALUE"""),18)</f>
        <v>18</v>
      </c>
    </row>
    <row r="54" spans="1:52" ht="13.2" x14ac:dyDescent="0.25">
      <c r="A54" s="2" t="str">
        <f ca="1">IFERROR(__xludf.DUMMYFUNCTION("""COMPUTED_VALUE"""),"")</f>
        <v/>
      </c>
      <c r="B54" s="2" t="str">
        <f ca="1">IFERROR(__xludf.DUMMYFUNCTION("""COMPUTED_VALUE"""),"Finland")</f>
        <v>Finland</v>
      </c>
      <c r="C54" s="2">
        <f ca="1">IFERROR(__xludf.DUMMYFUNCTION("""COMPUTED_VALUE"""),64)</f>
        <v>64</v>
      </c>
      <c r="D54" s="2">
        <f ca="1">IFERROR(__xludf.DUMMYFUNCTION("""COMPUTED_VALUE"""),26)</f>
        <v>26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IFERROR(__xludf.DUMMYFUNCTION("""COMPUTED_VALUE"""),1)</f>
        <v>1</v>
      </c>
      <c r="AA54" s="2">
        <f ca="1">IFERROR(__xludf.DUMMYFUNCTION("""COMPUTED_VALUE"""),1)</f>
        <v>1</v>
      </c>
      <c r="AB54" s="2">
        <f ca="1">IFERROR(__xludf.DUMMYFUNCTION("""COMPUTED_VALUE"""),1)</f>
        <v>1</v>
      </c>
      <c r="AC54" s="2">
        <f ca="1">IFERROR(__xludf.DUMMYFUNCTION("""COMPUTED_VALUE"""),1)</f>
        <v>1</v>
      </c>
      <c r="AD54" s="2">
        <f ca="1">IFERROR(__xludf.DUMMYFUNCTION("""COMPUTED_VALUE"""),1)</f>
        <v>1</v>
      </c>
      <c r="AE54" s="2">
        <f ca="1">IFERROR(__xludf.DUMMYFUNCTION("""COMPUTED_VALUE"""),1)</f>
        <v>1</v>
      </c>
      <c r="AF54" s="2">
        <f ca="1">IFERROR(__xludf.DUMMYFUNCTION("""COMPUTED_VALUE"""),1)</f>
        <v>1</v>
      </c>
      <c r="AG54" s="2">
        <f ca="1">IFERROR(__xludf.DUMMYFUNCTION("""COMPUTED_VALUE"""),1)</f>
        <v>1</v>
      </c>
      <c r="AH54" s="2">
        <f ca="1">IFERROR(__xludf.DUMMYFUNCTION("""COMPUTED_VALUE"""),1)</f>
        <v>1</v>
      </c>
      <c r="AI54" s="2">
        <f ca="1">IFERROR(__xludf.DUMMYFUNCTION("""COMPUTED_VALUE"""),1)</f>
        <v>1</v>
      </c>
      <c r="AJ54" s="2">
        <f ca="1">IFERROR(__xludf.DUMMYFUNCTION("""COMPUTED_VALUE"""),1)</f>
        <v>1</v>
      </c>
      <c r="AK54" s="2">
        <f ca="1">IFERROR(__xludf.DUMMYFUNCTION("""COMPUTED_VALUE"""),1)</f>
        <v>1</v>
      </c>
      <c r="AL54" s="2">
        <f ca="1">IFERROR(__xludf.DUMMYFUNCTION("""COMPUTED_VALUE"""),1)</f>
        <v>1</v>
      </c>
      <c r="AM54" s="2">
        <f ca="1">IFERROR(__xludf.DUMMYFUNCTION("""COMPUTED_VALUE"""),1)</f>
        <v>1</v>
      </c>
      <c r="AN54" s="2">
        <f ca="1">IFERROR(__xludf.DUMMYFUNCTION("""COMPUTED_VALUE"""),1)</f>
        <v>1</v>
      </c>
      <c r="AO54" s="2">
        <f ca="1">IFERROR(__xludf.DUMMYFUNCTION("""COMPUTED_VALUE"""),1)</f>
        <v>1</v>
      </c>
      <c r="AP54" s="2">
        <f ca="1">IFERROR(__xludf.DUMMYFUNCTION("""COMPUTED_VALUE"""),1)</f>
        <v>1</v>
      </c>
      <c r="AQ54" s="2">
        <f ca="1">IFERROR(__xludf.DUMMYFUNCTION("""COMPUTED_VALUE"""),1)</f>
        <v>1</v>
      </c>
      <c r="AR54" s="2">
        <f ca="1">IFERROR(__xludf.DUMMYFUNCTION("""COMPUTED_VALUE"""),1)</f>
        <v>1</v>
      </c>
      <c r="AS54" s="2">
        <f ca="1">IFERROR(__xludf.DUMMYFUNCTION("""COMPUTED_VALUE"""),1)</f>
        <v>1</v>
      </c>
      <c r="AT54" s="2">
        <f ca="1">IFERROR(__xludf.DUMMYFUNCTION("""COMPUTED_VALUE"""),1)</f>
        <v>1</v>
      </c>
      <c r="AU54" s="2">
        <f ca="1">IFERROR(__xludf.DUMMYFUNCTION("""COMPUTED_VALUE"""),1)</f>
        <v>1</v>
      </c>
      <c r="AV54" s="2">
        <f ca="1">IFERROR(__xludf.DUMMYFUNCTION("""COMPUTED_VALUE"""),1)</f>
        <v>1</v>
      </c>
      <c r="AW54" s="2">
        <f ca="1">IFERROR(__xludf.DUMMYFUNCTION("""COMPUTED_VALUE"""),1)</f>
        <v>1</v>
      </c>
      <c r="AX54" s="2">
        <f ca="1">IFERROR(__xludf.DUMMYFUNCTION("""COMPUTED_VALUE"""),1)</f>
        <v>1</v>
      </c>
      <c r="AY54" s="2">
        <f ca="1">IFERROR(__xludf.DUMMYFUNCTION("""COMPUTED_VALUE"""),1)</f>
        <v>1</v>
      </c>
      <c r="AZ54" s="2">
        <f ca="1">IFERROR(__xludf.DUMMYFUNCTION("""COMPUTED_VALUE"""),1)</f>
        <v>1</v>
      </c>
    </row>
    <row r="55" spans="1:52" ht="13.2" x14ac:dyDescent="0.25">
      <c r="A55" s="2" t="str">
        <f ca="1">IFERROR(__xludf.DUMMYFUNCTION("""COMPUTED_VALUE"""),"")</f>
        <v/>
      </c>
      <c r="B55" s="2" t="str">
        <f ca="1">IFERROR(__xludf.DUMMYFUNCTION("""COMPUTED_VALUE"""),"United Arab Emirates")</f>
        <v>United Arab Emirates</v>
      </c>
      <c r="C55" s="2">
        <f ca="1">IFERROR(__xludf.DUMMYFUNCTION("""COMPUTED_VALUE"""),24)</f>
        <v>24</v>
      </c>
      <c r="D55" s="2">
        <f ca="1">IFERROR(__xludf.DUMMYFUNCTION("""COMPUTED_VALUE"""),54)</f>
        <v>54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IFERROR(__xludf.DUMMYFUNCTION("""COMPUTED_VALUE"""),1)</f>
        <v>1</v>
      </c>
      <c r="AA55" s="2">
        <f ca="1">IFERROR(__xludf.DUMMYFUNCTION("""COMPUTED_VALUE"""),1)</f>
        <v>1</v>
      </c>
      <c r="AB55" s="2">
        <f ca="1">IFERROR(__xludf.DUMMYFUNCTION("""COMPUTED_VALUE"""),1)</f>
        <v>1</v>
      </c>
      <c r="AC55" s="2">
        <f ca="1">IFERROR(__xludf.DUMMYFUNCTION("""COMPUTED_VALUE"""),3)</f>
        <v>3</v>
      </c>
      <c r="AD55" s="2">
        <f ca="1">IFERROR(__xludf.DUMMYFUNCTION("""COMPUTED_VALUE"""),4)</f>
        <v>4</v>
      </c>
      <c r="AE55" s="2">
        <f ca="1">IFERROR(__xludf.DUMMYFUNCTION("""COMPUTED_VALUE"""),4)</f>
        <v>4</v>
      </c>
      <c r="AF55" s="2">
        <f ca="1">IFERROR(__xludf.DUMMYFUNCTION("""COMPUTED_VALUE"""),4)</f>
        <v>4</v>
      </c>
      <c r="AG55" s="2">
        <f ca="1">IFERROR(__xludf.DUMMYFUNCTION("""COMPUTED_VALUE"""),4)</f>
        <v>4</v>
      </c>
      <c r="AH55" s="2">
        <f ca="1">IFERROR(__xludf.DUMMYFUNCTION("""COMPUTED_VALUE"""),4)</f>
        <v>4</v>
      </c>
      <c r="AI55" s="2">
        <f ca="1">IFERROR(__xludf.DUMMYFUNCTION("""COMPUTED_VALUE"""),4)</f>
        <v>4</v>
      </c>
      <c r="AJ55" s="2">
        <f ca="1">IFERROR(__xludf.DUMMYFUNCTION("""COMPUTED_VALUE"""),4)</f>
        <v>4</v>
      </c>
      <c r="AK55" s="2">
        <f ca="1">IFERROR(__xludf.DUMMYFUNCTION("""COMPUTED_VALUE"""),4)</f>
        <v>4</v>
      </c>
      <c r="AL55" s="2">
        <f ca="1">IFERROR(__xludf.DUMMYFUNCTION("""COMPUTED_VALUE"""),4)</f>
        <v>4</v>
      </c>
      <c r="AM55" s="2">
        <f ca="1">IFERROR(__xludf.DUMMYFUNCTION("""COMPUTED_VALUE"""),4)</f>
        <v>4</v>
      </c>
      <c r="AN55" s="2">
        <f ca="1">IFERROR(__xludf.DUMMYFUNCTION("""COMPUTED_VALUE"""),4)</f>
        <v>4</v>
      </c>
      <c r="AO55" s="2">
        <f ca="1">IFERROR(__xludf.DUMMYFUNCTION("""COMPUTED_VALUE"""),4)</f>
        <v>4</v>
      </c>
      <c r="AP55" s="2">
        <f ca="1">IFERROR(__xludf.DUMMYFUNCTION("""COMPUTED_VALUE"""),5)</f>
        <v>5</v>
      </c>
      <c r="AQ55" s="2">
        <f ca="1">IFERROR(__xludf.DUMMYFUNCTION("""COMPUTED_VALUE"""),5)</f>
        <v>5</v>
      </c>
      <c r="AR55" s="2">
        <f ca="1">IFERROR(__xludf.DUMMYFUNCTION("""COMPUTED_VALUE"""),5)</f>
        <v>5</v>
      </c>
      <c r="AS55" s="2">
        <f ca="1">IFERROR(__xludf.DUMMYFUNCTION("""COMPUTED_VALUE"""),5)</f>
        <v>5</v>
      </c>
      <c r="AT55" s="2">
        <f ca="1">IFERROR(__xludf.DUMMYFUNCTION("""COMPUTED_VALUE"""),5)</f>
        <v>5</v>
      </c>
      <c r="AU55" s="2">
        <f ca="1">IFERROR(__xludf.DUMMYFUNCTION("""COMPUTED_VALUE"""),5)</f>
        <v>5</v>
      </c>
      <c r="AV55" s="2">
        <f ca="1">IFERROR(__xludf.DUMMYFUNCTION("""COMPUTED_VALUE"""),5)</f>
        <v>5</v>
      </c>
      <c r="AW55" s="2">
        <f ca="1">IFERROR(__xludf.DUMMYFUNCTION("""COMPUTED_VALUE"""),5)</f>
        <v>5</v>
      </c>
      <c r="AX55" s="2">
        <f ca="1">IFERROR(__xludf.DUMMYFUNCTION("""COMPUTED_VALUE"""),7)</f>
        <v>7</v>
      </c>
      <c r="AY55" s="2">
        <f ca="1">IFERROR(__xludf.DUMMYFUNCTION("""COMPUTED_VALUE"""),7)</f>
        <v>7</v>
      </c>
      <c r="AZ55" s="2">
        <f ca="1">IFERROR(__xludf.DUMMYFUNCTION("""COMPUTED_VALUE"""),7)</f>
        <v>7</v>
      </c>
    </row>
    <row r="56" spans="1:52" ht="13.2" x14ac:dyDescent="0.25">
      <c r="A56" s="2" t="str">
        <f ca="1">IFERROR(__xludf.DUMMYFUNCTION("""COMPUTED_VALUE"""),"")</f>
        <v/>
      </c>
      <c r="B56" s="2" t="str">
        <f ca="1">IFERROR(__xludf.DUMMYFUNCTION("""COMPUTED_VALUE"""),"Philippines")</f>
        <v>Philippines</v>
      </c>
      <c r="C56" s="2">
        <f ca="1">IFERROR(__xludf.DUMMYFUNCTION("""COMPUTED_VALUE"""),13)</f>
        <v>13</v>
      </c>
      <c r="D56" s="2">
        <f ca="1">IFERROR(__xludf.DUMMYFUNCTION("""COMPUTED_VALUE"""),122)</f>
        <v>122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IFERROR(__xludf.DUMMYFUNCTION("""COMPUTED_VALUE"""),0)</f>
        <v>0</v>
      </c>
      <c r="Q56" s="2">
        <f ca="1">IFERROR(__xludf.DUMMYFUNCTION("""COMPUTED_VALUE"""),0)</f>
        <v>0</v>
      </c>
      <c r="R56" s="2">
        <f ca="1">IFERROR(__xludf.DUMMYFUNCTION("""COMPUTED_VALUE"""),0)</f>
        <v>0</v>
      </c>
      <c r="S56" s="2">
        <f ca="1">IFERROR(__xludf.DUMMYFUNCTION("""COMPUTED_VALUE"""),0)</f>
        <v>0</v>
      </c>
      <c r="T56" s="2">
        <f ca="1">IFERROR(__xludf.DUMMYFUNCTION("""COMPUTED_VALUE"""),0)</f>
        <v>0</v>
      </c>
      <c r="U56" s="2">
        <f ca="1">IFERROR(__xludf.DUMMYFUNCTION("""COMPUTED_VALUE"""),0)</f>
        <v>0</v>
      </c>
      <c r="V56" s="2">
        <f ca="1">IFERROR(__xludf.DUMMYFUNCTION("""COMPUTED_VALUE"""),0)</f>
        <v>0</v>
      </c>
      <c r="W56" s="2">
        <f ca="1">IFERROR(__xludf.DUMMYFUNCTION("""COMPUTED_VALUE"""),0)</f>
        <v>0</v>
      </c>
      <c r="X56" s="2">
        <f ca="1">IFERROR(__xludf.DUMMYFUNCTION("""COMPUTED_VALUE"""),0)</f>
        <v>0</v>
      </c>
      <c r="Y56" s="2">
        <f ca="1">IFERROR(__xludf.DUMMYFUNCTION("""COMPUTED_VALUE"""),0)</f>
        <v>0</v>
      </c>
      <c r="Z56" s="2">
        <f ca="1">IFERROR(__xludf.DUMMYFUNCTION("""COMPUTED_VALUE"""),1)</f>
        <v>1</v>
      </c>
      <c r="AA56" s="2">
        <f ca="1">IFERROR(__xludf.DUMMYFUNCTION("""COMPUTED_VALUE"""),1)</f>
        <v>1</v>
      </c>
      <c r="AB56" s="2">
        <f ca="1">IFERROR(__xludf.DUMMYFUNCTION("""COMPUTED_VALUE"""),1)</f>
        <v>1</v>
      </c>
      <c r="AC56" s="2">
        <f ca="1">IFERROR(__xludf.DUMMYFUNCTION("""COMPUTED_VALUE"""),1)</f>
        <v>1</v>
      </c>
      <c r="AD56" s="2">
        <f ca="1">IFERROR(__xludf.DUMMYFUNCTION("""COMPUTED_VALUE"""),1)</f>
        <v>1</v>
      </c>
      <c r="AE56" s="2">
        <f ca="1">IFERROR(__xludf.DUMMYFUNCTION("""COMPUTED_VALUE"""),1)</f>
        <v>1</v>
      </c>
      <c r="AF56" s="2">
        <f ca="1">IFERROR(__xludf.DUMMYFUNCTION("""COMPUTED_VALUE"""),1)</f>
        <v>1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IFERROR(__xludf.DUMMYFUNCTION("""COMPUTED_VALUE"""),1)</f>
        <v>1</v>
      </c>
      <c r="AM56" s="2">
        <f ca="1">IFERROR(__xludf.DUMMYFUNCTION("""COMPUTED_VALUE"""),1)</f>
        <v>1</v>
      </c>
      <c r="AN56" s="2">
        <f ca="1">IFERROR(__xludf.DUMMYFUNCTION("""COMPUTED_VALUE"""),1)</f>
        <v>1</v>
      </c>
      <c r="AO56" s="2">
        <f ca="1">IFERROR(__xludf.DUMMYFUNCTION("""COMPUTED_VALUE"""),1)</f>
        <v>1</v>
      </c>
      <c r="AP56" s="2">
        <f ca="1">IFERROR(__xludf.DUMMYFUNCTION("""COMPUTED_VALUE"""),1)</f>
        <v>1</v>
      </c>
      <c r="AQ56" s="2">
        <f ca="1">IFERROR(__xludf.DUMMYFUNCTION("""COMPUTED_VALUE"""),1)</f>
        <v>1</v>
      </c>
      <c r="AR56" s="2">
        <f ca="1">IFERROR(__xludf.DUMMYFUNCTION("""COMPUTED_VALUE"""),1)</f>
        <v>1</v>
      </c>
      <c r="AS56" s="2">
        <f ca="1">IFERROR(__xludf.DUMMYFUNCTION("""COMPUTED_VALUE"""),1)</f>
        <v>1</v>
      </c>
      <c r="AT56" s="2">
        <f ca="1">IFERROR(__xludf.DUMMYFUNCTION("""COMPUTED_VALUE"""),1)</f>
        <v>1</v>
      </c>
      <c r="AU56" s="2">
        <f ca="1">IFERROR(__xludf.DUMMYFUNCTION("""COMPUTED_VALUE"""),1)</f>
        <v>1</v>
      </c>
      <c r="AV56" s="2">
        <f ca="1">IFERROR(__xludf.DUMMYFUNCTION("""COMPUTED_VALUE"""),1)</f>
        <v>1</v>
      </c>
      <c r="AW56" s="2">
        <f ca="1">IFERROR(__xludf.DUMMYFUNCTION("""COMPUTED_VALUE"""),1)</f>
        <v>1</v>
      </c>
      <c r="AX56" s="2">
        <f ca="1">IFERROR(__xludf.DUMMYFUNCTION("""COMPUTED_VALUE"""),1)</f>
        <v>1</v>
      </c>
      <c r="AY56" s="2">
        <f ca="1">IFERROR(__xludf.DUMMYFUNCTION("""COMPUTED_VALUE"""),1)</f>
        <v>1</v>
      </c>
      <c r="AZ56" s="2">
        <f ca="1">IFERROR(__xludf.DUMMYFUNCTION("""COMPUTED_VALUE"""),1)</f>
        <v>1</v>
      </c>
    </row>
    <row r="57" spans="1:52" ht="13.2" x14ac:dyDescent="0.25">
      <c r="A57" s="2" t="str">
        <f ca="1">IFERROR(__xludf.DUMMYFUNCTION("""COMPUTED_VALUE"""),"")</f>
        <v/>
      </c>
      <c r="B57" s="2" t="str">
        <f ca="1">IFERROR(__xludf.DUMMYFUNCTION("""COMPUTED_VALUE"""),"India")</f>
        <v>India</v>
      </c>
      <c r="C57" s="2">
        <f ca="1">IFERROR(__xludf.DUMMYFUNCTION("""COMPUTED_VALUE"""),21)</f>
        <v>21</v>
      </c>
      <c r="D57" s="2">
        <f ca="1">IFERROR(__xludf.DUMMYFUNCTION("""COMPUTED_VALUE"""),78)</f>
        <v>78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IFERROR(__xludf.DUMMYFUNCTION("""COMPUTED_VALUE"""),3)</f>
        <v>3</v>
      </c>
      <c r="AE57" s="2">
        <f ca="1">IFERROR(__xludf.DUMMYFUNCTION("""COMPUTED_VALUE"""),3)</f>
        <v>3</v>
      </c>
      <c r="AF57" s="2">
        <f ca="1">IFERROR(__xludf.DUMMYFUNCTION("""COMPUTED_VALUE"""),3)</f>
        <v>3</v>
      </c>
      <c r="AG57" s="2">
        <f ca="1">IFERROR(__xludf.DUMMYFUNCTION("""COMPUTED_VALUE"""),3)</f>
        <v>3</v>
      </c>
      <c r="AH57" s="2">
        <f ca="1">IFERROR(__xludf.DUMMYFUNCTION("""COMPUTED_VALUE"""),3)</f>
        <v>3</v>
      </c>
      <c r="AI57" s="2">
        <f ca="1">IFERROR(__xludf.DUMMYFUNCTION("""COMPUTED_VALUE"""),3)</f>
        <v>3</v>
      </c>
      <c r="AJ57" s="2">
        <f ca="1">IFERROR(__xludf.DUMMYFUNCTION("""COMPUTED_VALUE"""),3)</f>
        <v>3</v>
      </c>
      <c r="AK57" s="2">
        <f ca="1">IFERROR(__xludf.DUMMYFUNCTION("""COMPUTED_VALUE"""),3)</f>
        <v>3</v>
      </c>
      <c r="AL57" s="2">
        <f ca="1">IFERROR(__xludf.DUMMYFUNCTION("""COMPUTED_VALUE"""),3)</f>
        <v>3</v>
      </c>
      <c r="AM57" s="2">
        <f ca="1">IFERROR(__xludf.DUMMYFUNCTION("""COMPUTED_VALUE"""),3)</f>
        <v>3</v>
      </c>
      <c r="AN57" s="2">
        <f ca="1">IFERROR(__xludf.DUMMYFUNCTION("""COMPUTED_VALUE"""),3)</f>
        <v>3</v>
      </c>
      <c r="AO57" s="2">
        <f ca="1">IFERROR(__xludf.DUMMYFUNCTION("""COMPUTED_VALUE"""),3)</f>
        <v>3</v>
      </c>
      <c r="AP57" s="2">
        <f ca="1">IFERROR(__xludf.DUMMYFUNCTION("""COMPUTED_VALUE"""),3)</f>
        <v>3</v>
      </c>
      <c r="AQ57" s="2">
        <f ca="1">IFERROR(__xludf.DUMMYFUNCTION("""COMPUTED_VALUE"""),3)</f>
        <v>3</v>
      </c>
      <c r="AR57" s="2">
        <f ca="1">IFERROR(__xludf.DUMMYFUNCTION("""COMPUTED_VALUE"""),3)</f>
        <v>3</v>
      </c>
      <c r="AS57" s="2">
        <f ca="1">IFERROR(__xludf.DUMMYFUNCTION("""COMPUTED_VALUE"""),3)</f>
        <v>3</v>
      </c>
      <c r="AT57" s="2">
        <f ca="1">IFERROR(__xludf.DUMMYFUNCTION("""COMPUTED_VALUE"""),3)</f>
        <v>3</v>
      </c>
      <c r="AU57" s="2">
        <f ca="1">IFERROR(__xludf.DUMMYFUNCTION("""COMPUTED_VALUE"""),3)</f>
        <v>3</v>
      </c>
      <c r="AV57" s="2">
        <f ca="1">IFERROR(__xludf.DUMMYFUNCTION("""COMPUTED_VALUE"""),3)</f>
        <v>3</v>
      </c>
      <c r="AW57" s="2">
        <f ca="1">IFERROR(__xludf.DUMMYFUNCTION("""COMPUTED_VALUE"""),3)</f>
        <v>3</v>
      </c>
      <c r="AX57" s="2">
        <f ca="1">IFERROR(__xludf.DUMMYFUNCTION("""COMPUTED_VALUE"""),3)</f>
        <v>3</v>
      </c>
      <c r="AY57" s="2">
        <f ca="1">IFERROR(__xludf.DUMMYFUNCTION("""COMPUTED_VALUE"""),3)</f>
        <v>3</v>
      </c>
      <c r="AZ57" s="2">
        <f ca="1">IFERROR(__xludf.DUMMYFUNCTION("""COMPUTED_VALUE"""),3)</f>
        <v>3</v>
      </c>
    </row>
    <row r="58" spans="1:52" ht="13.2" x14ac:dyDescent="0.25">
      <c r="A58" s="2" t="str">
        <f ca="1">IFERROR(__xludf.DUMMYFUNCTION("""COMPUTED_VALUE"""),"")</f>
        <v/>
      </c>
      <c r="B58" s="2" t="str">
        <f ca="1">IFERROR(__xludf.DUMMYFUNCTION("""COMPUTED_VALUE"""),"Italy")</f>
        <v>Italy</v>
      </c>
      <c r="C58" s="2">
        <f ca="1">IFERROR(__xludf.DUMMYFUNCTION("""COMPUTED_VALUE"""),43)</f>
        <v>43</v>
      </c>
      <c r="D58" s="2">
        <f ca="1">IFERROR(__xludf.DUMMYFUNCTION("""COMPUTED_VALUE"""),12)</f>
        <v>12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IFERROR(__xludf.DUMMYFUNCTION("""COMPUTED_VALUE"""),0)</f>
        <v>0</v>
      </c>
      <c r="AJ58" s="2">
        <f ca="1">IFERROR(__xludf.DUMMYFUNCTION("""COMPUTED_VALUE"""),1)</f>
        <v>1</v>
      </c>
      <c r="AK58" s="2">
        <f ca="1">IFERROR(__xludf.DUMMYFUNCTION("""COMPUTED_VALUE"""),2)</f>
        <v>2</v>
      </c>
      <c r="AL58" s="2">
        <f ca="1">IFERROR(__xludf.DUMMYFUNCTION("""COMPUTED_VALUE"""),1)</f>
        <v>1</v>
      </c>
      <c r="AM58" s="2">
        <f ca="1">IFERROR(__xludf.DUMMYFUNCTION("""COMPUTED_VALUE"""),1)</f>
        <v>1</v>
      </c>
      <c r="AN58" s="2">
        <f ca="1">IFERROR(__xludf.DUMMYFUNCTION("""COMPUTED_VALUE"""),3)</f>
        <v>3</v>
      </c>
      <c r="AO58" s="2">
        <f ca="1">IFERROR(__xludf.DUMMYFUNCTION("""COMPUTED_VALUE"""),45)</f>
        <v>45</v>
      </c>
      <c r="AP58" s="2">
        <f ca="1">IFERROR(__xludf.DUMMYFUNCTION("""COMPUTED_VALUE"""),46)</f>
        <v>46</v>
      </c>
      <c r="AQ58" s="2">
        <f ca="1">IFERROR(__xludf.DUMMYFUNCTION("""COMPUTED_VALUE"""),46)</f>
        <v>46</v>
      </c>
      <c r="AR58" s="2">
        <f ca="1">IFERROR(__xludf.DUMMYFUNCTION("""COMPUTED_VALUE"""),83)</f>
        <v>83</v>
      </c>
      <c r="AS58" s="2">
        <f ca="1">IFERROR(__xludf.DUMMYFUNCTION("""COMPUTED_VALUE"""),149)</f>
        <v>149</v>
      </c>
      <c r="AT58" s="2">
        <f ca="1">IFERROR(__xludf.DUMMYFUNCTION("""COMPUTED_VALUE"""),160)</f>
        <v>160</v>
      </c>
      <c r="AU58" s="2">
        <f ca="1">IFERROR(__xludf.DUMMYFUNCTION("""COMPUTED_VALUE"""),276)</f>
        <v>276</v>
      </c>
      <c r="AV58" s="2">
        <f ca="1">IFERROR(__xludf.DUMMYFUNCTION("""COMPUTED_VALUE"""),414)</f>
        <v>414</v>
      </c>
      <c r="AW58" s="2">
        <f ca="1">IFERROR(__xludf.DUMMYFUNCTION("""COMPUTED_VALUE"""),523)</f>
        <v>523</v>
      </c>
      <c r="AX58" s="2">
        <f ca="1">IFERROR(__xludf.DUMMYFUNCTION("""COMPUTED_VALUE"""),589)</f>
        <v>589</v>
      </c>
      <c r="AY58" s="2">
        <f ca="1">IFERROR(__xludf.DUMMYFUNCTION("""COMPUTED_VALUE"""),622)</f>
        <v>622</v>
      </c>
      <c r="AZ58" s="2">
        <f ca="1">IFERROR(__xludf.DUMMYFUNCTION("""COMPUTED_VALUE"""),724)</f>
        <v>724</v>
      </c>
    </row>
    <row r="59" spans="1:52" ht="13.2" x14ac:dyDescent="0.25">
      <c r="A59" s="2" t="str">
        <f ca="1">IFERROR(__xludf.DUMMYFUNCTION("""COMPUTED_VALUE"""),"")</f>
        <v/>
      </c>
      <c r="B59" s="2" t="str">
        <f ca="1">IFERROR(__xludf.DUMMYFUNCTION("""COMPUTED_VALUE"""),"UK")</f>
        <v>UK</v>
      </c>
      <c r="C59" s="2">
        <f ca="1">IFERROR(__xludf.DUMMYFUNCTION("""COMPUTED_VALUE"""),55)</f>
        <v>55</v>
      </c>
      <c r="D59" s="2">
        <f ca="1">IFERROR(__xludf.DUMMYFUNCTION("""COMPUTED_VALUE"""),-3)</f>
        <v>-3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IFERROR(__xludf.DUMMYFUNCTION("""COMPUTED_VALUE"""),1)</f>
        <v>1</v>
      </c>
      <c r="AA59" s="2">
        <f ca="1">IFERROR(__xludf.DUMMYFUNCTION("""COMPUTED_VALUE"""),1)</f>
        <v>1</v>
      </c>
      <c r="AB59" s="2">
        <f ca="1">IFERROR(__xludf.DUMMYFUNCTION("""COMPUTED_VALUE"""),1)</f>
        <v>1</v>
      </c>
      <c r="AC59" s="2">
        <f ca="1">IFERROR(__xludf.DUMMYFUNCTION("""COMPUTED_VALUE"""),1)</f>
        <v>1</v>
      </c>
      <c r="AD59" s="2">
        <f ca="1">IFERROR(__xludf.DUMMYFUNCTION("""COMPUTED_VALUE"""),8)</f>
        <v>8</v>
      </c>
      <c r="AE59" s="2">
        <f ca="1">IFERROR(__xludf.DUMMYFUNCTION("""COMPUTED_VALUE"""),8)</f>
        <v>8</v>
      </c>
      <c r="AF59" s="2">
        <f ca="1">IFERROR(__xludf.DUMMYFUNCTION("""COMPUTED_VALUE"""),8)</f>
        <v>8</v>
      </c>
      <c r="AG59" s="2">
        <f ca="1">IFERROR(__xludf.DUMMYFUNCTION("""COMPUTED_VALUE"""),8)</f>
        <v>8</v>
      </c>
      <c r="AH59" s="2">
        <f ca="1">IFERROR(__xludf.DUMMYFUNCTION("""COMPUTED_VALUE"""),8)</f>
        <v>8</v>
      </c>
      <c r="AI59" s="2">
        <f ca="1">IFERROR(__xludf.DUMMYFUNCTION("""COMPUTED_VALUE"""),8)</f>
        <v>8</v>
      </c>
      <c r="AJ59" s="2">
        <f ca="1">IFERROR(__xludf.DUMMYFUNCTION("""COMPUTED_VALUE"""),8)</f>
        <v>8</v>
      </c>
      <c r="AK59" s="2">
        <f ca="1">IFERROR(__xludf.DUMMYFUNCTION("""COMPUTED_VALUE"""),8)</f>
        <v>8</v>
      </c>
      <c r="AL59" s="2">
        <f ca="1">IFERROR(__xludf.DUMMYFUNCTION("""COMPUTED_VALUE"""),8)</f>
        <v>8</v>
      </c>
      <c r="AM59" s="2">
        <f ca="1">IFERROR(__xludf.DUMMYFUNCTION("""COMPUTED_VALUE"""),8)</f>
        <v>8</v>
      </c>
      <c r="AN59" s="2">
        <f ca="1">IFERROR(__xludf.DUMMYFUNCTION("""COMPUTED_VALUE"""),8)</f>
        <v>8</v>
      </c>
      <c r="AO59" s="2">
        <f ca="1">IFERROR(__xludf.DUMMYFUNCTION("""COMPUTED_VALUE"""),8)</f>
        <v>8</v>
      </c>
      <c r="AP59" s="2">
        <f ca="1">IFERROR(__xludf.DUMMYFUNCTION("""COMPUTED_VALUE"""),8)</f>
        <v>8</v>
      </c>
      <c r="AQ59" s="2">
        <f ca="1">IFERROR(__xludf.DUMMYFUNCTION("""COMPUTED_VALUE"""),8)</f>
        <v>8</v>
      </c>
      <c r="AR59" s="2">
        <f ca="1">IFERROR(__xludf.DUMMYFUNCTION("""COMPUTED_VALUE"""),8)</f>
        <v>8</v>
      </c>
      <c r="AS59" s="2">
        <f ca="1">IFERROR(__xludf.DUMMYFUNCTION("""COMPUTED_VALUE"""),8)</f>
        <v>8</v>
      </c>
      <c r="AT59" s="2">
        <f ca="1">IFERROR(__xludf.DUMMYFUNCTION("""COMPUTED_VALUE"""),8)</f>
        <v>8</v>
      </c>
      <c r="AU59" s="2">
        <f ca="1">IFERROR(__xludf.DUMMYFUNCTION("""COMPUTED_VALUE"""),8)</f>
        <v>8</v>
      </c>
      <c r="AV59" s="2">
        <f ca="1">IFERROR(__xludf.DUMMYFUNCTION("""COMPUTED_VALUE"""),8)</f>
        <v>8</v>
      </c>
      <c r="AW59" s="2">
        <f ca="1">IFERROR(__xludf.DUMMYFUNCTION("""COMPUTED_VALUE"""),8)</f>
        <v>8</v>
      </c>
      <c r="AX59" s="2">
        <f ca="1">IFERROR(__xludf.DUMMYFUNCTION("""COMPUTED_VALUE"""),18)</f>
        <v>18</v>
      </c>
      <c r="AY59" s="2">
        <f ca="1">IFERROR(__xludf.DUMMYFUNCTION("""COMPUTED_VALUE"""),18)</f>
        <v>18</v>
      </c>
      <c r="AZ59" s="2">
        <f ca="1">IFERROR(__xludf.DUMMYFUNCTION("""COMPUTED_VALUE"""),18)</f>
        <v>18</v>
      </c>
    </row>
    <row r="60" spans="1:52" ht="13.2" x14ac:dyDescent="0.25">
      <c r="A60" s="2" t="str">
        <f ca="1">IFERROR(__xludf.DUMMYFUNCTION("""COMPUTED_VALUE"""),"")</f>
        <v/>
      </c>
      <c r="B60" s="2" t="str">
        <f ca="1">IFERROR(__xludf.DUMMYFUNCTION("""COMPUTED_VALUE"""),"Russia")</f>
        <v>Russia</v>
      </c>
      <c r="C60" s="2">
        <f ca="1">IFERROR(__xludf.DUMMYFUNCTION("""COMPUTED_VALUE"""),60)</f>
        <v>60</v>
      </c>
      <c r="D60" s="2">
        <f ca="1">IFERROR(__xludf.DUMMYFUNCTION("""COMPUTED_VALUE"""),90)</f>
        <v>90</v>
      </c>
      <c r="E60" s="2">
        <f ca="1">IFERROR(__xludf.DUMMYFUNCTION("""COMPUTED_VALUE"""),0)</f>
        <v>0</v>
      </c>
      <c r="F60" s="2">
        <f ca="1">IFERROR(__xludf.DUMMYFUNCTION("""COMPUTED_VALUE"""),0)</f>
        <v>0</v>
      </c>
      <c r="G60" s="2">
        <f ca="1">IFERROR(__xludf.DUMMYFUNCTION("""COMPUTED_VALUE"""),0)</f>
        <v>0</v>
      </c>
      <c r="H60" s="2">
        <f ca="1">IFERROR(__xludf.DUMMYFUNCTION("""COMPUTED_VALUE"""),0)</f>
        <v>0</v>
      </c>
      <c r="I60" s="2">
        <f ca="1">IFERROR(__xludf.DUMMYFUNCTION("""COMPUTED_VALUE"""),0)</f>
        <v>0</v>
      </c>
      <c r="J60" s="2">
        <f ca="1">IFERROR(__xludf.DUMMYFUNCTION("""COMPUTED_VALUE"""),0)</f>
        <v>0</v>
      </c>
      <c r="K60" s="2">
        <f ca="1">IFERROR(__xludf.DUMMYFUNCTION("""COMPUTED_VALUE"""),0)</f>
        <v>0</v>
      </c>
      <c r="L60" s="2">
        <f ca="1">IFERROR(__xludf.DUMMYFUNCTION("""COMPUTED_VALUE"""),0)</f>
        <v>0</v>
      </c>
      <c r="M60" s="2">
        <f ca="1">IFERROR(__xludf.DUMMYFUNCTION("""COMPUTED_VALUE"""),0)</f>
        <v>0</v>
      </c>
      <c r="N60" s="2">
        <f ca="1">IFERROR(__xludf.DUMMYFUNCTION("""COMPUTED_VALUE"""),0)</f>
        <v>0</v>
      </c>
      <c r="O60" s="2">
        <f ca="1">IFERROR(__xludf.DUMMYFUNCTION("""COMPUTED_VALUE"""),0)</f>
        <v>0</v>
      </c>
      <c r="P60" s="2">
        <f ca="1">IFERROR(__xludf.DUMMYFUNCTION("""COMPUTED_VALUE"""),0)</f>
        <v>0</v>
      </c>
      <c r="Q60" s="2">
        <f ca="1">IFERROR(__xludf.DUMMYFUNCTION("""COMPUTED_VALUE"""),0)</f>
        <v>0</v>
      </c>
      <c r="R60" s="2">
        <f ca="1">IFERROR(__xludf.DUMMYFUNCTION("""COMPUTED_VALUE"""),0)</f>
        <v>0</v>
      </c>
      <c r="S60" s="2">
        <f ca="1">IFERROR(__xludf.DUMMYFUNCTION("""COMPUTED_VALUE"""),0)</f>
        <v>0</v>
      </c>
      <c r="T60" s="2">
        <f ca="1">IFERROR(__xludf.DUMMYFUNCTION("""COMPUTED_VALUE"""),0)</f>
        <v>0</v>
      </c>
      <c r="U60" s="2">
        <f ca="1">IFERROR(__xludf.DUMMYFUNCTION("""COMPUTED_VALUE"""),0)</f>
        <v>0</v>
      </c>
      <c r="V60" s="2">
        <f ca="1">IFERROR(__xludf.DUMMYFUNCTION("""COMPUTED_VALUE"""),0)</f>
        <v>0</v>
      </c>
      <c r="W60" s="2">
        <f ca="1">IFERROR(__xludf.DUMMYFUNCTION("""COMPUTED_VALUE"""),0)</f>
        <v>0</v>
      </c>
      <c r="X60" s="2">
        <f ca="1">IFERROR(__xludf.DUMMYFUNCTION("""COMPUTED_VALUE"""),0)</f>
        <v>0</v>
      </c>
      <c r="Y60" s="2">
        <f ca="1">IFERROR(__xludf.DUMMYFUNCTION("""COMPUTED_VALUE"""),0)</f>
        <v>0</v>
      </c>
      <c r="Z60" s="2">
        <f ca="1">IFERROR(__xludf.DUMMYFUNCTION("""COMPUTED_VALUE"""),2)</f>
        <v>2</v>
      </c>
      <c r="AA60" s="2">
        <f ca="1">IFERROR(__xludf.DUMMYFUNCTION("""COMPUTED_VALUE"""),2)</f>
        <v>2</v>
      </c>
      <c r="AB60" s="2">
        <f ca="1">IFERROR(__xludf.DUMMYFUNCTION("""COMPUTED_VALUE"""),2)</f>
        <v>2</v>
      </c>
      <c r="AC60" s="2">
        <f ca="1">IFERROR(__xludf.DUMMYFUNCTION("""COMPUTED_VALUE"""),2)</f>
        <v>2</v>
      </c>
      <c r="AD60" s="2">
        <f ca="1">IFERROR(__xludf.DUMMYFUNCTION("""COMPUTED_VALUE"""),2)</f>
        <v>2</v>
      </c>
      <c r="AE60" s="2">
        <f ca="1">IFERROR(__xludf.DUMMYFUNCTION("""COMPUTED_VALUE"""),2)</f>
        <v>2</v>
      </c>
      <c r="AF60" s="2">
        <f ca="1">IFERROR(__xludf.DUMMYFUNCTION("""COMPUTED_VALUE"""),2)</f>
        <v>2</v>
      </c>
      <c r="AG60" s="2">
        <f ca="1">IFERROR(__xludf.DUMMYFUNCTION("""COMPUTED_VALUE"""),2)</f>
        <v>2</v>
      </c>
      <c r="AH60" s="2">
        <f ca="1">IFERROR(__xludf.DUMMYFUNCTION("""COMPUTED_VALUE"""),2)</f>
        <v>2</v>
      </c>
      <c r="AI60" s="2">
        <f ca="1">IFERROR(__xludf.DUMMYFUNCTION("""COMPUTED_VALUE"""),2)</f>
        <v>2</v>
      </c>
      <c r="AJ60" s="2">
        <f ca="1">IFERROR(__xludf.DUMMYFUNCTION("""COMPUTED_VALUE"""),2)</f>
        <v>2</v>
      </c>
      <c r="AK60" s="2">
        <f ca="1">IFERROR(__xludf.DUMMYFUNCTION("""COMPUTED_VALUE"""),2)</f>
        <v>2</v>
      </c>
      <c r="AL60" s="2">
        <f ca="1">IFERROR(__xludf.DUMMYFUNCTION("""COMPUTED_VALUE"""),2)</f>
        <v>2</v>
      </c>
      <c r="AM60" s="2">
        <f ca="1">IFERROR(__xludf.DUMMYFUNCTION("""COMPUTED_VALUE"""),2)</f>
        <v>2</v>
      </c>
      <c r="AN60" s="2">
        <f ca="1">IFERROR(__xludf.DUMMYFUNCTION("""COMPUTED_VALUE"""),2)</f>
        <v>2</v>
      </c>
      <c r="AO60" s="2">
        <f ca="1">IFERROR(__xludf.DUMMYFUNCTION("""COMPUTED_VALUE"""),2)</f>
        <v>2</v>
      </c>
      <c r="AP60" s="2">
        <f ca="1">IFERROR(__xludf.DUMMYFUNCTION("""COMPUTED_VALUE"""),2)</f>
        <v>2</v>
      </c>
      <c r="AQ60" s="2">
        <f ca="1">IFERROR(__xludf.DUMMYFUNCTION("""COMPUTED_VALUE"""),2)</f>
        <v>2</v>
      </c>
      <c r="AR60" s="2">
        <f ca="1">IFERROR(__xludf.DUMMYFUNCTION("""COMPUTED_VALUE"""),2)</f>
        <v>2</v>
      </c>
      <c r="AS60" s="2">
        <f ca="1">IFERROR(__xludf.DUMMYFUNCTION("""COMPUTED_VALUE"""),2)</f>
        <v>2</v>
      </c>
      <c r="AT60" s="2">
        <f ca="1">IFERROR(__xludf.DUMMYFUNCTION("""COMPUTED_VALUE"""),2)</f>
        <v>2</v>
      </c>
      <c r="AU60" s="2">
        <f ca="1">IFERROR(__xludf.DUMMYFUNCTION("""COMPUTED_VALUE"""),2)</f>
        <v>2</v>
      </c>
      <c r="AV60" s="2">
        <f ca="1">IFERROR(__xludf.DUMMYFUNCTION("""COMPUTED_VALUE"""),2)</f>
        <v>2</v>
      </c>
      <c r="AW60" s="2">
        <f ca="1">IFERROR(__xludf.DUMMYFUNCTION("""COMPUTED_VALUE"""),2)</f>
        <v>2</v>
      </c>
      <c r="AX60" s="2">
        <f ca="1">IFERROR(__xludf.DUMMYFUNCTION("""COMPUTED_VALUE"""),2)</f>
        <v>2</v>
      </c>
      <c r="AY60" s="2">
        <f ca="1">IFERROR(__xludf.DUMMYFUNCTION("""COMPUTED_VALUE"""),3)</f>
        <v>3</v>
      </c>
      <c r="AZ60" s="2">
        <f ca="1">IFERROR(__xludf.DUMMYFUNCTION("""COMPUTED_VALUE"""),3)</f>
        <v>3</v>
      </c>
    </row>
    <row r="61" spans="1:52" ht="13.2" x14ac:dyDescent="0.25">
      <c r="A61" s="2" t="str">
        <f ca="1">IFERROR(__xludf.DUMMYFUNCTION("""COMPUTED_VALUE"""),"")</f>
        <v/>
      </c>
      <c r="B61" s="2" t="str">
        <f ca="1">IFERROR(__xludf.DUMMYFUNCTION("""COMPUTED_VALUE"""),"Sweden")</f>
        <v>Sweden</v>
      </c>
      <c r="C61" s="2">
        <f ca="1">IFERROR(__xludf.DUMMYFUNCTION("""COMPUTED_VALUE"""),63)</f>
        <v>63</v>
      </c>
      <c r="D61" s="2">
        <f ca="1">IFERROR(__xludf.DUMMYFUNCTION("""COMPUTED_VALUE"""),16)</f>
        <v>16</v>
      </c>
      <c r="E61" s="2">
        <f ca="1">IFERROR(__xludf.DUMMYFUNCTION("""COMPUTED_VALUE"""),0)</f>
        <v>0</v>
      </c>
      <c r="F61" s="2">
        <f ca="1">IFERROR(__xludf.DUMMYFUNCTION("""COMPUTED_VALUE"""),0)</f>
        <v>0</v>
      </c>
      <c r="G61" s="2">
        <f ca="1">IFERROR(__xludf.DUMMYFUNCTION("""COMPUTED_VALUE"""),0)</f>
        <v>0</v>
      </c>
      <c r="H61" s="2">
        <f ca="1">IFERROR(__xludf.DUMMYFUNCTION("""COMPUTED_VALUE"""),0)</f>
        <v>0</v>
      </c>
      <c r="I61" s="2">
        <f ca="1">IFERROR(__xludf.DUMMYFUNCTION("""COMPUTED_VALUE"""),0)</f>
        <v>0</v>
      </c>
      <c r="J61" s="2">
        <f ca="1">IFERROR(__xludf.DUMMYFUNCTION("""COMPUTED_VALUE"""),0)</f>
        <v>0</v>
      </c>
      <c r="K61" s="2">
        <f ca="1">IFERROR(__xludf.DUMMYFUNCTION("""COMPUTED_VALUE"""),0)</f>
        <v>0</v>
      </c>
      <c r="L61" s="2">
        <f ca="1">IFERROR(__xludf.DUMMYFUNCTION("""COMPUTED_VALUE"""),0)</f>
        <v>0</v>
      </c>
      <c r="M61" s="2">
        <f ca="1">IFERROR(__xludf.DUMMYFUNCTION("""COMPUTED_VALUE"""),0)</f>
        <v>0</v>
      </c>
      <c r="N61" s="2">
        <f ca="1">IFERROR(__xludf.DUMMYFUNCTION("""COMPUTED_VALUE"""),0)</f>
        <v>0</v>
      </c>
      <c r="O61" s="2">
        <f ca="1">IFERROR(__xludf.DUMMYFUNCTION("""COMPUTED_VALUE"""),0)</f>
        <v>0</v>
      </c>
      <c r="P61" s="2">
        <f ca="1">IFERROR(__xludf.DUMMYFUNCTION("""COMPUTED_VALUE"""),0)</f>
        <v>0</v>
      </c>
      <c r="Q61" s="2">
        <f ca="1">IFERROR(__xludf.DUMMYFUNCTION("""COMPUTED_VALUE"""),0)</f>
        <v>0</v>
      </c>
      <c r="R61" s="2">
        <f ca="1">IFERROR(__xludf.DUMMYFUNCTION("""COMPUTED_VALUE"""),0)</f>
        <v>0</v>
      </c>
      <c r="S61" s="2">
        <f ca="1">IFERROR(__xludf.DUMMYFUNCTION("""COMPUTED_VALUE"""),0)</f>
        <v>0</v>
      </c>
      <c r="T61" s="2">
        <f ca="1">IFERROR(__xludf.DUMMYFUNCTION("""COMPUTED_VALUE"""),0)</f>
        <v>0</v>
      </c>
      <c r="U61" s="2">
        <f ca="1">IFERROR(__xludf.DUMMYFUNCTION("""COMPUTED_VALUE"""),0)</f>
        <v>0</v>
      </c>
      <c r="V61" s="2">
        <f ca="1">IFERROR(__xludf.DUMMYFUNCTION("""COMPUTED_VALUE"""),0)</f>
        <v>0</v>
      </c>
      <c r="W61" s="2">
        <f ca="1">IFERROR(__xludf.DUMMYFUNCTION("""COMPUTED_VALUE"""),0)</f>
        <v>0</v>
      </c>
      <c r="X61" s="2">
        <f ca="1">IFERROR(__xludf.DUMMYFUNCTION("""COMPUTED_VALUE"""),0)</f>
        <v>0</v>
      </c>
      <c r="Y61" s="2">
        <f ca="1">IFERROR(__xludf.DUMMYFUNCTION("""COMPUTED_VALUE"""),0)</f>
        <v>0</v>
      </c>
      <c r="Z61" s="2">
        <f ca="1">IFERROR(__xludf.DUMMYFUNCTION("""COMPUTED_VALUE"""),0)</f>
        <v>0</v>
      </c>
      <c r="AA61" s="2">
        <f ca="1">IFERROR(__xludf.DUMMYFUNCTION("""COMPUTED_VALUE"""),0)</f>
        <v>0</v>
      </c>
      <c r="AB61" s="2">
        <f ca="1">IFERROR(__xludf.DUMMYFUNCTION("""COMPUTED_VALUE"""),0)</f>
        <v>0</v>
      </c>
      <c r="AC61" s="2">
        <f ca="1">IFERROR(__xludf.DUMMYFUNCTION("""COMPUTED_VALUE"""),0)</f>
        <v>0</v>
      </c>
      <c r="AD61" s="2">
        <f ca="1">IFERROR(__xludf.DUMMYFUNCTION("""COMPUTED_VALUE"""),0)</f>
        <v>0</v>
      </c>
      <c r="AE61" s="2">
        <f ca="1">IFERROR(__xludf.DUMMYFUNCTION("""COMPUTED_VALUE"""),0)</f>
        <v>0</v>
      </c>
      <c r="AF61" s="2">
        <f ca="1">IFERROR(__xludf.DUMMYFUNCTION("""COMPUTED_VALUE"""),0)</f>
        <v>0</v>
      </c>
      <c r="AG61" s="2">
        <f ca="1">IFERROR(__xludf.DUMMYFUNCTION("""COMPUTED_VALUE"""),0)</f>
        <v>0</v>
      </c>
      <c r="AH61" s="2">
        <f ca="1">IFERROR(__xludf.DUMMYFUNCTION("""COMPUTED_VALUE"""),0)</f>
        <v>0</v>
      </c>
      <c r="AI61" s="2">
        <f ca="1">IFERROR(__xludf.DUMMYFUNCTION("""COMPUTED_VALUE"""),0)</f>
        <v>0</v>
      </c>
      <c r="AJ61" s="2">
        <f ca="1">IFERROR(__xludf.DUMMYFUNCTION("""COMPUTED_VALUE"""),0)</f>
        <v>0</v>
      </c>
      <c r="AK61" s="2">
        <f ca="1">IFERROR(__xludf.DUMMYFUNCTION("""COMPUTED_VALUE"""),0)</f>
        <v>0</v>
      </c>
      <c r="AL61" s="2">
        <f ca="1">IFERROR(__xludf.DUMMYFUNCTION("""COMPUTED_VALUE"""),0)</f>
        <v>0</v>
      </c>
      <c r="AM61" s="2">
        <f ca="1">IFERROR(__xludf.DUMMYFUNCTION("""COMPUTED_VALUE"""),0)</f>
        <v>0</v>
      </c>
      <c r="AN61" s="2">
        <f ca="1">IFERROR(__xludf.DUMMYFUNCTION("""COMPUTED_VALUE"""),0)</f>
        <v>0</v>
      </c>
      <c r="AO61" s="2">
        <f ca="1">IFERROR(__xludf.DUMMYFUNCTION("""COMPUTED_VALUE"""),0)</f>
        <v>0</v>
      </c>
      <c r="AP61" s="2">
        <f ca="1">IFERROR(__xludf.DUMMYFUNCTION("""COMPUTED_VALUE"""),0)</f>
        <v>0</v>
      </c>
      <c r="AQ61" s="2">
        <f ca="1">IFERROR(__xludf.DUMMYFUNCTION("""COMPUTED_VALUE"""),0)</f>
        <v>0</v>
      </c>
      <c r="AR61" s="2">
        <f ca="1">IFERROR(__xludf.DUMMYFUNCTION("""COMPUTED_VALUE"""),0)</f>
        <v>0</v>
      </c>
      <c r="AS61" s="2">
        <f ca="1">IFERROR(__xludf.DUMMYFUNCTION("""COMPUTED_VALUE"""),0)</f>
        <v>0</v>
      </c>
      <c r="AT61" s="2">
        <f ca="1">IFERROR(__xludf.DUMMYFUNCTION("""COMPUTED_VALUE"""),0)</f>
        <v>0</v>
      </c>
      <c r="AU61" s="2">
        <f ca="1">IFERROR(__xludf.DUMMYFUNCTION("""COMPUTED_VALUE"""),0)</f>
        <v>0</v>
      </c>
      <c r="AV61" s="2">
        <f ca="1">IFERROR(__xludf.DUMMYFUNCTION("""COMPUTED_VALUE"""),0)</f>
        <v>0</v>
      </c>
      <c r="AW61" s="2">
        <f ca="1">IFERROR(__xludf.DUMMYFUNCTION("""COMPUTED_VALUE"""),0)</f>
        <v>0</v>
      </c>
      <c r="AX61" s="2">
        <f ca="1">IFERROR(__xludf.DUMMYFUNCTION("""COMPUTED_VALUE"""),0)</f>
        <v>0</v>
      </c>
      <c r="AY61" s="2">
        <f ca="1">IFERROR(__xludf.DUMMYFUNCTION("""COMPUTED_VALUE"""),0)</f>
        <v>0</v>
      </c>
      <c r="AZ61" s="2">
        <f ca="1">IFERROR(__xludf.DUMMYFUNCTION("""COMPUTED_VALUE"""),1)</f>
        <v>1</v>
      </c>
    </row>
    <row r="62" spans="1:52" ht="13.2" x14ac:dyDescent="0.25">
      <c r="A62" s="2" t="str">
        <f ca="1">IFERROR(__xludf.DUMMYFUNCTION("""COMPUTED_VALUE"""),"")</f>
        <v/>
      </c>
      <c r="B62" s="2" t="str">
        <f ca="1">IFERROR(__xludf.DUMMYFUNCTION("""COMPUTED_VALUE"""),"Spain")</f>
        <v>Spain</v>
      </c>
      <c r="C62" s="2">
        <f ca="1">IFERROR(__xludf.DUMMYFUNCTION("""COMPUTED_VALUE"""),40)</f>
        <v>40</v>
      </c>
      <c r="D62" s="2">
        <f ca="1">IFERROR(__xludf.DUMMYFUNCTION("""COMPUTED_VALUE"""),-4)</f>
        <v>-4</v>
      </c>
      <c r="E62" s="2">
        <f ca="1">IFERROR(__xludf.DUMMYFUNCTION("""COMPUTED_VALUE"""),0)</f>
        <v>0</v>
      </c>
      <c r="F62" s="2">
        <f ca="1">IFERROR(__xludf.DUMMYFUNCTION("""COMPUTED_VALUE"""),0)</f>
        <v>0</v>
      </c>
      <c r="G62" s="2">
        <f ca="1">IFERROR(__xludf.DUMMYFUNCTION("""COMPUTED_VALUE"""),0)</f>
        <v>0</v>
      </c>
      <c r="H62" s="2">
        <f ca="1">IFERROR(__xludf.DUMMYFUNCTION("""COMPUTED_VALUE"""),0)</f>
        <v>0</v>
      </c>
      <c r="I62" s="2">
        <f ca="1">IFERROR(__xludf.DUMMYFUNCTION("""COMPUTED_VALUE"""),0)</f>
        <v>0</v>
      </c>
      <c r="J62" s="2">
        <f ca="1">IFERROR(__xludf.DUMMYFUNCTION("""COMPUTED_VALUE"""),0)</f>
        <v>0</v>
      </c>
      <c r="K62" s="2">
        <f ca="1">IFERROR(__xludf.DUMMYFUNCTION("""COMPUTED_VALUE"""),0)</f>
        <v>0</v>
      </c>
      <c r="L62" s="2">
        <f ca="1">IFERROR(__xludf.DUMMYFUNCTION("""COMPUTED_VALUE"""),0)</f>
        <v>0</v>
      </c>
      <c r="M62" s="2">
        <f ca="1">IFERROR(__xludf.DUMMYFUNCTION("""COMPUTED_VALUE"""),0)</f>
        <v>0</v>
      </c>
      <c r="N62" s="2">
        <f ca="1">IFERROR(__xludf.DUMMYFUNCTION("""COMPUTED_VALUE"""),0)</f>
        <v>0</v>
      </c>
      <c r="O62" s="2">
        <f ca="1">IFERROR(__xludf.DUMMYFUNCTION("""COMPUTED_VALUE"""),0)</f>
        <v>0</v>
      </c>
      <c r="P62" s="2">
        <f ca="1">IFERROR(__xludf.DUMMYFUNCTION("""COMPUTED_VALUE"""),0)</f>
        <v>0</v>
      </c>
      <c r="Q62" s="2">
        <f ca="1">IFERROR(__xludf.DUMMYFUNCTION("""COMPUTED_VALUE"""),0)</f>
        <v>0</v>
      </c>
      <c r="R62" s="2">
        <f ca="1">IFERROR(__xludf.DUMMYFUNCTION("""COMPUTED_VALUE"""),0)</f>
        <v>0</v>
      </c>
      <c r="S62" s="2">
        <f ca="1">IFERROR(__xludf.DUMMYFUNCTION("""COMPUTED_VALUE"""),0)</f>
        <v>0</v>
      </c>
      <c r="T62" s="2">
        <f ca="1">IFERROR(__xludf.DUMMYFUNCTION("""COMPUTED_VALUE"""),0)</f>
        <v>0</v>
      </c>
      <c r="U62" s="2">
        <f ca="1">IFERROR(__xludf.DUMMYFUNCTION("""COMPUTED_VALUE"""),0)</f>
        <v>0</v>
      </c>
      <c r="V62" s="2">
        <f ca="1">IFERROR(__xludf.DUMMYFUNCTION("""COMPUTED_VALUE"""),0)</f>
        <v>0</v>
      </c>
      <c r="W62" s="2">
        <f ca="1">IFERROR(__xludf.DUMMYFUNCTION("""COMPUTED_VALUE"""),0)</f>
        <v>0</v>
      </c>
      <c r="X62" s="2">
        <f ca="1">IFERROR(__xludf.DUMMYFUNCTION("""COMPUTED_VALUE"""),0)</f>
        <v>0</v>
      </c>
      <c r="Y62" s="2">
        <f ca="1">IFERROR(__xludf.DUMMYFUNCTION("""COMPUTED_VALUE"""),0)</f>
        <v>0</v>
      </c>
      <c r="Z62" s="2">
        <f ca="1">IFERROR(__xludf.DUMMYFUNCTION("""COMPUTED_VALUE"""),0)</f>
        <v>0</v>
      </c>
      <c r="AA62" s="2">
        <f ca="1">IFERROR(__xludf.DUMMYFUNCTION("""COMPUTED_VALUE"""),0)</f>
        <v>0</v>
      </c>
      <c r="AB62" s="2">
        <f ca="1">IFERROR(__xludf.DUMMYFUNCTION("""COMPUTED_VALUE"""),0)</f>
        <v>0</v>
      </c>
      <c r="AC62" s="2">
        <f ca="1">IFERROR(__xludf.DUMMYFUNCTION("""COMPUTED_VALUE"""),2)</f>
        <v>2</v>
      </c>
      <c r="AD62" s="2">
        <f ca="1">IFERROR(__xludf.DUMMYFUNCTION("""COMPUTED_VALUE"""),2)</f>
        <v>2</v>
      </c>
      <c r="AE62" s="2">
        <f ca="1">IFERROR(__xludf.DUMMYFUNCTION("""COMPUTED_VALUE"""),2)</f>
        <v>2</v>
      </c>
      <c r="AF62" s="2">
        <f ca="1">IFERROR(__xludf.DUMMYFUNCTION("""COMPUTED_VALUE"""),2)</f>
        <v>2</v>
      </c>
      <c r="AG62" s="2">
        <f ca="1">IFERROR(__xludf.DUMMYFUNCTION("""COMPUTED_VALUE"""),2)</f>
        <v>2</v>
      </c>
      <c r="AH62" s="2">
        <f ca="1">IFERROR(__xludf.DUMMYFUNCTION("""COMPUTED_VALUE"""),2)</f>
        <v>2</v>
      </c>
      <c r="AI62" s="2">
        <f ca="1">IFERROR(__xludf.DUMMYFUNCTION("""COMPUTED_VALUE"""),2)</f>
        <v>2</v>
      </c>
      <c r="AJ62" s="2">
        <f ca="1">IFERROR(__xludf.DUMMYFUNCTION("""COMPUTED_VALUE"""),2)</f>
        <v>2</v>
      </c>
      <c r="AK62" s="2">
        <f ca="1">IFERROR(__xludf.DUMMYFUNCTION("""COMPUTED_VALUE"""),2)</f>
        <v>2</v>
      </c>
      <c r="AL62" s="2">
        <f ca="1">IFERROR(__xludf.DUMMYFUNCTION("""COMPUTED_VALUE"""),2)</f>
        <v>2</v>
      </c>
      <c r="AM62" s="2">
        <f ca="1">IFERROR(__xludf.DUMMYFUNCTION("""COMPUTED_VALUE"""),2)</f>
        <v>2</v>
      </c>
      <c r="AN62" s="2">
        <f ca="1">IFERROR(__xludf.DUMMYFUNCTION("""COMPUTED_VALUE"""),2)</f>
        <v>2</v>
      </c>
      <c r="AO62" s="2">
        <f ca="1">IFERROR(__xludf.DUMMYFUNCTION("""COMPUTED_VALUE"""),2)</f>
        <v>2</v>
      </c>
      <c r="AP62" s="2">
        <f ca="1">IFERROR(__xludf.DUMMYFUNCTION("""COMPUTED_VALUE"""),2)</f>
        <v>2</v>
      </c>
      <c r="AQ62" s="2">
        <f ca="1">IFERROR(__xludf.DUMMYFUNCTION("""COMPUTED_VALUE"""),2)</f>
        <v>2</v>
      </c>
      <c r="AR62" s="2">
        <f ca="1">IFERROR(__xludf.DUMMYFUNCTION("""COMPUTED_VALUE"""),2)</f>
        <v>2</v>
      </c>
      <c r="AS62" s="2">
        <f ca="1">IFERROR(__xludf.DUMMYFUNCTION("""COMPUTED_VALUE"""),2)</f>
        <v>2</v>
      </c>
      <c r="AT62" s="2">
        <f ca="1">IFERROR(__xludf.DUMMYFUNCTION("""COMPUTED_VALUE"""),2)</f>
        <v>2</v>
      </c>
      <c r="AU62" s="2">
        <f ca="1">IFERROR(__xludf.DUMMYFUNCTION("""COMPUTED_VALUE"""),2)</f>
        <v>2</v>
      </c>
      <c r="AV62" s="2">
        <f ca="1">IFERROR(__xludf.DUMMYFUNCTION("""COMPUTED_VALUE"""),2)</f>
        <v>2</v>
      </c>
      <c r="AW62" s="2">
        <f ca="1">IFERROR(__xludf.DUMMYFUNCTION("""COMPUTED_VALUE"""),2)</f>
        <v>2</v>
      </c>
      <c r="AX62" s="2">
        <f ca="1">IFERROR(__xludf.DUMMYFUNCTION("""COMPUTED_VALUE"""),30)</f>
        <v>30</v>
      </c>
      <c r="AY62" s="2">
        <f ca="1">IFERROR(__xludf.DUMMYFUNCTION("""COMPUTED_VALUE"""),30)</f>
        <v>30</v>
      </c>
      <c r="AZ62" s="2">
        <f ca="1">IFERROR(__xludf.DUMMYFUNCTION("""COMPUTED_VALUE"""),32)</f>
        <v>32</v>
      </c>
    </row>
    <row r="63" spans="1:52" ht="13.2" x14ac:dyDescent="0.25">
      <c r="A63" s="2" t="str">
        <f ca="1">IFERROR(__xludf.DUMMYFUNCTION("""COMPUTED_VALUE"""),"South Australia")</f>
        <v>South Australia</v>
      </c>
      <c r="B63" s="2" t="str">
        <f ca="1">IFERROR(__xludf.DUMMYFUNCTION("""COMPUTED_VALUE"""),"Australia")</f>
        <v>Australia</v>
      </c>
      <c r="C63" s="2">
        <f ca="1">IFERROR(__xludf.DUMMYFUNCTION("""COMPUTED_VALUE"""),-34.9285)</f>
        <v>-34.9285</v>
      </c>
      <c r="D63" s="2">
        <f ca="1">IFERROR(__xludf.DUMMYFUNCTION("""COMPUTED_VALUE"""),138.6007)</f>
        <v>138.60069999999999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IFERROR(__xludf.DUMMYFUNCTION("""COMPUTED_VALUE"""),2)</f>
        <v>2</v>
      </c>
      <c r="AF63" s="2">
        <f ca="1">IFERROR(__xludf.DUMMYFUNCTION("""COMPUTED_VALUE"""),2)</f>
        <v>2</v>
      </c>
      <c r="AG63" s="2">
        <f ca="1">IFERROR(__xludf.DUMMYFUNCTION("""COMPUTED_VALUE"""),2)</f>
        <v>2</v>
      </c>
      <c r="AH63" s="2">
        <f ca="1">IFERROR(__xludf.DUMMYFUNCTION("""COMPUTED_VALUE"""),2)</f>
        <v>2</v>
      </c>
      <c r="AI63" s="2">
        <f ca="1">IFERROR(__xludf.DUMMYFUNCTION("""COMPUTED_VALUE"""),2)</f>
        <v>2</v>
      </c>
      <c r="AJ63" s="2">
        <f ca="1">IFERROR(__xludf.DUMMYFUNCTION("""COMPUTED_VALUE"""),2)</f>
        <v>2</v>
      </c>
      <c r="AK63" s="2">
        <f ca="1">IFERROR(__xludf.DUMMYFUNCTION("""COMPUTED_VALUE"""),2)</f>
        <v>2</v>
      </c>
      <c r="AL63" s="2">
        <f ca="1">IFERROR(__xludf.DUMMYFUNCTION("""COMPUTED_VALUE"""),2)</f>
        <v>2</v>
      </c>
      <c r="AM63" s="2">
        <f ca="1">IFERROR(__xludf.DUMMYFUNCTION("""COMPUTED_VALUE"""),2)</f>
        <v>2</v>
      </c>
      <c r="AN63" s="2">
        <f ca="1">IFERROR(__xludf.DUMMYFUNCTION("""COMPUTED_VALUE"""),2)</f>
        <v>2</v>
      </c>
      <c r="AO63" s="2">
        <f ca="1">IFERROR(__xludf.DUMMYFUNCTION("""COMPUTED_VALUE"""),2)</f>
        <v>2</v>
      </c>
      <c r="AP63" s="2">
        <f ca="1">IFERROR(__xludf.DUMMYFUNCTION("""COMPUTED_VALUE"""),2)</f>
        <v>2</v>
      </c>
      <c r="AQ63" s="2">
        <f ca="1">IFERROR(__xludf.DUMMYFUNCTION("""COMPUTED_VALUE"""),2)</f>
        <v>2</v>
      </c>
      <c r="AR63" s="2">
        <f ca="1">IFERROR(__xludf.DUMMYFUNCTION("""COMPUTED_VALUE"""),2)</f>
        <v>2</v>
      </c>
      <c r="AS63" s="2">
        <f ca="1">IFERROR(__xludf.DUMMYFUNCTION("""COMPUTED_VALUE"""),2)</f>
        <v>2</v>
      </c>
      <c r="AT63" s="2">
        <f ca="1">IFERROR(__xludf.DUMMYFUNCTION("""COMPUTED_VALUE"""),2)</f>
        <v>2</v>
      </c>
      <c r="AU63" s="2">
        <f ca="1">IFERROR(__xludf.DUMMYFUNCTION("""COMPUTED_VALUE"""),2)</f>
        <v>2</v>
      </c>
      <c r="AV63" s="2">
        <f ca="1">IFERROR(__xludf.DUMMYFUNCTION("""COMPUTED_VALUE"""),2)</f>
        <v>2</v>
      </c>
      <c r="AW63" s="2">
        <f ca="1">IFERROR(__xludf.DUMMYFUNCTION("""COMPUTED_VALUE"""),2)</f>
        <v>2</v>
      </c>
      <c r="AX63" s="2">
        <f ca="1">IFERROR(__xludf.DUMMYFUNCTION("""COMPUTED_VALUE"""),2)</f>
        <v>2</v>
      </c>
      <c r="AY63" s="2">
        <f ca="1">IFERROR(__xludf.DUMMYFUNCTION("""COMPUTED_VALUE"""),2)</f>
        <v>2</v>
      </c>
      <c r="AZ63" s="2">
        <f ca="1">IFERROR(__xludf.DUMMYFUNCTION("""COMPUTED_VALUE"""),2)</f>
        <v>2</v>
      </c>
    </row>
    <row r="64" spans="1:52" ht="13.2" x14ac:dyDescent="0.25">
      <c r="A64" s="2" t="str">
        <f ca="1">IFERROR(__xludf.DUMMYFUNCTION("""COMPUTED_VALUE"""),"San Benito, CA")</f>
        <v>San Benito, CA</v>
      </c>
      <c r="B64" s="2" t="str">
        <f ca="1">IFERROR(__xludf.DUMMYFUNCTION("""COMPUTED_VALUE"""),"US")</f>
        <v>US</v>
      </c>
      <c r="C64" s="2">
        <f ca="1">IFERROR(__xludf.DUMMYFUNCTION("""COMPUTED_VALUE"""),36.5761)</f>
        <v>36.576099999999997</v>
      </c>
      <c r="D64" s="2">
        <f ca="1">IFERROR(__xludf.DUMMYFUNCTION("""COMPUTED_VALUE"""),-120.9876)</f>
        <v>-120.9876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IFERROR(__xludf.DUMMYFUNCTION("""COMPUTED_VALUE"""),0)</f>
        <v>0</v>
      </c>
      <c r="AW64" s="2">
        <f ca="1">IFERROR(__xludf.DUMMYFUNCTION("""COMPUTED_VALUE"""),0)</f>
        <v>0</v>
      </c>
      <c r="AX64" s="2">
        <f ca="1">IFERROR(__xludf.DUMMYFUNCTION("""COMPUTED_VALUE"""),0)</f>
        <v>0</v>
      </c>
      <c r="AY64" s="2">
        <f ca="1">IFERROR(__xludf.DUMMYFUNCTION("""COMPUTED_VALUE"""),0)</f>
        <v>0</v>
      </c>
      <c r="AZ64" s="2">
        <f ca="1">IFERROR(__xludf.DUMMYFUNCTION("""COMPUTED_VALUE"""),0)</f>
        <v>0</v>
      </c>
    </row>
    <row r="65" spans="1:52" ht="13.2" x14ac:dyDescent="0.25">
      <c r="A65" s="2" t="str">
        <f ca="1">IFERROR(__xludf.DUMMYFUNCTION("""COMPUTED_VALUE"""),"")</f>
        <v/>
      </c>
      <c r="B65" s="2" t="str">
        <f ca="1">IFERROR(__xludf.DUMMYFUNCTION("""COMPUTED_VALUE"""),"Belgium")</f>
        <v>Belgium</v>
      </c>
      <c r="C65" s="2">
        <f ca="1">IFERROR(__xludf.DUMMYFUNCTION("""COMPUTED_VALUE"""),50.8333)</f>
        <v>50.833300000000001</v>
      </c>
      <c r="D65" s="2">
        <f ca="1">IFERROR(__xludf.DUMMYFUNCTION("""COMPUTED_VALUE"""),4)</f>
        <v>4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IFERROR(__xludf.DUMMYFUNCTION("""COMPUTED_VALUE"""),1)</f>
        <v>1</v>
      </c>
      <c r="AF65" s="2">
        <f ca="1">IFERROR(__xludf.DUMMYFUNCTION("""COMPUTED_VALUE"""),1)</f>
        <v>1</v>
      </c>
      <c r="AG65" s="2">
        <f ca="1">IFERROR(__xludf.DUMMYFUNCTION("""COMPUTED_VALUE"""),1)</f>
        <v>1</v>
      </c>
      <c r="AH65" s="2">
        <f ca="1">IFERROR(__xludf.DUMMYFUNCTION("""COMPUTED_VALUE"""),1)</f>
        <v>1</v>
      </c>
      <c r="AI65" s="2">
        <f ca="1">IFERROR(__xludf.DUMMYFUNCTION("""COMPUTED_VALUE"""),1)</f>
        <v>1</v>
      </c>
      <c r="AJ65" s="2">
        <f ca="1">IFERROR(__xludf.DUMMYFUNCTION("""COMPUTED_VALUE"""),1)</f>
        <v>1</v>
      </c>
      <c r="AK65" s="2">
        <f ca="1">IFERROR(__xludf.DUMMYFUNCTION("""COMPUTED_VALUE"""),1)</f>
        <v>1</v>
      </c>
      <c r="AL65" s="2">
        <f ca="1">IFERROR(__xludf.DUMMYFUNCTION("""COMPUTED_VALUE"""),1)</f>
        <v>1</v>
      </c>
      <c r="AM65" s="2">
        <f ca="1">IFERROR(__xludf.DUMMYFUNCTION("""COMPUTED_VALUE"""),1)</f>
        <v>1</v>
      </c>
      <c r="AN65" s="2">
        <f ca="1">IFERROR(__xludf.DUMMYFUNCTION("""COMPUTED_VALUE"""),1)</f>
        <v>1</v>
      </c>
      <c r="AO65" s="2">
        <f ca="1">IFERROR(__xludf.DUMMYFUNCTION("""COMPUTED_VALUE"""),1)</f>
        <v>1</v>
      </c>
      <c r="AP65" s="2">
        <f ca="1">IFERROR(__xludf.DUMMYFUNCTION("""COMPUTED_VALUE"""),1)</f>
        <v>1</v>
      </c>
      <c r="AQ65" s="2">
        <f ca="1">IFERROR(__xludf.DUMMYFUNCTION("""COMPUTED_VALUE"""),1)</f>
        <v>1</v>
      </c>
      <c r="AR65" s="2">
        <f ca="1">IFERROR(__xludf.DUMMYFUNCTION("""COMPUTED_VALUE"""),1)</f>
        <v>1</v>
      </c>
      <c r="AS65" s="2">
        <f ca="1">IFERROR(__xludf.DUMMYFUNCTION("""COMPUTED_VALUE"""),1)</f>
        <v>1</v>
      </c>
      <c r="AT65" s="2">
        <f ca="1">IFERROR(__xludf.DUMMYFUNCTION("""COMPUTED_VALUE"""),1)</f>
        <v>1</v>
      </c>
      <c r="AU65" s="2">
        <f ca="1">IFERROR(__xludf.DUMMYFUNCTION("""COMPUTED_VALUE"""),1)</f>
        <v>1</v>
      </c>
      <c r="AV65" s="2">
        <f ca="1">IFERROR(__xludf.DUMMYFUNCTION("""COMPUTED_VALUE"""),1)</f>
        <v>1</v>
      </c>
      <c r="AW65" s="2">
        <f ca="1">IFERROR(__xludf.DUMMYFUNCTION("""COMPUTED_VALUE"""),1)</f>
        <v>1</v>
      </c>
      <c r="AX65" s="2">
        <f ca="1">IFERROR(__xludf.DUMMYFUNCTION("""COMPUTED_VALUE"""),1)</f>
        <v>1</v>
      </c>
      <c r="AY65" s="2">
        <f ca="1">IFERROR(__xludf.DUMMYFUNCTION("""COMPUTED_VALUE"""),1)</f>
        <v>1</v>
      </c>
      <c r="AZ65" s="2">
        <f ca="1">IFERROR(__xludf.DUMMYFUNCTION("""COMPUTED_VALUE"""),1)</f>
        <v>1</v>
      </c>
    </row>
    <row r="66" spans="1:52" ht="13.2" x14ac:dyDescent="0.25">
      <c r="A66" s="2" t="str">
        <f ca="1">IFERROR(__xludf.DUMMYFUNCTION("""COMPUTED_VALUE"""),"Madison, WI")</f>
        <v>Madison, WI</v>
      </c>
      <c r="B66" s="2" t="str">
        <f ca="1">IFERROR(__xludf.DUMMYFUNCTION("""COMPUTED_VALUE"""),"US")</f>
        <v>US</v>
      </c>
      <c r="C66" s="2">
        <f ca="1">IFERROR(__xludf.DUMMYFUNCTION("""COMPUTED_VALUE"""),43.0731)</f>
        <v>43.073099999999997</v>
      </c>
      <c r="D66" s="2">
        <f ca="1">IFERROR(__xludf.DUMMYFUNCTION("""COMPUTED_VALUE"""),-89.4012)</f>
        <v>-89.401200000000003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IFERROR(__xludf.DUMMYFUNCTION("""COMPUTED_VALUE"""),0)</f>
        <v>0</v>
      </c>
      <c r="AO66" s="2">
        <f ca="1">IFERROR(__xludf.DUMMYFUNCTION("""COMPUTED_VALUE"""),0)</f>
        <v>0</v>
      </c>
      <c r="AP66" s="2">
        <f ca="1">IFERROR(__xludf.DUMMYFUNCTION("""COMPUTED_VALUE"""),0)</f>
        <v>0</v>
      </c>
      <c r="AQ66" s="2">
        <f ca="1">IFERROR(__xludf.DUMMYFUNCTION("""COMPUTED_VALUE"""),0)</f>
        <v>0</v>
      </c>
      <c r="AR66" s="2">
        <f ca="1">IFERROR(__xludf.DUMMYFUNCTION("""COMPUTED_VALUE"""),0)</f>
        <v>0</v>
      </c>
      <c r="AS66" s="2">
        <f ca="1">IFERROR(__xludf.DUMMYFUNCTION("""COMPUTED_VALUE"""),0)</f>
        <v>0</v>
      </c>
      <c r="AT66" s="2">
        <f ca="1">IFERROR(__xludf.DUMMYFUNCTION("""COMPUTED_VALUE"""),1)</f>
        <v>1</v>
      </c>
      <c r="AU66" s="2">
        <f ca="1">IFERROR(__xludf.DUMMYFUNCTION("""COMPUTED_VALUE"""),1)</f>
        <v>1</v>
      </c>
      <c r="AV66" s="2">
        <f ca="1">IFERROR(__xludf.DUMMYFUNCTION("""COMPUTED_VALUE"""),1)</f>
        <v>1</v>
      </c>
      <c r="AW66" s="2">
        <f ca="1">IFERROR(__xludf.DUMMYFUNCTION("""COMPUTED_VALUE"""),1)</f>
        <v>1</v>
      </c>
      <c r="AX66" s="2">
        <f ca="1">IFERROR(__xludf.DUMMYFUNCTION("""COMPUTED_VALUE"""),1)</f>
        <v>1</v>
      </c>
      <c r="AY66" s="2">
        <f ca="1">IFERROR(__xludf.DUMMYFUNCTION("""COMPUTED_VALUE"""),1)</f>
        <v>1</v>
      </c>
      <c r="AZ66" s="2">
        <f ca="1">IFERROR(__xludf.DUMMYFUNCTION("""COMPUTED_VALUE"""),1)</f>
        <v>1</v>
      </c>
    </row>
    <row r="67" spans="1:52" ht="13.2" x14ac:dyDescent="0.25">
      <c r="A67" s="2" t="str">
        <f ca="1">IFERROR(__xludf.DUMMYFUNCTION("""COMPUTED_VALUE"""),"Diamond Princess cruise ship")</f>
        <v>Diamond Princess cruise ship</v>
      </c>
      <c r="B67" s="2" t="str">
        <f ca="1">IFERROR(__xludf.DUMMYFUNCTION("""COMPUTED_VALUE"""),"Others")</f>
        <v>Others</v>
      </c>
      <c r="C67" s="2">
        <f ca="1">IFERROR(__xludf.DUMMYFUNCTION("""COMPUTED_VALUE"""),35.4437)</f>
        <v>35.4437</v>
      </c>
      <c r="D67" s="2">
        <f ca="1">IFERROR(__xludf.DUMMYFUNCTION("""COMPUTED_VALUE"""),139.638)</f>
        <v>139.63800000000001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IFERROR(__xludf.DUMMYFUNCTION("""COMPUTED_VALUE"""),1)</f>
        <v>1</v>
      </c>
      <c r="AH67" s="2">
        <f ca="1">IFERROR(__xludf.DUMMYFUNCTION("""COMPUTED_VALUE"""),1)</f>
        <v>1</v>
      </c>
      <c r="AI67" s="2">
        <f ca="1">IFERROR(__xludf.DUMMYFUNCTION("""COMPUTED_VALUE"""),1)</f>
        <v>1</v>
      </c>
      <c r="AJ67" s="2">
        <f ca="1">IFERROR(__xludf.DUMMYFUNCTION("""COMPUTED_VALUE"""),1)</f>
        <v>1</v>
      </c>
      <c r="AK67" s="2">
        <f ca="1">IFERROR(__xludf.DUMMYFUNCTION("""COMPUTED_VALUE"""),0)</f>
        <v>0</v>
      </c>
      <c r="AL67" s="2">
        <f ca="1">IFERROR(__xludf.DUMMYFUNCTION("""COMPUTED_VALUE"""),0)</f>
        <v>0</v>
      </c>
      <c r="AM67" s="2">
        <f ca="1">IFERROR(__xludf.DUMMYFUNCTION("""COMPUTED_VALUE"""),0)</f>
        <v>0</v>
      </c>
      <c r="AN67" s="2">
        <f ca="1">IFERROR(__xludf.DUMMYFUNCTION("""COMPUTED_VALUE"""),10)</f>
        <v>10</v>
      </c>
      <c r="AO67" s="2">
        <f ca="1">IFERROR(__xludf.DUMMYFUNCTION("""COMPUTED_VALUE"""),10)</f>
        <v>10</v>
      </c>
      <c r="AP67" s="2">
        <f ca="1">IFERROR(__xludf.DUMMYFUNCTION("""COMPUTED_VALUE"""),10)</f>
        <v>10</v>
      </c>
      <c r="AQ67" s="2">
        <f ca="1">IFERROR(__xludf.DUMMYFUNCTION("""COMPUTED_VALUE"""),10)</f>
        <v>10</v>
      </c>
      <c r="AR67" s="2">
        <f ca="1">IFERROR(__xludf.DUMMYFUNCTION("""COMPUTED_VALUE"""),10)</f>
        <v>10</v>
      </c>
      <c r="AS67" s="2">
        <f ca="1">IFERROR(__xludf.DUMMYFUNCTION("""COMPUTED_VALUE"""),10)</f>
        <v>10</v>
      </c>
      <c r="AT67" s="2">
        <f ca="1">IFERROR(__xludf.DUMMYFUNCTION("""COMPUTED_VALUE"""),10)</f>
        <v>10</v>
      </c>
      <c r="AU67" s="2">
        <f ca="1">IFERROR(__xludf.DUMMYFUNCTION("""COMPUTED_VALUE"""),10)</f>
        <v>10</v>
      </c>
      <c r="AV67" s="2">
        <f ca="1">IFERROR(__xludf.DUMMYFUNCTION("""COMPUTED_VALUE"""),10)</f>
        <v>10</v>
      </c>
      <c r="AW67" s="2">
        <f ca="1">IFERROR(__xludf.DUMMYFUNCTION("""COMPUTED_VALUE"""),40)</f>
        <v>40</v>
      </c>
      <c r="AX67" s="2">
        <f ca="1">IFERROR(__xludf.DUMMYFUNCTION("""COMPUTED_VALUE"""),40)</f>
        <v>40</v>
      </c>
      <c r="AY67" s="2">
        <f ca="1">IFERROR(__xludf.DUMMYFUNCTION("""COMPUTED_VALUE"""),40)</f>
        <v>40</v>
      </c>
      <c r="AZ67" s="2">
        <f ca="1">IFERROR(__xludf.DUMMYFUNCTION("""COMPUTED_VALUE"""),40)</f>
        <v>40</v>
      </c>
    </row>
    <row r="68" spans="1:52" ht="13.2" x14ac:dyDescent="0.25">
      <c r="A68" s="2" t="str">
        <f ca="1">IFERROR(__xludf.DUMMYFUNCTION("""COMPUTED_VALUE"""),"San Diego County, CA")</f>
        <v>San Diego County, CA</v>
      </c>
      <c r="B68" s="2" t="str">
        <f ca="1">IFERROR(__xludf.DUMMYFUNCTION("""COMPUTED_VALUE"""),"US")</f>
        <v>US</v>
      </c>
      <c r="C68" s="2">
        <f ca="1">IFERROR(__xludf.DUMMYFUNCTION("""COMPUTED_VALUE"""),32.7157)</f>
        <v>32.715699999999998</v>
      </c>
      <c r="D68" s="2">
        <f ca="1">IFERROR(__xludf.DUMMYFUNCTION("""COMPUTED_VALUE"""),-117.1611)</f>
        <v>-117.1611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IFERROR(__xludf.DUMMYFUNCTION("""COMPUTED_VALUE"""),1)</f>
        <v>1</v>
      </c>
      <c r="AJ68" s="2">
        <f ca="1">IFERROR(__xludf.DUMMYFUNCTION("""COMPUTED_VALUE"""),1)</f>
        <v>1</v>
      </c>
      <c r="AK68" s="2">
        <f ca="1">IFERROR(__xludf.DUMMYFUNCTION("""COMPUTED_VALUE"""),1)</f>
        <v>1</v>
      </c>
      <c r="AL68" s="2">
        <f ca="1">IFERROR(__xludf.DUMMYFUNCTION("""COMPUTED_VALUE"""),1)</f>
        <v>1</v>
      </c>
      <c r="AM68" s="2">
        <f ca="1">IFERROR(__xludf.DUMMYFUNCTION("""COMPUTED_VALUE"""),1)</f>
        <v>1</v>
      </c>
      <c r="AN68" s="2">
        <f ca="1">IFERROR(__xludf.DUMMYFUNCTION("""COMPUTED_VALUE"""),1)</f>
        <v>1</v>
      </c>
      <c r="AO68" s="2">
        <f ca="1">IFERROR(__xludf.DUMMYFUNCTION("""COMPUTED_VALUE"""),1)</f>
        <v>1</v>
      </c>
      <c r="AP68" s="2">
        <f ca="1">IFERROR(__xludf.DUMMYFUNCTION("""COMPUTED_VALUE"""),1)</f>
        <v>1</v>
      </c>
      <c r="AQ68" s="2">
        <f ca="1">IFERROR(__xludf.DUMMYFUNCTION("""COMPUTED_VALUE"""),1)</f>
        <v>1</v>
      </c>
      <c r="AR68" s="2">
        <f ca="1">IFERROR(__xludf.DUMMYFUNCTION("""COMPUTED_VALUE"""),1)</f>
        <v>1</v>
      </c>
      <c r="AS68" s="2">
        <f ca="1">IFERROR(__xludf.DUMMYFUNCTION("""COMPUTED_VALUE"""),1)</f>
        <v>1</v>
      </c>
      <c r="AT68" s="2">
        <f ca="1">IFERROR(__xludf.DUMMYFUNCTION("""COMPUTED_VALUE"""),1)</f>
        <v>1</v>
      </c>
      <c r="AU68" s="2">
        <f ca="1">IFERROR(__xludf.DUMMYFUNCTION("""COMPUTED_VALUE"""),1)</f>
        <v>1</v>
      </c>
      <c r="AV68" s="2">
        <f ca="1">IFERROR(__xludf.DUMMYFUNCTION("""COMPUTED_VALUE"""),1)</f>
        <v>1</v>
      </c>
      <c r="AW68" s="2">
        <f ca="1">IFERROR(__xludf.DUMMYFUNCTION("""COMPUTED_VALUE"""),1)</f>
        <v>1</v>
      </c>
      <c r="AX68" s="2">
        <f ca="1">IFERROR(__xludf.DUMMYFUNCTION("""COMPUTED_VALUE"""),1)</f>
        <v>1</v>
      </c>
      <c r="AY68" s="2">
        <f ca="1">IFERROR(__xludf.DUMMYFUNCTION("""COMPUTED_VALUE"""),1)</f>
        <v>1</v>
      </c>
      <c r="AZ68" s="2">
        <f ca="1">IFERROR(__xludf.DUMMYFUNCTION("""COMPUTED_VALUE"""),1)</f>
        <v>1</v>
      </c>
    </row>
    <row r="69" spans="1:52" ht="13.2" x14ac:dyDescent="0.25">
      <c r="A69" s="2" t="str">
        <f ca="1">IFERROR(__xludf.DUMMYFUNCTION("""COMPUTED_VALUE"""),"San Antonio, TX")</f>
        <v>San Antonio, TX</v>
      </c>
      <c r="B69" s="2" t="str">
        <f ca="1">IFERROR(__xludf.DUMMYFUNCTION("""COMPUTED_VALUE"""),"US")</f>
        <v>US</v>
      </c>
      <c r="C69" s="2">
        <f ca="1">IFERROR(__xludf.DUMMYFUNCTION("""COMPUTED_VALUE"""),29.4241)</f>
        <v>29.424099999999999</v>
      </c>
      <c r="D69" s="2">
        <f ca="1">IFERROR(__xludf.DUMMYFUNCTION("""COMPUTED_VALUE"""),-98.4936)</f>
        <v>-98.493600000000001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IFERROR(__xludf.DUMMYFUNCTION("""COMPUTED_VALUE"""),0)</f>
        <v>0</v>
      </c>
      <c r="AR69" s="2">
        <f ca="1">IFERROR(__xludf.DUMMYFUNCTION("""COMPUTED_VALUE"""),0)</f>
        <v>0</v>
      </c>
      <c r="AS69" s="2">
        <f ca="1">IFERROR(__xludf.DUMMYFUNCTION("""COMPUTED_VALUE"""),0)</f>
        <v>0</v>
      </c>
      <c r="AT69" s="2">
        <f ca="1">IFERROR(__xludf.DUMMYFUNCTION("""COMPUTED_VALUE"""),0)</f>
        <v>0</v>
      </c>
      <c r="AU69" s="2">
        <f ca="1">IFERROR(__xludf.DUMMYFUNCTION("""COMPUTED_VALUE"""),0)</f>
        <v>0</v>
      </c>
      <c r="AV69" s="2">
        <f ca="1">IFERROR(__xludf.DUMMYFUNCTION("""COMPUTED_VALUE"""),0)</f>
        <v>0</v>
      </c>
      <c r="AW69" s="2">
        <f ca="1">IFERROR(__xludf.DUMMYFUNCTION("""COMPUTED_VALUE"""),0)</f>
        <v>0</v>
      </c>
      <c r="AX69" s="2">
        <f ca="1">IFERROR(__xludf.DUMMYFUNCTION("""COMPUTED_VALUE"""),0)</f>
        <v>0</v>
      </c>
      <c r="AY69" s="2">
        <f ca="1">IFERROR(__xludf.DUMMYFUNCTION("""COMPUTED_VALUE"""),0)</f>
        <v>0</v>
      </c>
      <c r="AZ69" s="2">
        <f ca="1">IFERROR(__xludf.DUMMYFUNCTION("""COMPUTED_VALUE"""),0)</f>
        <v>0</v>
      </c>
    </row>
    <row r="70" spans="1:52" ht="13.2" x14ac:dyDescent="0.25">
      <c r="A70" s="2" t="str">
        <f ca="1">IFERROR(__xludf.DUMMYFUNCTION("""COMPUTED_VALUE"""),"")</f>
        <v/>
      </c>
      <c r="B70" s="2" t="str">
        <f ca="1">IFERROR(__xludf.DUMMYFUNCTION("""COMPUTED_VALUE"""),"Egypt")</f>
        <v>Egypt</v>
      </c>
      <c r="C70" s="2">
        <f ca="1">IFERROR(__xludf.DUMMYFUNCTION("""COMPUTED_VALUE"""),26)</f>
        <v>26</v>
      </c>
      <c r="D70" s="2">
        <f ca="1">IFERROR(__xludf.DUMMYFUNCTION("""COMPUTED_VALUE"""),30)</f>
        <v>30</v>
      </c>
      <c r="E70" s="2">
        <f ca="1">IFERROR(__xludf.DUMMYFUNCTION("""COMPUTED_VALUE"""),0)</f>
        <v>0</v>
      </c>
      <c r="F70" s="2">
        <f ca="1">IFERROR(__xludf.DUMMYFUNCTION("""COMPUTED_VALUE"""),0)</f>
        <v>0</v>
      </c>
      <c r="G70" s="2">
        <f ca="1">IFERROR(__xludf.DUMMYFUNCTION("""COMPUTED_VALUE"""),0)</f>
        <v>0</v>
      </c>
      <c r="H70" s="2">
        <f ca="1">IFERROR(__xludf.DUMMYFUNCTION("""COMPUTED_VALUE"""),0)</f>
        <v>0</v>
      </c>
      <c r="I70" s="2">
        <f ca="1">IFERROR(__xludf.DUMMYFUNCTION("""COMPUTED_VALUE"""),0)</f>
        <v>0</v>
      </c>
      <c r="J70" s="2">
        <f ca="1">IFERROR(__xludf.DUMMYFUNCTION("""COMPUTED_VALUE"""),0)</f>
        <v>0</v>
      </c>
      <c r="K70" s="2">
        <f ca="1">IFERROR(__xludf.DUMMYFUNCTION("""COMPUTED_VALUE"""),0)</f>
        <v>0</v>
      </c>
      <c r="L70" s="2">
        <f ca="1">IFERROR(__xludf.DUMMYFUNCTION("""COMPUTED_VALUE"""),0)</f>
        <v>0</v>
      </c>
      <c r="M70" s="2">
        <f ca="1">IFERROR(__xludf.DUMMYFUNCTION("""COMPUTED_VALUE"""),0)</f>
        <v>0</v>
      </c>
      <c r="N70" s="2">
        <f ca="1">IFERROR(__xludf.DUMMYFUNCTION("""COMPUTED_VALUE"""),0)</f>
        <v>0</v>
      </c>
      <c r="O70" s="2">
        <f ca="1">IFERROR(__xludf.DUMMYFUNCTION("""COMPUTED_VALUE"""),0)</f>
        <v>0</v>
      </c>
      <c r="P70" s="2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IFERROR(__xludf.DUMMYFUNCTION("""COMPUTED_VALUE"""),0)</f>
        <v>0</v>
      </c>
      <c r="S70" s="2">
        <f ca="1">IFERROR(__xludf.DUMMYFUNCTION("""COMPUTED_VALUE"""),0)</f>
        <v>0</v>
      </c>
      <c r="T70" s="2">
        <f ca="1">IFERROR(__xludf.DUMMYFUNCTION("""COMPUTED_VALUE"""),0)</f>
        <v>0</v>
      </c>
      <c r="U70" s="2">
        <f ca="1">IFERROR(__xludf.DUMMYFUNCTION("""COMPUTED_VALUE"""),0)</f>
        <v>0</v>
      </c>
      <c r="V70" s="2">
        <f ca="1">IFERROR(__xludf.DUMMYFUNCTION("""COMPUTED_VALUE"""),0)</f>
        <v>0</v>
      </c>
      <c r="W70" s="2">
        <f ca="1">IFERROR(__xludf.DUMMYFUNCTION("""COMPUTED_VALUE"""),0)</f>
        <v>0</v>
      </c>
      <c r="X70" s="2">
        <f ca="1">IFERROR(__xludf.DUMMYFUNCTION("""COMPUTED_VALUE"""),0)</f>
        <v>0</v>
      </c>
      <c r="Y70" s="2">
        <f ca="1">IFERROR(__xludf.DUMMYFUNCTION("""COMPUTED_VALUE"""),0)</f>
        <v>0</v>
      </c>
      <c r="Z70" s="2">
        <f ca="1">IFERROR(__xludf.DUMMYFUNCTION("""COMPUTED_VALUE"""),0)</f>
        <v>0</v>
      </c>
      <c r="AA70" s="2">
        <f ca="1">IFERROR(__xludf.DUMMYFUNCTION("""COMPUTED_VALUE"""),0)</f>
        <v>0</v>
      </c>
      <c r="AB70" s="2">
        <f ca="1">IFERROR(__xludf.DUMMYFUNCTION("""COMPUTED_VALUE"""),0)</f>
        <v>0</v>
      </c>
      <c r="AC70" s="2">
        <f ca="1">IFERROR(__xludf.DUMMYFUNCTION("""COMPUTED_VALUE"""),0)</f>
        <v>0</v>
      </c>
      <c r="AD70" s="2">
        <f ca="1">IFERROR(__xludf.DUMMYFUNCTION("""COMPUTED_VALUE"""),0)</f>
        <v>0</v>
      </c>
      <c r="AE70" s="2">
        <f ca="1">IFERROR(__xludf.DUMMYFUNCTION("""COMPUTED_VALUE"""),0)</f>
        <v>0</v>
      </c>
      <c r="AF70" s="2">
        <f ca="1">IFERROR(__xludf.DUMMYFUNCTION("""COMPUTED_VALUE"""),0)</f>
        <v>0</v>
      </c>
      <c r="AG70" s="2">
        <f ca="1">IFERROR(__xludf.DUMMYFUNCTION("""COMPUTED_VALUE"""),0)</f>
        <v>0</v>
      </c>
      <c r="AH70" s="2">
        <f ca="1">IFERROR(__xludf.DUMMYFUNCTION("""COMPUTED_VALUE"""),0)</f>
        <v>0</v>
      </c>
      <c r="AI70" s="2">
        <f ca="1">IFERROR(__xludf.DUMMYFUNCTION("""COMPUTED_VALUE"""),0)</f>
        <v>0</v>
      </c>
      <c r="AJ70" s="2">
        <f ca="1">IFERROR(__xludf.DUMMYFUNCTION("""COMPUTED_VALUE"""),0)</f>
        <v>0</v>
      </c>
      <c r="AK70" s="2">
        <f ca="1">IFERROR(__xludf.DUMMYFUNCTION("""COMPUTED_VALUE"""),0)</f>
        <v>0</v>
      </c>
      <c r="AL70" s="2">
        <f ca="1">IFERROR(__xludf.DUMMYFUNCTION("""COMPUTED_VALUE"""),0)</f>
        <v>0</v>
      </c>
      <c r="AM70" s="2">
        <f ca="1">IFERROR(__xludf.DUMMYFUNCTION("""COMPUTED_VALUE"""),0)</f>
        <v>0</v>
      </c>
      <c r="AN70" s="2">
        <f ca="1">IFERROR(__xludf.DUMMYFUNCTION("""COMPUTED_VALUE"""),0)</f>
        <v>0</v>
      </c>
      <c r="AO70" s="2">
        <f ca="1">IFERROR(__xludf.DUMMYFUNCTION("""COMPUTED_VALUE"""),0)</f>
        <v>0</v>
      </c>
      <c r="AP70" s="2">
        <f ca="1">IFERROR(__xludf.DUMMYFUNCTION("""COMPUTED_VALUE"""),1)</f>
        <v>1</v>
      </c>
      <c r="AQ70" s="2">
        <f ca="1">IFERROR(__xludf.DUMMYFUNCTION("""COMPUTED_VALUE"""),1)</f>
        <v>1</v>
      </c>
      <c r="AR70" s="2">
        <f ca="1">IFERROR(__xludf.DUMMYFUNCTION("""COMPUTED_VALUE"""),1)</f>
        <v>1</v>
      </c>
      <c r="AS70" s="2">
        <f ca="1">IFERROR(__xludf.DUMMYFUNCTION("""COMPUTED_VALUE"""),1)</f>
        <v>1</v>
      </c>
      <c r="AT70" s="2">
        <f ca="1">IFERROR(__xludf.DUMMYFUNCTION("""COMPUTED_VALUE"""),1)</f>
        <v>1</v>
      </c>
      <c r="AU70" s="2">
        <f ca="1">IFERROR(__xludf.DUMMYFUNCTION("""COMPUTED_VALUE"""),1)</f>
        <v>1</v>
      </c>
      <c r="AV70" s="2">
        <f ca="1">IFERROR(__xludf.DUMMYFUNCTION("""COMPUTED_VALUE"""),1)</f>
        <v>1</v>
      </c>
      <c r="AW70" s="2">
        <f ca="1">IFERROR(__xludf.DUMMYFUNCTION("""COMPUTED_VALUE"""),1)</f>
        <v>1</v>
      </c>
      <c r="AX70" s="2">
        <f ca="1">IFERROR(__xludf.DUMMYFUNCTION("""COMPUTED_VALUE"""),1)</f>
        <v>1</v>
      </c>
      <c r="AY70" s="2">
        <f ca="1">IFERROR(__xludf.DUMMYFUNCTION("""COMPUTED_VALUE"""),1)</f>
        <v>1</v>
      </c>
      <c r="AZ70" s="2">
        <f ca="1">IFERROR(__xludf.DUMMYFUNCTION("""COMPUTED_VALUE"""),12)</f>
        <v>12</v>
      </c>
    </row>
    <row r="71" spans="1:52" ht="13.2" x14ac:dyDescent="0.25">
      <c r="A71" s="2" t="str">
        <f ca="1">IFERROR(__xludf.DUMMYFUNCTION("""COMPUTED_VALUE"""),"")</f>
        <v/>
      </c>
      <c r="B71" s="2" t="str">
        <f ca="1">IFERROR(__xludf.DUMMYFUNCTION("""COMPUTED_VALUE"""),"Iran")</f>
        <v>Iran</v>
      </c>
      <c r="C71" s="2">
        <f ca="1">IFERROR(__xludf.DUMMYFUNCTION("""COMPUTED_VALUE"""),32)</f>
        <v>32</v>
      </c>
      <c r="D71" s="2">
        <f ca="1">IFERROR(__xludf.DUMMYFUNCTION("""COMPUTED_VALUE"""),53)</f>
        <v>53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IFERROR(__xludf.DUMMYFUNCTION("""COMPUTED_VALUE"""),0)</f>
        <v>0</v>
      </c>
      <c r="AH71" s="2">
        <f ca="1">IFERROR(__xludf.DUMMYFUNCTION("""COMPUTED_VALUE"""),0)</f>
        <v>0</v>
      </c>
      <c r="AI71" s="2">
        <f ca="1">IFERROR(__xludf.DUMMYFUNCTION("""COMPUTED_VALUE"""),0)</f>
        <v>0</v>
      </c>
      <c r="AJ71" s="2">
        <f ca="1">IFERROR(__xludf.DUMMYFUNCTION("""COMPUTED_VALUE"""),0)</f>
        <v>0</v>
      </c>
      <c r="AK71" s="2">
        <f ca="1">IFERROR(__xludf.DUMMYFUNCTION("""COMPUTED_VALUE"""),0)</f>
        <v>0</v>
      </c>
      <c r="AL71" s="2">
        <f ca="1">IFERROR(__xludf.DUMMYFUNCTION("""COMPUTED_VALUE"""),0)</f>
        <v>0</v>
      </c>
      <c r="AM71" s="2">
        <f ca="1">IFERROR(__xludf.DUMMYFUNCTION("""COMPUTED_VALUE"""),0)</f>
        <v>0</v>
      </c>
      <c r="AN71" s="2">
        <f ca="1">IFERROR(__xludf.DUMMYFUNCTION("""COMPUTED_VALUE"""),49)</f>
        <v>49</v>
      </c>
      <c r="AO71" s="2">
        <f ca="1">IFERROR(__xludf.DUMMYFUNCTION("""COMPUTED_VALUE"""),49)</f>
        <v>49</v>
      </c>
      <c r="AP71" s="2">
        <f ca="1">IFERROR(__xludf.DUMMYFUNCTION("""COMPUTED_VALUE"""),73)</f>
        <v>73</v>
      </c>
      <c r="AQ71" s="2">
        <f ca="1">IFERROR(__xludf.DUMMYFUNCTION("""COMPUTED_VALUE"""),123)</f>
        <v>123</v>
      </c>
      <c r="AR71" s="2">
        <f ca="1">IFERROR(__xludf.DUMMYFUNCTION("""COMPUTED_VALUE"""),175)</f>
        <v>175</v>
      </c>
      <c r="AS71" s="2">
        <f ca="1">IFERROR(__xludf.DUMMYFUNCTION("""COMPUTED_VALUE"""),291)</f>
        <v>291</v>
      </c>
      <c r="AT71" s="2">
        <f ca="1">IFERROR(__xludf.DUMMYFUNCTION("""COMPUTED_VALUE"""),291)</f>
        <v>291</v>
      </c>
      <c r="AU71" s="2">
        <f ca="1">IFERROR(__xludf.DUMMYFUNCTION("""COMPUTED_VALUE"""),552)</f>
        <v>552</v>
      </c>
      <c r="AV71" s="2">
        <f ca="1">IFERROR(__xludf.DUMMYFUNCTION("""COMPUTED_VALUE"""),739)</f>
        <v>739</v>
      </c>
      <c r="AW71" s="2">
        <f ca="1">IFERROR(__xludf.DUMMYFUNCTION("""COMPUTED_VALUE"""),913)</f>
        <v>913</v>
      </c>
      <c r="AX71" s="2">
        <f ca="1">IFERROR(__xludf.DUMMYFUNCTION("""COMPUTED_VALUE"""),1669)</f>
        <v>1669</v>
      </c>
      <c r="AY71" s="2">
        <f ca="1">IFERROR(__xludf.DUMMYFUNCTION("""COMPUTED_VALUE"""),2134)</f>
        <v>2134</v>
      </c>
      <c r="AZ71" s="2">
        <f ca="1">IFERROR(__xludf.DUMMYFUNCTION("""COMPUTED_VALUE"""),2394)</f>
        <v>2394</v>
      </c>
    </row>
    <row r="72" spans="1:52" ht="13.2" x14ac:dyDescent="0.25">
      <c r="A72" s="2" t="str">
        <f ca="1">IFERROR(__xludf.DUMMYFUNCTION("""COMPUTED_VALUE"""),"Omaha, NE (From Diamond Princess)")</f>
        <v>Omaha, NE (From Diamond Princess)</v>
      </c>
      <c r="B72" s="2" t="str">
        <f ca="1">IFERROR(__xludf.DUMMYFUNCTION("""COMPUTED_VALUE"""),"US")</f>
        <v>US</v>
      </c>
      <c r="C72" s="2">
        <f ca="1">IFERROR(__xludf.DUMMYFUNCTION("""COMPUTED_VALUE"""),41.2545)</f>
        <v>41.2545</v>
      </c>
      <c r="D72" s="2">
        <f ca="1">IFERROR(__xludf.DUMMYFUNCTION("""COMPUTED_VALUE"""),-95.9758)</f>
        <v>-95.975800000000007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IFERROR(__xludf.DUMMYFUNCTION("""COMPUTED_VALUE"""),0)</f>
        <v>0</v>
      </c>
      <c r="AO72" s="2">
        <f ca="1">IFERROR(__xludf.DUMMYFUNCTION("""COMPUTED_VALUE"""),0)</f>
        <v>0</v>
      </c>
      <c r="AP72" s="2">
        <f ca="1">IFERROR(__xludf.DUMMYFUNCTION("""COMPUTED_VALUE"""),0)</f>
        <v>0</v>
      </c>
      <c r="AQ72" s="2">
        <f ca="1">IFERROR(__xludf.DUMMYFUNCTION("""COMPUTED_VALUE"""),0)</f>
        <v>0</v>
      </c>
      <c r="AR72" s="2">
        <f ca="1">IFERROR(__xludf.DUMMYFUNCTION("""COMPUTED_VALUE"""),0)</f>
        <v>0</v>
      </c>
      <c r="AS72" s="2">
        <f ca="1">IFERROR(__xludf.DUMMYFUNCTION("""COMPUTED_VALUE"""),0)</f>
        <v>0</v>
      </c>
      <c r="AT72" s="2">
        <f ca="1">IFERROR(__xludf.DUMMYFUNCTION("""COMPUTED_VALUE"""),0)</f>
        <v>0</v>
      </c>
      <c r="AU72" s="2">
        <f ca="1">IFERROR(__xludf.DUMMYFUNCTION("""COMPUTED_VALUE"""),0)</f>
        <v>0</v>
      </c>
      <c r="AV72" s="2">
        <f ca="1">IFERROR(__xludf.DUMMYFUNCTION("""COMPUTED_VALUE"""),0)</f>
        <v>0</v>
      </c>
      <c r="AW72" s="2">
        <f ca="1">IFERROR(__xludf.DUMMYFUNCTION("""COMPUTED_VALUE"""),0)</f>
        <v>0</v>
      </c>
      <c r="AX72" s="2">
        <f ca="1">IFERROR(__xludf.DUMMYFUNCTION("""COMPUTED_VALUE"""),0)</f>
        <v>0</v>
      </c>
      <c r="AY72" s="2">
        <f ca="1">IFERROR(__xludf.DUMMYFUNCTION("""COMPUTED_VALUE"""),0)</f>
        <v>0</v>
      </c>
      <c r="AZ72" s="2">
        <f ca="1">IFERROR(__xludf.DUMMYFUNCTION("""COMPUTED_VALUE"""),0)</f>
        <v>0</v>
      </c>
    </row>
    <row r="73" spans="1:52" ht="13.2" x14ac:dyDescent="0.25">
      <c r="A73" s="2" t="str">
        <f ca="1">IFERROR(__xludf.DUMMYFUNCTION("""COMPUTED_VALUE"""),"Travis, CA (From Diamond Princess)")</f>
        <v>Travis, CA (From Diamond Princess)</v>
      </c>
      <c r="B73" s="2" t="str">
        <f ca="1">IFERROR(__xludf.DUMMYFUNCTION("""COMPUTED_VALUE"""),"US")</f>
        <v>US</v>
      </c>
      <c r="C73" s="2">
        <f ca="1">IFERROR(__xludf.DUMMYFUNCTION("""COMPUTED_VALUE"""),38.2721)</f>
        <v>38.272100000000002</v>
      </c>
      <c r="D73" s="2">
        <f ca="1">IFERROR(__xludf.DUMMYFUNCTION("""COMPUTED_VALUE"""),-121.9399)</f>
        <v>-121.93989999999999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IFERROR(__xludf.DUMMYFUNCTION("""COMPUTED_VALUE"""),0)</f>
        <v>0</v>
      </c>
      <c r="AO73" s="2">
        <f ca="1">IFERROR(__xludf.DUMMYFUNCTION("""COMPUTED_VALUE"""),0)</f>
        <v>0</v>
      </c>
      <c r="AP73" s="2">
        <f ca="1">IFERROR(__xludf.DUMMYFUNCTION("""COMPUTED_VALUE"""),0)</f>
        <v>0</v>
      </c>
      <c r="AQ73" s="2">
        <f ca="1">IFERROR(__xludf.DUMMYFUNCTION("""COMPUTED_VALUE"""),0)</f>
        <v>0</v>
      </c>
      <c r="AR73" s="2">
        <f ca="1">IFERROR(__xludf.DUMMYFUNCTION("""COMPUTED_VALUE"""),0)</f>
        <v>0</v>
      </c>
      <c r="AS73" s="2">
        <f ca="1">IFERROR(__xludf.DUMMYFUNCTION("""COMPUTED_VALUE"""),0)</f>
        <v>0</v>
      </c>
      <c r="AT73" s="2">
        <f ca="1">IFERROR(__xludf.DUMMYFUNCTION("""COMPUTED_VALUE"""),0)</f>
        <v>0</v>
      </c>
      <c r="AU73" s="2">
        <f ca="1">IFERROR(__xludf.DUMMYFUNCTION("""COMPUTED_VALUE"""),0)</f>
        <v>0</v>
      </c>
      <c r="AV73" s="2">
        <f ca="1">IFERROR(__xludf.DUMMYFUNCTION("""COMPUTED_VALUE"""),0)</f>
        <v>0</v>
      </c>
      <c r="AW73" s="2">
        <f ca="1">IFERROR(__xludf.DUMMYFUNCTION("""COMPUTED_VALUE"""),0)</f>
        <v>0</v>
      </c>
      <c r="AX73" s="2">
        <f ca="1">IFERROR(__xludf.DUMMYFUNCTION("""COMPUTED_VALUE"""),0)</f>
        <v>0</v>
      </c>
      <c r="AY73" s="2">
        <f ca="1">IFERROR(__xludf.DUMMYFUNCTION("""COMPUTED_VALUE"""),0)</f>
        <v>0</v>
      </c>
      <c r="AZ73" s="2">
        <f ca="1">IFERROR(__xludf.DUMMYFUNCTION("""COMPUTED_VALUE"""),0)</f>
        <v>0</v>
      </c>
    </row>
    <row r="74" spans="1:52" ht="13.2" x14ac:dyDescent="0.25">
      <c r="A74" s="2" t="str">
        <f ca="1">IFERROR(__xludf.DUMMYFUNCTION("""COMPUTED_VALUE"""),"From Diamond Princess")</f>
        <v>From Diamond Princess</v>
      </c>
      <c r="B74" s="2" t="str">
        <f ca="1">IFERROR(__xludf.DUMMYFUNCTION("""COMPUTED_VALUE"""),"Australia")</f>
        <v>Australia</v>
      </c>
      <c r="C74" s="2">
        <f ca="1">IFERROR(__xludf.DUMMYFUNCTION("""COMPUTED_VALUE"""),35.4437)</f>
        <v>35.4437</v>
      </c>
      <c r="D74" s="2">
        <f ca="1">IFERROR(__xludf.DUMMYFUNCTION("""COMPUTED_VALUE"""),139.638)</f>
        <v>139.63800000000001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IFERROR(__xludf.DUMMYFUNCTION("""COMPUTED_VALUE"""),0)</f>
        <v>0</v>
      </c>
      <c r="AM74" s="2">
        <f ca="1">IFERROR(__xludf.DUMMYFUNCTION("""COMPUTED_VALUE"""),0)</f>
        <v>0</v>
      </c>
      <c r="AN74" s="2">
        <f ca="1">IFERROR(__xludf.DUMMYFUNCTION("""COMPUTED_VALUE"""),0)</f>
        <v>0</v>
      </c>
      <c r="AO74" s="2">
        <f ca="1">IFERROR(__xludf.DUMMYFUNCTION("""COMPUTED_VALUE"""),0)</f>
        <v>0</v>
      </c>
      <c r="AP74" s="2">
        <f ca="1">IFERROR(__xludf.DUMMYFUNCTION("""COMPUTED_VALUE"""),0)</f>
        <v>0</v>
      </c>
      <c r="AQ74" s="2">
        <f ca="1">IFERROR(__xludf.DUMMYFUNCTION("""COMPUTED_VALUE"""),0)</f>
        <v>0</v>
      </c>
      <c r="AR74" s="2">
        <f ca="1">IFERROR(__xludf.DUMMYFUNCTION("""COMPUTED_VALUE"""),0)</f>
        <v>0</v>
      </c>
      <c r="AS74" s="2">
        <f ca="1">IFERROR(__xludf.DUMMYFUNCTION("""COMPUTED_VALUE"""),0)</f>
        <v>0</v>
      </c>
      <c r="AT74" s="2">
        <f ca="1">IFERROR(__xludf.DUMMYFUNCTION("""COMPUTED_VALUE"""),0)</f>
        <v>0</v>
      </c>
      <c r="AU74" s="2">
        <f ca="1">IFERROR(__xludf.DUMMYFUNCTION("""COMPUTED_VALUE"""),0)</f>
        <v>0</v>
      </c>
      <c r="AV74" s="2">
        <f ca="1">IFERROR(__xludf.DUMMYFUNCTION("""COMPUTED_VALUE"""),0)</f>
        <v>0</v>
      </c>
      <c r="AW74" s="2">
        <f ca="1">IFERROR(__xludf.DUMMYFUNCTION("""COMPUTED_VALUE"""),0)</f>
        <v>0</v>
      </c>
      <c r="AX74" s="2">
        <f ca="1">IFERROR(__xludf.DUMMYFUNCTION("""COMPUTED_VALUE"""),0)</f>
        <v>0</v>
      </c>
      <c r="AY74" s="2">
        <f ca="1">IFERROR(__xludf.DUMMYFUNCTION("""COMPUTED_VALUE"""),0)</f>
        <v>0</v>
      </c>
      <c r="AZ74" s="2">
        <f ca="1">IFERROR(__xludf.DUMMYFUNCTION("""COMPUTED_VALUE"""),0)</f>
        <v>0</v>
      </c>
    </row>
    <row r="75" spans="1:52" ht="13.2" x14ac:dyDescent="0.25">
      <c r="A75" s="2" t="str">
        <f ca="1">IFERROR(__xludf.DUMMYFUNCTION("""COMPUTED_VALUE"""),"Lackland, TX (From Diamond Princess)")</f>
        <v>Lackland, TX (From Diamond Princess)</v>
      </c>
      <c r="B75" s="2" t="str">
        <f ca="1">IFERROR(__xludf.DUMMYFUNCTION("""COMPUTED_VALUE"""),"US")</f>
        <v>US</v>
      </c>
      <c r="C75" s="2">
        <f ca="1">IFERROR(__xludf.DUMMYFUNCTION("""COMPUTED_VALUE"""),29.3829)</f>
        <v>29.382899999999999</v>
      </c>
      <c r="D75" s="2">
        <f ca="1">IFERROR(__xludf.DUMMYFUNCTION("""COMPUTED_VALUE"""),-98.6134)</f>
        <v>-98.613399999999999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IFERROR(__xludf.DUMMYFUNCTION("""COMPUTED_VALUE"""),0)</f>
        <v>0</v>
      </c>
      <c r="AM75" s="2">
        <f ca="1">IFERROR(__xludf.DUMMYFUNCTION("""COMPUTED_VALUE"""),0)</f>
        <v>0</v>
      </c>
      <c r="AN75" s="2">
        <f ca="1">IFERROR(__xludf.DUMMYFUNCTION("""COMPUTED_VALUE"""),0)</f>
        <v>0</v>
      </c>
      <c r="AO75" s="2">
        <f ca="1">IFERROR(__xludf.DUMMYFUNCTION("""COMPUTED_VALUE"""),0)</f>
        <v>0</v>
      </c>
      <c r="AP75" s="2">
        <f ca="1">IFERROR(__xludf.DUMMYFUNCTION("""COMPUTED_VALUE"""),0)</f>
        <v>0</v>
      </c>
      <c r="AQ75" s="2">
        <f ca="1">IFERROR(__xludf.DUMMYFUNCTION("""COMPUTED_VALUE"""),0)</f>
        <v>0</v>
      </c>
      <c r="AR75" s="2">
        <f ca="1">IFERROR(__xludf.DUMMYFUNCTION("""COMPUTED_VALUE"""),0)</f>
        <v>0</v>
      </c>
      <c r="AS75" s="2">
        <f ca="1">IFERROR(__xludf.DUMMYFUNCTION("""COMPUTED_VALUE"""),0)</f>
        <v>0</v>
      </c>
      <c r="AT75" s="2">
        <f ca="1">IFERROR(__xludf.DUMMYFUNCTION("""COMPUTED_VALUE"""),0)</f>
        <v>0</v>
      </c>
      <c r="AU75" s="2">
        <f ca="1">IFERROR(__xludf.DUMMYFUNCTION("""COMPUTED_VALUE"""),0)</f>
        <v>0</v>
      </c>
      <c r="AV75" s="2">
        <f ca="1">IFERROR(__xludf.DUMMYFUNCTION("""COMPUTED_VALUE"""),0)</f>
        <v>0</v>
      </c>
      <c r="AW75" s="2">
        <f ca="1">IFERROR(__xludf.DUMMYFUNCTION("""COMPUTED_VALUE"""),0)</f>
        <v>0</v>
      </c>
      <c r="AX75" s="2">
        <f ca="1">IFERROR(__xludf.DUMMYFUNCTION("""COMPUTED_VALUE"""),0)</f>
        <v>0</v>
      </c>
      <c r="AY75" s="2">
        <f ca="1">IFERROR(__xludf.DUMMYFUNCTION("""COMPUTED_VALUE"""),0)</f>
        <v>0</v>
      </c>
      <c r="AZ75" s="2">
        <f ca="1">IFERROR(__xludf.DUMMYFUNCTION("""COMPUTED_VALUE"""),0)</f>
        <v>0</v>
      </c>
    </row>
    <row r="76" spans="1:52" ht="13.2" x14ac:dyDescent="0.25">
      <c r="A76" s="2" t="str">
        <f ca="1">IFERROR(__xludf.DUMMYFUNCTION("""COMPUTED_VALUE"""),"")</f>
        <v/>
      </c>
      <c r="B76" s="2" t="str">
        <f ca="1">IFERROR(__xludf.DUMMYFUNCTION("""COMPUTED_VALUE"""),"Lebanon")</f>
        <v>Lebanon</v>
      </c>
      <c r="C76" s="2">
        <f ca="1">IFERROR(__xludf.DUMMYFUNCTION("""COMPUTED_VALUE"""),33.8547)</f>
        <v>33.854700000000001</v>
      </c>
      <c r="D76" s="2">
        <f ca="1">IFERROR(__xludf.DUMMYFUNCTION("""COMPUTED_VALUE"""),35.8623)</f>
        <v>35.862299999999998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IFERROR(__xludf.DUMMYFUNCTION("""COMPUTED_VALUE"""),0)</f>
        <v>0</v>
      </c>
      <c r="AK76" s="2">
        <f ca="1">IFERROR(__xludf.DUMMYFUNCTION("""COMPUTED_VALUE"""),0)</f>
        <v>0</v>
      </c>
      <c r="AL76" s="2">
        <f ca="1">IFERROR(__xludf.DUMMYFUNCTION("""COMPUTED_VALUE"""),0)</f>
        <v>0</v>
      </c>
      <c r="AM76" s="2">
        <f ca="1">IFERROR(__xludf.DUMMYFUNCTION("""COMPUTED_VALUE"""),0)</f>
        <v>0</v>
      </c>
      <c r="AN76" s="2">
        <f ca="1">IFERROR(__xludf.DUMMYFUNCTION("""COMPUTED_VALUE"""),0)</f>
        <v>0</v>
      </c>
      <c r="AO76" s="2">
        <f ca="1">IFERROR(__xludf.DUMMYFUNCTION("""COMPUTED_VALUE"""),0)</f>
        <v>0</v>
      </c>
      <c r="AP76" s="2">
        <f ca="1">IFERROR(__xludf.DUMMYFUNCTION("""COMPUTED_VALUE"""),0)</f>
        <v>0</v>
      </c>
      <c r="AQ76" s="2">
        <f ca="1">IFERROR(__xludf.DUMMYFUNCTION("""COMPUTED_VALUE"""),0)</f>
        <v>0</v>
      </c>
      <c r="AR76" s="2">
        <f ca="1">IFERROR(__xludf.DUMMYFUNCTION("""COMPUTED_VALUE"""),0)</f>
        <v>0</v>
      </c>
      <c r="AS76" s="2">
        <f ca="1">IFERROR(__xludf.DUMMYFUNCTION("""COMPUTED_VALUE"""),0)</f>
        <v>0</v>
      </c>
      <c r="AT76" s="2">
        <f ca="1">IFERROR(__xludf.DUMMYFUNCTION("""COMPUTED_VALUE"""),0)</f>
        <v>0</v>
      </c>
      <c r="AU76" s="2">
        <f ca="1">IFERROR(__xludf.DUMMYFUNCTION("""COMPUTED_VALUE"""),1)</f>
        <v>1</v>
      </c>
      <c r="AV76" s="2">
        <f ca="1">IFERROR(__xludf.DUMMYFUNCTION("""COMPUTED_VALUE"""),1)</f>
        <v>1</v>
      </c>
      <c r="AW76" s="2">
        <f ca="1">IFERROR(__xludf.DUMMYFUNCTION("""COMPUTED_VALUE"""),1)</f>
        <v>1</v>
      </c>
      <c r="AX76" s="2">
        <f ca="1">IFERROR(__xludf.DUMMYFUNCTION("""COMPUTED_VALUE"""),1)</f>
        <v>1</v>
      </c>
      <c r="AY76" s="2">
        <f ca="1">IFERROR(__xludf.DUMMYFUNCTION("""COMPUTED_VALUE"""),1)</f>
        <v>1</v>
      </c>
      <c r="AZ76" s="2">
        <f ca="1">IFERROR(__xludf.DUMMYFUNCTION("""COMPUTED_VALUE"""),1)</f>
        <v>1</v>
      </c>
    </row>
    <row r="77" spans="1:52" ht="13.2" x14ac:dyDescent="0.25">
      <c r="A77" s="2" t="str">
        <f ca="1">IFERROR(__xludf.DUMMYFUNCTION("""COMPUTED_VALUE"""),"Humboldt County, CA")</f>
        <v>Humboldt County, CA</v>
      </c>
      <c r="B77" s="2" t="str">
        <f ca="1">IFERROR(__xludf.DUMMYFUNCTION("""COMPUTED_VALUE"""),"US")</f>
        <v>US</v>
      </c>
      <c r="C77" s="2">
        <f ca="1">IFERROR(__xludf.DUMMYFUNCTION("""COMPUTED_VALUE"""),40.745)</f>
        <v>40.744999999999997</v>
      </c>
      <c r="D77" s="2">
        <f ca="1">IFERROR(__xludf.DUMMYFUNCTION("""COMPUTED_VALUE"""),-123.8695)</f>
        <v>-123.8695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Z77" s="2">
        <f ca="1">IFERROR(__xludf.DUMMYFUNCTION("""COMPUTED_VALUE"""),0)</f>
        <v>0</v>
      </c>
      <c r="AA77" s="2">
        <f ca="1">IFERROR(__xludf.DUMMYFUNCTION("""COMPUTED_VALUE"""),0)</f>
        <v>0</v>
      </c>
      <c r="AB77" s="2">
        <f ca="1">IFERROR(__xludf.DUMMYFUNCTION("""COMPUTED_VALUE"""),0)</f>
        <v>0</v>
      </c>
      <c r="AC77" s="2">
        <f ca="1">IFERROR(__xludf.DUMMYFUNCTION("""COMPUTED_VALUE"""),0)</f>
        <v>0</v>
      </c>
      <c r="AD77" s="2">
        <f ca="1">IFERROR(__xludf.DUMMYFUNCTION("""COMPUTED_VALUE"""),0)</f>
        <v>0</v>
      </c>
      <c r="AE77" s="2">
        <f ca="1">IFERROR(__xludf.DUMMYFUNCTION("""COMPUTED_VALUE"""),0)</f>
        <v>0</v>
      </c>
      <c r="AF77" s="2">
        <f ca="1">IFERROR(__xludf.DUMMYFUNCTION("""COMPUTED_VALUE"""),0)</f>
        <v>0</v>
      </c>
      <c r="AG77" s="2">
        <f ca="1">IFERROR(__xludf.DUMMYFUNCTION("""COMPUTED_VALUE"""),0)</f>
        <v>0</v>
      </c>
      <c r="AH77" s="2">
        <f ca="1">IFERROR(__xludf.DUMMYFUNCTION("""COMPUTED_VALUE"""),0)</f>
        <v>0</v>
      </c>
      <c r="AI77" s="2">
        <f ca="1">IFERROR(__xludf.DUMMYFUNCTION("""COMPUTED_VALUE"""),0)</f>
        <v>0</v>
      </c>
      <c r="AJ77" s="2">
        <f ca="1">IFERROR(__xludf.DUMMYFUNCTION("""COMPUTED_VALUE"""),0)</f>
        <v>0</v>
      </c>
      <c r="AK77" s="2">
        <f ca="1">IFERROR(__xludf.DUMMYFUNCTION("""COMPUTED_VALUE"""),0)</f>
        <v>0</v>
      </c>
      <c r="AL77" s="2">
        <f ca="1">IFERROR(__xludf.DUMMYFUNCTION("""COMPUTED_VALUE"""),0)</f>
        <v>0</v>
      </c>
      <c r="AM77" s="2">
        <f ca="1">IFERROR(__xludf.DUMMYFUNCTION("""COMPUTED_VALUE"""),0)</f>
        <v>0</v>
      </c>
      <c r="AN77" s="2">
        <f ca="1">IFERROR(__xludf.DUMMYFUNCTION("""COMPUTED_VALUE"""),0)</f>
        <v>0</v>
      </c>
      <c r="AO77" s="2">
        <f ca="1">IFERROR(__xludf.DUMMYFUNCTION("""COMPUTED_VALUE"""),0)</f>
        <v>0</v>
      </c>
      <c r="AP77" s="2">
        <f ca="1">IFERROR(__xludf.DUMMYFUNCTION("""COMPUTED_VALUE"""),0)</f>
        <v>0</v>
      </c>
      <c r="AQ77" s="2">
        <f ca="1">IFERROR(__xludf.DUMMYFUNCTION("""COMPUTED_VALUE"""),0)</f>
        <v>0</v>
      </c>
      <c r="AR77" s="2">
        <f ca="1">IFERROR(__xludf.DUMMYFUNCTION("""COMPUTED_VALUE"""),0)</f>
        <v>0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  <c r="AV77" s="2">
        <f ca="1">IFERROR(__xludf.DUMMYFUNCTION("""COMPUTED_VALUE"""),0)</f>
        <v>0</v>
      </c>
      <c r="AW77" s="2">
        <f ca="1">IFERROR(__xludf.DUMMYFUNCTION("""COMPUTED_VALUE"""),0)</f>
        <v>0</v>
      </c>
      <c r="AX77" s="2">
        <f ca="1">IFERROR(__xludf.DUMMYFUNCTION("""COMPUTED_VALUE"""),0)</f>
        <v>0</v>
      </c>
      <c r="AY77" s="2">
        <f ca="1">IFERROR(__xludf.DUMMYFUNCTION("""COMPUTED_VALUE"""),0)</f>
        <v>0</v>
      </c>
      <c r="AZ77" s="2">
        <f ca="1">IFERROR(__xludf.DUMMYFUNCTION("""COMPUTED_VALUE"""),0)</f>
        <v>0</v>
      </c>
    </row>
    <row r="78" spans="1:52" ht="13.2" x14ac:dyDescent="0.25">
      <c r="A78" s="2" t="str">
        <f ca="1">IFERROR(__xludf.DUMMYFUNCTION("""COMPUTED_VALUE"""),"Sacramento County, CA")</f>
        <v>Sacramento County, CA</v>
      </c>
      <c r="B78" s="2" t="str">
        <f ca="1">IFERROR(__xludf.DUMMYFUNCTION("""COMPUTED_VALUE"""),"US")</f>
        <v>US</v>
      </c>
      <c r="C78" s="2">
        <f ca="1">IFERROR(__xludf.DUMMYFUNCTION("""COMPUTED_VALUE"""),38.4747)</f>
        <v>38.474699999999999</v>
      </c>
      <c r="D78" s="2">
        <f ca="1">IFERROR(__xludf.DUMMYFUNCTION("""COMPUTED_VALUE"""),-121.3542)</f>
        <v>-121.35420000000001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IFERROR(__xludf.DUMMYFUNCTION("""COMPUTED_VALUE"""),0)</f>
        <v>0</v>
      </c>
      <c r="AM78" s="2">
        <f ca="1">IFERROR(__xludf.DUMMYFUNCTION("""COMPUTED_VALUE"""),0)</f>
        <v>0</v>
      </c>
      <c r="AN78" s="2">
        <f ca="1">IFERROR(__xludf.DUMMYFUNCTION("""COMPUTED_VALUE"""),0)</f>
        <v>0</v>
      </c>
      <c r="AO78" s="2">
        <f ca="1">IFERROR(__xludf.DUMMYFUNCTION("""COMPUTED_VALUE"""),0)</f>
        <v>0</v>
      </c>
      <c r="AP78" s="2">
        <f ca="1">IFERROR(__xludf.DUMMYFUNCTION("""COMPUTED_VALUE"""),0)</f>
        <v>0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  <c r="AV78" s="2">
        <f ca="1">IFERROR(__xludf.DUMMYFUNCTION("""COMPUTED_VALUE"""),0)</f>
        <v>0</v>
      </c>
      <c r="AW78" s="2">
        <f ca="1">IFERROR(__xludf.DUMMYFUNCTION("""COMPUTED_VALUE"""),0)</f>
        <v>0</v>
      </c>
      <c r="AX78" s="2">
        <f ca="1">IFERROR(__xludf.DUMMYFUNCTION("""COMPUTED_VALUE"""),0)</f>
        <v>0</v>
      </c>
      <c r="AY78" s="2">
        <f ca="1">IFERROR(__xludf.DUMMYFUNCTION("""COMPUTED_VALUE"""),0)</f>
        <v>0</v>
      </c>
      <c r="AZ78" s="2">
        <f ca="1">IFERROR(__xludf.DUMMYFUNCTION("""COMPUTED_VALUE"""),0)</f>
        <v>0</v>
      </c>
    </row>
    <row r="79" spans="1:52" ht="13.2" x14ac:dyDescent="0.25">
      <c r="A79" s="2" t="str">
        <f ca="1">IFERROR(__xludf.DUMMYFUNCTION("""COMPUTED_VALUE"""),"")</f>
        <v/>
      </c>
      <c r="B79" s="2" t="str">
        <f ca="1">IFERROR(__xludf.DUMMYFUNCTION("""COMPUTED_VALUE"""),"Iraq")</f>
        <v>Iraq</v>
      </c>
      <c r="C79" s="2">
        <f ca="1">IFERROR(__xludf.DUMMYFUNCTION("""COMPUTED_VALUE"""),33)</f>
        <v>33</v>
      </c>
      <c r="D79" s="2">
        <f ca="1">IFERROR(__xludf.DUMMYFUNCTION("""COMPUTED_VALUE"""),44)</f>
        <v>44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IFERROR(__xludf.DUMMYFUNCTION("""COMPUTED_VALUE"""),0)</f>
        <v>0</v>
      </c>
      <c r="AU79" s="2">
        <f ca="1">IFERROR(__xludf.DUMMYFUNCTION("""COMPUTED_VALUE"""),0)</f>
        <v>0</v>
      </c>
      <c r="AV79" s="2">
        <f ca="1">IFERROR(__xludf.DUMMYFUNCTION("""COMPUTED_VALUE"""),0)</f>
        <v>0</v>
      </c>
      <c r="AW79" s="2">
        <f ca="1">IFERROR(__xludf.DUMMYFUNCTION("""COMPUTED_VALUE"""),0)</f>
        <v>0</v>
      </c>
      <c r="AX79" s="2">
        <f ca="1">IFERROR(__xludf.DUMMYFUNCTION("""COMPUTED_VALUE"""),0)</f>
        <v>0</v>
      </c>
      <c r="AY79" s="2">
        <f ca="1">IFERROR(__xludf.DUMMYFUNCTION("""COMPUTED_VALUE"""),0)</f>
        <v>0</v>
      </c>
      <c r="AZ79" s="2">
        <f ca="1">IFERROR(__xludf.DUMMYFUNCTION("""COMPUTED_VALUE"""),9)</f>
        <v>9</v>
      </c>
    </row>
    <row r="80" spans="1:52" ht="13.2" x14ac:dyDescent="0.25">
      <c r="A80" s="2" t="str">
        <f ca="1">IFERROR(__xludf.DUMMYFUNCTION("""COMPUTED_VALUE"""),"Unassigned Location (From Diamond Princess)")</f>
        <v>Unassigned Location (From Diamond Princess)</v>
      </c>
      <c r="B80" s="2" t="str">
        <f ca="1">IFERROR(__xludf.DUMMYFUNCTION("""COMPUTED_VALUE"""),"US")</f>
        <v>US</v>
      </c>
      <c r="C80" s="2">
        <f ca="1">IFERROR(__xludf.DUMMYFUNCTION("""COMPUTED_VALUE"""),35.4437)</f>
        <v>35.4437</v>
      </c>
      <c r="D80" s="2">
        <f ca="1">IFERROR(__xludf.DUMMYFUNCTION("""COMPUTED_VALUE"""),139.638)</f>
        <v>139.63800000000001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IFERROR(__xludf.DUMMYFUNCTION("""COMPUTED_VALUE"""),0)</f>
        <v>0</v>
      </c>
      <c r="AX80" s="2">
        <f ca="1">IFERROR(__xludf.DUMMYFUNCTION("""COMPUTED_VALUE"""),0)</f>
        <v>0</v>
      </c>
      <c r="AY80" s="2">
        <f ca="1">IFERROR(__xludf.DUMMYFUNCTION("""COMPUTED_VALUE"""),0)</f>
        <v>0</v>
      </c>
      <c r="AZ80" s="2">
        <f ca="1">IFERROR(__xludf.DUMMYFUNCTION("""COMPUTED_VALUE"""),0)</f>
        <v>0</v>
      </c>
    </row>
    <row r="81" spans="1:52" ht="13.2" x14ac:dyDescent="0.25">
      <c r="A81" s="2" t="str">
        <f ca="1">IFERROR(__xludf.DUMMYFUNCTION("""COMPUTED_VALUE"""),"")</f>
        <v/>
      </c>
      <c r="B81" s="2" t="str">
        <f ca="1">IFERROR(__xludf.DUMMYFUNCTION("""COMPUTED_VALUE"""),"Oman")</f>
        <v>Oman</v>
      </c>
      <c r="C81" s="2">
        <f ca="1">IFERROR(__xludf.DUMMYFUNCTION("""COMPUTED_VALUE"""),21)</f>
        <v>21</v>
      </c>
      <c r="D81" s="2">
        <f ca="1">IFERROR(__xludf.DUMMYFUNCTION("""COMPUTED_VALUE"""),57)</f>
        <v>57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IFERROR(__xludf.DUMMYFUNCTION("""COMPUTED_VALUE"""),1)</f>
        <v>1</v>
      </c>
      <c r="AR81" s="2">
        <f ca="1">IFERROR(__xludf.DUMMYFUNCTION("""COMPUTED_VALUE"""),1)</f>
        <v>1</v>
      </c>
      <c r="AS81" s="2">
        <f ca="1">IFERROR(__xludf.DUMMYFUNCTION("""COMPUTED_VALUE"""),1)</f>
        <v>1</v>
      </c>
      <c r="AT81" s="2">
        <f ca="1">IFERROR(__xludf.DUMMYFUNCTION("""COMPUTED_VALUE"""),2)</f>
        <v>2</v>
      </c>
      <c r="AU81" s="2">
        <f ca="1">IFERROR(__xludf.DUMMYFUNCTION("""COMPUTED_VALUE"""),2)</f>
        <v>2</v>
      </c>
      <c r="AV81" s="2">
        <f ca="1">IFERROR(__xludf.DUMMYFUNCTION("""COMPUTED_VALUE"""),2)</f>
        <v>2</v>
      </c>
      <c r="AW81" s="2">
        <f ca="1">IFERROR(__xludf.DUMMYFUNCTION("""COMPUTED_VALUE"""),2)</f>
        <v>2</v>
      </c>
      <c r="AX81" s="2">
        <f ca="1">IFERROR(__xludf.DUMMYFUNCTION("""COMPUTED_VALUE"""),2)</f>
        <v>2</v>
      </c>
      <c r="AY81" s="2">
        <f ca="1">IFERROR(__xludf.DUMMYFUNCTION("""COMPUTED_VALUE"""),2)</f>
        <v>2</v>
      </c>
      <c r="AZ81" s="2">
        <f ca="1">IFERROR(__xludf.DUMMYFUNCTION("""COMPUTED_VALUE"""),2)</f>
        <v>2</v>
      </c>
    </row>
    <row r="82" spans="1:52" ht="13.2" x14ac:dyDescent="0.25">
      <c r="A82" s="2" t="str">
        <f ca="1">IFERROR(__xludf.DUMMYFUNCTION("""COMPUTED_VALUE"""),"")</f>
        <v/>
      </c>
      <c r="B82" s="2" t="str">
        <f ca="1">IFERROR(__xludf.DUMMYFUNCTION("""COMPUTED_VALUE"""),"Afghanistan")</f>
        <v>Afghanistan</v>
      </c>
      <c r="C82" s="2">
        <f ca="1">IFERROR(__xludf.DUMMYFUNCTION("""COMPUTED_VALUE"""),33)</f>
        <v>33</v>
      </c>
      <c r="D82" s="2">
        <f ca="1">IFERROR(__xludf.DUMMYFUNCTION("""COMPUTED_VALUE"""),65)</f>
        <v>65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IFERROR(__xludf.DUMMYFUNCTION("""COMPUTED_VALUE"""),0)</f>
        <v>0</v>
      </c>
      <c r="L82" s="2">
        <f ca="1">IFERROR(__xludf.DUMMYFUNCTION("""COMPUTED_VALUE"""),0)</f>
        <v>0</v>
      </c>
      <c r="M82" s="2">
        <f ca="1">IFERROR(__xludf.DUMMYFUNCTION("""COMPUTED_VALUE"""),0)</f>
        <v>0</v>
      </c>
      <c r="N82" s="2">
        <f ca="1">IFERROR(__xludf.DUMMYFUNCTION("""COMPUTED_VALUE"""),0)</f>
        <v>0</v>
      </c>
      <c r="O82" s="2">
        <f ca="1">IFERROR(__xludf.DUMMYFUNCTION("""COMPUTED_VALUE"""),0)</f>
        <v>0</v>
      </c>
      <c r="P82" s="2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Z82" s="2">
        <f ca="1">IFERROR(__xludf.DUMMYFUNCTION("""COMPUTED_VALUE"""),0)</f>
        <v>0</v>
      </c>
      <c r="AA82" s="2">
        <f ca="1">IFERROR(__xludf.DUMMYFUNCTION("""COMPUTED_VALUE"""),0)</f>
        <v>0</v>
      </c>
      <c r="AB82" s="2">
        <f ca="1">IFERROR(__xludf.DUMMYFUNCTION("""COMPUTED_VALUE"""),0)</f>
        <v>0</v>
      </c>
      <c r="AC82" s="2">
        <f ca="1">IFERROR(__xludf.DUMMYFUNCTION("""COMPUTED_VALUE"""),0)</f>
        <v>0</v>
      </c>
      <c r="AD82" s="2">
        <f ca="1">IFERROR(__xludf.DUMMYFUNCTION("""COMPUTED_VALUE"""),0)</f>
        <v>0</v>
      </c>
      <c r="AE82" s="2">
        <f ca="1">IFERROR(__xludf.DUMMYFUNCTION("""COMPUTED_VALUE"""),0)</f>
        <v>0</v>
      </c>
      <c r="AF82" s="2">
        <f ca="1">IFERROR(__xludf.DUMMYFUNCTION("""COMPUTED_VALUE"""),0)</f>
        <v>0</v>
      </c>
      <c r="AG82" s="2">
        <f ca="1">IFERROR(__xludf.DUMMYFUNCTION("""COMPUTED_VALUE"""),0)</f>
        <v>0</v>
      </c>
      <c r="AH82" s="2">
        <f ca="1">IFERROR(__xludf.DUMMYFUNCTION("""COMPUTED_VALUE"""),0)</f>
        <v>0</v>
      </c>
      <c r="AI82" s="2">
        <f ca="1">IFERROR(__xludf.DUMMYFUNCTION("""COMPUTED_VALUE"""),0)</f>
        <v>0</v>
      </c>
      <c r="AJ82" s="2">
        <f ca="1">IFERROR(__xludf.DUMMYFUNCTION("""COMPUTED_VALUE"""),0)</f>
        <v>0</v>
      </c>
      <c r="AK82" s="2">
        <f ca="1">IFERROR(__xludf.DUMMYFUNCTION("""COMPUTED_VALUE"""),0)</f>
        <v>0</v>
      </c>
      <c r="AL82" s="2">
        <f ca="1">IFERROR(__xludf.DUMMYFUNCTION("""COMPUTED_VALUE"""),0)</f>
        <v>0</v>
      </c>
      <c r="AM82" s="2">
        <f ca="1">IFERROR(__xludf.DUMMYFUNCTION("""COMPUTED_VALUE"""),0)</f>
        <v>0</v>
      </c>
      <c r="AN82" s="2">
        <f ca="1">IFERROR(__xludf.DUMMYFUNCTION("""COMPUTED_VALUE"""),0)</f>
        <v>0</v>
      </c>
      <c r="AO82" s="2">
        <f ca="1">IFERROR(__xludf.DUMMYFUNCTION("""COMPUTED_VALUE"""),0)</f>
        <v>0</v>
      </c>
      <c r="AP82" s="2">
        <f ca="1">IFERROR(__xludf.DUMMYFUNCTION("""COMPUTED_VALUE"""),0)</f>
        <v>0</v>
      </c>
      <c r="AQ82" s="2">
        <f ca="1">IFERROR(__xludf.DUMMYFUNCTION("""COMPUTED_VALUE"""),0)</f>
        <v>0</v>
      </c>
      <c r="AR82" s="2">
        <f ca="1">IFERROR(__xludf.DUMMYFUNCTION("""COMPUTED_VALUE"""),0)</f>
        <v>0</v>
      </c>
      <c r="AS82" s="2">
        <f ca="1">IFERROR(__xludf.DUMMYFUNCTION("""COMPUTED_VALUE"""),0)</f>
        <v>0</v>
      </c>
      <c r="AT82" s="2">
        <f ca="1">IFERROR(__xludf.DUMMYFUNCTION("""COMPUTED_VALUE"""),0)</f>
        <v>0</v>
      </c>
      <c r="AU82" s="2">
        <f ca="1">IFERROR(__xludf.DUMMYFUNCTION("""COMPUTED_VALUE"""),0)</f>
        <v>0</v>
      </c>
      <c r="AV82" s="2">
        <f ca="1">IFERROR(__xludf.DUMMYFUNCTION("""COMPUTED_VALUE"""),0)</f>
        <v>0</v>
      </c>
      <c r="AW82" s="2">
        <f ca="1">IFERROR(__xludf.DUMMYFUNCTION("""COMPUTED_VALUE"""),0)</f>
        <v>0</v>
      </c>
      <c r="AX82" s="2">
        <f ca="1">IFERROR(__xludf.DUMMYFUNCTION("""COMPUTED_VALUE"""),0)</f>
        <v>0</v>
      </c>
      <c r="AY82" s="2">
        <f ca="1">IFERROR(__xludf.DUMMYFUNCTION("""COMPUTED_VALUE"""),0)</f>
        <v>0</v>
      </c>
      <c r="AZ82" s="2">
        <f ca="1">IFERROR(__xludf.DUMMYFUNCTION("""COMPUTED_VALUE"""),0)</f>
        <v>0</v>
      </c>
    </row>
    <row r="83" spans="1:52" ht="13.2" x14ac:dyDescent="0.25">
      <c r="A83" s="2" t="str">
        <f ca="1">IFERROR(__xludf.DUMMYFUNCTION("""COMPUTED_VALUE"""),"")</f>
        <v/>
      </c>
      <c r="B83" s="2" t="str">
        <f ca="1">IFERROR(__xludf.DUMMYFUNCTION("""COMPUTED_VALUE"""),"Bahrain")</f>
        <v>Bahrain</v>
      </c>
      <c r="C83" s="2">
        <f ca="1">IFERROR(__xludf.DUMMYFUNCTION("""COMPUTED_VALUE"""),26.0275)</f>
        <v>26.0275</v>
      </c>
      <c r="D83" s="2">
        <f ca="1">IFERROR(__xludf.DUMMYFUNCTION("""COMPUTED_VALUE"""),50.55)</f>
        <v>50.55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IFERROR(__xludf.DUMMYFUNCTION("""COMPUTED_VALUE"""),0)</f>
        <v>0</v>
      </c>
      <c r="AT83" s="2">
        <f ca="1">IFERROR(__xludf.DUMMYFUNCTION("""COMPUTED_VALUE"""),0)</f>
        <v>0</v>
      </c>
      <c r="AU83" s="2">
        <f ca="1">IFERROR(__xludf.DUMMYFUNCTION("""COMPUTED_VALUE"""),0)</f>
        <v>0</v>
      </c>
      <c r="AV83" s="2">
        <f ca="1">IFERROR(__xludf.DUMMYFUNCTION("""COMPUTED_VALUE"""),0)</f>
        <v>0</v>
      </c>
      <c r="AW83" s="2">
        <f ca="1">IFERROR(__xludf.DUMMYFUNCTION("""COMPUTED_VALUE"""),4)</f>
        <v>4</v>
      </c>
      <c r="AX83" s="2">
        <f ca="1">IFERROR(__xludf.DUMMYFUNCTION("""COMPUTED_VALUE"""),4)</f>
        <v>4</v>
      </c>
      <c r="AY83" s="2">
        <f ca="1">IFERROR(__xludf.DUMMYFUNCTION("""COMPUTED_VALUE"""),4)</f>
        <v>4</v>
      </c>
      <c r="AZ83" s="2">
        <f ca="1">IFERROR(__xludf.DUMMYFUNCTION("""COMPUTED_VALUE"""),14)</f>
        <v>14</v>
      </c>
    </row>
    <row r="84" spans="1:52" ht="13.2" x14ac:dyDescent="0.25">
      <c r="A84" s="2" t="str">
        <f ca="1">IFERROR(__xludf.DUMMYFUNCTION("""COMPUTED_VALUE"""),"")</f>
        <v/>
      </c>
      <c r="B84" s="2" t="str">
        <f ca="1">IFERROR(__xludf.DUMMYFUNCTION("""COMPUTED_VALUE"""),"Kuwait")</f>
        <v>Kuwait</v>
      </c>
      <c r="C84" s="2">
        <f ca="1">IFERROR(__xludf.DUMMYFUNCTION("""COMPUTED_VALUE"""),29.5)</f>
        <v>29.5</v>
      </c>
      <c r="D84" s="2">
        <f ca="1">IFERROR(__xludf.DUMMYFUNCTION("""COMPUTED_VALUE"""),47.75)</f>
        <v>47.75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IFERROR(__xludf.DUMMYFUNCTION("""COMPUTED_VALUE"""),0)</f>
        <v>0</v>
      </c>
      <c r="AR84" s="2">
        <f ca="1">IFERROR(__xludf.DUMMYFUNCTION("""COMPUTED_VALUE"""),0)</f>
        <v>0</v>
      </c>
      <c r="AS84" s="2">
        <f ca="1">IFERROR(__xludf.DUMMYFUNCTION("""COMPUTED_VALUE"""),0)</f>
        <v>0</v>
      </c>
      <c r="AT84" s="2">
        <f ca="1">IFERROR(__xludf.DUMMYFUNCTION("""COMPUTED_VALUE"""),0)</f>
        <v>0</v>
      </c>
      <c r="AU84" s="2">
        <f ca="1">IFERROR(__xludf.DUMMYFUNCTION("""COMPUTED_VALUE"""),0)</f>
        <v>0</v>
      </c>
      <c r="AV84" s="2">
        <f ca="1">IFERROR(__xludf.DUMMYFUNCTION("""COMPUTED_VALUE"""),0)</f>
        <v>0</v>
      </c>
      <c r="AW84" s="2">
        <f ca="1">IFERROR(__xludf.DUMMYFUNCTION("""COMPUTED_VALUE"""),0)</f>
        <v>0</v>
      </c>
      <c r="AX84" s="2">
        <f ca="1">IFERROR(__xludf.DUMMYFUNCTION("""COMPUTED_VALUE"""),0)</f>
        <v>0</v>
      </c>
      <c r="AY84" s="2">
        <f ca="1">IFERROR(__xludf.DUMMYFUNCTION("""COMPUTED_VALUE"""),1)</f>
        <v>1</v>
      </c>
      <c r="AZ84" s="2">
        <f ca="1">IFERROR(__xludf.DUMMYFUNCTION("""COMPUTED_VALUE"""),1)</f>
        <v>1</v>
      </c>
    </row>
    <row r="85" spans="1:52" ht="13.2" x14ac:dyDescent="0.25">
      <c r="A85" s="2" t="str">
        <f ca="1">IFERROR(__xludf.DUMMYFUNCTION("""COMPUTED_VALUE"""),"")</f>
        <v/>
      </c>
      <c r="B85" s="2" t="str">
        <f ca="1">IFERROR(__xludf.DUMMYFUNCTION("""COMPUTED_VALUE"""),"Algeria")</f>
        <v>Algeria</v>
      </c>
      <c r="C85" s="2">
        <f ca="1">IFERROR(__xludf.DUMMYFUNCTION("""COMPUTED_VALUE"""),28.0339)</f>
        <v>28.033899999999999</v>
      </c>
      <c r="D85" s="2">
        <f ca="1">IFERROR(__xludf.DUMMYFUNCTION("""COMPUTED_VALUE"""),1.6596)</f>
        <v>1.6596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IFERROR(__xludf.DUMMYFUNCTION("""COMPUTED_VALUE"""),0)</f>
        <v>0</v>
      </c>
      <c r="AP85" s="2">
        <f ca="1">IFERROR(__xludf.DUMMYFUNCTION("""COMPUTED_VALUE"""),0)</f>
        <v>0</v>
      </c>
      <c r="AQ85" s="2">
        <f ca="1">IFERROR(__xludf.DUMMYFUNCTION("""COMPUTED_VALUE"""),0)</f>
        <v>0</v>
      </c>
      <c r="AR85" s="2">
        <f ca="1">IFERROR(__xludf.DUMMYFUNCTION("""COMPUTED_VALUE"""),0)</f>
        <v>0</v>
      </c>
      <c r="AS85" s="2">
        <f ca="1">IFERROR(__xludf.DUMMYFUNCTION("""COMPUTED_VALUE"""),0)</f>
        <v>0</v>
      </c>
      <c r="AT85" s="2">
        <f ca="1">IFERROR(__xludf.DUMMYFUNCTION("""COMPUTED_VALUE"""),0)</f>
        <v>0</v>
      </c>
      <c r="AU85" s="2">
        <f ca="1">IFERROR(__xludf.DUMMYFUNCTION("""COMPUTED_VALUE"""),0)</f>
        <v>0</v>
      </c>
      <c r="AV85" s="2">
        <f ca="1">IFERROR(__xludf.DUMMYFUNCTION("""COMPUTED_VALUE"""),0)</f>
        <v>0</v>
      </c>
      <c r="AW85" s="2">
        <f ca="1">IFERROR(__xludf.DUMMYFUNCTION("""COMPUTED_VALUE"""),0)</f>
        <v>0</v>
      </c>
      <c r="AX85" s="2">
        <f ca="1">IFERROR(__xludf.DUMMYFUNCTION("""COMPUTED_VALUE"""),0)</f>
        <v>0</v>
      </c>
      <c r="AY85" s="2">
        <f ca="1">IFERROR(__xludf.DUMMYFUNCTION("""COMPUTED_VALUE"""),0)</f>
        <v>0</v>
      </c>
      <c r="AZ85" s="2">
        <f ca="1">IFERROR(__xludf.DUMMYFUNCTION("""COMPUTED_VALUE"""),0)</f>
        <v>0</v>
      </c>
    </row>
    <row r="86" spans="1:52" ht="13.2" x14ac:dyDescent="0.25">
      <c r="A86" s="2" t="str">
        <f ca="1">IFERROR(__xludf.DUMMYFUNCTION("""COMPUTED_VALUE"""),"")</f>
        <v/>
      </c>
      <c r="B86" s="2" t="str">
        <f ca="1">IFERROR(__xludf.DUMMYFUNCTION("""COMPUTED_VALUE"""),"Croatia")</f>
        <v>Croatia</v>
      </c>
      <c r="C86" s="2">
        <f ca="1">IFERROR(__xludf.DUMMYFUNCTION("""COMPUTED_VALUE"""),45.1)</f>
        <v>45.1</v>
      </c>
      <c r="D86" s="2">
        <f ca="1">IFERROR(__xludf.DUMMYFUNCTION("""COMPUTED_VALUE"""),15.2)</f>
        <v>15.2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IFERROR(__xludf.DUMMYFUNCTION("""COMPUTED_VALUE"""),0)</f>
        <v>0</v>
      </c>
      <c r="AM86" s="2">
        <f ca="1">IFERROR(__xludf.DUMMYFUNCTION("""COMPUTED_VALUE"""),0)</f>
        <v>0</v>
      </c>
      <c r="AN86" s="2">
        <f ca="1">IFERROR(__xludf.DUMMYFUNCTION("""COMPUTED_VALUE"""),0)</f>
        <v>0</v>
      </c>
      <c r="AO86" s="2">
        <f ca="1">IFERROR(__xludf.DUMMYFUNCTION("""COMPUTED_VALUE"""),0)</f>
        <v>0</v>
      </c>
      <c r="AP86" s="2">
        <f ca="1">IFERROR(__xludf.DUMMYFUNCTION("""COMPUTED_VALUE"""),0)</f>
        <v>0</v>
      </c>
      <c r="AQ86" s="2">
        <f ca="1">IFERROR(__xludf.DUMMYFUNCTION("""COMPUTED_VALUE"""),0)</f>
        <v>0</v>
      </c>
      <c r="AR86" s="2">
        <f ca="1">IFERROR(__xludf.DUMMYFUNCTION("""COMPUTED_VALUE"""),0)</f>
        <v>0</v>
      </c>
      <c r="AS86" s="2">
        <f ca="1">IFERROR(__xludf.DUMMYFUNCTION("""COMPUTED_VALUE"""),0)</f>
        <v>0</v>
      </c>
      <c r="AT86" s="2">
        <f ca="1">IFERROR(__xludf.DUMMYFUNCTION("""COMPUTED_VALUE"""),0)</f>
        <v>0</v>
      </c>
      <c r="AU86" s="2">
        <f ca="1">IFERROR(__xludf.DUMMYFUNCTION("""COMPUTED_VALUE"""),0)</f>
        <v>0</v>
      </c>
      <c r="AV86" s="2">
        <f ca="1">IFERROR(__xludf.DUMMYFUNCTION("""COMPUTED_VALUE"""),0)</f>
        <v>0</v>
      </c>
      <c r="AW86" s="2">
        <f ca="1">IFERROR(__xludf.DUMMYFUNCTION("""COMPUTED_VALUE"""),0)</f>
        <v>0</v>
      </c>
      <c r="AX86" s="2">
        <f ca="1">IFERROR(__xludf.DUMMYFUNCTION("""COMPUTED_VALUE"""),0)</f>
        <v>0</v>
      </c>
      <c r="AY86" s="2">
        <f ca="1">IFERROR(__xludf.DUMMYFUNCTION("""COMPUTED_VALUE"""),0)</f>
        <v>0</v>
      </c>
      <c r="AZ86" s="2">
        <f ca="1">IFERROR(__xludf.DUMMYFUNCTION("""COMPUTED_VALUE"""),0)</f>
        <v>0</v>
      </c>
    </row>
    <row r="87" spans="1:52" ht="13.2" x14ac:dyDescent="0.25">
      <c r="A87" s="2" t="str">
        <f ca="1">IFERROR(__xludf.DUMMYFUNCTION("""COMPUTED_VALUE"""),"")</f>
        <v/>
      </c>
      <c r="B87" s="2" t="str">
        <f ca="1">IFERROR(__xludf.DUMMYFUNCTION("""COMPUTED_VALUE"""),"Switzerland")</f>
        <v>Switzerland</v>
      </c>
      <c r="C87" s="2">
        <f ca="1">IFERROR(__xludf.DUMMYFUNCTION("""COMPUTED_VALUE"""),46.8182)</f>
        <v>46.818199999999997</v>
      </c>
      <c r="D87" s="2">
        <f ca="1">IFERROR(__xludf.DUMMYFUNCTION("""COMPUTED_VALUE"""),8.2275)</f>
        <v>8.2274999999999991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IFERROR(__xludf.DUMMYFUNCTION("""COMPUTED_VALUE"""),0)</f>
        <v>0</v>
      </c>
      <c r="M87" s="2">
        <f ca="1">IFERROR(__xludf.DUMMYFUNCTION("""COMPUTED_VALUE"""),0)</f>
        <v>0</v>
      </c>
      <c r="N87" s="2">
        <f ca="1">IFERROR(__xludf.DUMMYFUNCTION("""COMPUTED_VALUE"""),0)</f>
        <v>0</v>
      </c>
      <c r="O87" s="2">
        <f ca="1">IFERROR(__xludf.DUMMYFUNCTION("""COMPUTED_VALUE"""),0)</f>
        <v>0</v>
      </c>
      <c r="P87" s="2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Z87" s="2">
        <f ca="1">IFERROR(__xludf.DUMMYFUNCTION("""COMPUTED_VALUE"""),0)</f>
        <v>0</v>
      </c>
      <c r="AA87" s="2">
        <f ca="1">IFERROR(__xludf.DUMMYFUNCTION("""COMPUTED_VALUE"""),0)</f>
        <v>0</v>
      </c>
      <c r="AB87" s="2">
        <f ca="1">IFERROR(__xludf.DUMMYFUNCTION("""COMPUTED_VALUE"""),0)</f>
        <v>0</v>
      </c>
      <c r="AC87" s="2">
        <f ca="1">IFERROR(__xludf.DUMMYFUNCTION("""COMPUTED_VALUE"""),0)</f>
        <v>0</v>
      </c>
      <c r="AD87" s="2">
        <f ca="1">IFERROR(__xludf.DUMMYFUNCTION("""COMPUTED_VALUE"""),0)</f>
        <v>0</v>
      </c>
      <c r="AE87" s="2">
        <f ca="1">IFERROR(__xludf.DUMMYFUNCTION("""COMPUTED_VALUE"""),0)</f>
        <v>0</v>
      </c>
      <c r="AF87" s="2">
        <f ca="1">IFERROR(__xludf.DUMMYFUNCTION("""COMPUTED_VALUE"""),0)</f>
        <v>0</v>
      </c>
      <c r="AG87" s="2">
        <f ca="1">IFERROR(__xludf.DUMMYFUNCTION("""COMPUTED_VALUE"""),0)</f>
        <v>0</v>
      </c>
      <c r="AH87" s="2">
        <f ca="1">IFERROR(__xludf.DUMMYFUNCTION("""COMPUTED_VALUE"""),0)</f>
        <v>0</v>
      </c>
      <c r="AI87" s="2">
        <f ca="1">IFERROR(__xludf.DUMMYFUNCTION("""COMPUTED_VALUE"""),0)</f>
        <v>0</v>
      </c>
      <c r="AJ87" s="2">
        <f ca="1">IFERROR(__xludf.DUMMYFUNCTION("""COMPUTED_VALUE"""),0)</f>
        <v>0</v>
      </c>
      <c r="AK87" s="2">
        <f ca="1">IFERROR(__xludf.DUMMYFUNCTION("""COMPUTED_VALUE"""),0)</f>
        <v>0</v>
      </c>
      <c r="AL87" s="2">
        <f ca="1">IFERROR(__xludf.DUMMYFUNCTION("""COMPUTED_VALUE"""),0)</f>
        <v>0</v>
      </c>
      <c r="AM87" s="2">
        <f ca="1">IFERROR(__xludf.DUMMYFUNCTION("""COMPUTED_VALUE"""),0)</f>
        <v>0</v>
      </c>
      <c r="AN87" s="2">
        <f ca="1">IFERROR(__xludf.DUMMYFUNCTION("""COMPUTED_VALUE"""),0)</f>
        <v>0</v>
      </c>
      <c r="AO87" s="2">
        <f ca="1">IFERROR(__xludf.DUMMYFUNCTION("""COMPUTED_VALUE"""),0)</f>
        <v>0</v>
      </c>
      <c r="AP87" s="2">
        <f ca="1">IFERROR(__xludf.DUMMYFUNCTION("""COMPUTED_VALUE"""),0)</f>
        <v>0</v>
      </c>
      <c r="AQ87" s="2">
        <f ca="1">IFERROR(__xludf.DUMMYFUNCTION("""COMPUTED_VALUE"""),0)</f>
        <v>0</v>
      </c>
      <c r="AR87" s="2">
        <f ca="1">IFERROR(__xludf.DUMMYFUNCTION("""COMPUTED_VALUE"""),0)</f>
        <v>0</v>
      </c>
      <c r="AS87" s="2">
        <f ca="1">IFERROR(__xludf.DUMMYFUNCTION("""COMPUTED_VALUE"""),0)</f>
        <v>0</v>
      </c>
      <c r="AT87" s="2">
        <f ca="1">IFERROR(__xludf.DUMMYFUNCTION("""COMPUTED_VALUE"""),2)</f>
        <v>2</v>
      </c>
      <c r="AU87" s="2">
        <f ca="1">IFERROR(__xludf.DUMMYFUNCTION("""COMPUTED_VALUE"""),3)</f>
        <v>3</v>
      </c>
      <c r="AV87" s="2">
        <f ca="1">IFERROR(__xludf.DUMMYFUNCTION("""COMPUTED_VALUE"""),3)</f>
        <v>3</v>
      </c>
      <c r="AW87" s="2">
        <f ca="1">IFERROR(__xludf.DUMMYFUNCTION("""COMPUTED_VALUE"""),3)</f>
        <v>3</v>
      </c>
      <c r="AX87" s="2">
        <f ca="1">IFERROR(__xludf.DUMMYFUNCTION("""COMPUTED_VALUE"""),3)</f>
        <v>3</v>
      </c>
      <c r="AY87" s="2">
        <f ca="1">IFERROR(__xludf.DUMMYFUNCTION("""COMPUTED_VALUE"""),3)</f>
        <v>3</v>
      </c>
      <c r="AZ87" s="2">
        <f ca="1">IFERROR(__xludf.DUMMYFUNCTION("""COMPUTED_VALUE"""),3)</f>
        <v>3</v>
      </c>
    </row>
    <row r="88" spans="1:52" ht="13.2" x14ac:dyDescent="0.25">
      <c r="A88" s="2" t="str">
        <f ca="1">IFERROR(__xludf.DUMMYFUNCTION("""COMPUTED_VALUE"""),"")</f>
        <v/>
      </c>
      <c r="B88" s="2" t="str">
        <f ca="1">IFERROR(__xludf.DUMMYFUNCTION("""COMPUTED_VALUE"""),"Austria")</f>
        <v>Austria</v>
      </c>
      <c r="C88" s="2">
        <f ca="1">IFERROR(__xludf.DUMMYFUNCTION("""COMPUTED_VALUE"""),47.5162)</f>
        <v>47.516199999999998</v>
      </c>
      <c r="D88" s="2">
        <f ca="1">IFERROR(__xludf.DUMMYFUNCTION("""COMPUTED_VALUE"""),14.5501)</f>
        <v>14.5501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IFERROR(__xludf.DUMMYFUNCTION("""COMPUTED_VALUE"""),0)</f>
        <v>0</v>
      </c>
      <c r="AT88" s="2">
        <f ca="1">IFERROR(__xludf.DUMMYFUNCTION("""COMPUTED_VALUE"""),0)</f>
        <v>0</v>
      </c>
      <c r="AU88" s="2">
        <f ca="1">IFERROR(__xludf.DUMMYFUNCTION("""COMPUTED_VALUE"""),0)</f>
        <v>0</v>
      </c>
      <c r="AV88" s="2">
        <f ca="1">IFERROR(__xludf.DUMMYFUNCTION("""COMPUTED_VALUE"""),0)</f>
        <v>0</v>
      </c>
      <c r="AW88" s="2">
        <f ca="1">IFERROR(__xludf.DUMMYFUNCTION("""COMPUTED_VALUE"""),0)</f>
        <v>0</v>
      </c>
      <c r="AX88" s="2">
        <f ca="1">IFERROR(__xludf.DUMMYFUNCTION("""COMPUTED_VALUE"""),0)</f>
        <v>0</v>
      </c>
      <c r="AY88" s="2">
        <f ca="1">IFERROR(__xludf.DUMMYFUNCTION("""COMPUTED_VALUE"""),0)</f>
        <v>0</v>
      </c>
      <c r="AZ88" s="2">
        <f ca="1">IFERROR(__xludf.DUMMYFUNCTION("""COMPUTED_VALUE"""),2)</f>
        <v>2</v>
      </c>
    </row>
    <row r="89" spans="1:52" ht="13.2" x14ac:dyDescent="0.25">
      <c r="A89" s="2" t="str">
        <f ca="1">IFERROR(__xludf.DUMMYFUNCTION("""COMPUTED_VALUE"""),"")</f>
        <v/>
      </c>
      <c r="B89" s="2" t="str">
        <f ca="1">IFERROR(__xludf.DUMMYFUNCTION("""COMPUTED_VALUE"""),"Israel")</f>
        <v>Israel</v>
      </c>
      <c r="C89" s="2">
        <f ca="1">IFERROR(__xludf.DUMMYFUNCTION("""COMPUTED_VALUE"""),31)</f>
        <v>31</v>
      </c>
      <c r="D89" s="2">
        <f ca="1">IFERROR(__xludf.DUMMYFUNCTION("""COMPUTED_VALUE"""),35)</f>
        <v>35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IFERROR(__xludf.DUMMYFUNCTION("""COMPUTED_VALUE"""),0)</f>
        <v>0</v>
      </c>
      <c r="AN89" s="2">
        <f ca="1">IFERROR(__xludf.DUMMYFUNCTION("""COMPUTED_VALUE"""),0)</f>
        <v>0</v>
      </c>
      <c r="AO89" s="2">
        <f ca="1">IFERROR(__xludf.DUMMYFUNCTION("""COMPUTED_VALUE"""),1)</f>
        <v>1</v>
      </c>
      <c r="AP89" s="2">
        <f ca="1">IFERROR(__xludf.DUMMYFUNCTION("""COMPUTED_VALUE"""),1)</f>
        <v>1</v>
      </c>
      <c r="AQ89" s="2">
        <f ca="1">IFERROR(__xludf.DUMMYFUNCTION("""COMPUTED_VALUE"""),1)</f>
        <v>1</v>
      </c>
      <c r="AR89" s="2">
        <f ca="1">IFERROR(__xludf.DUMMYFUNCTION("""COMPUTED_VALUE"""),1)</f>
        <v>1</v>
      </c>
      <c r="AS89" s="2">
        <f ca="1">IFERROR(__xludf.DUMMYFUNCTION("""COMPUTED_VALUE"""),1)</f>
        <v>1</v>
      </c>
      <c r="AT89" s="2">
        <f ca="1">IFERROR(__xludf.DUMMYFUNCTION("""COMPUTED_VALUE"""),1)</f>
        <v>1</v>
      </c>
      <c r="AU89" s="2">
        <f ca="1">IFERROR(__xludf.DUMMYFUNCTION("""COMPUTED_VALUE"""),1)</f>
        <v>1</v>
      </c>
      <c r="AV89" s="2">
        <f ca="1">IFERROR(__xludf.DUMMYFUNCTION("""COMPUTED_VALUE"""),1)</f>
        <v>1</v>
      </c>
      <c r="AW89" s="2">
        <f ca="1">IFERROR(__xludf.DUMMYFUNCTION("""COMPUTED_VALUE"""),2)</f>
        <v>2</v>
      </c>
      <c r="AX89" s="2">
        <f ca="1">IFERROR(__xludf.DUMMYFUNCTION("""COMPUTED_VALUE"""),2)</f>
        <v>2</v>
      </c>
      <c r="AY89" s="2">
        <f ca="1">IFERROR(__xludf.DUMMYFUNCTION("""COMPUTED_VALUE"""),2)</f>
        <v>2</v>
      </c>
      <c r="AZ89" s="2">
        <f ca="1">IFERROR(__xludf.DUMMYFUNCTION("""COMPUTED_VALUE"""),2)</f>
        <v>2</v>
      </c>
    </row>
    <row r="90" spans="1:52" ht="13.2" x14ac:dyDescent="0.25">
      <c r="A90" s="2" t="str">
        <f ca="1">IFERROR(__xludf.DUMMYFUNCTION("""COMPUTED_VALUE"""),"")</f>
        <v/>
      </c>
      <c r="B90" s="2" t="str">
        <f ca="1">IFERROR(__xludf.DUMMYFUNCTION("""COMPUTED_VALUE"""),"Pakistan")</f>
        <v>Pakistan</v>
      </c>
      <c r="C90" s="2">
        <f ca="1">IFERROR(__xludf.DUMMYFUNCTION("""COMPUTED_VALUE"""),30.3753)</f>
        <v>30.375299999999999</v>
      </c>
      <c r="D90" s="2">
        <f ca="1">IFERROR(__xludf.DUMMYFUNCTION("""COMPUTED_VALUE"""),69.3451)</f>
        <v>69.345100000000002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IFERROR(__xludf.DUMMYFUNCTION("""COMPUTED_VALUE"""),0)</f>
        <v>0</v>
      </c>
      <c r="AR90" s="2">
        <f ca="1">IFERROR(__xludf.DUMMYFUNCTION("""COMPUTED_VALUE"""),0)</f>
        <v>0</v>
      </c>
      <c r="AS90" s="2">
        <f ca="1">IFERROR(__xludf.DUMMYFUNCTION("""COMPUTED_VALUE"""),0)</f>
        <v>0</v>
      </c>
      <c r="AT90" s="2">
        <f ca="1">IFERROR(__xludf.DUMMYFUNCTION("""COMPUTED_VALUE"""),0)</f>
        <v>0</v>
      </c>
      <c r="AU90" s="2">
        <f ca="1">IFERROR(__xludf.DUMMYFUNCTION("""COMPUTED_VALUE"""),0)</f>
        <v>0</v>
      </c>
      <c r="AV90" s="2">
        <f ca="1">IFERROR(__xludf.DUMMYFUNCTION("""COMPUTED_VALUE"""),0)</f>
        <v>0</v>
      </c>
      <c r="AW90" s="2">
        <f ca="1">IFERROR(__xludf.DUMMYFUNCTION("""COMPUTED_VALUE"""),0)</f>
        <v>0</v>
      </c>
      <c r="AX90" s="2">
        <f ca="1">IFERROR(__xludf.DUMMYFUNCTION("""COMPUTED_VALUE"""),0)</f>
        <v>0</v>
      </c>
      <c r="AY90" s="2">
        <f ca="1">IFERROR(__xludf.DUMMYFUNCTION("""COMPUTED_VALUE"""),1)</f>
        <v>1</v>
      </c>
      <c r="AZ90" s="2">
        <f ca="1">IFERROR(__xludf.DUMMYFUNCTION("""COMPUTED_VALUE"""),1)</f>
        <v>1</v>
      </c>
    </row>
    <row r="91" spans="1:52" ht="13.2" x14ac:dyDescent="0.25">
      <c r="A91" s="2" t="str">
        <f ca="1">IFERROR(__xludf.DUMMYFUNCTION("""COMPUTED_VALUE"""),"")</f>
        <v/>
      </c>
      <c r="B91" s="2" t="str">
        <f ca="1">IFERROR(__xludf.DUMMYFUNCTION("""COMPUTED_VALUE"""),"Brazil")</f>
        <v>Brazil</v>
      </c>
      <c r="C91" s="2">
        <f ca="1">IFERROR(__xludf.DUMMYFUNCTION("""COMPUTED_VALUE"""),-14.235)</f>
        <v>-14.234999999999999</v>
      </c>
      <c r="D91" s="2">
        <f ca="1">IFERROR(__xludf.DUMMYFUNCTION("""COMPUTED_VALUE"""),-51.9253)</f>
        <v>-51.9253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IFERROR(__xludf.DUMMYFUNCTION("""COMPUTED_VALUE"""),0)</f>
        <v>0</v>
      </c>
      <c r="AR91" s="2">
        <f ca="1">IFERROR(__xludf.DUMMYFUNCTION("""COMPUTED_VALUE"""),0)</f>
        <v>0</v>
      </c>
      <c r="AS91" s="2">
        <f ca="1">IFERROR(__xludf.DUMMYFUNCTION("""COMPUTED_VALUE"""),0)</f>
        <v>0</v>
      </c>
      <c r="AT91" s="2">
        <f ca="1">IFERROR(__xludf.DUMMYFUNCTION("""COMPUTED_VALUE"""),0)</f>
        <v>0</v>
      </c>
      <c r="AU91" s="2">
        <f ca="1">IFERROR(__xludf.DUMMYFUNCTION("""COMPUTED_VALUE"""),0)</f>
        <v>0</v>
      </c>
      <c r="AV91" s="2">
        <f ca="1">IFERROR(__xludf.DUMMYFUNCTION("""COMPUTED_VALUE"""),0)</f>
        <v>0</v>
      </c>
      <c r="AW91" s="2">
        <f ca="1">IFERROR(__xludf.DUMMYFUNCTION("""COMPUTED_VALUE"""),0)</f>
        <v>0</v>
      </c>
      <c r="AX91" s="2">
        <f ca="1">IFERROR(__xludf.DUMMYFUNCTION("""COMPUTED_VALUE"""),0)</f>
        <v>0</v>
      </c>
      <c r="AY91" s="2">
        <f ca="1">IFERROR(__xludf.DUMMYFUNCTION("""COMPUTED_VALUE"""),0)</f>
        <v>0</v>
      </c>
      <c r="AZ91" s="2">
        <f ca="1">IFERROR(__xludf.DUMMYFUNCTION("""COMPUTED_VALUE"""),0)</f>
        <v>0</v>
      </c>
    </row>
    <row r="92" spans="1:52" ht="13.2" x14ac:dyDescent="0.25">
      <c r="A92" s="2" t="str">
        <f ca="1">IFERROR(__xludf.DUMMYFUNCTION("""COMPUTED_VALUE"""),"")</f>
        <v/>
      </c>
      <c r="B92" s="2" t="str">
        <f ca="1">IFERROR(__xludf.DUMMYFUNCTION("""COMPUTED_VALUE"""),"Georgia")</f>
        <v>Georgia</v>
      </c>
      <c r="C92" s="2">
        <f ca="1">IFERROR(__xludf.DUMMYFUNCTION("""COMPUTED_VALUE"""),42.3154)</f>
        <v>42.315399999999997</v>
      </c>
      <c r="D92" s="2">
        <f ca="1">IFERROR(__xludf.DUMMYFUNCTION("""COMPUTED_VALUE"""),43.3569)</f>
        <v>43.356900000000003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IFERROR(__xludf.DUMMYFUNCTION("""COMPUTED_VALUE"""),0)</f>
        <v>0</v>
      </c>
      <c r="AV92" s="2">
        <f ca="1">IFERROR(__xludf.DUMMYFUNCTION("""COMPUTED_VALUE"""),0)</f>
        <v>0</v>
      </c>
      <c r="AW92" s="2">
        <f ca="1">IFERROR(__xludf.DUMMYFUNCTION("""COMPUTED_VALUE"""),0)</f>
        <v>0</v>
      </c>
      <c r="AX92" s="2">
        <f ca="1">IFERROR(__xludf.DUMMYFUNCTION("""COMPUTED_VALUE"""),0)</f>
        <v>0</v>
      </c>
      <c r="AY92" s="2">
        <f ca="1">IFERROR(__xludf.DUMMYFUNCTION("""COMPUTED_VALUE"""),0)</f>
        <v>0</v>
      </c>
      <c r="AZ92" s="2">
        <f ca="1">IFERROR(__xludf.DUMMYFUNCTION("""COMPUTED_VALUE"""),0)</f>
        <v>0</v>
      </c>
    </row>
    <row r="93" spans="1:52" ht="13.2" x14ac:dyDescent="0.25">
      <c r="A93" s="2" t="str">
        <f ca="1">IFERROR(__xludf.DUMMYFUNCTION("""COMPUTED_VALUE"""),"")</f>
        <v/>
      </c>
      <c r="B93" s="2" t="str">
        <f ca="1">IFERROR(__xludf.DUMMYFUNCTION("""COMPUTED_VALUE"""),"Greece")</f>
        <v>Greece</v>
      </c>
      <c r="C93" s="2">
        <f ca="1">IFERROR(__xludf.DUMMYFUNCTION("""COMPUTED_VALUE"""),39.0742)</f>
        <v>39.074199999999998</v>
      </c>
      <c r="D93" s="2">
        <f ca="1">IFERROR(__xludf.DUMMYFUNCTION("""COMPUTED_VALUE"""),21.8243)</f>
        <v>21.824300000000001</v>
      </c>
      <c r="E93" s="2">
        <f ca="1">IFERROR(__xludf.DUMMYFUNCTION("""COMPUTED_VALUE"""),0)</f>
        <v>0</v>
      </c>
      <c r="F93" s="2">
        <f ca="1">IFERROR(__xludf.DUMMYFUNCTION("""COMPUTED_VALUE"""),0)</f>
        <v>0</v>
      </c>
      <c r="G93" s="2">
        <f ca="1">IFERROR(__xludf.DUMMYFUNCTION("""COMPUTED_VALUE"""),0)</f>
        <v>0</v>
      </c>
      <c r="H93" s="2">
        <f ca="1">IFERROR(__xludf.DUMMYFUNCTION("""COMPUTED_VALUE"""),0)</f>
        <v>0</v>
      </c>
      <c r="I93" s="2">
        <f ca="1">IFERROR(__xludf.DUMMYFUNCTION("""COMPUTED_VALUE"""),0)</f>
        <v>0</v>
      </c>
      <c r="J93" s="2">
        <f ca="1">IFERROR(__xludf.DUMMYFUNCTION("""COMPUTED_VALUE"""),0)</f>
        <v>0</v>
      </c>
      <c r="K93" s="2">
        <f ca="1">IFERROR(__xludf.DUMMYFUNCTION("""COMPUTED_VALUE"""),0)</f>
        <v>0</v>
      </c>
      <c r="L93" s="2">
        <f ca="1">IFERROR(__xludf.DUMMYFUNCTION("""COMPUTED_VALUE"""),0)</f>
        <v>0</v>
      </c>
      <c r="M93" s="2">
        <f ca="1">IFERROR(__xludf.DUMMYFUNCTION("""COMPUTED_VALUE"""),0)</f>
        <v>0</v>
      </c>
      <c r="N93" s="2">
        <f ca="1">IFERROR(__xludf.DUMMYFUNCTION("""COMPUTED_VALUE"""),0)</f>
        <v>0</v>
      </c>
      <c r="O93" s="2">
        <f ca="1">IFERROR(__xludf.DUMMYFUNCTION("""COMPUTED_VALUE"""),0)</f>
        <v>0</v>
      </c>
      <c r="P93" s="2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IFERROR(__xludf.DUMMYFUNCTION("""COMPUTED_VALUE"""),0)</f>
        <v>0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Z93" s="2">
        <f ca="1">IFERROR(__xludf.DUMMYFUNCTION("""COMPUTED_VALUE"""),0)</f>
        <v>0</v>
      </c>
      <c r="AA93" s="2">
        <f ca="1">IFERROR(__xludf.DUMMYFUNCTION("""COMPUTED_VALUE"""),0)</f>
        <v>0</v>
      </c>
      <c r="AB93" s="2">
        <f ca="1">IFERROR(__xludf.DUMMYFUNCTION("""COMPUTED_VALUE"""),0)</f>
        <v>0</v>
      </c>
      <c r="AC93" s="2">
        <f ca="1">IFERROR(__xludf.DUMMYFUNCTION("""COMPUTED_VALUE"""),0)</f>
        <v>0</v>
      </c>
      <c r="AD93" s="2">
        <f ca="1">IFERROR(__xludf.DUMMYFUNCTION("""COMPUTED_VALUE"""),0)</f>
        <v>0</v>
      </c>
      <c r="AE93" s="2">
        <f ca="1">IFERROR(__xludf.DUMMYFUNCTION("""COMPUTED_VALUE"""),0)</f>
        <v>0</v>
      </c>
      <c r="AF93" s="2">
        <f ca="1">IFERROR(__xludf.DUMMYFUNCTION("""COMPUTED_VALUE"""),0)</f>
        <v>0</v>
      </c>
      <c r="AG93" s="2">
        <f ca="1">IFERROR(__xludf.DUMMYFUNCTION("""COMPUTED_VALUE"""),0)</f>
        <v>0</v>
      </c>
      <c r="AH93" s="2">
        <f ca="1">IFERROR(__xludf.DUMMYFUNCTION("""COMPUTED_VALUE"""),0)</f>
        <v>0</v>
      </c>
      <c r="AI93" s="2">
        <f ca="1">IFERROR(__xludf.DUMMYFUNCTION("""COMPUTED_VALUE"""),0)</f>
        <v>0</v>
      </c>
      <c r="AJ93" s="2">
        <f ca="1">IFERROR(__xludf.DUMMYFUNCTION("""COMPUTED_VALUE"""),0)</f>
        <v>0</v>
      </c>
      <c r="AK93" s="2">
        <f ca="1">IFERROR(__xludf.DUMMYFUNCTION("""COMPUTED_VALUE"""),0)</f>
        <v>0</v>
      </c>
      <c r="AL93" s="2">
        <f ca="1">IFERROR(__xludf.DUMMYFUNCTION("""COMPUTED_VALUE"""),0)</f>
        <v>0</v>
      </c>
      <c r="AM93" s="2">
        <f ca="1">IFERROR(__xludf.DUMMYFUNCTION("""COMPUTED_VALUE"""),0)</f>
        <v>0</v>
      </c>
      <c r="AN93" s="2">
        <f ca="1">IFERROR(__xludf.DUMMYFUNCTION("""COMPUTED_VALUE"""),0)</f>
        <v>0</v>
      </c>
      <c r="AO93" s="2">
        <f ca="1">IFERROR(__xludf.DUMMYFUNCTION("""COMPUTED_VALUE"""),0)</f>
        <v>0</v>
      </c>
      <c r="AP93" s="2">
        <f ca="1">IFERROR(__xludf.DUMMYFUNCTION("""COMPUTED_VALUE"""),0)</f>
        <v>0</v>
      </c>
      <c r="AQ93" s="2">
        <f ca="1">IFERROR(__xludf.DUMMYFUNCTION("""COMPUTED_VALUE"""),0)</f>
        <v>0</v>
      </c>
      <c r="AR93" s="2">
        <f ca="1">IFERROR(__xludf.DUMMYFUNCTION("""COMPUTED_VALUE"""),0)</f>
        <v>0</v>
      </c>
      <c r="AS93" s="2">
        <f ca="1">IFERROR(__xludf.DUMMYFUNCTION("""COMPUTED_VALUE"""),0)</f>
        <v>0</v>
      </c>
      <c r="AT93" s="2">
        <f ca="1">IFERROR(__xludf.DUMMYFUNCTION("""COMPUTED_VALUE"""),0)</f>
        <v>0</v>
      </c>
      <c r="AU93" s="2">
        <f ca="1">IFERROR(__xludf.DUMMYFUNCTION("""COMPUTED_VALUE"""),0)</f>
        <v>0</v>
      </c>
      <c r="AV93" s="2">
        <f ca="1">IFERROR(__xludf.DUMMYFUNCTION("""COMPUTED_VALUE"""),0)</f>
        <v>0</v>
      </c>
      <c r="AW93" s="2">
        <f ca="1">IFERROR(__xludf.DUMMYFUNCTION("""COMPUTED_VALUE"""),0)</f>
        <v>0</v>
      </c>
      <c r="AX93" s="2">
        <f ca="1">IFERROR(__xludf.DUMMYFUNCTION("""COMPUTED_VALUE"""),0)</f>
        <v>0</v>
      </c>
      <c r="AY93" s="2">
        <f ca="1">IFERROR(__xludf.DUMMYFUNCTION("""COMPUTED_VALUE"""),0)</f>
        <v>0</v>
      </c>
      <c r="AZ93" s="2">
        <f ca="1">IFERROR(__xludf.DUMMYFUNCTION("""COMPUTED_VALUE"""),0)</f>
        <v>0</v>
      </c>
    </row>
    <row r="94" spans="1:52" ht="13.2" x14ac:dyDescent="0.25">
      <c r="A94" s="2" t="str">
        <f ca="1">IFERROR(__xludf.DUMMYFUNCTION("""COMPUTED_VALUE"""),"")</f>
        <v/>
      </c>
      <c r="B94" s="2" t="str">
        <f ca="1">IFERROR(__xludf.DUMMYFUNCTION("""COMPUTED_VALUE"""),"North Macedonia")</f>
        <v>North Macedonia</v>
      </c>
      <c r="C94" s="2">
        <f ca="1">IFERROR(__xludf.DUMMYFUNCTION("""COMPUTED_VALUE"""),41.6086)</f>
        <v>41.608600000000003</v>
      </c>
      <c r="D94" s="2">
        <f ca="1">IFERROR(__xludf.DUMMYFUNCTION("""COMPUTED_VALUE"""),21.7453)</f>
        <v>21.7453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IFERROR(__xludf.DUMMYFUNCTION("""COMPUTED_VALUE"""),0)</f>
        <v>0</v>
      </c>
      <c r="AV94" s="2">
        <f ca="1">IFERROR(__xludf.DUMMYFUNCTION("""COMPUTED_VALUE"""),0)</f>
        <v>0</v>
      </c>
      <c r="AW94" s="2">
        <f ca="1">IFERROR(__xludf.DUMMYFUNCTION("""COMPUTED_VALUE"""),0)</f>
        <v>0</v>
      </c>
      <c r="AX94" s="2">
        <f ca="1">IFERROR(__xludf.DUMMYFUNCTION("""COMPUTED_VALUE"""),0)</f>
        <v>0</v>
      </c>
      <c r="AY94" s="2">
        <f ca="1">IFERROR(__xludf.DUMMYFUNCTION("""COMPUTED_VALUE"""),0)</f>
        <v>0</v>
      </c>
      <c r="AZ94" s="2">
        <f ca="1">IFERROR(__xludf.DUMMYFUNCTION("""COMPUTED_VALUE"""),0)</f>
        <v>0</v>
      </c>
    </row>
    <row r="95" spans="1:52" ht="13.2" x14ac:dyDescent="0.25">
      <c r="A95" s="2" t="str">
        <f ca="1">IFERROR(__xludf.DUMMYFUNCTION("""COMPUTED_VALUE"""),"")</f>
        <v/>
      </c>
      <c r="B95" s="2" t="str">
        <f ca="1">IFERROR(__xludf.DUMMYFUNCTION("""COMPUTED_VALUE"""),"Norway")</f>
        <v>Norway</v>
      </c>
      <c r="C95" s="2">
        <f ca="1">IFERROR(__xludf.DUMMYFUNCTION("""COMPUTED_VALUE"""),60.472)</f>
        <v>60.472000000000001</v>
      </c>
      <c r="D95" s="2">
        <f ca="1">IFERROR(__xludf.DUMMYFUNCTION("""COMPUTED_VALUE"""),8.4689)</f>
        <v>8.4688999999999997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IFERROR(__xludf.DUMMYFUNCTION("""COMPUTED_VALUE"""),0)</f>
        <v>0</v>
      </c>
      <c r="AU95" s="2">
        <f ca="1">IFERROR(__xludf.DUMMYFUNCTION("""COMPUTED_VALUE"""),0)</f>
        <v>0</v>
      </c>
      <c r="AV95" s="2">
        <f ca="1">IFERROR(__xludf.DUMMYFUNCTION("""COMPUTED_VALUE"""),0)</f>
        <v>0</v>
      </c>
      <c r="AW95" s="2">
        <f ca="1">IFERROR(__xludf.DUMMYFUNCTION("""COMPUTED_VALUE"""),0)</f>
        <v>0</v>
      </c>
      <c r="AX95" s="2">
        <f ca="1">IFERROR(__xludf.DUMMYFUNCTION("""COMPUTED_VALUE"""),0)</f>
        <v>0</v>
      </c>
      <c r="AY95" s="2">
        <f ca="1">IFERROR(__xludf.DUMMYFUNCTION("""COMPUTED_VALUE"""),0)</f>
        <v>0</v>
      </c>
      <c r="AZ95" s="2">
        <f ca="1">IFERROR(__xludf.DUMMYFUNCTION("""COMPUTED_VALUE"""),1)</f>
        <v>1</v>
      </c>
    </row>
    <row r="96" spans="1:52" ht="13.2" x14ac:dyDescent="0.25">
      <c r="A96" s="2" t="str">
        <f ca="1">IFERROR(__xludf.DUMMYFUNCTION("""COMPUTED_VALUE"""),"")</f>
        <v/>
      </c>
      <c r="B96" s="2" t="str">
        <f ca="1">IFERROR(__xludf.DUMMYFUNCTION("""COMPUTED_VALUE"""),"Romania")</f>
        <v>Romania</v>
      </c>
      <c r="C96" s="2">
        <f ca="1">IFERROR(__xludf.DUMMYFUNCTION("""COMPUTED_VALUE"""),45.9432)</f>
        <v>45.943199999999997</v>
      </c>
      <c r="D96" s="2">
        <f ca="1">IFERROR(__xludf.DUMMYFUNCTION("""COMPUTED_VALUE"""),24.9668)</f>
        <v>24.966799999999999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IFERROR(__xludf.DUMMYFUNCTION("""COMPUTED_VALUE"""),0)</f>
        <v>0</v>
      </c>
      <c r="AU96" s="2">
        <f ca="1">IFERROR(__xludf.DUMMYFUNCTION("""COMPUTED_VALUE"""),1)</f>
        <v>1</v>
      </c>
      <c r="AV96" s="2">
        <f ca="1">IFERROR(__xludf.DUMMYFUNCTION("""COMPUTED_VALUE"""),1)</f>
        <v>1</v>
      </c>
      <c r="AW96" s="2">
        <f ca="1">IFERROR(__xludf.DUMMYFUNCTION("""COMPUTED_VALUE"""),1)</f>
        <v>1</v>
      </c>
      <c r="AX96" s="2">
        <f ca="1">IFERROR(__xludf.DUMMYFUNCTION("""COMPUTED_VALUE"""),3)</f>
        <v>3</v>
      </c>
      <c r="AY96" s="2">
        <f ca="1">IFERROR(__xludf.DUMMYFUNCTION("""COMPUTED_VALUE"""),3)</f>
        <v>3</v>
      </c>
      <c r="AZ96" s="2">
        <f ca="1">IFERROR(__xludf.DUMMYFUNCTION("""COMPUTED_VALUE"""),3)</f>
        <v>3</v>
      </c>
    </row>
    <row r="97" spans="1:52" ht="13.2" x14ac:dyDescent="0.25">
      <c r="A97" s="2" t="str">
        <f ca="1">IFERROR(__xludf.DUMMYFUNCTION("""COMPUTED_VALUE"""),"")</f>
        <v/>
      </c>
      <c r="B97" s="2" t="str">
        <f ca="1">IFERROR(__xludf.DUMMYFUNCTION("""COMPUTED_VALUE"""),"Denmark")</f>
        <v>Denmark</v>
      </c>
      <c r="C97" s="2">
        <f ca="1">IFERROR(__xludf.DUMMYFUNCTION("""COMPUTED_VALUE"""),56.2639)</f>
        <v>56.2639</v>
      </c>
      <c r="D97" s="2">
        <f ca="1">IFERROR(__xludf.DUMMYFUNCTION("""COMPUTED_VALUE"""),9.5018)</f>
        <v>9.5017999999999994</v>
      </c>
      <c r="E97" s="2">
        <f ca="1">IFERROR(__xludf.DUMMYFUNCTION("""COMPUTED_VALUE"""),0)</f>
        <v>0</v>
      </c>
      <c r="F97" s="2">
        <f ca="1">IFERROR(__xludf.DUMMYFUNCTION("""COMPUTED_VALUE"""),0)</f>
        <v>0</v>
      </c>
      <c r="G97" s="2">
        <f ca="1">IFERROR(__xludf.DUMMYFUNCTION("""COMPUTED_VALUE"""),0)</f>
        <v>0</v>
      </c>
      <c r="H97" s="2">
        <f ca="1">IFERROR(__xludf.DUMMYFUNCTION("""COMPUTED_VALUE"""),0)</f>
        <v>0</v>
      </c>
      <c r="I97" s="2">
        <f ca="1">IFERROR(__xludf.DUMMYFUNCTION("""COMPUTED_VALUE"""),0)</f>
        <v>0</v>
      </c>
      <c r="J97" s="2">
        <f ca="1">IFERROR(__xludf.DUMMYFUNCTION("""COMPUTED_VALUE"""),0)</f>
        <v>0</v>
      </c>
      <c r="K97" s="2">
        <f ca="1">IFERROR(__xludf.DUMMYFUNCTION("""COMPUTED_VALUE"""),0)</f>
        <v>0</v>
      </c>
      <c r="L97" s="2">
        <f ca="1">IFERROR(__xludf.DUMMYFUNCTION("""COMPUTED_VALUE"""),0)</f>
        <v>0</v>
      </c>
      <c r="M97" s="2">
        <f ca="1">IFERROR(__xludf.DUMMYFUNCTION("""COMPUTED_VALUE"""),0)</f>
        <v>0</v>
      </c>
      <c r="N97" s="2">
        <f ca="1">IFERROR(__xludf.DUMMYFUNCTION("""COMPUTED_VALUE"""),0)</f>
        <v>0</v>
      </c>
      <c r="O97" s="2">
        <f ca="1">IFERROR(__xludf.DUMMYFUNCTION("""COMPUTED_VALUE"""),0)</f>
        <v>0</v>
      </c>
      <c r="P97" s="2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Z97" s="2">
        <f ca="1">IFERROR(__xludf.DUMMYFUNCTION("""COMPUTED_VALUE"""),0)</f>
        <v>0</v>
      </c>
      <c r="AA97" s="2">
        <f ca="1">IFERROR(__xludf.DUMMYFUNCTION("""COMPUTED_VALUE"""),0)</f>
        <v>0</v>
      </c>
      <c r="AB97" s="2">
        <f ca="1">IFERROR(__xludf.DUMMYFUNCTION("""COMPUTED_VALUE"""),0)</f>
        <v>0</v>
      </c>
      <c r="AC97" s="2">
        <f ca="1">IFERROR(__xludf.DUMMYFUNCTION("""COMPUTED_VALUE"""),0)</f>
        <v>0</v>
      </c>
      <c r="AD97" s="2">
        <f ca="1">IFERROR(__xludf.DUMMYFUNCTION("""COMPUTED_VALUE"""),0)</f>
        <v>0</v>
      </c>
      <c r="AE97" s="2">
        <f ca="1">IFERROR(__xludf.DUMMYFUNCTION("""COMPUTED_VALUE"""),0)</f>
        <v>0</v>
      </c>
      <c r="AF97" s="2">
        <f ca="1">IFERROR(__xludf.DUMMYFUNCTION("""COMPUTED_VALUE"""),0)</f>
        <v>0</v>
      </c>
      <c r="AG97" s="2">
        <f ca="1">IFERROR(__xludf.DUMMYFUNCTION("""COMPUTED_VALUE"""),0)</f>
        <v>0</v>
      </c>
      <c r="AH97" s="2">
        <f ca="1">IFERROR(__xludf.DUMMYFUNCTION("""COMPUTED_VALUE"""),0)</f>
        <v>0</v>
      </c>
      <c r="AI97" s="2">
        <f ca="1">IFERROR(__xludf.DUMMYFUNCTION("""COMPUTED_VALUE"""),0)</f>
        <v>0</v>
      </c>
      <c r="AJ97" s="2">
        <f ca="1">IFERROR(__xludf.DUMMYFUNCTION("""COMPUTED_VALUE"""),0)</f>
        <v>0</v>
      </c>
      <c r="AK97" s="2">
        <f ca="1">IFERROR(__xludf.DUMMYFUNCTION("""COMPUTED_VALUE"""),0)</f>
        <v>0</v>
      </c>
      <c r="AL97" s="2">
        <f ca="1">IFERROR(__xludf.DUMMYFUNCTION("""COMPUTED_VALUE"""),0)</f>
        <v>0</v>
      </c>
      <c r="AM97" s="2">
        <f ca="1">IFERROR(__xludf.DUMMYFUNCTION("""COMPUTED_VALUE"""),0)</f>
        <v>0</v>
      </c>
      <c r="AN97" s="2">
        <f ca="1">IFERROR(__xludf.DUMMYFUNCTION("""COMPUTED_VALUE"""),0)</f>
        <v>0</v>
      </c>
      <c r="AO97" s="2">
        <f ca="1">IFERROR(__xludf.DUMMYFUNCTION("""COMPUTED_VALUE"""),0)</f>
        <v>0</v>
      </c>
      <c r="AP97" s="2">
        <f ca="1">IFERROR(__xludf.DUMMYFUNCTION("""COMPUTED_VALUE"""),0)</f>
        <v>0</v>
      </c>
      <c r="AQ97" s="2">
        <f ca="1">IFERROR(__xludf.DUMMYFUNCTION("""COMPUTED_VALUE"""),0)</f>
        <v>0</v>
      </c>
      <c r="AR97" s="2">
        <f ca="1">IFERROR(__xludf.DUMMYFUNCTION("""COMPUTED_VALUE"""),0)</f>
        <v>0</v>
      </c>
      <c r="AS97" s="2">
        <f ca="1">IFERROR(__xludf.DUMMYFUNCTION("""COMPUTED_VALUE"""),0)</f>
        <v>0</v>
      </c>
      <c r="AT97" s="2">
        <f ca="1">IFERROR(__xludf.DUMMYFUNCTION("""COMPUTED_VALUE"""),0)</f>
        <v>0</v>
      </c>
      <c r="AU97" s="2">
        <f ca="1">IFERROR(__xludf.DUMMYFUNCTION("""COMPUTED_VALUE"""),0)</f>
        <v>0</v>
      </c>
      <c r="AV97" s="2">
        <f ca="1">IFERROR(__xludf.DUMMYFUNCTION("""COMPUTED_VALUE"""),0)</f>
        <v>0</v>
      </c>
      <c r="AW97" s="2">
        <f ca="1">IFERROR(__xludf.DUMMYFUNCTION("""COMPUTED_VALUE"""),1)</f>
        <v>1</v>
      </c>
      <c r="AX97" s="2">
        <f ca="1">IFERROR(__xludf.DUMMYFUNCTION("""COMPUTED_VALUE"""),1)</f>
        <v>1</v>
      </c>
      <c r="AY97" s="2">
        <f ca="1">IFERROR(__xludf.DUMMYFUNCTION("""COMPUTED_VALUE"""),1)</f>
        <v>1</v>
      </c>
      <c r="AZ97" s="2">
        <f ca="1">IFERROR(__xludf.DUMMYFUNCTION("""COMPUTED_VALUE"""),1)</f>
        <v>1</v>
      </c>
    </row>
    <row r="98" spans="1:52" ht="13.2" x14ac:dyDescent="0.25">
      <c r="A98" s="2" t="str">
        <f ca="1">IFERROR(__xludf.DUMMYFUNCTION("""COMPUTED_VALUE"""),"")</f>
        <v/>
      </c>
      <c r="B98" s="2" t="str">
        <f ca="1">IFERROR(__xludf.DUMMYFUNCTION("""COMPUTED_VALUE"""),"Estonia")</f>
        <v>Estonia</v>
      </c>
      <c r="C98" s="2">
        <f ca="1">IFERROR(__xludf.DUMMYFUNCTION("""COMPUTED_VALUE"""),58.5953)</f>
        <v>58.595300000000002</v>
      </c>
      <c r="D98" s="2">
        <f ca="1">IFERROR(__xludf.DUMMYFUNCTION("""COMPUTED_VALUE"""),25.0136)</f>
        <v>25.0136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IFERROR(__xludf.DUMMYFUNCTION("""COMPUTED_VALUE"""),0)</f>
        <v>0</v>
      </c>
      <c r="N98" s="2">
        <f ca="1">IFERROR(__xludf.DUMMYFUNCTION("""COMPUTED_VALUE"""),0)</f>
        <v>0</v>
      </c>
      <c r="O98" s="2">
        <f ca="1">IFERROR(__xludf.DUMMYFUNCTION("""COMPUTED_VALUE"""),0)</f>
        <v>0</v>
      </c>
      <c r="P98" s="2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IFERROR(__xludf.DUMMYFUNCTION("""COMPUTED_VALUE"""),0)</f>
        <v>0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Z98" s="2">
        <f ca="1">IFERROR(__xludf.DUMMYFUNCTION("""COMPUTED_VALUE"""),0)</f>
        <v>0</v>
      </c>
      <c r="AA98" s="2">
        <f ca="1">IFERROR(__xludf.DUMMYFUNCTION("""COMPUTED_VALUE"""),0)</f>
        <v>0</v>
      </c>
      <c r="AB98" s="2">
        <f ca="1">IFERROR(__xludf.DUMMYFUNCTION("""COMPUTED_VALUE"""),0)</f>
        <v>0</v>
      </c>
      <c r="AC98" s="2">
        <f ca="1">IFERROR(__xludf.DUMMYFUNCTION("""COMPUTED_VALUE"""),0)</f>
        <v>0</v>
      </c>
      <c r="AD98" s="2">
        <f ca="1">IFERROR(__xludf.DUMMYFUNCTION("""COMPUTED_VALUE"""),0)</f>
        <v>0</v>
      </c>
      <c r="AE98" s="2">
        <f ca="1">IFERROR(__xludf.DUMMYFUNCTION("""COMPUTED_VALUE"""),0)</f>
        <v>0</v>
      </c>
      <c r="AF98" s="2">
        <f ca="1">IFERROR(__xludf.DUMMYFUNCTION("""COMPUTED_VALUE"""),0)</f>
        <v>0</v>
      </c>
      <c r="AG98" s="2">
        <f ca="1">IFERROR(__xludf.DUMMYFUNCTION("""COMPUTED_VALUE"""),0)</f>
        <v>0</v>
      </c>
      <c r="AH98" s="2">
        <f ca="1">IFERROR(__xludf.DUMMYFUNCTION("""COMPUTED_VALUE"""),0)</f>
        <v>0</v>
      </c>
      <c r="AI98" s="2">
        <f ca="1">IFERROR(__xludf.DUMMYFUNCTION("""COMPUTED_VALUE"""),0)</f>
        <v>0</v>
      </c>
      <c r="AJ98" s="2">
        <f ca="1">IFERROR(__xludf.DUMMYFUNCTION("""COMPUTED_VALUE"""),0)</f>
        <v>0</v>
      </c>
      <c r="AK98" s="2">
        <f ca="1">IFERROR(__xludf.DUMMYFUNCTION("""COMPUTED_VALUE"""),0)</f>
        <v>0</v>
      </c>
      <c r="AL98" s="2">
        <f ca="1">IFERROR(__xludf.DUMMYFUNCTION("""COMPUTED_VALUE"""),0)</f>
        <v>0</v>
      </c>
      <c r="AM98" s="2">
        <f ca="1">IFERROR(__xludf.DUMMYFUNCTION("""COMPUTED_VALUE"""),0)</f>
        <v>0</v>
      </c>
      <c r="AN98" s="2">
        <f ca="1">IFERROR(__xludf.DUMMYFUNCTION("""COMPUTED_VALUE"""),0)</f>
        <v>0</v>
      </c>
      <c r="AO98" s="2">
        <f ca="1">IFERROR(__xludf.DUMMYFUNCTION("""COMPUTED_VALUE"""),0)</f>
        <v>0</v>
      </c>
      <c r="AP98" s="2">
        <f ca="1">IFERROR(__xludf.DUMMYFUNCTION("""COMPUTED_VALUE"""),0)</f>
        <v>0</v>
      </c>
      <c r="AQ98" s="2">
        <f ca="1">IFERROR(__xludf.DUMMYFUNCTION("""COMPUTED_VALUE"""),0)</f>
        <v>0</v>
      </c>
      <c r="AR98" s="2">
        <f ca="1">IFERROR(__xludf.DUMMYFUNCTION("""COMPUTED_VALUE"""),0)</f>
        <v>0</v>
      </c>
      <c r="AS98" s="2">
        <f ca="1">IFERROR(__xludf.DUMMYFUNCTION("""COMPUTED_VALUE"""),0)</f>
        <v>0</v>
      </c>
      <c r="AT98" s="2">
        <f ca="1">IFERROR(__xludf.DUMMYFUNCTION("""COMPUTED_VALUE"""),0)</f>
        <v>0</v>
      </c>
      <c r="AU98" s="2">
        <f ca="1">IFERROR(__xludf.DUMMYFUNCTION("""COMPUTED_VALUE"""),0)</f>
        <v>0</v>
      </c>
      <c r="AV98" s="2">
        <f ca="1">IFERROR(__xludf.DUMMYFUNCTION("""COMPUTED_VALUE"""),0)</f>
        <v>0</v>
      </c>
      <c r="AW98" s="2">
        <f ca="1">IFERROR(__xludf.DUMMYFUNCTION("""COMPUTED_VALUE"""),0)</f>
        <v>0</v>
      </c>
      <c r="AX98" s="2">
        <f ca="1">IFERROR(__xludf.DUMMYFUNCTION("""COMPUTED_VALUE"""),0)</f>
        <v>0</v>
      </c>
      <c r="AY98" s="2">
        <f ca="1">IFERROR(__xludf.DUMMYFUNCTION("""COMPUTED_VALUE"""),0)</f>
        <v>0</v>
      </c>
      <c r="AZ98" s="2">
        <f ca="1">IFERROR(__xludf.DUMMYFUNCTION("""COMPUTED_VALUE"""),0)</f>
        <v>0</v>
      </c>
    </row>
    <row r="99" spans="1:52" ht="13.2" x14ac:dyDescent="0.25">
      <c r="A99" s="2" t="str">
        <f ca="1">IFERROR(__xludf.DUMMYFUNCTION("""COMPUTED_VALUE"""),"")</f>
        <v/>
      </c>
      <c r="B99" s="2" t="str">
        <f ca="1">IFERROR(__xludf.DUMMYFUNCTION("""COMPUTED_VALUE"""),"Netherlands")</f>
        <v>Netherlands</v>
      </c>
      <c r="C99" s="2">
        <f ca="1">IFERROR(__xludf.DUMMYFUNCTION("""COMPUTED_VALUE"""),52.1326)</f>
        <v>52.132599999999996</v>
      </c>
      <c r="D99" s="2">
        <f ca="1">IFERROR(__xludf.DUMMYFUNCTION("""COMPUTED_VALUE"""),5.2913)</f>
        <v>5.2912999999999997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IFERROR(__xludf.DUMMYFUNCTION("""COMPUTED_VALUE"""),0)</f>
        <v>0</v>
      </c>
      <c r="I99" s="2">
        <f ca="1">IFERROR(__xludf.DUMMYFUNCTION("""COMPUTED_VALUE"""),0)</f>
        <v>0</v>
      </c>
      <c r="J99" s="2">
        <f ca="1">IFERROR(__xludf.DUMMYFUNCTION("""COMPUTED_VALUE"""),0)</f>
        <v>0</v>
      </c>
      <c r="K99" s="2">
        <f ca="1">IFERROR(__xludf.DUMMYFUNCTION("""COMPUTED_VALUE"""),0)</f>
        <v>0</v>
      </c>
      <c r="L99" s="2">
        <f ca="1">IFERROR(__xludf.DUMMYFUNCTION("""COMPUTED_VALUE"""),0)</f>
        <v>0</v>
      </c>
      <c r="M99" s="2">
        <f ca="1">IFERROR(__xludf.DUMMYFUNCTION("""COMPUTED_VALUE"""),0)</f>
        <v>0</v>
      </c>
      <c r="N99" s="2">
        <f ca="1">IFERROR(__xludf.DUMMYFUNCTION("""COMPUTED_VALUE"""),0)</f>
        <v>0</v>
      </c>
      <c r="O99" s="2">
        <f ca="1">IFERROR(__xludf.DUMMYFUNCTION("""COMPUTED_VALUE"""),0)</f>
        <v>0</v>
      </c>
      <c r="P99" s="2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IFERROR(__xludf.DUMMYFUNCTION("""COMPUTED_VALUE"""),0)</f>
        <v>0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Z99" s="2">
        <f ca="1">IFERROR(__xludf.DUMMYFUNCTION("""COMPUTED_VALUE"""),0)</f>
        <v>0</v>
      </c>
      <c r="AA99" s="2">
        <f ca="1">IFERROR(__xludf.DUMMYFUNCTION("""COMPUTED_VALUE"""),0)</f>
        <v>0</v>
      </c>
      <c r="AB99" s="2">
        <f ca="1">IFERROR(__xludf.DUMMYFUNCTION("""COMPUTED_VALUE"""),0)</f>
        <v>0</v>
      </c>
      <c r="AC99" s="2">
        <f ca="1">IFERROR(__xludf.DUMMYFUNCTION("""COMPUTED_VALUE"""),0)</f>
        <v>0</v>
      </c>
      <c r="AD99" s="2">
        <f ca="1">IFERROR(__xludf.DUMMYFUNCTION("""COMPUTED_VALUE"""),0)</f>
        <v>0</v>
      </c>
      <c r="AE99" s="2">
        <f ca="1">IFERROR(__xludf.DUMMYFUNCTION("""COMPUTED_VALUE"""),0)</f>
        <v>0</v>
      </c>
      <c r="AF99" s="2">
        <f ca="1">IFERROR(__xludf.DUMMYFUNCTION("""COMPUTED_VALUE"""),0)</f>
        <v>0</v>
      </c>
      <c r="AG99" s="2">
        <f ca="1">IFERROR(__xludf.DUMMYFUNCTION("""COMPUTED_VALUE"""),0)</f>
        <v>0</v>
      </c>
      <c r="AH99" s="2">
        <f ca="1">IFERROR(__xludf.DUMMYFUNCTION("""COMPUTED_VALUE"""),0)</f>
        <v>0</v>
      </c>
      <c r="AI99" s="2">
        <f ca="1">IFERROR(__xludf.DUMMYFUNCTION("""COMPUTED_VALUE"""),0)</f>
        <v>0</v>
      </c>
      <c r="AJ99" s="2">
        <f ca="1">IFERROR(__xludf.DUMMYFUNCTION("""COMPUTED_VALUE"""),0)</f>
        <v>0</v>
      </c>
      <c r="AK99" s="2">
        <f ca="1">IFERROR(__xludf.DUMMYFUNCTION("""COMPUTED_VALUE"""),0)</f>
        <v>0</v>
      </c>
      <c r="AL99" s="2">
        <f ca="1">IFERROR(__xludf.DUMMYFUNCTION("""COMPUTED_VALUE"""),0)</f>
        <v>0</v>
      </c>
      <c r="AM99" s="2">
        <f ca="1">IFERROR(__xludf.DUMMYFUNCTION("""COMPUTED_VALUE"""),0)</f>
        <v>0</v>
      </c>
      <c r="AN99" s="2">
        <f ca="1">IFERROR(__xludf.DUMMYFUNCTION("""COMPUTED_VALUE"""),0)</f>
        <v>0</v>
      </c>
      <c r="AO99" s="2">
        <f ca="1">IFERROR(__xludf.DUMMYFUNCTION("""COMPUTED_VALUE"""),0)</f>
        <v>0</v>
      </c>
      <c r="AP99" s="2">
        <f ca="1">IFERROR(__xludf.DUMMYFUNCTION("""COMPUTED_VALUE"""),0)</f>
        <v>0</v>
      </c>
      <c r="AQ99" s="2">
        <f ca="1">IFERROR(__xludf.DUMMYFUNCTION("""COMPUTED_VALUE"""),0)</f>
        <v>0</v>
      </c>
      <c r="AR99" s="2">
        <f ca="1">IFERROR(__xludf.DUMMYFUNCTION("""COMPUTED_VALUE"""),0)</f>
        <v>0</v>
      </c>
      <c r="AS99" s="2">
        <f ca="1">IFERROR(__xludf.DUMMYFUNCTION("""COMPUTED_VALUE"""),0)</f>
        <v>0</v>
      </c>
      <c r="AT99" s="2">
        <f ca="1">IFERROR(__xludf.DUMMYFUNCTION("""COMPUTED_VALUE"""),0)</f>
        <v>0</v>
      </c>
      <c r="AU99" s="2">
        <f ca="1">IFERROR(__xludf.DUMMYFUNCTION("""COMPUTED_VALUE"""),0)</f>
        <v>0</v>
      </c>
      <c r="AV99" s="2">
        <f ca="1">IFERROR(__xludf.DUMMYFUNCTION("""COMPUTED_VALUE"""),0)</f>
        <v>0</v>
      </c>
      <c r="AW99" s="2">
        <f ca="1">IFERROR(__xludf.DUMMYFUNCTION("""COMPUTED_VALUE"""),0)</f>
        <v>0</v>
      </c>
      <c r="AX99" s="2">
        <f ca="1">IFERROR(__xludf.DUMMYFUNCTION("""COMPUTED_VALUE"""),0)</f>
        <v>0</v>
      </c>
      <c r="AY99" s="2">
        <f ca="1">IFERROR(__xludf.DUMMYFUNCTION("""COMPUTED_VALUE"""),0)</f>
        <v>0</v>
      </c>
      <c r="AZ99" s="2">
        <f ca="1">IFERROR(__xludf.DUMMYFUNCTION("""COMPUTED_VALUE"""),0)</f>
        <v>0</v>
      </c>
    </row>
    <row r="100" spans="1:52" ht="13.2" x14ac:dyDescent="0.25">
      <c r="A100" s="2" t="str">
        <f ca="1">IFERROR(__xludf.DUMMYFUNCTION("""COMPUTED_VALUE"""),"")</f>
        <v/>
      </c>
      <c r="B100" s="2" t="str">
        <f ca="1">IFERROR(__xludf.DUMMYFUNCTION("""COMPUTED_VALUE"""),"San Marino")</f>
        <v>San Marino</v>
      </c>
      <c r="C100" s="2">
        <f ca="1">IFERROR(__xludf.DUMMYFUNCTION("""COMPUTED_VALUE"""),43.9424)</f>
        <v>43.942399999999999</v>
      </c>
      <c r="D100" s="2">
        <f ca="1">IFERROR(__xludf.DUMMYFUNCTION("""COMPUTED_VALUE"""),12.4578)</f>
        <v>12.457800000000001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IFERROR(__xludf.DUMMYFUNCTION("""COMPUTED_VALUE"""),0)</f>
        <v>0</v>
      </c>
      <c r="AU100" s="2">
        <f ca="1">IFERROR(__xludf.DUMMYFUNCTION("""COMPUTED_VALUE"""),0)</f>
        <v>0</v>
      </c>
      <c r="AV100" s="2">
        <f ca="1">IFERROR(__xludf.DUMMYFUNCTION("""COMPUTED_VALUE"""),0)</f>
        <v>0</v>
      </c>
      <c r="AW100" s="2">
        <f ca="1">IFERROR(__xludf.DUMMYFUNCTION("""COMPUTED_VALUE"""),0)</f>
        <v>0</v>
      </c>
      <c r="AX100" s="2">
        <f ca="1">IFERROR(__xludf.DUMMYFUNCTION("""COMPUTED_VALUE"""),0)</f>
        <v>0</v>
      </c>
      <c r="AY100" s="2">
        <f ca="1">IFERROR(__xludf.DUMMYFUNCTION("""COMPUTED_VALUE"""),0)</f>
        <v>0</v>
      </c>
      <c r="AZ100" s="2">
        <f ca="1">IFERROR(__xludf.DUMMYFUNCTION("""COMPUTED_VALUE"""),0)</f>
        <v>0</v>
      </c>
    </row>
    <row r="101" spans="1:52" ht="13.2" x14ac:dyDescent="0.25">
      <c r="A101" s="2" t="str">
        <f ca="1">IFERROR(__xludf.DUMMYFUNCTION("""COMPUTED_VALUE"""),"")</f>
        <v/>
      </c>
      <c r="B101" s="2" t="str">
        <f ca="1">IFERROR(__xludf.DUMMYFUNCTION("""COMPUTED_VALUE"""),"Belarus")</f>
        <v>Belarus</v>
      </c>
      <c r="C101" s="2">
        <f ca="1">IFERROR(__xludf.DUMMYFUNCTION("""COMPUTED_VALUE"""),53.7098)</f>
        <v>53.709800000000001</v>
      </c>
      <c r="D101" s="2">
        <f ca="1">IFERROR(__xludf.DUMMYFUNCTION("""COMPUTED_VALUE"""),27.9534)</f>
        <v>27.953399999999998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IFERROR(__xludf.DUMMYFUNCTION("""COMPUTED_VALUE"""),0)</f>
        <v>0</v>
      </c>
      <c r="M101" s="2">
        <f ca="1">IFERROR(__xludf.DUMMYFUNCTION("""COMPUTED_VALUE"""),0)</f>
        <v>0</v>
      </c>
      <c r="N101" s="2">
        <f ca="1">IFERROR(__xludf.DUMMYFUNCTION("""COMPUTED_VALUE"""),0)</f>
        <v>0</v>
      </c>
      <c r="O101" s="2">
        <f ca="1">IFERROR(__xludf.DUMMYFUNCTION("""COMPUTED_VALUE"""),0)</f>
        <v>0</v>
      </c>
      <c r="P101" s="2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IFERROR(__xludf.DUMMYFUNCTION("""COMPUTED_VALUE"""),0)</f>
        <v>0</v>
      </c>
      <c r="V101" s="2">
        <f ca="1">IFERROR(__xludf.DUMMYFUNCTION("""COMPUTED_VALUE"""),0)</f>
        <v>0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Z101" s="2">
        <f ca="1">IFERROR(__xludf.DUMMYFUNCTION("""COMPUTED_VALUE"""),0)</f>
        <v>0</v>
      </c>
      <c r="AA101" s="2">
        <f ca="1">IFERROR(__xludf.DUMMYFUNCTION("""COMPUTED_VALUE"""),0)</f>
        <v>0</v>
      </c>
      <c r="AB101" s="2">
        <f ca="1">IFERROR(__xludf.DUMMYFUNCTION("""COMPUTED_VALUE"""),0)</f>
        <v>0</v>
      </c>
      <c r="AC101" s="2">
        <f ca="1">IFERROR(__xludf.DUMMYFUNCTION("""COMPUTED_VALUE"""),0)</f>
        <v>0</v>
      </c>
      <c r="AD101" s="2">
        <f ca="1">IFERROR(__xludf.DUMMYFUNCTION("""COMPUTED_VALUE"""),0)</f>
        <v>0</v>
      </c>
      <c r="AE101" s="2">
        <f ca="1">IFERROR(__xludf.DUMMYFUNCTION("""COMPUTED_VALUE"""),0)</f>
        <v>0</v>
      </c>
      <c r="AF101" s="2">
        <f ca="1">IFERROR(__xludf.DUMMYFUNCTION("""COMPUTED_VALUE"""),0)</f>
        <v>0</v>
      </c>
      <c r="AG101" s="2">
        <f ca="1">IFERROR(__xludf.DUMMYFUNCTION("""COMPUTED_VALUE"""),0)</f>
        <v>0</v>
      </c>
      <c r="AH101" s="2">
        <f ca="1">IFERROR(__xludf.DUMMYFUNCTION("""COMPUTED_VALUE"""),0)</f>
        <v>0</v>
      </c>
      <c r="AI101" s="2">
        <f ca="1">IFERROR(__xludf.DUMMYFUNCTION("""COMPUTED_VALUE"""),0)</f>
        <v>0</v>
      </c>
      <c r="AJ101" s="2">
        <f ca="1">IFERROR(__xludf.DUMMYFUNCTION("""COMPUTED_VALUE"""),0)</f>
        <v>0</v>
      </c>
      <c r="AK101" s="2">
        <f ca="1">IFERROR(__xludf.DUMMYFUNCTION("""COMPUTED_VALUE"""),0)</f>
        <v>0</v>
      </c>
      <c r="AL101" s="2">
        <f ca="1">IFERROR(__xludf.DUMMYFUNCTION("""COMPUTED_VALUE"""),0)</f>
        <v>0</v>
      </c>
      <c r="AM101" s="2">
        <f ca="1">IFERROR(__xludf.DUMMYFUNCTION("""COMPUTED_VALUE"""),0)</f>
        <v>0</v>
      </c>
      <c r="AN101" s="2">
        <f ca="1">IFERROR(__xludf.DUMMYFUNCTION("""COMPUTED_VALUE"""),0)</f>
        <v>0</v>
      </c>
      <c r="AO101" s="2">
        <f ca="1">IFERROR(__xludf.DUMMYFUNCTION("""COMPUTED_VALUE"""),0)</f>
        <v>0</v>
      </c>
      <c r="AP101" s="2">
        <f ca="1">IFERROR(__xludf.DUMMYFUNCTION("""COMPUTED_VALUE"""),0)</f>
        <v>0</v>
      </c>
      <c r="AQ101" s="2">
        <f ca="1">IFERROR(__xludf.DUMMYFUNCTION("""COMPUTED_VALUE"""),0)</f>
        <v>0</v>
      </c>
      <c r="AR101" s="2">
        <f ca="1">IFERROR(__xludf.DUMMYFUNCTION("""COMPUTED_VALUE"""),0)</f>
        <v>0</v>
      </c>
      <c r="AS101" s="2">
        <f ca="1">IFERROR(__xludf.DUMMYFUNCTION("""COMPUTED_VALUE"""),0)</f>
        <v>0</v>
      </c>
      <c r="AT101" s="2">
        <f ca="1">IFERROR(__xludf.DUMMYFUNCTION("""COMPUTED_VALUE"""),0)</f>
        <v>0</v>
      </c>
      <c r="AU101" s="2">
        <f ca="1">IFERROR(__xludf.DUMMYFUNCTION("""COMPUTED_VALUE"""),0)</f>
        <v>0</v>
      </c>
      <c r="AV101" s="2">
        <f ca="1">IFERROR(__xludf.DUMMYFUNCTION("""COMPUTED_VALUE"""),0)</f>
        <v>0</v>
      </c>
      <c r="AW101" s="2">
        <f ca="1">IFERROR(__xludf.DUMMYFUNCTION("""COMPUTED_VALUE"""),0)</f>
        <v>0</v>
      </c>
      <c r="AX101" s="2">
        <f ca="1">IFERROR(__xludf.DUMMYFUNCTION("""COMPUTED_VALUE"""),0)</f>
        <v>0</v>
      </c>
      <c r="AY101" s="2">
        <f ca="1">IFERROR(__xludf.DUMMYFUNCTION("""COMPUTED_VALUE"""),0)</f>
        <v>0</v>
      </c>
      <c r="AZ101" s="2">
        <f ca="1">IFERROR(__xludf.DUMMYFUNCTION("""COMPUTED_VALUE"""),1)</f>
        <v>1</v>
      </c>
    </row>
    <row r="102" spans="1:52" ht="13.2" x14ac:dyDescent="0.25">
      <c r="A102" s="2" t="str">
        <f ca="1">IFERROR(__xludf.DUMMYFUNCTION("""COMPUTED_VALUE"""),"")</f>
        <v/>
      </c>
      <c r="B102" s="2" t="str">
        <f ca="1">IFERROR(__xludf.DUMMYFUNCTION("""COMPUTED_VALUE"""),"Iceland")</f>
        <v>Iceland</v>
      </c>
      <c r="C102" s="2">
        <f ca="1">IFERROR(__xludf.DUMMYFUNCTION("""COMPUTED_VALUE"""),64.9631)</f>
        <v>64.963099999999997</v>
      </c>
      <c r="D102" s="2">
        <f ca="1">IFERROR(__xludf.DUMMYFUNCTION("""COMPUTED_VALUE"""),-19.0208)</f>
        <v>-19.020800000000001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IFERROR(__xludf.DUMMYFUNCTION("""COMPUTED_VALUE"""),0)</f>
        <v>0</v>
      </c>
      <c r="AL102" s="2">
        <f ca="1">IFERROR(__xludf.DUMMYFUNCTION("""COMPUTED_VALUE"""),0)</f>
        <v>0</v>
      </c>
      <c r="AM102" s="2">
        <f ca="1">IFERROR(__xludf.DUMMYFUNCTION("""COMPUTED_VALUE"""),0)</f>
        <v>0</v>
      </c>
      <c r="AN102" s="2">
        <f ca="1">IFERROR(__xludf.DUMMYFUNCTION("""COMPUTED_VALUE"""),0)</f>
        <v>0</v>
      </c>
      <c r="AO102" s="2">
        <f ca="1">IFERROR(__xludf.DUMMYFUNCTION("""COMPUTED_VALUE"""),0)</f>
        <v>0</v>
      </c>
      <c r="AP102" s="2">
        <f ca="1">IFERROR(__xludf.DUMMYFUNCTION("""COMPUTED_VALUE"""),0)</f>
        <v>0</v>
      </c>
      <c r="AQ102" s="2">
        <f ca="1">IFERROR(__xludf.DUMMYFUNCTION("""COMPUTED_VALUE"""),0)</f>
        <v>0</v>
      </c>
      <c r="AR102" s="2">
        <f ca="1">IFERROR(__xludf.DUMMYFUNCTION("""COMPUTED_VALUE"""),0)</f>
        <v>0</v>
      </c>
      <c r="AS102" s="2">
        <f ca="1">IFERROR(__xludf.DUMMYFUNCTION("""COMPUTED_VALUE"""),0)</f>
        <v>0</v>
      </c>
      <c r="AT102" s="2">
        <f ca="1">IFERROR(__xludf.DUMMYFUNCTION("""COMPUTED_VALUE"""),0)</f>
        <v>0</v>
      </c>
      <c r="AU102" s="2">
        <f ca="1">IFERROR(__xludf.DUMMYFUNCTION("""COMPUTED_VALUE"""),0)</f>
        <v>0</v>
      </c>
      <c r="AV102" s="2">
        <f ca="1">IFERROR(__xludf.DUMMYFUNCTION("""COMPUTED_VALUE"""),0)</f>
        <v>0</v>
      </c>
      <c r="AW102" s="2">
        <f ca="1">IFERROR(__xludf.DUMMYFUNCTION("""COMPUTED_VALUE"""),0)</f>
        <v>0</v>
      </c>
      <c r="AX102" s="2">
        <f ca="1">IFERROR(__xludf.DUMMYFUNCTION("""COMPUTED_VALUE"""),0)</f>
        <v>0</v>
      </c>
      <c r="AY102" s="2">
        <f ca="1">IFERROR(__xludf.DUMMYFUNCTION("""COMPUTED_VALUE"""),0)</f>
        <v>0</v>
      </c>
      <c r="AZ102" s="2">
        <f ca="1">IFERROR(__xludf.DUMMYFUNCTION("""COMPUTED_VALUE"""),0)</f>
        <v>0</v>
      </c>
    </row>
    <row r="103" spans="1:52" ht="13.2" x14ac:dyDescent="0.25">
      <c r="A103" s="2" t="str">
        <f ca="1">IFERROR(__xludf.DUMMYFUNCTION("""COMPUTED_VALUE"""),"")</f>
        <v/>
      </c>
      <c r="B103" s="2" t="str">
        <f ca="1">IFERROR(__xludf.DUMMYFUNCTION("""COMPUTED_VALUE"""),"Lithuania")</f>
        <v>Lithuania</v>
      </c>
      <c r="C103" s="2">
        <f ca="1">IFERROR(__xludf.DUMMYFUNCTION("""COMPUTED_VALUE"""),55.1694)</f>
        <v>55.169400000000003</v>
      </c>
      <c r="D103" s="2">
        <f ca="1">IFERROR(__xludf.DUMMYFUNCTION("""COMPUTED_VALUE"""),23.8813)</f>
        <v>23.8813</v>
      </c>
      <c r="E103" s="2">
        <f ca="1">IFERROR(__xludf.DUMMYFUNCTION("""COMPUTED_VALUE"""),0)</f>
        <v>0</v>
      </c>
      <c r="F103" s="2">
        <f ca="1">IFERROR(__xludf.DUMMYFUNCTION("""COMPUTED_VALUE"""),0)</f>
        <v>0</v>
      </c>
      <c r="G103" s="2">
        <f ca="1">IFERROR(__xludf.DUMMYFUNCTION("""COMPUTED_VALUE"""),0)</f>
        <v>0</v>
      </c>
      <c r="H103" s="2">
        <f ca="1">IFERROR(__xludf.DUMMYFUNCTION("""COMPUTED_VALUE"""),0)</f>
        <v>0</v>
      </c>
      <c r="I103" s="2">
        <f ca="1">IFERROR(__xludf.DUMMYFUNCTION("""COMPUTED_VALUE"""),0)</f>
        <v>0</v>
      </c>
      <c r="J103" s="2">
        <f ca="1">IFERROR(__xludf.DUMMYFUNCTION("""COMPUTED_VALUE"""),0)</f>
        <v>0</v>
      </c>
      <c r="K103" s="2">
        <f ca="1">IFERROR(__xludf.DUMMYFUNCTION("""COMPUTED_VALUE"""),0)</f>
        <v>0</v>
      </c>
      <c r="L103" s="2">
        <f ca="1">IFERROR(__xludf.DUMMYFUNCTION("""COMPUTED_VALUE"""),0)</f>
        <v>0</v>
      </c>
      <c r="M103" s="2">
        <f ca="1">IFERROR(__xludf.DUMMYFUNCTION("""COMPUTED_VALUE"""),0)</f>
        <v>0</v>
      </c>
      <c r="N103" s="2">
        <f ca="1">IFERROR(__xludf.DUMMYFUNCTION("""COMPUTED_VALUE"""),0)</f>
        <v>0</v>
      </c>
      <c r="O103" s="2">
        <f ca="1">IFERROR(__xludf.DUMMYFUNCTION("""COMPUTED_VALUE"""),0)</f>
        <v>0</v>
      </c>
      <c r="P103" s="2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IFERROR(__xludf.DUMMYFUNCTION("""COMPUTED_VALUE"""),0)</f>
        <v>0</v>
      </c>
      <c r="W103" s="2">
        <f ca="1">IFERROR(__xludf.DUMMYFUNCTION("""COMPUTED_VALUE"""),0)</f>
        <v>0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Z103" s="2">
        <f ca="1">IFERROR(__xludf.DUMMYFUNCTION("""COMPUTED_VALUE"""),0)</f>
        <v>0</v>
      </c>
      <c r="AA103" s="2">
        <f ca="1">IFERROR(__xludf.DUMMYFUNCTION("""COMPUTED_VALUE"""),0)</f>
        <v>0</v>
      </c>
      <c r="AB103" s="2">
        <f ca="1">IFERROR(__xludf.DUMMYFUNCTION("""COMPUTED_VALUE"""),0)</f>
        <v>0</v>
      </c>
      <c r="AC103" s="2">
        <f ca="1">IFERROR(__xludf.DUMMYFUNCTION("""COMPUTED_VALUE"""),0)</f>
        <v>0</v>
      </c>
      <c r="AD103" s="2">
        <f ca="1">IFERROR(__xludf.DUMMYFUNCTION("""COMPUTED_VALUE"""),0)</f>
        <v>0</v>
      </c>
      <c r="AE103" s="2">
        <f ca="1">IFERROR(__xludf.DUMMYFUNCTION("""COMPUTED_VALUE"""),0)</f>
        <v>0</v>
      </c>
      <c r="AF103" s="2">
        <f ca="1">IFERROR(__xludf.DUMMYFUNCTION("""COMPUTED_VALUE"""),0)</f>
        <v>0</v>
      </c>
      <c r="AG103" s="2">
        <f ca="1">IFERROR(__xludf.DUMMYFUNCTION("""COMPUTED_VALUE"""),0)</f>
        <v>0</v>
      </c>
      <c r="AH103" s="2">
        <f ca="1">IFERROR(__xludf.DUMMYFUNCTION("""COMPUTED_VALUE"""),0)</f>
        <v>0</v>
      </c>
      <c r="AI103" s="2">
        <f ca="1">IFERROR(__xludf.DUMMYFUNCTION("""COMPUTED_VALUE"""),0)</f>
        <v>0</v>
      </c>
      <c r="AJ103" s="2">
        <f ca="1">IFERROR(__xludf.DUMMYFUNCTION("""COMPUTED_VALUE"""),0)</f>
        <v>0</v>
      </c>
      <c r="AK103" s="2">
        <f ca="1">IFERROR(__xludf.DUMMYFUNCTION("""COMPUTED_VALUE"""),0)</f>
        <v>0</v>
      </c>
      <c r="AL103" s="2">
        <f ca="1">IFERROR(__xludf.DUMMYFUNCTION("""COMPUTED_VALUE"""),0)</f>
        <v>0</v>
      </c>
      <c r="AM103" s="2">
        <f ca="1">IFERROR(__xludf.DUMMYFUNCTION("""COMPUTED_VALUE"""),0)</f>
        <v>0</v>
      </c>
      <c r="AN103" s="2">
        <f ca="1">IFERROR(__xludf.DUMMYFUNCTION("""COMPUTED_VALUE"""),0)</f>
        <v>0</v>
      </c>
      <c r="AO103" s="2">
        <f ca="1">IFERROR(__xludf.DUMMYFUNCTION("""COMPUTED_VALUE"""),0)</f>
        <v>0</v>
      </c>
      <c r="AP103" s="2">
        <f ca="1">IFERROR(__xludf.DUMMYFUNCTION("""COMPUTED_VALUE"""),0)</f>
        <v>0</v>
      </c>
      <c r="AQ103" s="2">
        <f ca="1">IFERROR(__xludf.DUMMYFUNCTION("""COMPUTED_VALUE"""),0)</f>
        <v>0</v>
      </c>
      <c r="AR103" s="2">
        <f ca="1">IFERROR(__xludf.DUMMYFUNCTION("""COMPUTED_VALUE"""),0)</f>
        <v>0</v>
      </c>
      <c r="AS103" s="2">
        <f ca="1">IFERROR(__xludf.DUMMYFUNCTION("""COMPUTED_VALUE"""),0)</f>
        <v>0</v>
      </c>
      <c r="AT103" s="2">
        <f ca="1">IFERROR(__xludf.DUMMYFUNCTION("""COMPUTED_VALUE"""),0)</f>
        <v>0</v>
      </c>
      <c r="AU103" s="2">
        <f ca="1">IFERROR(__xludf.DUMMYFUNCTION("""COMPUTED_VALUE"""),0)</f>
        <v>0</v>
      </c>
      <c r="AV103" s="2">
        <f ca="1">IFERROR(__xludf.DUMMYFUNCTION("""COMPUTED_VALUE"""),0)</f>
        <v>0</v>
      </c>
      <c r="AW103" s="2">
        <f ca="1">IFERROR(__xludf.DUMMYFUNCTION("""COMPUTED_VALUE"""),0)</f>
        <v>0</v>
      </c>
      <c r="AX103" s="2">
        <f ca="1">IFERROR(__xludf.DUMMYFUNCTION("""COMPUTED_VALUE"""),0)</f>
        <v>0</v>
      </c>
      <c r="AY103" s="2">
        <f ca="1">IFERROR(__xludf.DUMMYFUNCTION("""COMPUTED_VALUE"""),0)</f>
        <v>0</v>
      </c>
      <c r="AZ103" s="2">
        <f ca="1">IFERROR(__xludf.DUMMYFUNCTION("""COMPUTED_VALUE"""),0)</f>
        <v>0</v>
      </c>
    </row>
    <row r="104" spans="1:52" ht="13.2" x14ac:dyDescent="0.25">
      <c r="A104" s="2" t="str">
        <f ca="1">IFERROR(__xludf.DUMMYFUNCTION("""COMPUTED_VALUE"""),"")</f>
        <v/>
      </c>
      <c r="B104" s="2" t="str">
        <f ca="1">IFERROR(__xludf.DUMMYFUNCTION("""COMPUTED_VALUE"""),"Mexico")</f>
        <v>Mexico</v>
      </c>
      <c r="C104" s="2">
        <f ca="1">IFERROR(__xludf.DUMMYFUNCTION("""COMPUTED_VALUE"""),23.6345)</f>
        <v>23.634499999999999</v>
      </c>
      <c r="D104" s="2">
        <f ca="1">IFERROR(__xludf.DUMMYFUNCTION("""COMPUTED_VALUE"""),-102.5528)</f>
        <v>-102.5528</v>
      </c>
      <c r="E104" s="2">
        <f ca="1">IFERROR(__xludf.DUMMYFUNCTION("""COMPUTED_VALUE"""),0)</f>
        <v>0</v>
      </c>
      <c r="F104" s="2">
        <f ca="1">IFERROR(__xludf.DUMMYFUNCTION("""COMPUTED_VALUE"""),0)</f>
        <v>0</v>
      </c>
      <c r="G104" s="2">
        <f ca="1">IFERROR(__xludf.DUMMYFUNCTION("""COMPUTED_VALUE"""),0)</f>
        <v>0</v>
      </c>
      <c r="H104" s="2">
        <f ca="1">IFERROR(__xludf.DUMMYFUNCTION("""COMPUTED_VALUE"""),0)</f>
        <v>0</v>
      </c>
      <c r="I104" s="2">
        <f ca="1">IFERROR(__xludf.DUMMYFUNCTION("""COMPUTED_VALUE"""),0)</f>
        <v>0</v>
      </c>
      <c r="J104" s="2">
        <f ca="1">IFERROR(__xludf.DUMMYFUNCTION("""COMPUTED_VALUE"""),0)</f>
        <v>0</v>
      </c>
      <c r="K104" s="2">
        <f ca="1">IFERROR(__xludf.DUMMYFUNCTION("""COMPUTED_VALUE"""),0)</f>
        <v>0</v>
      </c>
      <c r="L104" s="2">
        <f ca="1">IFERROR(__xludf.DUMMYFUNCTION("""COMPUTED_VALUE"""),0)</f>
        <v>0</v>
      </c>
      <c r="M104" s="2">
        <f ca="1">IFERROR(__xludf.DUMMYFUNCTION("""COMPUTED_VALUE"""),0)</f>
        <v>0</v>
      </c>
      <c r="N104" s="2">
        <f ca="1">IFERROR(__xludf.DUMMYFUNCTION("""COMPUTED_VALUE"""),0)</f>
        <v>0</v>
      </c>
      <c r="O104" s="2">
        <f ca="1">IFERROR(__xludf.DUMMYFUNCTION("""COMPUTED_VALUE"""),0)</f>
        <v>0</v>
      </c>
      <c r="P104" s="2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Z104" s="2">
        <f ca="1">IFERROR(__xludf.DUMMYFUNCTION("""COMPUTED_VALUE"""),0)</f>
        <v>0</v>
      </c>
      <c r="AA104" s="2">
        <f ca="1">IFERROR(__xludf.DUMMYFUNCTION("""COMPUTED_VALUE"""),0)</f>
        <v>0</v>
      </c>
      <c r="AB104" s="2">
        <f ca="1">IFERROR(__xludf.DUMMYFUNCTION("""COMPUTED_VALUE"""),0)</f>
        <v>0</v>
      </c>
      <c r="AC104" s="2">
        <f ca="1">IFERROR(__xludf.DUMMYFUNCTION("""COMPUTED_VALUE"""),0)</f>
        <v>0</v>
      </c>
      <c r="AD104" s="2">
        <f ca="1">IFERROR(__xludf.DUMMYFUNCTION("""COMPUTED_VALUE"""),0)</f>
        <v>0</v>
      </c>
      <c r="AE104" s="2">
        <f ca="1">IFERROR(__xludf.DUMMYFUNCTION("""COMPUTED_VALUE"""),0)</f>
        <v>0</v>
      </c>
      <c r="AF104" s="2">
        <f ca="1">IFERROR(__xludf.DUMMYFUNCTION("""COMPUTED_VALUE"""),0)</f>
        <v>0</v>
      </c>
      <c r="AG104" s="2">
        <f ca="1">IFERROR(__xludf.DUMMYFUNCTION("""COMPUTED_VALUE"""),0)</f>
        <v>0</v>
      </c>
      <c r="AH104" s="2">
        <f ca="1">IFERROR(__xludf.DUMMYFUNCTION("""COMPUTED_VALUE"""),0)</f>
        <v>0</v>
      </c>
      <c r="AI104" s="2">
        <f ca="1">IFERROR(__xludf.DUMMYFUNCTION("""COMPUTED_VALUE"""),0)</f>
        <v>0</v>
      </c>
      <c r="AJ104" s="2">
        <f ca="1">IFERROR(__xludf.DUMMYFUNCTION("""COMPUTED_VALUE"""),0)</f>
        <v>0</v>
      </c>
      <c r="AK104" s="2">
        <f ca="1">IFERROR(__xludf.DUMMYFUNCTION("""COMPUTED_VALUE"""),0)</f>
        <v>0</v>
      </c>
      <c r="AL104" s="2">
        <f ca="1">IFERROR(__xludf.DUMMYFUNCTION("""COMPUTED_VALUE"""),0)</f>
        <v>0</v>
      </c>
      <c r="AM104" s="2">
        <f ca="1">IFERROR(__xludf.DUMMYFUNCTION("""COMPUTED_VALUE"""),0)</f>
        <v>0</v>
      </c>
      <c r="AN104" s="2">
        <f ca="1">IFERROR(__xludf.DUMMYFUNCTION("""COMPUTED_VALUE"""),0)</f>
        <v>0</v>
      </c>
      <c r="AO104" s="2">
        <f ca="1">IFERROR(__xludf.DUMMYFUNCTION("""COMPUTED_VALUE"""),0)</f>
        <v>0</v>
      </c>
      <c r="AP104" s="2">
        <f ca="1">IFERROR(__xludf.DUMMYFUNCTION("""COMPUTED_VALUE"""),0)</f>
        <v>0</v>
      </c>
      <c r="AQ104" s="2">
        <f ca="1">IFERROR(__xludf.DUMMYFUNCTION("""COMPUTED_VALUE"""),0)</f>
        <v>0</v>
      </c>
      <c r="AR104" s="2">
        <f ca="1">IFERROR(__xludf.DUMMYFUNCTION("""COMPUTED_VALUE"""),0)</f>
        <v>0</v>
      </c>
      <c r="AS104" s="2">
        <f ca="1">IFERROR(__xludf.DUMMYFUNCTION("""COMPUTED_VALUE"""),0)</f>
        <v>0</v>
      </c>
      <c r="AT104" s="2">
        <f ca="1">IFERROR(__xludf.DUMMYFUNCTION("""COMPUTED_VALUE"""),1)</f>
        <v>1</v>
      </c>
      <c r="AU104" s="2">
        <f ca="1">IFERROR(__xludf.DUMMYFUNCTION("""COMPUTED_VALUE"""),1)</f>
        <v>1</v>
      </c>
      <c r="AV104" s="2">
        <f ca="1">IFERROR(__xludf.DUMMYFUNCTION("""COMPUTED_VALUE"""),1)</f>
        <v>1</v>
      </c>
      <c r="AW104" s="2">
        <f ca="1">IFERROR(__xludf.DUMMYFUNCTION("""COMPUTED_VALUE"""),1)</f>
        <v>1</v>
      </c>
      <c r="AX104" s="2">
        <f ca="1">IFERROR(__xludf.DUMMYFUNCTION("""COMPUTED_VALUE"""),1)</f>
        <v>1</v>
      </c>
      <c r="AY104" s="2">
        <f ca="1">IFERROR(__xludf.DUMMYFUNCTION("""COMPUTED_VALUE"""),1)</f>
        <v>1</v>
      </c>
      <c r="AZ104" s="2">
        <f ca="1">IFERROR(__xludf.DUMMYFUNCTION("""COMPUTED_VALUE"""),1)</f>
        <v>1</v>
      </c>
    </row>
    <row r="105" spans="1:52" ht="13.2" x14ac:dyDescent="0.25">
      <c r="A105" s="2" t="str">
        <f ca="1">IFERROR(__xludf.DUMMYFUNCTION("""COMPUTED_VALUE"""),"")</f>
        <v/>
      </c>
      <c r="B105" s="2" t="str">
        <f ca="1">IFERROR(__xludf.DUMMYFUNCTION("""COMPUTED_VALUE"""),"New Zealand")</f>
        <v>New Zealand</v>
      </c>
      <c r="C105" s="2">
        <f ca="1">IFERROR(__xludf.DUMMYFUNCTION("""COMPUTED_VALUE"""),-40.9006)</f>
        <v>-40.900599999999997</v>
      </c>
      <c r="D105" s="2">
        <f ca="1">IFERROR(__xludf.DUMMYFUNCTION("""COMPUTED_VALUE"""),174.886)</f>
        <v>174.886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IFERROR(__xludf.DUMMYFUNCTION("""COMPUTED_VALUE"""),0)</f>
        <v>0</v>
      </c>
      <c r="AV105" s="2">
        <f ca="1">IFERROR(__xludf.DUMMYFUNCTION("""COMPUTED_VALUE"""),0)</f>
        <v>0</v>
      </c>
      <c r="AW105" s="2">
        <f ca="1">IFERROR(__xludf.DUMMYFUNCTION("""COMPUTED_VALUE"""),0)</f>
        <v>0</v>
      </c>
      <c r="AX105" s="2">
        <f ca="1">IFERROR(__xludf.DUMMYFUNCTION("""COMPUTED_VALUE"""),0)</f>
        <v>0</v>
      </c>
      <c r="AY105" s="2">
        <f ca="1">IFERROR(__xludf.DUMMYFUNCTION("""COMPUTED_VALUE"""),0)</f>
        <v>0</v>
      </c>
      <c r="AZ105" s="2">
        <f ca="1">IFERROR(__xludf.DUMMYFUNCTION("""COMPUTED_VALUE"""),0)</f>
        <v>0</v>
      </c>
    </row>
    <row r="106" spans="1:52" ht="13.2" x14ac:dyDescent="0.25">
      <c r="A106" s="2" t="str">
        <f ca="1">IFERROR(__xludf.DUMMYFUNCTION("""COMPUTED_VALUE"""),"")</f>
        <v/>
      </c>
      <c r="B106" s="2" t="str">
        <f ca="1">IFERROR(__xludf.DUMMYFUNCTION("""COMPUTED_VALUE"""),"Nigeria")</f>
        <v>Nigeria</v>
      </c>
      <c r="C106" s="2">
        <f ca="1">IFERROR(__xludf.DUMMYFUNCTION("""COMPUTED_VALUE"""),9.082)</f>
        <v>9.0820000000000007</v>
      </c>
      <c r="D106" s="2">
        <f ca="1">IFERROR(__xludf.DUMMYFUNCTION("""COMPUTED_VALUE"""),8.6753)</f>
        <v>8.6753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IFERROR(__xludf.DUMMYFUNCTION("""COMPUTED_VALUE"""),0)</f>
        <v>0</v>
      </c>
      <c r="AT106" s="2">
        <f ca="1">IFERROR(__xludf.DUMMYFUNCTION("""COMPUTED_VALUE"""),0)</f>
        <v>0</v>
      </c>
      <c r="AU106" s="2">
        <f ca="1">IFERROR(__xludf.DUMMYFUNCTION("""COMPUTED_VALUE"""),0)</f>
        <v>0</v>
      </c>
      <c r="AV106" s="2">
        <f ca="1">IFERROR(__xludf.DUMMYFUNCTION("""COMPUTED_VALUE"""),0)</f>
        <v>0</v>
      </c>
      <c r="AW106" s="2">
        <f ca="1">IFERROR(__xludf.DUMMYFUNCTION("""COMPUTED_VALUE"""),0)</f>
        <v>0</v>
      </c>
      <c r="AX106" s="2">
        <f ca="1">IFERROR(__xludf.DUMMYFUNCTION("""COMPUTED_VALUE"""),0)</f>
        <v>0</v>
      </c>
      <c r="AY106" s="2">
        <f ca="1">IFERROR(__xludf.DUMMYFUNCTION("""COMPUTED_VALUE"""),0)</f>
        <v>0</v>
      </c>
      <c r="AZ106" s="2">
        <f ca="1">IFERROR(__xludf.DUMMYFUNCTION("""COMPUTED_VALUE"""),0)</f>
        <v>0</v>
      </c>
    </row>
    <row r="107" spans="1:52" ht="13.2" x14ac:dyDescent="0.25">
      <c r="A107" s="2" t="str">
        <f ca="1">IFERROR(__xludf.DUMMYFUNCTION("""COMPUTED_VALUE"""),"Western Australia")</f>
        <v>Western Australia</v>
      </c>
      <c r="B107" s="2" t="str">
        <f ca="1">IFERROR(__xludf.DUMMYFUNCTION("""COMPUTED_VALUE"""),"Australia")</f>
        <v>Australia</v>
      </c>
      <c r="C107" s="2">
        <f ca="1">IFERROR(__xludf.DUMMYFUNCTION("""COMPUTED_VALUE"""),-31.9505)</f>
        <v>-31.950500000000002</v>
      </c>
      <c r="D107" s="2">
        <f ca="1">IFERROR(__xludf.DUMMYFUNCTION("""COMPUTED_VALUE"""),115.8605)</f>
        <v>115.8605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IFERROR(__xludf.DUMMYFUNCTION("""COMPUTED_VALUE"""),0)</f>
        <v>0</v>
      </c>
      <c r="M107" s="2">
        <f ca="1">IFERROR(__xludf.DUMMYFUNCTION("""COMPUTED_VALUE"""),0)</f>
        <v>0</v>
      </c>
      <c r="N107" s="2">
        <f ca="1">IFERROR(__xludf.DUMMYFUNCTION("""COMPUTED_VALUE"""),0)</f>
        <v>0</v>
      </c>
      <c r="O107" s="2">
        <f ca="1">IFERROR(__xludf.DUMMYFUNCTION("""COMPUTED_VALUE"""),0)</f>
        <v>0</v>
      </c>
      <c r="P107" s="2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Z107" s="2">
        <f ca="1">IFERROR(__xludf.DUMMYFUNCTION("""COMPUTED_VALUE"""),0)</f>
        <v>0</v>
      </c>
      <c r="AA107" s="2">
        <f ca="1">IFERROR(__xludf.DUMMYFUNCTION("""COMPUTED_VALUE"""),0)</f>
        <v>0</v>
      </c>
      <c r="AB107" s="2">
        <f ca="1">IFERROR(__xludf.DUMMYFUNCTION("""COMPUTED_VALUE"""),0)</f>
        <v>0</v>
      </c>
      <c r="AC107" s="2">
        <f ca="1">IFERROR(__xludf.DUMMYFUNCTION("""COMPUTED_VALUE"""),0)</f>
        <v>0</v>
      </c>
      <c r="AD107" s="2">
        <f ca="1">IFERROR(__xludf.DUMMYFUNCTION("""COMPUTED_VALUE"""),0)</f>
        <v>0</v>
      </c>
      <c r="AE107" s="2">
        <f ca="1">IFERROR(__xludf.DUMMYFUNCTION("""COMPUTED_VALUE"""),0)</f>
        <v>0</v>
      </c>
      <c r="AF107" s="2">
        <f ca="1">IFERROR(__xludf.DUMMYFUNCTION("""COMPUTED_VALUE"""),0)</f>
        <v>0</v>
      </c>
      <c r="AG107" s="2">
        <f ca="1">IFERROR(__xludf.DUMMYFUNCTION("""COMPUTED_VALUE"""),0)</f>
        <v>0</v>
      </c>
      <c r="AH107" s="2">
        <f ca="1">IFERROR(__xludf.DUMMYFUNCTION("""COMPUTED_VALUE"""),0)</f>
        <v>0</v>
      </c>
      <c r="AI107" s="2">
        <f ca="1">IFERROR(__xludf.DUMMYFUNCTION("""COMPUTED_VALUE"""),0)</f>
        <v>0</v>
      </c>
      <c r="AJ107" s="2">
        <f ca="1">IFERROR(__xludf.DUMMYFUNCTION("""COMPUTED_VALUE"""),0)</f>
        <v>0</v>
      </c>
      <c r="AK107" s="2">
        <f ca="1">IFERROR(__xludf.DUMMYFUNCTION("""COMPUTED_VALUE"""),0)</f>
        <v>0</v>
      </c>
      <c r="AL107" s="2">
        <f ca="1">IFERROR(__xludf.DUMMYFUNCTION("""COMPUTED_VALUE"""),0)</f>
        <v>0</v>
      </c>
      <c r="AM107" s="2">
        <f ca="1">IFERROR(__xludf.DUMMYFUNCTION("""COMPUTED_VALUE"""),0)</f>
        <v>0</v>
      </c>
      <c r="AN107" s="2">
        <f ca="1">IFERROR(__xludf.DUMMYFUNCTION("""COMPUTED_VALUE"""),0)</f>
        <v>0</v>
      </c>
      <c r="AO107" s="2">
        <f ca="1">IFERROR(__xludf.DUMMYFUNCTION("""COMPUTED_VALUE"""),0)</f>
        <v>0</v>
      </c>
      <c r="AP107" s="2">
        <f ca="1">IFERROR(__xludf.DUMMYFUNCTION("""COMPUTED_VALUE"""),0)</f>
        <v>0</v>
      </c>
      <c r="AQ107" s="2">
        <f ca="1">IFERROR(__xludf.DUMMYFUNCTION("""COMPUTED_VALUE"""),0)</f>
        <v>0</v>
      </c>
      <c r="AR107" s="2">
        <f ca="1">IFERROR(__xludf.DUMMYFUNCTION("""COMPUTED_VALUE"""),0)</f>
        <v>0</v>
      </c>
      <c r="AS107" s="2">
        <f ca="1">IFERROR(__xludf.DUMMYFUNCTION("""COMPUTED_VALUE"""),0)</f>
        <v>0</v>
      </c>
      <c r="AT107" s="2">
        <f ca="1">IFERROR(__xludf.DUMMYFUNCTION("""COMPUTED_VALUE"""),0)</f>
        <v>0</v>
      </c>
      <c r="AU107" s="2">
        <f ca="1">IFERROR(__xludf.DUMMYFUNCTION("""COMPUTED_VALUE"""),0)</f>
        <v>0</v>
      </c>
      <c r="AV107" s="2">
        <f ca="1">IFERROR(__xludf.DUMMYFUNCTION("""COMPUTED_VALUE"""),0)</f>
        <v>0</v>
      </c>
      <c r="AW107" s="2">
        <f ca="1">IFERROR(__xludf.DUMMYFUNCTION("""COMPUTED_VALUE"""),0)</f>
        <v>0</v>
      </c>
      <c r="AX107" s="2">
        <f ca="1">IFERROR(__xludf.DUMMYFUNCTION("""COMPUTED_VALUE"""),0)</f>
        <v>0</v>
      </c>
      <c r="AY107" s="2">
        <f ca="1">IFERROR(__xludf.DUMMYFUNCTION("""COMPUTED_VALUE"""),0)</f>
        <v>0</v>
      </c>
      <c r="AZ107" s="2">
        <f ca="1">IFERROR(__xludf.DUMMYFUNCTION("""COMPUTED_VALUE"""),0)</f>
        <v>0</v>
      </c>
    </row>
    <row r="108" spans="1:52" ht="13.2" x14ac:dyDescent="0.25">
      <c r="A108" s="2" t="str">
        <f ca="1">IFERROR(__xludf.DUMMYFUNCTION("""COMPUTED_VALUE"""),"")</f>
        <v/>
      </c>
      <c r="B108" s="2" t="str">
        <f ca="1">IFERROR(__xludf.DUMMYFUNCTION("""COMPUTED_VALUE"""),"Ireland")</f>
        <v>Ireland</v>
      </c>
      <c r="C108" s="2">
        <f ca="1">IFERROR(__xludf.DUMMYFUNCTION("""COMPUTED_VALUE"""),53.1424)</f>
        <v>53.142400000000002</v>
      </c>
      <c r="D108" s="2">
        <f ca="1">IFERROR(__xludf.DUMMYFUNCTION("""COMPUTED_VALUE"""),-7.6921)</f>
        <v>-7.6920999999999999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IFERROR(__xludf.DUMMYFUNCTION("""COMPUTED_VALUE"""),0)</f>
        <v>0</v>
      </c>
      <c r="AS108" s="2">
        <f ca="1">IFERROR(__xludf.DUMMYFUNCTION("""COMPUTED_VALUE"""),0)</f>
        <v>0</v>
      </c>
      <c r="AT108" s="2">
        <f ca="1">IFERROR(__xludf.DUMMYFUNCTION("""COMPUTED_VALUE"""),0)</f>
        <v>0</v>
      </c>
      <c r="AU108" s="2">
        <f ca="1">IFERROR(__xludf.DUMMYFUNCTION("""COMPUTED_VALUE"""),0)</f>
        <v>0</v>
      </c>
      <c r="AV108" s="2">
        <f ca="1">IFERROR(__xludf.DUMMYFUNCTION("""COMPUTED_VALUE"""),0)</f>
        <v>0</v>
      </c>
      <c r="AW108" s="2">
        <f ca="1">IFERROR(__xludf.DUMMYFUNCTION("""COMPUTED_VALUE"""),0)</f>
        <v>0</v>
      </c>
      <c r="AX108" s="2">
        <f ca="1">IFERROR(__xludf.DUMMYFUNCTION("""COMPUTED_VALUE"""),0)</f>
        <v>0</v>
      </c>
      <c r="AY108" s="2">
        <f ca="1">IFERROR(__xludf.DUMMYFUNCTION("""COMPUTED_VALUE"""),0)</f>
        <v>0</v>
      </c>
      <c r="AZ108" s="2">
        <f ca="1">IFERROR(__xludf.DUMMYFUNCTION("""COMPUTED_VALUE"""),0)</f>
        <v>0</v>
      </c>
    </row>
    <row r="109" spans="1:52" ht="13.2" x14ac:dyDescent="0.25">
      <c r="A109" s="2" t="str">
        <f ca="1">IFERROR(__xludf.DUMMYFUNCTION("""COMPUTED_VALUE"""),"")</f>
        <v/>
      </c>
      <c r="B109" s="2" t="str">
        <f ca="1">IFERROR(__xludf.DUMMYFUNCTION("""COMPUTED_VALUE"""),"Luxembourg")</f>
        <v>Luxembourg</v>
      </c>
      <c r="C109" s="2">
        <f ca="1">IFERROR(__xludf.DUMMYFUNCTION("""COMPUTED_VALUE"""),49.8153)</f>
        <v>49.815300000000001</v>
      </c>
      <c r="D109" s="2">
        <f ca="1">IFERROR(__xludf.DUMMYFUNCTION("""COMPUTED_VALUE"""),6.1296)</f>
        <v>6.1295999999999999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IFERROR(__xludf.DUMMYFUNCTION("""COMPUTED_VALUE"""),0)</f>
        <v>0</v>
      </c>
      <c r="K109" s="2">
        <f ca="1">IFERROR(__xludf.DUMMYFUNCTION("""COMPUTED_VALUE"""),0)</f>
        <v>0</v>
      </c>
      <c r="L109" s="2">
        <f ca="1">IFERROR(__xludf.DUMMYFUNCTION("""COMPUTED_VALUE"""),0)</f>
        <v>0</v>
      </c>
      <c r="M109" s="2">
        <f ca="1">IFERROR(__xludf.DUMMYFUNCTION("""COMPUTED_VALUE"""),0)</f>
        <v>0</v>
      </c>
      <c r="N109" s="2">
        <f ca="1">IFERROR(__xludf.DUMMYFUNCTION("""COMPUTED_VALUE"""),0)</f>
        <v>0</v>
      </c>
      <c r="O109" s="2">
        <f ca="1">IFERROR(__xludf.DUMMYFUNCTION("""COMPUTED_VALUE"""),0)</f>
        <v>0</v>
      </c>
      <c r="P109" s="2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IFERROR(__xludf.DUMMYFUNCTION("""COMPUTED_VALUE"""),0)</f>
        <v>0</v>
      </c>
      <c r="U109" s="2">
        <f ca="1">IFERROR(__xludf.DUMMYFUNCTION("""COMPUTED_VALUE"""),0)</f>
        <v>0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Z109" s="2">
        <f ca="1">IFERROR(__xludf.DUMMYFUNCTION("""COMPUTED_VALUE"""),0)</f>
        <v>0</v>
      </c>
      <c r="AA109" s="2">
        <f ca="1">IFERROR(__xludf.DUMMYFUNCTION("""COMPUTED_VALUE"""),0)</f>
        <v>0</v>
      </c>
      <c r="AB109" s="2">
        <f ca="1">IFERROR(__xludf.DUMMYFUNCTION("""COMPUTED_VALUE"""),0)</f>
        <v>0</v>
      </c>
      <c r="AC109" s="2">
        <f ca="1">IFERROR(__xludf.DUMMYFUNCTION("""COMPUTED_VALUE"""),0)</f>
        <v>0</v>
      </c>
      <c r="AD109" s="2">
        <f ca="1">IFERROR(__xludf.DUMMYFUNCTION("""COMPUTED_VALUE"""),0)</f>
        <v>0</v>
      </c>
      <c r="AE109" s="2">
        <f ca="1">IFERROR(__xludf.DUMMYFUNCTION("""COMPUTED_VALUE"""),0)</f>
        <v>0</v>
      </c>
      <c r="AF109" s="2">
        <f ca="1">IFERROR(__xludf.DUMMYFUNCTION("""COMPUTED_VALUE"""),0)</f>
        <v>0</v>
      </c>
      <c r="AG109" s="2">
        <f ca="1">IFERROR(__xludf.DUMMYFUNCTION("""COMPUTED_VALUE"""),0)</f>
        <v>0</v>
      </c>
      <c r="AH109" s="2">
        <f ca="1">IFERROR(__xludf.DUMMYFUNCTION("""COMPUTED_VALUE"""),0)</f>
        <v>0</v>
      </c>
      <c r="AI109" s="2">
        <f ca="1">IFERROR(__xludf.DUMMYFUNCTION("""COMPUTED_VALUE"""),0)</f>
        <v>0</v>
      </c>
      <c r="AJ109" s="2">
        <f ca="1">IFERROR(__xludf.DUMMYFUNCTION("""COMPUTED_VALUE"""),0)</f>
        <v>0</v>
      </c>
      <c r="AK109" s="2">
        <f ca="1">IFERROR(__xludf.DUMMYFUNCTION("""COMPUTED_VALUE"""),0)</f>
        <v>0</v>
      </c>
      <c r="AL109" s="2">
        <f ca="1">IFERROR(__xludf.DUMMYFUNCTION("""COMPUTED_VALUE"""),0)</f>
        <v>0</v>
      </c>
      <c r="AM109" s="2">
        <f ca="1">IFERROR(__xludf.DUMMYFUNCTION("""COMPUTED_VALUE"""),0)</f>
        <v>0</v>
      </c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IFERROR(__xludf.DUMMYFUNCTION("""COMPUTED_VALUE"""),0)</f>
        <v>0</v>
      </c>
      <c r="AQ109" s="2">
        <f ca="1">IFERROR(__xludf.DUMMYFUNCTION("""COMPUTED_VALUE"""),0)</f>
        <v>0</v>
      </c>
      <c r="AR109" s="2">
        <f ca="1">IFERROR(__xludf.DUMMYFUNCTION("""COMPUTED_VALUE"""),0)</f>
        <v>0</v>
      </c>
      <c r="AS109" s="2">
        <f ca="1">IFERROR(__xludf.DUMMYFUNCTION("""COMPUTED_VALUE"""),0)</f>
        <v>0</v>
      </c>
      <c r="AT109" s="2">
        <f ca="1">IFERROR(__xludf.DUMMYFUNCTION("""COMPUTED_VALUE"""),0)</f>
        <v>0</v>
      </c>
      <c r="AU109" s="2">
        <f ca="1">IFERROR(__xludf.DUMMYFUNCTION("""COMPUTED_VALUE"""),0)</f>
        <v>0</v>
      </c>
      <c r="AV109" s="2">
        <f ca="1">IFERROR(__xludf.DUMMYFUNCTION("""COMPUTED_VALUE"""),0)</f>
        <v>0</v>
      </c>
      <c r="AW109" s="2">
        <f ca="1">IFERROR(__xludf.DUMMYFUNCTION("""COMPUTED_VALUE"""),0)</f>
        <v>0</v>
      </c>
      <c r="AX109" s="2">
        <f ca="1">IFERROR(__xludf.DUMMYFUNCTION("""COMPUTED_VALUE"""),0)</f>
        <v>0</v>
      </c>
      <c r="AY109" s="2">
        <f ca="1">IFERROR(__xludf.DUMMYFUNCTION("""COMPUTED_VALUE"""),0)</f>
        <v>0</v>
      </c>
      <c r="AZ109" s="2">
        <f ca="1">IFERROR(__xludf.DUMMYFUNCTION("""COMPUTED_VALUE"""),0)</f>
        <v>0</v>
      </c>
    </row>
    <row r="110" spans="1:52" ht="13.2" x14ac:dyDescent="0.25">
      <c r="A110" s="2" t="str">
        <f ca="1">IFERROR(__xludf.DUMMYFUNCTION("""COMPUTED_VALUE"""),"")</f>
        <v/>
      </c>
      <c r="B110" s="2" t="str">
        <f ca="1">IFERROR(__xludf.DUMMYFUNCTION("""COMPUTED_VALUE"""),"Monaco")</f>
        <v>Monaco</v>
      </c>
      <c r="C110" s="2">
        <f ca="1">IFERROR(__xludf.DUMMYFUNCTION("""COMPUTED_VALUE"""),43.7333)</f>
        <v>43.7333</v>
      </c>
      <c r="D110" s="2">
        <f ca="1">IFERROR(__xludf.DUMMYFUNCTION("""COMPUTED_VALUE"""),7.4167)</f>
        <v>7.4166999999999996</v>
      </c>
      <c r="E110" s="2">
        <f ca="1">IFERROR(__xludf.DUMMYFUNCTION("""COMPUTED_VALUE"""),0)</f>
        <v>0</v>
      </c>
      <c r="F110" s="2">
        <f ca="1">IFERROR(__xludf.DUMMYFUNCTION("""COMPUTED_VALUE"""),0)</f>
        <v>0</v>
      </c>
      <c r="G110" s="2">
        <f ca="1">IFERROR(__xludf.DUMMYFUNCTION("""COMPUTED_VALUE"""),0)</f>
        <v>0</v>
      </c>
      <c r="H110" s="2">
        <f ca="1">IFERROR(__xludf.DUMMYFUNCTION("""COMPUTED_VALUE"""),0)</f>
        <v>0</v>
      </c>
      <c r="I110" s="2">
        <f ca="1">IFERROR(__xludf.DUMMYFUNCTION("""COMPUTED_VALUE"""),0)</f>
        <v>0</v>
      </c>
      <c r="J110" s="2">
        <f ca="1">IFERROR(__xludf.DUMMYFUNCTION("""COMPUTED_VALUE"""),0)</f>
        <v>0</v>
      </c>
      <c r="K110" s="2">
        <f ca="1">IFERROR(__xludf.DUMMYFUNCTION("""COMPUTED_VALUE"""),0)</f>
        <v>0</v>
      </c>
      <c r="L110" s="2">
        <f ca="1">IFERROR(__xludf.DUMMYFUNCTION("""COMPUTED_VALUE"""),0)</f>
        <v>0</v>
      </c>
      <c r="M110" s="2">
        <f ca="1">IFERROR(__xludf.DUMMYFUNCTION("""COMPUTED_VALUE"""),0)</f>
        <v>0</v>
      </c>
      <c r="N110" s="2">
        <f ca="1">IFERROR(__xludf.DUMMYFUNCTION("""COMPUTED_VALUE"""),0)</f>
        <v>0</v>
      </c>
      <c r="O110" s="2">
        <f ca="1">IFERROR(__xludf.DUMMYFUNCTION("""COMPUTED_VALUE"""),0)</f>
        <v>0</v>
      </c>
      <c r="P110" s="2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Z110" s="2">
        <f ca="1">IFERROR(__xludf.DUMMYFUNCTION("""COMPUTED_VALUE"""),0)</f>
        <v>0</v>
      </c>
      <c r="AA110" s="2">
        <f ca="1">IFERROR(__xludf.DUMMYFUNCTION("""COMPUTED_VALUE"""),0)</f>
        <v>0</v>
      </c>
      <c r="AB110" s="2">
        <f ca="1">IFERROR(__xludf.DUMMYFUNCTION("""COMPUTED_VALUE"""),0)</f>
        <v>0</v>
      </c>
      <c r="AC110" s="2">
        <f ca="1">IFERROR(__xludf.DUMMYFUNCTION("""COMPUTED_VALUE"""),0)</f>
        <v>0</v>
      </c>
      <c r="AD110" s="2">
        <f ca="1">IFERROR(__xludf.DUMMYFUNCTION("""COMPUTED_VALUE"""),0)</f>
        <v>0</v>
      </c>
      <c r="AE110" s="2">
        <f ca="1">IFERROR(__xludf.DUMMYFUNCTION("""COMPUTED_VALUE"""),0)</f>
        <v>0</v>
      </c>
      <c r="AF110" s="2">
        <f ca="1">IFERROR(__xludf.DUMMYFUNCTION("""COMPUTED_VALUE"""),0)</f>
        <v>0</v>
      </c>
      <c r="AG110" s="2">
        <f ca="1">IFERROR(__xludf.DUMMYFUNCTION("""COMPUTED_VALUE"""),0)</f>
        <v>0</v>
      </c>
      <c r="AH110" s="2">
        <f ca="1">IFERROR(__xludf.DUMMYFUNCTION("""COMPUTED_VALUE"""),0)</f>
        <v>0</v>
      </c>
      <c r="AI110" s="2">
        <f ca="1">IFERROR(__xludf.DUMMYFUNCTION("""COMPUTED_VALUE"""),0)</f>
        <v>0</v>
      </c>
      <c r="AJ110" s="2">
        <f ca="1">IFERROR(__xludf.DUMMYFUNCTION("""COMPUTED_VALUE"""),0)</f>
        <v>0</v>
      </c>
      <c r="AK110" s="2">
        <f ca="1">IFERROR(__xludf.DUMMYFUNCTION("""COMPUTED_VALUE"""),0)</f>
        <v>0</v>
      </c>
      <c r="AL110" s="2">
        <f ca="1">IFERROR(__xludf.DUMMYFUNCTION("""COMPUTED_VALUE"""),0)</f>
        <v>0</v>
      </c>
      <c r="AM110" s="2">
        <f ca="1">IFERROR(__xludf.DUMMYFUNCTION("""COMPUTED_VALUE"""),0)</f>
        <v>0</v>
      </c>
      <c r="AN110" s="2">
        <f ca="1">IFERROR(__xludf.DUMMYFUNCTION("""COMPUTED_VALUE"""),0)</f>
        <v>0</v>
      </c>
      <c r="AO110" s="2">
        <f ca="1">IFERROR(__xludf.DUMMYFUNCTION("""COMPUTED_VALUE"""),0)</f>
        <v>0</v>
      </c>
      <c r="AP110" s="2">
        <f ca="1">IFERROR(__xludf.DUMMYFUNCTION("""COMPUTED_VALUE"""),0)</f>
        <v>0</v>
      </c>
      <c r="AQ110" s="2">
        <f ca="1">IFERROR(__xludf.DUMMYFUNCTION("""COMPUTED_VALUE"""),0)</f>
        <v>0</v>
      </c>
      <c r="AR110" s="2">
        <f ca="1">IFERROR(__xludf.DUMMYFUNCTION("""COMPUTED_VALUE"""),0)</f>
        <v>0</v>
      </c>
      <c r="AS110" s="2">
        <f ca="1">IFERROR(__xludf.DUMMYFUNCTION("""COMPUTED_VALUE"""),0)</f>
        <v>0</v>
      </c>
      <c r="AT110" s="2">
        <f ca="1">IFERROR(__xludf.DUMMYFUNCTION("""COMPUTED_VALUE"""),0)</f>
        <v>0</v>
      </c>
      <c r="AU110" s="2">
        <f ca="1">IFERROR(__xludf.DUMMYFUNCTION("""COMPUTED_VALUE"""),0)</f>
        <v>0</v>
      </c>
      <c r="AV110" s="2">
        <f ca="1">IFERROR(__xludf.DUMMYFUNCTION("""COMPUTED_VALUE"""),0)</f>
        <v>0</v>
      </c>
      <c r="AW110" s="2">
        <f ca="1">IFERROR(__xludf.DUMMYFUNCTION("""COMPUTED_VALUE"""),0)</f>
        <v>0</v>
      </c>
      <c r="AX110" s="2">
        <f ca="1">IFERROR(__xludf.DUMMYFUNCTION("""COMPUTED_VALUE"""),0)</f>
        <v>0</v>
      </c>
      <c r="AY110" s="2">
        <f ca="1">IFERROR(__xludf.DUMMYFUNCTION("""COMPUTED_VALUE"""),0)</f>
        <v>0</v>
      </c>
      <c r="AZ110" s="2">
        <f ca="1">IFERROR(__xludf.DUMMYFUNCTION("""COMPUTED_VALUE"""),0)</f>
        <v>0</v>
      </c>
    </row>
    <row r="111" spans="1:52" ht="13.2" x14ac:dyDescent="0.25">
      <c r="A111" s="2" t="str">
        <f ca="1">IFERROR(__xludf.DUMMYFUNCTION("""COMPUTED_VALUE"""),"")</f>
        <v/>
      </c>
      <c r="B111" s="2" t="str">
        <f ca="1">IFERROR(__xludf.DUMMYFUNCTION("""COMPUTED_VALUE"""),"Qatar")</f>
        <v>Qatar</v>
      </c>
      <c r="C111" s="2">
        <f ca="1">IFERROR(__xludf.DUMMYFUNCTION("""COMPUTED_VALUE"""),25.3548)</f>
        <v>25.354800000000001</v>
      </c>
      <c r="D111" s="2">
        <f ca="1">IFERROR(__xludf.DUMMYFUNCTION("""COMPUTED_VALUE"""),51.1839)</f>
        <v>51.183900000000001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IFERROR(__xludf.DUMMYFUNCTION("""COMPUTED_VALUE"""),0)</f>
        <v>0</v>
      </c>
      <c r="AV111" s="2">
        <f ca="1">IFERROR(__xludf.DUMMYFUNCTION("""COMPUTED_VALUE"""),0)</f>
        <v>0</v>
      </c>
      <c r="AW111" s="2">
        <f ca="1">IFERROR(__xludf.DUMMYFUNCTION("""COMPUTED_VALUE"""),0)</f>
        <v>0</v>
      </c>
      <c r="AX111" s="2">
        <f ca="1">IFERROR(__xludf.DUMMYFUNCTION("""COMPUTED_VALUE"""),0)</f>
        <v>0</v>
      </c>
      <c r="AY111" s="2">
        <f ca="1">IFERROR(__xludf.DUMMYFUNCTION("""COMPUTED_VALUE"""),0)</f>
        <v>0</v>
      </c>
      <c r="AZ111" s="2">
        <f ca="1">IFERROR(__xludf.DUMMYFUNCTION("""COMPUTED_VALUE"""),0)</f>
        <v>0</v>
      </c>
    </row>
    <row r="112" spans="1:52" ht="13.2" x14ac:dyDescent="0.25">
      <c r="A112" s="2" t="str">
        <f ca="1">IFERROR(__xludf.DUMMYFUNCTION("""COMPUTED_VALUE"""),"Snohomish County, WA")</f>
        <v>Snohomish County, WA</v>
      </c>
      <c r="B112" s="2" t="str">
        <f ca="1">IFERROR(__xludf.DUMMYFUNCTION("""COMPUTED_VALUE"""),"US")</f>
        <v>US</v>
      </c>
      <c r="C112" s="2">
        <f ca="1">IFERROR(__xludf.DUMMYFUNCTION("""COMPUTED_VALUE"""),48.033)</f>
        <v>48.033000000000001</v>
      </c>
      <c r="D112" s="2">
        <f ca="1">IFERROR(__xludf.DUMMYFUNCTION("""COMPUTED_VALUE"""),-121.8339)</f>
        <v>-121.8339</v>
      </c>
      <c r="E112" s="2">
        <f ca="1">IFERROR(__xludf.DUMMYFUNCTION("""COMPUTED_VALUE"""),0)</f>
        <v>0</v>
      </c>
      <c r="F112" s="2">
        <f ca="1">IFERROR(__xludf.DUMMYFUNCTION("""COMPUTED_VALUE"""),0)</f>
        <v>0</v>
      </c>
      <c r="G112" s="2">
        <f ca="1">IFERROR(__xludf.DUMMYFUNCTION("""COMPUTED_VALUE"""),0)</f>
        <v>0</v>
      </c>
      <c r="H112" s="2">
        <f ca="1">IFERROR(__xludf.DUMMYFUNCTION("""COMPUTED_VALUE"""),0)</f>
        <v>0</v>
      </c>
      <c r="I112" s="2">
        <f ca="1">IFERROR(__xludf.DUMMYFUNCTION("""COMPUTED_VALUE"""),0)</f>
        <v>0</v>
      </c>
      <c r="J112" s="2">
        <f ca="1">IFERROR(__xludf.DUMMYFUNCTION("""COMPUTED_VALUE"""),0)</f>
        <v>0</v>
      </c>
      <c r="K112" s="2">
        <f ca="1">IFERROR(__xludf.DUMMYFUNCTION("""COMPUTED_VALUE"""),0)</f>
        <v>0</v>
      </c>
      <c r="L112" s="2">
        <f ca="1">IFERROR(__xludf.DUMMYFUNCTION("""COMPUTED_VALUE"""),0)</f>
        <v>0</v>
      </c>
      <c r="M112" s="2">
        <f ca="1">IFERROR(__xludf.DUMMYFUNCTION("""COMPUTED_VALUE"""),0)</f>
        <v>0</v>
      </c>
      <c r="N112" s="2">
        <f ca="1">IFERROR(__xludf.DUMMYFUNCTION("""COMPUTED_VALUE"""),0)</f>
        <v>0</v>
      </c>
      <c r="O112" s="2">
        <f ca="1">IFERROR(__xludf.DUMMYFUNCTION("""COMPUTED_VALUE"""),0)</f>
        <v>0</v>
      </c>
      <c r="P112" s="2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Z112" s="2">
        <f ca="1">IFERROR(__xludf.DUMMYFUNCTION("""COMPUTED_VALUE"""),0)</f>
        <v>0</v>
      </c>
      <c r="AA112" s="2">
        <f ca="1">IFERROR(__xludf.DUMMYFUNCTION("""COMPUTED_VALUE"""),0)</f>
        <v>0</v>
      </c>
      <c r="AB112" s="2">
        <f ca="1">IFERROR(__xludf.DUMMYFUNCTION("""COMPUTED_VALUE"""),0)</f>
        <v>0</v>
      </c>
      <c r="AC112" s="2">
        <f ca="1">IFERROR(__xludf.DUMMYFUNCTION("""COMPUTED_VALUE"""),0)</f>
        <v>0</v>
      </c>
      <c r="AD112" s="2">
        <f ca="1">IFERROR(__xludf.DUMMYFUNCTION("""COMPUTED_VALUE"""),0)</f>
        <v>0</v>
      </c>
      <c r="AE112" s="2">
        <f ca="1">IFERROR(__xludf.DUMMYFUNCTION("""COMPUTED_VALUE"""),0)</f>
        <v>0</v>
      </c>
      <c r="AF112" s="2">
        <f ca="1">IFERROR(__xludf.DUMMYFUNCTION("""COMPUTED_VALUE"""),0)</f>
        <v>0</v>
      </c>
      <c r="AG112" s="2">
        <f ca="1">IFERROR(__xludf.DUMMYFUNCTION("""COMPUTED_VALUE"""),0)</f>
        <v>0</v>
      </c>
      <c r="AH112" s="2">
        <f ca="1">IFERROR(__xludf.DUMMYFUNCTION("""COMPUTED_VALUE"""),0)</f>
        <v>0</v>
      </c>
      <c r="AI112" s="2">
        <f ca="1">IFERROR(__xludf.DUMMYFUNCTION("""COMPUTED_VALUE"""),0)</f>
        <v>0</v>
      </c>
      <c r="AJ112" s="2">
        <f ca="1">IFERROR(__xludf.DUMMYFUNCTION("""COMPUTED_VALUE"""),0)</f>
        <v>0</v>
      </c>
      <c r="AK112" s="2">
        <f ca="1">IFERROR(__xludf.DUMMYFUNCTION("""COMPUTED_VALUE"""),0)</f>
        <v>0</v>
      </c>
      <c r="AL112" s="2">
        <f ca="1">IFERROR(__xludf.DUMMYFUNCTION("""COMPUTED_VALUE"""),0)</f>
        <v>0</v>
      </c>
      <c r="AM112" s="2">
        <f ca="1">IFERROR(__xludf.DUMMYFUNCTION("""COMPUTED_VALUE"""),0)</f>
        <v>0</v>
      </c>
      <c r="AN112" s="2">
        <f ca="1">IFERROR(__xludf.DUMMYFUNCTION("""COMPUTED_VALUE"""),0)</f>
        <v>0</v>
      </c>
      <c r="AO112" s="2">
        <f ca="1">IFERROR(__xludf.DUMMYFUNCTION("""COMPUTED_VALUE"""),0)</f>
        <v>0</v>
      </c>
      <c r="AP112" s="2">
        <f ca="1">IFERROR(__xludf.DUMMYFUNCTION("""COMPUTED_VALUE"""),0)</f>
        <v>0</v>
      </c>
      <c r="AQ112" s="2">
        <f ca="1">IFERROR(__xludf.DUMMYFUNCTION("""COMPUTED_VALUE"""),0)</f>
        <v>0</v>
      </c>
      <c r="AR112" s="2">
        <f ca="1">IFERROR(__xludf.DUMMYFUNCTION("""COMPUTED_VALUE"""),0)</f>
        <v>0</v>
      </c>
      <c r="AS112" s="2">
        <f ca="1">IFERROR(__xludf.DUMMYFUNCTION("""COMPUTED_VALUE"""),0)</f>
        <v>0</v>
      </c>
      <c r="AT112" s="2">
        <f ca="1">IFERROR(__xludf.DUMMYFUNCTION("""COMPUTED_VALUE"""),0)</f>
        <v>0</v>
      </c>
      <c r="AU112" s="2">
        <f ca="1">IFERROR(__xludf.DUMMYFUNCTION("""COMPUTED_VALUE"""),0)</f>
        <v>0</v>
      </c>
      <c r="AV112" s="2">
        <f ca="1">IFERROR(__xludf.DUMMYFUNCTION("""COMPUTED_VALUE"""),0)</f>
        <v>0</v>
      </c>
      <c r="AW112" s="2">
        <f ca="1">IFERROR(__xludf.DUMMYFUNCTION("""COMPUTED_VALUE"""),0)</f>
        <v>0</v>
      </c>
      <c r="AX112" s="2">
        <f ca="1">IFERROR(__xludf.DUMMYFUNCTION("""COMPUTED_VALUE"""),0)</f>
        <v>0</v>
      </c>
      <c r="AY112" s="2">
        <f ca="1">IFERROR(__xludf.DUMMYFUNCTION("""COMPUTED_VALUE"""),0)</f>
        <v>0</v>
      </c>
      <c r="AZ112" s="2">
        <f ca="1">IFERROR(__xludf.DUMMYFUNCTION("""COMPUTED_VALUE"""),0)</f>
        <v>0</v>
      </c>
    </row>
    <row r="113" spans="1:52" ht="13.2" x14ac:dyDescent="0.25">
      <c r="A113" s="2" t="str">
        <f ca="1">IFERROR(__xludf.DUMMYFUNCTION("""COMPUTED_VALUE"""),"")</f>
        <v/>
      </c>
      <c r="B113" s="2" t="str">
        <f ca="1">IFERROR(__xludf.DUMMYFUNCTION("""COMPUTED_VALUE"""),"Ecuador")</f>
        <v>Ecuador</v>
      </c>
      <c r="C113" s="2">
        <f ca="1">IFERROR(__xludf.DUMMYFUNCTION("""COMPUTED_VALUE"""),-1.8312)</f>
        <v>-1.8311999999999999</v>
      </c>
      <c r="D113" s="2">
        <f ca="1">IFERROR(__xludf.DUMMYFUNCTION("""COMPUTED_VALUE"""),-78.1834)</f>
        <v>-78.183400000000006</v>
      </c>
      <c r="E113" s="2">
        <f ca="1">IFERROR(__xludf.DUMMYFUNCTION("""COMPUTED_VALUE"""),0)</f>
        <v>0</v>
      </c>
      <c r="F113" s="2">
        <f ca="1">IFERROR(__xludf.DUMMYFUNCTION("""COMPUTED_VALUE"""),0)</f>
        <v>0</v>
      </c>
      <c r="G113" s="2">
        <f ca="1">IFERROR(__xludf.DUMMYFUNCTION("""COMPUTED_VALUE"""),0)</f>
        <v>0</v>
      </c>
      <c r="H113" s="2">
        <f ca="1">IFERROR(__xludf.DUMMYFUNCTION("""COMPUTED_VALUE"""),0)</f>
        <v>0</v>
      </c>
      <c r="I113" s="2">
        <f ca="1">IFERROR(__xludf.DUMMYFUNCTION("""COMPUTED_VALUE"""),0)</f>
        <v>0</v>
      </c>
      <c r="J113" s="2">
        <f ca="1">IFERROR(__xludf.DUMMYFUNCTION("""COMPUTED_VALUE"""),0)</f>
        <v>0</v>
      </c>
      <c r="K113" s="2">
        <f ca="1">IFERROR(__xludf.DUMMYFUNCTION("""COMPUTED_VALUE"""),0)</f>
        <v>0</v>
      </c>
      <c r="L113" s="2">
        <f ca="1">IFERROR(__xludf.DUMMYFUNCTION("""COMPUTED_VALUE"""),0)</f>
        <v>0</v>
      </c>
      <c r="M113" s="2">
        <f ca="1">IFERROR(__xludf.DUMMYFUNCTION("""COMPUTED_VALUE"""),0)</f>
        <v>0</v>
      </c>
      <c r="N113" s="2">
        <f ca="1">IFERROR(__xludf.DUMMYFUNCTION("""COMPUTED_VALUE"""),0)</f>
        <v>0</v>
      </c>
      <c r="O113" s="2">
        <f ca="1">IFERROR(__xludf.DUMMYFUNCTION("""COMPUTED_VALUE"""),0)</f>
        <v>0</v>
      </c>
      <c r="P113" s="2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Z113" s="2">
        <f ca="1">IFERROR(__xludf.DUMMYFUNCTION("""COMPUTED_VALUE"""),0)</f>
        <v>0</v>
      </c>
      <c r="AA113" s="2">
        <f ca="1">IFERROR(__xludf.DUMMYFUNCTION("""COMPUTED_VALUE"""),0)</f>
        <v>0</v>
      </c>
      <c r="AB113" s="2">
        <f ca="1">IFERROR(__xludf.DUMMYFUNCTION("""COMPUTED_VALUE"""),0)</f>
        <v>0</v>
      </c>
      <c r="AC113" s="2">
        <f ca="1">IFERROR(__xludf.DUMMYFUNCTION("""COMPUTED_VALUE"""),0)</f>
        <v>0</v>
      </c>
      <c r="AD113" s="2">
        <f ca="1">IFERROR(__xludf.DUMMYFUNCTION("""COMPUTED_VALUE"""),0)</f>
        <v>0</v>
      </c>
      <c r="AE113" s="2">
        <f ca="1">IFERROR(__xludf.DUMMYFUNCTION("""COMPUTED_VALUE"""),0)</f>
        <v>0</v>
      </c>
      <c r="AF113" s="2">
        <f ca="1">IFERROR(__xludf.DUMMYFUNCTION("""COMPUTED_VALUE"""),0)</f>
        <v>0</v>
      </c>
      <c r="AG113" s="2">
        <f ca="1">IFERROR(__xludf.DUMMYFUNCTION("""COMPUTED_VALUE"""),0)</f>
        <v>0</v>
      </c>
      <c r="AH113" s="2">
        <f ca="1">IFERROR(__xludf.DUMMYFUNCTION("""COMPUTED_VALUE"""),0)</f>
        <v>0</v>
      </c>
      <c r="AI113" s="2">
        <f ca="1">IFERROR(__xludf.DUMMYFUNCTION("""COMPUTED_VALUE"""),0)</f>
        <v>0</v>
      </c>
      <c r="AJ113" s="2">
        <f ca="1">IFERROR(__xludf.DUMMYFUNCTION("""COMPUTED_VALUE"""),0)</f>
        <v>0</v>
      </c>
      <c r="AK113" s="2">
        <f ca="1">IFERROR(__xludf.DUMMYFUNCTION("""COMPUTED_VALUE"""),0)</f>
        <v>0</v>
      </c>
      <c r="AL113" s="2">
        <f ca="1">IFERROR(__xludf.DUMMYFUNCTION("""COMPUTED_VALUE"""),0)</f>
        <v>0</v>
      </c>
      <c r="AM113" s="2">
        <f ca="1">IFERROR(__xludf.DUMMYFUNCTION("""COMPUTED_VALUE"""),0)</f>
        <v>0</v>
      </c>
      <c r="AN113" s="2">
        <f ca="1">IFERROR(__xludf.DUMMYFUNCTION("""COMPUTED_VALUE"""),0)</f>
        <v>0</v>
      </c>
      <c r="AO113" s="2">
        <f ca="1">IFERROR(__xludf.DUMMYFUNCTION("""COMPUTED_VALUE"""),0)</f>
        <v>0</v>
      </c>
      <c r="AP113" s="2">
        <f ca="1">IFERROR(__xludf.DUMMYFUNCTION("""COMPUTED_VALUE"""),0)</f>
        <v>0</v>
      </c>
      <c r="AQ113" s="2">
        <f ca="1">IFERROR(__xludf.DUMMYFUNCTION("""COMPUTED_VALUE"""),0)</f>
        <v>0</v>
      </c>
      <c r="AR113" s="2">
        <f ca="1">IFERROR(__xludf.DUMMYFUNCTION("""COMPUTED_VALUE"""),0)</f>
        <v>0</v>
      </c>
      <c r="AS113" s="2">
        <f ca="1">IFERROR(__xludf.DUMMYFUNCTION("""COMPUTED_VALUE"""),0)</f>
        <v>0</v>
      </c>
      <c r="AT113" s="2">
        <f ca="1">IFERROR(__xludf.DUMMYFUNCTION("""COMPUTED_VALUE"""),0)</f>
        <v>0</v>
      </c>
      <c r="AU113" s="2">
        <f ca="1">IFERROR(__xludf.DUMMYFUNCTION("""COMPUTED_VALUE"""),0)</f>
        <v>0</v>
      </c>
      <c r="AV113" s="2">
        <f ca="1">IFERROR(__xludf.DUMMYFUNCTION("""COMPUTED_VALUE"""),0)</f>
        <v>0</v>
      </c>
      <c r="AW113" s="2">
        <f ca="1">IFERROR(__xludf.DUMMYFUNCTION("""COMPUTED_VALUE"""),0)</f>
        <v>0</v>
      </c>
      <c r="AX113" s="2">
        <f ca="1">IFERROR(__xludf.DUMMYFUNCTION("""COMPUTED_VALUE"""),0)</f>
        <v>0</v>
      </c>
      <c r="AY113" s="2">
        <f ca="1">IFERROR(__xludf.DUMMYFUNCTION("""COMPUTED_VALUE"""),0)</f>
        <v>0</v>
      </c>
      <c r="AZ113" s="2">
        <f ca="1">IFERROR(__xludf.DUMMYFUNCTION("""COMPUTED_VALUE"""),0)</f>
        <v>0</v>
      </c>
    </row>
    <row r="114" spans="1:52" ht="13.2" x14ac:dyDescent="0.25">
      <c r="A114" s="2" t="str">
        <f ca="1">IFERROR(__xludf.DUMMYFUNCTION("""COMPUTED_VALUE"""),"")</f>
        <v/>
      </c>
      <c r="B114" s="2" t="str">
        <f ca="1">IFERROR(__xludf.DUMMYFUNCTION("""COMPUTED_VALUE"""),"Azerbaijan")</f>
        <v>Azerbaijan</v>
      </c>
      <c r="C114" s="2">
        <f ca="1">IFERROR(__xludf.DUMMYFUNCTION("""COMPUTED_VALUE"""),40.1431)</f>
        <v>40.143099999999997</v>
      </c>
      <c r="D114" s="2">
        <f ca="1">IFERROR(__xludf.DUMMYFUNCTION("""COMPUTED_VALUE"""),47.5769)</f>
        <v>47.576900000000002</v>
      </c>
      <c r="E114" s="2">
        <f ca="1">IFERROR(__xludf.DUMMYFUNCTION("""COMPUTED_VALUE"""),0)</f>
        <v>0</v>
      </c>
      <c r="F114" s="2">
        <f ca="1">IFERROR(__xludf.DUMMYFUNCTION("""COMPUTED_VALUE"""),0)</f>
        <v>0</v>
      </c>
      <c r="G114" s="2">
        <f ca="1">IFERROR(__xludf.DUMMYFUNCTION("""COMPUTED_VALUE"""),0)</f>
        <v>0</v>
      </c>
      <c r="H114" s="2">
        <f ca="1">IFERROR(__xludf.DUMMYFUNCTION("""COMPUTED_VALUE"""),0)</f>
        <v>0</v>
      </c>
      <c r="I114" s="2">
        <f ca="1">IFERROR(__xludf.DUMMYFUNCTION("""COMPUTED_VALUE"""),0)</f>
        <v>0</v>
      </c>
      <c r="J114" s="2">
        <f ca="1">IFERROR(__xludf.DUMMYFUNCTION("""COMPUTED_VALUE"""),0)</f>
        <v>0</v>
      </c>
      <c r="K114" s="2">
        <f ca="1">IFERROR(__xludf.DUMMYFUNCTION("""COMPUTED_VALUE"""),0)</f>
        <v>0</v>
      </c>
      <c r="L114" s="2">
        <f ca="1">IFERROR(__xludf.DUMMYFUNCTION("""COMPUTED_VALUE"""),0)</f>
        <v>0</v>
      </c>
      <c r="M114" s="2">
        <f ca="1">IFERROR(__xludf.DUMMYFUNCTION("""COMPUTED_VALUE"""),0)</f>
        <v>0</v>
      </c>
      <c r="N114" s="2">
        <f ca="1">IFERROR(__xludf.DUMMYFUNCTION("""COMPUTED_VALUE"""),0)</f>
        <v>0</v>
      </c>
      <c r="O114" s="2">
        <f ca="1">IFERROR(__xludf.DUMMYFUNCTION("""COMPUTED_VALUE"""),0)</f>
        <v>0</v>
      </c>
      <c r="P114" s="2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IFERROR(__xludf.DUMMYFUNCTION("""COMPUTED_VALUE"""),0)</f>
        <v>0</v>
      </c>
      <c r="U114" s="2">
        <f ca="1">IFERROR(__xludf.DUMMYFUNCTION("""COMPUTED_VALUE"""),0)</f>
        <v>0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Z114" s="2">
        <f ca="1">IFERROR(__xludf.DUMMYFUNCTION("""COMPUTED_VALUE"""),0)</f>
        <v>0</v>
      </c>
      <c r="AA114" s="2">
        <f ca="1">IFERROR(__xludf.DUMMYFUNCTION("""COMPUTED_VALUE"""),0)</f>
        <v>0</v>
      </c>
      <c r="AB114" s="2">
        <f ca="1">IFERROR(__xludf.DUMMYFUNCTION("""COMPUTED_VALUE"""),0)</f>
        <v>0</v>
      </c>
      <c r="AC114" s="2">
        <f ca="1">IFERROR(__xludf.DUMMYFUNCTION("""COMPUTED_VALUE"""),0)</f>
        <v>0</v>
      </c>
      <c r="AD114" s="2">
        <f ca="1">IFERROR(__xludf.DUMMYFUNCTION("""COMPUTED_VALUE"""),0)</f>
        <v>0</v>
      </c>
      <c r="AE114" s="2">
        <f ca="1">IFERROR(__xludf.DUMMYFUNCTION("""COMPUTED_VALUE"""),0)</f>
        <v>0</v>
      </c>
      <c r="AF114" s="2">
        <f ca="1">IFERROR(__xludf.DUMMYFUNCTION("""COMPUTED_VALUE"""),0)</f>
        <v>0</v>
      </c>
      <c r="AG114" s="2">
        <f ca="1">IFERROR(__xludf.DUMMYFUNCTION("""COMPUTED_VALUE"""),0)</f>
        <v>0</v>
      </c>
      <c r="AH114" s="2">
        <f ca="1">IFERROR(__xludf.DUMMYFUNCTION("""COMPUTED_VALUE"""),0)</f>
        <v>0</v>
      </c>
      <c r="AI114" s="2">
        <f ca="1">IFERROR(__xludf.DUMMYFUNCTION("""COMPUTED_VALUE"""),0)</f>
        <v>0</v>
      </c>
      <c r="AJ114" s="2">
        <f ca="1">IFERROR(__xludf.DUMMYFUNCTION("""COMPUTED_VALUE"""),0)</f>
        <v>0</v>
      </c>
      <c r="AK114" s="2">
        <f ca="1">IFERROR(__xludf.DUMMYFUNCTION("""COMPUTED_VALUE"""),0)</f>
        <v>0</v>
      </c>
      <c r="AL114" s="2">
        <f ca="1">IFERROR(__xludf.DUMMYFUNCTION("""COMPUTED_VALUE"""),0)</f>
        <v>0</v>
      </c>
      <c r="AM114" s="2">
        <f ca="1">IFERROR(__xludf.DUMMYFUNCTION("""COMPUTED_VALUE"""),0)</f>
        <v>0</v>
      </c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IFERROR(__xludf.DUMMYFUNCTION("""COMPUTED_VALUE"""),0)</f>
        <v>0</v>
      </c>
      <c r="AQ114" s="2">
        <f ca="1">IFERROR(__xludf.DUMMYFUNCTION("""COMPUTED_VALUE"""),0)</f>
        <v>0</v>
      </c>
      <c r="AR114" s="2">
        <f ca="1">IFERROR(__xludf.DUMMYFUNCTION("""COMPUTED_VALUE"""),0)</f>
        <v>0</v>
      </c>
      <c r="AS114" s="2">
        <f ca="1">IFERROR(__xludf.DUMMYFUNCTION("""COMPUTED_VALUE"""),0)</f>
        <v>0</v>
      </c>
      <c r="AT114" s="2">
        <f ca="1">IFERROR(__xludf.DUMMYFUNCTION("""COMPUTED_VALUE"""),0)</f>
        <v>0</v>
      </c>
      <c r="AU114" s="2">
        <f ca="1">IFERROR(__xludf.DUMMYFUNCTION("""COMPUTED_VALUE"""),0)</f>
        <v>0</v>
      </c>
      <c r="AV114" s="2">
        <f ca="1">IFERROR(__xludf.DUMMYFUNCTION("""COMPUTED_VALUE"""),0)</f>
        <v>0</v>
      </c>
      <c r="AW114" s="2">
        <f ca="1">IFERROR(__xludf.DUMMYFUNCTION("""COMPUTED_VALUE"""),0)</f>
        <v>0</v>
      </c>
      <c r="AX114" s="2">
        <f ca="1">IFERROR(__xludf.DUMMYFUNCTION("""COMPUTED_VALUE"""),0)</f>
        <v>0</v>
      </c>
      <c r="AY114" s="2">
        <f ca="1">IFERROR(__xludf.DUMMYFUNCTION("""COMPUTED_VALUE"""),0)</f>
        <v>0</v>
      </c>
      <c r="AZ114" s="2">
        <f ca="1">IFERROR(__xludf.DUMMYFUNCTION("""COMPUTED_VALUE"""),0)</f>
        <v>0</v>
      </c>
    </row>
    <row r="115" spans="1:52" ht="13.2" x14ac:dyDescent="0.25">
      <c r="A115" s="2" t="str">
        <f ca="1">IFERROR(__xludf.DUMMYFUNCTION("""COMPUTED_VALUE"""),"")</f>
        <v/>
      </c>
      <c r="B115" s="2" t="str">
        <f ca="1">IFERROR(__xludf.DUMMYFUNCTION("""COMPUTED_VALUE"""),"Czech Republic")</f>
        <v>Czech Republic</v>
      </c>
      <c r="C115" s="2">
        <f ca="1">IFERROR(__xludf.DUMMYFUNCTION("""COMPUTED_VALUE"""),49.8175)</f>
        <v>49.817500000000003</v>
      </c>
      <c r="D115" s="2">
        <f ca="1">IFERROR(__xludf.DUMMYFUNCTION("""COMPUTED_VALUE"""),15.473)</f>
        <v>15.473000000000001</v>
      </c>
      <c r="E115" s="2">
        <f ca="1">IFERROR(__xludf.DUMMYFUNCTION("""COMPUTED_VALUE"""),0)</f>
        <v>0</v>
      </c>
      <c r="F115" s="2">
        <f ca="1">IFERROR(__xludf.DUMMYFUNCTION("""COMPUTED_VALUE"""),0)</f>
        <v>0</v>
      </c>
      <c r="G115" s="2">
        <f ca="1">IFERROR(__xludf.DUMMYFUNCTION("""COMPUTED_VALUE"""),0)</f>
        <v>0</v>
      </c>
      <c r="H115" s="2">
        <f ca="1">IFERROR(__xludf.DUMMYFUNCTION("""COMPUTED_VALUE"""),0)</f>
        <v>0</v>
      </c>
      <c r="I115" s="2">
        <f ca="1">IFERROR(__xludf.DUMMYFUNCTION("""COMPUTED_VALUE"""),0)</f>
        <v>0</v>
      </c>
      <c r="J115" s="2">
        <f ca="1">IFERROR(__xludf.DUMMYFUNCTION("""COMPUTED_VALUE"""),0)</f>
        <v>0</v>
      </c>
      <c r="K115" s="2">
        <f ca="1">IFERROR(__xludf.DUMMYFUNCTION("""COMPUTED_VALUE"""),0)</f>
        <v>0</v>
      </c>
      <c r="L115" s="2">
        <f ca="1">IFERROR(__xludf.DUMMYFUNCTION("""COMPUTED_VALUE"""),0)</f>
        <v>0</v>
      </c>
      <c r="M115" s="2">
        <f ca="1">IFERROR(__xludf.DUMMYFUNCTION("""COMPUTED_VALUE"""),0)</f>
        <v>0</v>
      </c>
      <c r="N115" s="2">
        <f ca="1">IFERROR(__xludf.DUMMYFUNCTION("""COMPUTED_VALUE"""),0)</f>
        <v>0</v>
      </c>
      <c r="O115" s="2">
        <f ca="1">IFERROR(__xludf.DUMMYFUNCTION("""COMPUTED_VALUE"""),0)</f>
        <v>0</v>
      </c>
      <c r="P115" s="2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IFERROR(__xludf.DUMMYFUNCTION("""COMPUTED_VALUE"""),0)</f>
        <v>0</v>
      </c>
      <c r="V115" s="2">
        <f ca="1">IFERROR(__xludf.DUMMYFUNCTION("""COMPUTED_VALUE"""),0)</f>
        <v>0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Z115" s="2">
        <f ca="1">IFERROR(__xludf.DUMMYFUNCTION("""COMPUTED_VALUE"""),0)</f>
        <v>0</v>
      </c>
      <c r="AA115" s="2">
        <f ca="1">IFERROR(__xludf.DUMMYFUNCTION("""COMPUTED_VALUE"""),0)</f>
        <v>0</v>
      </c>
      <c r="AB115" s="2">
        <f ca="1">IFERROR(__xludf.DUMMYFUNCTION("""COMPUTED_VALUE"""),0)</f>
        <v>0</v>
      </c>
      <c r="AC115" s="2">
        <f ca="1">IFERROR(__xludf.DUMMYFUNCTION("""COMPUTED_VALUE"""),0)</f>
        <v>0</v>
      </c>
      <c r="AD115" s="2">
        <f ca="1">IFERROR(__xludf.DUMMYFUNCTION("""COMPUTED_VALUE"""),0)</f>
        <v>0</v>
      </c>
      <c r="AE115" s="2">
        <f ca="1">IFERROR(__xludf.DUMMYFUNCTION("""COMPUTED_VALUE"""),0)</f>
        <v>0</v>
      </c>
      <c r="AF115" s="2">
        <f ca="1">IFERROR(__xludf.DUMMYFUNCTION("""COMPUTED_VALUE"""),0)</f>
        <v>0</v>
      </c>
      <c r="AG115" s="2">
        <f ca="1">IFERROR(__xludf.DUMMYFUNCTION("""COMPUTED_VALUE"""),0)</f>
        <v>0</v>
      </c>
      <c r="AH115" s="2">
        <f ca="1">IFERROR(__xludf.DUMMYFUNCTION("""COMPUTED_VALUE"""),0)</f>
        <v>0</v>
      </c>
      <c r="AI115" s="2">
        <f ca="1">IFERROR(__xludf.DUMMYFUNCTION("""COMPUTED_VALUE"""),0)</f>
        <v>0</v>
      </c>
      <c r="AJ115" s="2">
        <f ca="1">IFERROR(__xludf.DUMMYFUNCTION("""COMPUTED_VALUE"""),0)</f>
        <v>0</v>
      </c>
      <c r="AK115" s="2">
        <f ca="1">IFERROR(__xludf.DUMMYFUNCTION("""COMPUTED_VALUE"""),0)</f>
        <v>0</v>
      </c>
      <c r="AL115" s="2">
        <f ca="1">IFERROR(__xludf.DUMMYFUNCTION("""COMPUTED_VALUE"""),0)</f>
        <v>0</v>
      </c>
      <c r="AM115" s="2">
        <f ca="1">IFERROR(__xludf.DUMMYFUNCTION("""COMPUTED_VALUE"""),0)</f>
        <v>0</v>
      </c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IFERROR(__xludf.DUMMYFUNCTION("""COMPUTED_VALUE"""),0)</f>
        <v>0</v>
      </c>
      <c r="AR115" s="2">
        <f ca="1">IFERROR(__xludf.DUMMYFUNCTION("""COMPUTED_VALUE"""),0)</f>
        <v>0</v>
      </c>
      <c r="AS115" s="2">
        <f ca="1">IFERROR(__xludf.DUMMYFUNCTION("""COMPUTED_VALUE"""),0)</f>
        <v>0</v>
      </c>
      <c r="AT115" s="2">
        <f ca="1">IFERROR(__xludf.DUMMYFUNCTION("""COMPUTED_VALUE"""),0)</f>
        <v>0</v>
      </c>
      <c r="AU115" s="2">
        <f ca="1">IFERROR(__xludf.DUMMYFUNCTION("""COMPUTED_VALUE"""),0)</f>
        <v>0</v>
      </c>
      <c r="AV115" s="2">
        <f ca="1">IFERROR(__xludf.DUMMYFUNCTION("""COMPUTED_VALUE"""),0)</f>
        <v>0</v>
      </c>
      <c r="AW115" s="2">
        <f ca="1">IFERROR(__xludf.DUMMYFUNCTION("""COMPUTED_VALUE"""),0)</f>
        <v>0</v>
      </c>
      <c r="AX115" s="2">
        <f ca="1">IFERROR(__xludf.DUMMYFUNCTION("""COMPUTED_VALUE"""),0)</f>
        <v>0</v>
      </c>
      <c r="AY115" s="2">
        <f ca="1">IFERROR(__xludf.DUMMYFUNCTION("""COMPUTED_VALUE"""),0)</f>
        <v>0</v>
      </c>
      <c r="AZ115" s="2">
        <f ca="1">IFERROR(__xludf.DUMMYFUNCTION("""COMPUTED_VALUE"""),0)</f>
        <v>0</v>
      </c>
    </row>
    <row r="116" spans="1:52" ht="13.2" x14ac:dyDescent="0.25">
      <c r="A116" s="2" t="str">
        <f ca="1">IFERROR(__xludf.DUMMYFUNCTION("""COMPUTED_VALUE"""),"")</f>
        <v/>
      </c>
      <c r="B116" s="2" t="str">
        <f ca="1">IFERROR(__xludf.DUMMYFUNCTION("""COMPUTED_VALUE"""),"Armenia")</f>
        <v>Armenia</v>
      </c>
      <c r="C116" s="2">
        <f ca="1">IFERROR(__xludf.DUMMYFUNCTION("""COMPUTED_VALUE"""),40.0691)</f>
        <v>40.069099999999999</v>
      </c>
      <c r="D116" s="2">
        <f ca="1">IFERROR(__xludf.DUMMYFUNCTION("""COMPUTED_VALUE"""),45.0382)</f>
        <v>45.038200000000003</v>
      </c>
      <c r="E116" s="2">
        <f ca="1">IFERROR(__xludf.DUMMYFUNCTION("""COMPUTED_VALUE"""),0)</f>
        <v>0</v>
      </c>
      <c r="F116" s="2">
        <f ca="1">IFERROR(__xludf.DUMMYFUNCTION("""COMPUTED_VALUE"""),0)</f>
        <v>0</v>
      </c>
      <c r="G116" s="2">
        <f ca="1">IFERROR(__xludf.DUMMYFUNCTION("""COMPUTED_VALUE"""),0)</f>
        <v>0</v>
      </c>
      <c r="H116" s="2">
        <f ca="1">IFERROR(__xludf.DUMMYFUNCTION("""COMPUTED_VALUE"""),0)</f>
        <v>0</v>
      </c>
      <c r="I116" s="2">
        <f ca="1">IFERROR(__xludf.DUMMYFUNCTION("""COMPUTED_VALUE"""),0)</f>
        <v>0</v>
      </c>
      <c r="J116" s="2">
        <f ca="1">IFERROR(__xludf.DUMMYFUNCTION("""COMPUTED_VALUE"""),0)</f>
        <v>0</v>
      </c>
      <c r="K116" s="2">
        <f ca="1">IFERROR(__xludf.DUMMYFUNCTION("""COMPUTED_VALUE"""),0)</f>
        <v>0</v>
      </c>
      <c r="L116" s="2">
        <f ca="1">IFERROR(__xludf.DUMMYFUNCTION("""COMPUTED_VALUE"""),0)</f>
        <v>0</v>
      </c>
      <c r="M116" s="2">
        <f ca="1">IFERROR(__xludf.DUMMYFUNCTION("""COMPUTED_VALUE"""),0)</f>
        <v>0</v>
      </c>
      <c r="N116" s="2">
        <f ca="1">IFERROR(__xludf.DUMMYFUNCTION("""COMPUTED_VALUE"""),0)</f>
        <v>0</v>
      </c>
      <c r="O116" s="2">
        <f ca="1">IFERROR(__xludf.DUMMYFUNCTION("""COMPUTED_VALUE"""),0)</f>
        <v>0</v>
      </c>
      <c r="P116" s="2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Z116" s="2">
        <f ca="1">IFERROR(__xludf.DUMMYFUNCTION("""COMPUTED_VALUE"""),0)</f>
        <v>0</v>
      </c>
      <c r="AA116" s="2">
        <f ca="1">IFERROR(__xludf.DUMMYFUNCTION("""COMPUTED_VALUE"""),0)</f>
        <v>0</v>
      </c>
      <c r="AB116" s="2">
        <f ca="1">IFERROR(__xludf.DUMMYFUNCTION("""COMPUTED_VALUE"""),0)</f>
        <v>0</v>
      </c>
      <c r="AC116" s="2">
        <f ca="1">IFERROR(__xludf.DUMMYFUNCTION("""COMPUTED_VALUE"""),0)</f>
        <v>0</v>
      </c>
      <c r="AD116" s="2">
        <f ca="1">IFERROR(__xludf.DUMMYFUNCTION("""COMPUTED_VALUE"""),0)</f>
        <v>0</v>
      </c>
      <c r="AE116" s="2">
        <f ca="1">IFERROR(__xludf.DUMMYFUNCTION("""COMPUTED_VALUE"""),0)</f>
        <v>0</v>
      </c>
      <c r="AF116" s="2">
        <f ca="1">IFERROR(__xludf.DUMMYFUNCTION("""COMPUTED_VALUE"""),0)</f>
        <v>0</v>
      </c>
      <c r="AG116" s="2">
        <f ca="1">IFERROR(__xludf.DUMMYFUNCTION("""COMPUTED_VALUE"""),0)</f>
        <v>0</v>
      </c>
      <c r="AH116" s="2">
        <f ca="1">IFERROR(__xludf.DUMMYFUNCTION("""COMPUTED_VALUE"""),0)</f>
        <v>0</v>
      </c>
      <c r="AI116" s="2">
        <f ca="1">IFERROR(__xludf.DUMMYFUNCTION("""COMPUTED_VALUE"""),0)</f>
        <v>0</v>
      </c>
      <c r="AJ116" s="2">
        <f ca="1">IFERROR(__xludf.DUMMYFUNCTION("""COMPUTED_VALUE"""),0)</f>
        <v>0</v>
      </c>
      <c r="AK116" s="2">
        <f ca="1">IFERROR(__xludf.DUMMYFUNCTION("""COMPUTED_VALUE"""),0)</f>
        <v>0</v>
      </c>
      <c r="AL116" s="2">
        <f ca="1">IFERROR(__xludf.DUMMYFUNCTION("""COMPUTED_VALUE"""),0)</f>
        <v>0</v>
      </c>
      <c r="AM116" s="2">
        <f ca="1">IFERROR(__xludf.DUMMYFUNCTION("""COMPUTED_VALUE"""),0)</f>
        <v>0</v>
      </c>
      <c r="AN116" s="2">
        <f ca="1">IFERROR(__xludf.DUMMYFUNCTION("""COMPUTED_VALUE"""),0)</f>
        <v>0</v>
      </c>
      <c r="AO116" s="2">
        <f ca="1">IFERROR(__xludf.DUMMYFUNCTION("""COMPUTED_VALUE"""),0)</f>
        <v>0</v>
      </c>
      <c r="AP116" s="2">
        <f ca="1">IFERROR(__xludf.DUMMYFUNCTION("""COMPUTED_VALUE"""),0)</f>
        <v>0</v>
      </c>
      <c r="AQ116" s="2">
        <f ca="1">IFERROR(__xludf.DUMMYFUNCTION("""COMPUTED_VALUE"""),0)</f>
        <v>0</v>
      </c>
      <c r="AR116" s="2">
        <f ca="1">IFERROR(__xludf.DUMMYFUNCTION("""COMPUTED_VALUE"""),0)</f>
        <v>0</v>
      </c>
      <c r="AS116" s="2">
        <f ca="1">IFERROR(__xludf.DUMMYFUNCTION("""COMPUTED_VALUE"""),0)</f>
        <v>0</v>
      </c>
      <c r="AT116" s="2">
        <f ca="1">IFERROR(__xludf.DUMMYFUNCTION("""COMPUTED_VALUE"""),0)</f>
        <v>0</v>
      </c>
      <c r="AU116" s="2">
        <f ca="1">IFERROR(__xludf.DUMMYFUNCTION("""COMPUTED_VALUE"""),0)</f>
        <v>0</v>
      </c>
      <c r="AV116" s="2">
        <f ca="1">IFERROR(__xludf.DUMMYFUNCTION("""COMPUTED_VALUE"""),0)</f>
        <v>0</v>
      </c>
      <c r="AW116" s="2">
        <f ca="1">IFERROR(__xludf.DUMMYFUNCTION("""COMPUTED_VALUE"""),0)</f>
        <v>0</v>
      </c>
      <c r="AX116" s="2">
        <f ca="1">IFERROR(__xludf.DUMMYFUNCTION("""COMPUTED_VALUE"""),0)</f>
        <v>0</v>
      </c>
      <c r="AY116" s="2">
        <f ca="1">IFERROR(__xludf.DUMMYFUNCTION("""COMPUTED_VALUE"""),0)</f>
        <v>0</v>
      </c>
      <c r="AZ116" s="2">
        <f ca="1">IFERROR(__xludf.DUMMYFUNCTION("""COMPUTED_VALUE"""),0)</f>
        <v>0</v>
      </c>
    </row>
    <row r="117" spans="1:52" ht="13.2" x14ac:dyDescent="0.25">
      <c r="A117" s="2" t="str">
        <f ca="1">IFERROR(__xludf.DUMMYFUNCTION("""COMPUTED_VALUE"""),"")</f>
        <v/>
      </c>
      <c r="B117" s="2" t="str">
        <f ca="1">IFERROR(__xludf.DUMMYFUNCTION("""COMPUTED_VALUE"""),"Dominican Republic")</f>
        <v>Dominican Republic</v>
      </c>
      <c r="C117" s="2">
        <f ca="1">IFERROR(__xludf.DUMMYFUNCTION("""COMPUTED_VALUE"""),18.7357)</f>
        <v>18.735700000000001</v>
      </c>
      <c r="D117" s="2">
        <f ca="1">IFERROR(__xludf.DUMMYFUNCTION("""COMPUTED_VALUE"""),-70.1627)</f>
        <v>-70.162700000000001</v>
      </c>
      <c r="E117" s="2">
        <f ca="1">IFERROR(__xludf.DUMMYFUNCTION("""COMPUTED_VALUE"""),0)</f>
        <v>0</v>
      </c>
      <c r="F117" s="2">
        <f ca="1">IFERROR(__xludf.DUMMYFUNCTION("""COMPUTED_VALUE"""),0)</f>
        <v>0</v>
      </c>
      <c r="G117" s="2">
        <f ca="1">IFERROR(__xludf.DUMMYFUNCTION("""COMPUTED_VALUE"""),0)</f>
        <v>0</v>
      </c>
      <c r="H117" s="2">
        <f ca="1">IFERROR(__xludf.DUMMYFUNCTION("""COMPUTED_VALUE"""),0)</f>
        <v>0</v>
      </c>
      <c r="I117" s="2">
        <f ca="1">IFERROR(__xludf.DUMMYFUNCTION("""COMPUTED_VALUE"""),0)</f>
        <v>0</v>
      </c>
      <c r="J117" s="2">
        <f ca="1">IFERROR(__xludf.DUMMYFUNCTION("""COMPUTED_VALUE"""),0)</f>
        <v>0</v>
      </c>
      <c r="K117" s="2">
        <f ca="1">IFERROR(__xludf.DUMMYFUNCTION("""COMPUTED_VALUE"""),0)</f>
        <v>0</v>
      </c>
      <c r="L117" s="2">
        <f ca="1">IFERROR(__xludf.DUMMYFUNCTION("""COMPUTED_VALUE"""),0)</f>
        <v>0</v>
      </c>
      <c r="M117" s="2">
        <f ca="1">IFERROR(__xludf.DUMMYFUNCTION("""COMPUTED_VALUE"""),0)</f>
        <v>0</v>
      </c>
      <c r="N117" s="2">
        <f ca="1">IFERROR(__xludf.DUMMYFUNCTION("""COMPUTED_VALUE"""),0)</f>
        <v>0</v>
      </c>
      <c r="O117" s="2">
        <f ca="1">IFERROR(__xludf.DUMMYFUNCTION("""COMPUTED_VALUE"""),0)</f>
        <v>0</v>
      </c>
      <c r="P117" s="2">
        <f ca="1">IFERROR(__xludf.DUMMYFUNCTION("""COMPUTED_VALUE"""),0)</f>
        <v>0</v>
      </c>
      <c r="Q117" s="2">
        <f ca="1">IFERROR(__xludf.DUMMYFUNCTION("""COMPUTED_VALUE"""),0)</f>
        <v>0</v>
      </c>
      <c r="R117" s="2">
        <f ca="1">IFERROR(__xludf.DUMMYFUNCTION("""COMPUTED_VALUE"""),0)</f>
        <v>0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Z117" s="2">
        <f ca="1">IFERROR(__xludf.DUMMYFUNCTION("""COMPUTED_VALUE"""),0)</f>
        <v>0</v>
      </c>
      <c r="AA117" s="2">
        <f ca="1">IFERROR(__xludf.DUMMYFUNCTION("""COMPUTED_VALUE"""),0)</f>
        <v>0</v>
      </c>
      <c r="AB117" s="2">
        <f ca="1">IFERROR(__xludf.DUMMYFUNCTION("""COMPUTED_VALUE"""),0)</f>
        <v>0</v>
      </c>
      <c r="AC117" s="2">
        <f ca="1">IFERROR(__xludf.DUMMYFUNCTION("""COMPUTED_VALUE"""),0)</f>
        <v>0</v>
      </c>
      <c r="AD117" s="2">
        <f ca="1">IFERROR(__xludf.DUMMYFUNCTION("""COMPUTED_VALUE"""),0)</f>
        <v>0</v>
      </c>
      <c r="AE117" s="2">
        <f ca="1">IFERROR(__xludf.DUMMYFUNCTION("""COMPUTED_VALUE"""),0)</f>
        <v>0</v>
      </c>
      <c r="AF117" s="2">
        <f ca="1">IFERROR(__xludf.DUMMYFUNCTION("""COMPUTED_VALUE"""),0)</f>
        <v>0</v>
      </c>
      <c r="AG117" s="2">
        <f ca="1">IFERROR(__xludf.DUMMYFUNCTION("""COMPUTED_VALUE"""),0)</f>
        <v>0</v>
      </c>
      <c r="AH117" s="2">
        <f ca="1">IFERROR(__xludf.DUMMYFUNCTION("""COMPUTED_VALUE"""),0)</f>
        <v>0</v>
      </c>
      <c r="AI117" s="2">
        <f ca="1">IFERROR(__xludf.DUMMYFUNCTION("""COMPUTED_VALUE"""),0)</f>
        <v>0</v>
      </c>
      <c r="AJ117" s="2">
        <f ca="1">IFERROR(__xludf.DUMMYFUNCTION("""COMPUTED_VALUE"""),0)</f>
        <v>0</v>
      </c>
      <c r="AK117" s="2">
        <f ca="1">IFERROR(__xludf.DUMMYFUNCTION("""COMPUTED_VALUE"""),0)</f>
        <v>0</v>
      </c>
      <c r="AL117" s="2">
        <f ca="1">IFERROR(__xludf.DUMMYFUNCTION("""COMPUTED_VALUE"""),0)</f>
        <v>0</v>
      </c>
      <c r="AM117" s="2">
        <f ca="1">IFERROR(__xludf.DUMMYFUNCTION("""COMPUTED_VALUE"""),0)</f>
        <v>0</v>
      </c>
      <c r="AN117" s="2">
        <f ca="1">IFERROR(__xludf.DUMMYFUNCTION("""COMPUTED_VALUE"""),0)</f>
        <v>0</v>
      </c>
      <c r="AO117" s="2">
        <f ca="1">IFERROR(__xludf.DUMMYFUNCTION("""COMPUTED_VALUE"""),0)</f>
        <v>0</v>
      </c>
      <c r="AP117" s="2">
        <f ca="1">IFERROR(__xludf.DUMMYFUNCTION("""COMPUTED_VALUE"""),0)</f>
        <v>0</v>
      </c>
      <c r="AQ117" s="2">
        <f ca="1">IFERROR(__xludf.DUMMYFUNCTION("""COMPUTED_VALUE"""),0)</f>
        <v>0</v>
      </c>
      <c r="AR117" s="2">
        <f ca="1">IFERROR(__xludf.DUMMYFUNCTION("""COMPUTED_VALUE"""),0)</f>
        <v>0</v>
      </c>
      <c r="AS117" s="2">
        <f ca="1">IFERROR(__xludf.DUMMYFUNCTION("""COMPUTED_VALUE"""),0)</f>
        <v>0</v>
      </c>
      <c r="AT117" s="2">
        <f ca="1">IFERROR(__xludf.DUMMYFUNCTION("""COMPUTED_VALUE"""),0)</f>
        <v>0</v>
      </c>
      <c r="AU117" s="2">
        <f ca="1">IFERROR(__xludf.DUMMYFUNCTION("""COMPUTED_VALUE"""),0)</f>
        <v>0</v>
      </c>
      <c r="AV117" s="2">
        <f ca="1">IFERROR(__xludf.DUMMYFUNCTION("""COMPUTED_VALUE"""),0)</f>
        <v>0</v>
      </c>
      <c r="AW117" s="2">
        <f ca="1">IFERROR(__xludf.DUMMYFUNCTION("""COMPUTED_VALUE"""),0)</f>
        <v>0</v>
      </c>
      <c r="AX117" s="2">
        <f ca="1">IFERROR(__xludf.DUMMYFUNCTION("""COMPUTED_VALUE"""),0)</f>
        <v>0</v>
      </c>
      <c r="AY117" s="2">
        <f ca="1">IFERROR(__xludf.DUMMYFUNCTION("""COMPUTED_VALUE"""),0)</f>
        <v>0</v>
      </c>
      <c r="AZ117" s="2">
        <f ca="1">IFERROR(__xludf.DUMMYFUNCTION("""COMPUTED_VALUE"""),0)</f>
        <v>0</v>
      </c>
    </row>
    <row r="118" spans="1:52" ht="13.2" x14ac:dyDescent="0.25">
      <c r="A118" s="2" t="str">
        <f ca="1">IFERROR(__xludf.DUMMYFUNCTION("""COMPUTED_VALUE"""),"")</f>
        <v/>
      </c>
      <c r="B118" s="2" t="str">
        <f ca="1">IFERROR(__xludf.DUMMYFUNCTION("""COMPUTED_VALUE"""),"Indonesia")</f>
        <v>Indonesia</v>
      </c>
      <c r="C118" s="2">
        <f ca="1">IFERROR(__xludf.DUMMYFUNCTION("""COMPUTED_VALUE"""),-0.7893)</f>
        <v>-0.7893</v>
      </c>
      <c r="D118" s="2">
        <f ca="1">IFERROR(__xludf.DUMMYFUNCTION("""COMPUTED_VALUE"""),113.9213)</f>
        <v>113.9213</v>
      </c>
      <c r="E118" s="2">
        <f ca="1">IFERROR(__xludf.DUMMYFUNCTION("""COMPUTED_VALUE"""),0)</f>
        <v>0</v>
      </c>
      <c r="F118" s="2">
        <f ca="1">IFERROR(__xludf.DUMMYFUNCTION("""COMPUTED_VALUE"""),0)</f>
        <v>0</v>
      </c>
      <c r="G118" s="2">
        <f ca="1">IFERROR(__xludf.DUMMYFUNCTION("""COMPUTED_VALUE"""),0)</f>
        <v>0</v>
      </c>
      <c r="H118" s="2">
        <f ca="1">IFERROR(__xludf.DUMMYFUNCTION("""COMPUTED_VALUE"""),0)</f>
        <v>0</v>
      </c>
      <c r="I118" s="2">
        <f ca="1">IFERROR(__xludf.DUMMYFUNCTION("""COMPUTED_VALUE"""),0)</f>
        <v>0</v>
      </c>
      <c r="J118" s="2">
        <f ca="1">IFERROR(__xludf.DUMMYFUNCTION("""COMPUTED_VALUE"""),0)</f>
        <v>0</v>
      </c>
      <c r="K118" s="2">
        <f ca="1">IFERROR(__xludf.DUMMYFUNCTION("""COMPUTED_VALUE"""),0)</f>
        <v>0</v>
      </c>
      <c r="L118" s="2">
        <f ca="1">IFERROR(__xludf.DUMMYFUNCTION("""COMPUTED_VALUE"""),0)</f>
        <v>0</v>
      </c>
      <c r="M118" s="2">
        <f ca="1">IFERROR(__xludf.DUMMYFUNCTION("""COMPUTED_VALUE"""),0)</f>
        <v>0</v>
      </c>
      <c r="N118" s="2">
        <f ca="1">IFERROR(__xludf.DUMMYFUNCTION("""COMPUTED_VALUE"""),0)</f>
        <v>0</v>
      </c>
      <c r="O118" s="2">
        <f ca="1">IFERROR(__xludf.DUMMYFUNCTION("""COMPUTED_VALUE"""),0)</f>
        <v>0</v>
      </c>
      <c r="P118" s="2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Z118" s="2">
        <f ca="1">IFERROR(__xludf.DUMMYFUNCTION("""COMPUTED_VALUE"""),0)</f>
        <v>0</v>
      </c>
      <c r="AA118" s="2">
        <f ca="1">IFERROR(__xludf.DUMMYFUNCTION("""COMPUTED_VALUE"""),0)</f>
        <v>0</v>
      </c>
      <c r="AB118" s="2">
        <f ca="1">IFERROR(__xludf.DUMMYFUNCTION("""COMPUTED_VALUE"""),0)</f>
        <v>0</v>
      </c>
      <c r="AC118" s="2">
        <f ca="1">IFERROR(__xludf.DUMMYFUNCTION("""COMPUTED_VALUE"""),0)</f>
        <v>0</v>
      </c>
      <c r="AD118" s="2">
        <f ca="1">IFERROR(__xludf.DUMMYFUNCTION("""COMPUTED_VALUE"""),0)</f>
        <v>0</v>
      </c>
      <c r="AE118" s="2">
        <f ca="1">IFERROR(__xludf.DUMMYFUNCTION("""COMPUTED_VALUE"""),0)</f>
        <v>0</v>
      </c>
      <c r="AF118" s="2">
        <f ca="1">IFERROR(__xludf.DUMMYFUNCTION("""COMPUTED_VALUE"""),0)</f>
        <v>0</v>
      </c>
      <c r="AG118" s="2">
        <f ca="1">IFERROR(__xludf.DUMMYFUNCTION("""COMPUTED_VALUE"""),0)</f>
        <v>0</v>
      </c>
      <c r="AH118" s="2">
        <f ca="1">IFERROR(__xludf.DUMMYFUNCTION("""COMPUTED_VALUE"""),0)</f>
        <v>0</v>
      </c>
      <c r="AI118" s="2">
        <f ca="1">IFERROR(__xludf.DUMMYFUNCTION("""COMPUTED_VALUE"""),0)</f>
        <v>0</v>
      </c>
      <c r="AJ118" s="2">
        <f ca="1">IFERROR(__xludf.DUMMYFUNCTION("""COMPUTED_VALUE"""),0)</f>
        <v>0</v>
      </c>
      <c r="AK118" s="2">
        <f ca="1">IFERROR(__xludf.DUMMYFUNCTION("""COMPUTED_VALUE"""),0)</f>
        <v>0</v>
      </c>
      <c r="AL118" s="2">
        <f ca="1">IFERROR(__xludf.DUMMYFUNCTION("""COMPUTED_VALUE"""),0)</f>
        <v>0</v>
      </c>
      <c r="AM118" s="2">
        <f ca="1">IFERROR(__xludf.DUMMYFUNCTION("""COMPUTED_VALUE"""),0)</f>
        <v>0</v>
      </c>
      <c r="AN118" s="2">
        <f ca="1">IFERROR(__xludf.DUMMYFUNCTION("""COMPUTED_VALUE"""),0)</f>
        <v>0</v>
      </c>
      <c r="AO118" s="2">
        <f ca="1">IFERROR(__xludf.DUMMYFUNCTION("""COMPUTED_VALUE"""),0)</f>
        <v>0</v>
      </c>
      <c r="AP118" s="2">
        <f ca="1">IFERROR(__xludf.DUMMYFUNCTION("""COMPUTED_VALUE"""),0)</f>
        <v>0</v>
      </c>
      <c r="AQ118" s="2">
        <f ca="1">IFERROR(__xludf.DUMMYFUNCTION("""COMPUTED_VALUE"""),0)</f>
        <v>0</v>
      </c>
      <c r="AR118" s="2">
        <f ca="1">IFERROR(__xludf.DUMMYFUNCTION("""COMPUTED_VALUE"""),0)</f>
        <v>0</v>
      </c>
      <c r="AS118" s="2">
        <f ca="1">IFERROR(__xludf.DUMMYFUNCTION("""COMPUTED_VALUE"""),0)</f>
        <v>0</v>
      </c>
      <c r="AT118" s="2">
        <f ca="1">IFERROR(__xludf.DUMMYFUNCTION("""COMPUTED_VALUE"""),0)</f>
        <v>0</v>
      </c>
      <c r="AU118" s="2">
        <f ca="1">IFERROR(__xludf.DUMMYFUNCTION("""COMPUTED_VALUE"""),0)</f>
        <v>0</v>
      </c>
      <c r="AV118" s="2">
        <f ca="1">IFERROR(__xludf.DUMMYFUNCTION("""COMPUTED_VALUE"""),0)</f>
        <v>0</v>
      </c>
      <c r="AW118" s="2">
        <f ca="1">IFERROR(__xludf.DUMMYFUNCTION("""COMPUTED_VALUE"""),0)</f>
        <v>0</v>
      </c>
      <c r="AX118" s="2">
        <f ca="1">IFERROR(__xludf.DUMMYFUNCTION("""COMPUTED_VALUE"""),0)</f>
        <v>0</v>
      </c>
      <c r="AY118" s="2">
        <f ca="1">IFERROR(__xludf.DUMMYFUNCTION("""COMPUTED_VALUE"""),0)</f>
        <v>0</v>
      </c>
      <c r="AZ118" s="2">
        <f ca="1">IFERROR(__xludf.DUMMYFUNCTION("""COMPUTED_VALUE"""),0)</f>
        <v>0</v>
      </c>
    </row>
    <row r="119" spans="1:52" ht="13.2" x14ac:dyDescent="0.25">
      <c r="A119" s="2" t="str">
        <f ca="1">IFERROR(__xludf.DUMMYFUNCTION("""COMPUTED_VALUE"""),"")</f>
        <v/>
      </c>
      <c r="B119" s="2" t="str">
        <f ca="1">IFERROR(__xludf.DUMMYFUNCTION("""COMPUTED_VALUE"""),"Portugal")</f>
        <v>Portugal</v>
      </c>
      <c r="C119" s="2">
        <f ca="1">IFERROR(__xludf.DUMMYFUNCTION("""COMPUTED_VALUE"""),39.3999)</f>
        <v>39.399900000000002</v>
      </c>
      <c r="D119" s="2">
        <f ca="1">IFERROR(__xludf.DUMMYFUNCTION("""COMPUTED_VALUE"""),-8.2245)</f>
        <v>-8.2245000000000008</v>
      </c>
      <c r="E119" s="2">
        <f ca="1">IFERROR(__xludf.DUMMYFUNCTION("""COMPUTED_VALUE"""),0)</f>
        <v>0</v>
      </c>
      <c r="F119" s="2">
        <f ca="1">IFERROR(__xludf.DUMMYFUNCTION("""COMPUTED_VALUE"""),0)</f>
        <v>0</v>
      </c>
      <c r="G119" s="2">
        <f ca="1">IFERROR(__xludf.DUMMYFUNCTION("""COMPUTED_VALUE"""),0)</f>
        <v>0</v>
      </c>
      <c r="H119" s="2">
        <f ca="1">IFERROR(__xludf.DUMMYFUNCTION("""COMPUTED_VALUE"""),0)</f>
        <v>0</v>
      </c>
      <c r="I119" s="2">
        <f ca="1">IFERROR(__xludf.DUMMYFUNCTION("""COMPUTED_VALUE"""),0)</f>
        <v>0</v>
      </c>
      <c r="J119" s="2">
        <f ca="1">IFERROR(__xludf.DUMMYFUNCTION("""COMPUTED_VALUE"""),0)</f>
        <v>0</v>
      </c>
      <c r="K119" s="2">
        <f ca="1">IFERROR(__xludf.DUMMYFUNCTION("""COMPUTED_VALUE"""),0)</f>
        <v>0</v>
      </c>
      <c r="L119" s="2">
        <f ca="1">IFERROR(__xludf.DUMMYFUNCTION("""COMPUTED_VALUE"""),0)</f>
        <v>0</v>
      </c>
      <c r="M119" s="2">
        <f ca="1">IFERROR(__xludf.DUMMYFUNCTION("""COMPUTED_VALUE"""),0)</f>
        <v>0</v>
      </c>
      <c r="N119" s="2">
        <f ca="1">IFERROR(__xludf.DUMMYFUNCTION("""COMPUTED_VALUE"""),0)</f>
        <v>0</v>
      </c>
      <c r="O119" s="2">
        <f ca="1">IFERROR(__xludf.DUMMYFUNCTION("""COMPUTED_VALUE"""),0)</f>
        <v>0</v>
      </c>
      <c r="P119" s="2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Z119" s="2">
        <f ca="1">IFERROR(__xludf.DUMMYFUNCTION("""COMPUTED_VALUE"""),0)</f>
        <v>0</v>
      </c>
      <c r="AA119" s="2">
        <f ca="1">IFERROR(__xludf.DUMMYFUNCTION("""COMPUTED_VALUE"""),0)</f>
        <v>0</v>
      </c>
      <c r="AB119" s="2">
        <f ca="1">IFERROR(__xludf.DUMMYFUNCTION("""COMPUTED_VALUE"""),0)</f>
        <v>0</v>
      </c>
      <c r="AC119" s="2">
        <f ca="1">IFERROR(__xludf.DUMMYFUNCTION("""COMPUTED_VALUE"""),0)</f>
        <v>0</v>
      </c>
      <c r="AD119" s="2">
        <f ca="1">IFERROR(__xludf.DUMMYFUNCTION("""COMPUTED_VALUE"""),0)</f>
        <v>0</v>
      </c>
      <c r="AE119" s="2">
        <f ca="1">IFERROR(__xludf.DUMMYFUNCTION("""COMPUTED_VALUE"""),0)</f>
        <v>0</v>
      </c>
      <c r="AF119" s="2">
        <f ca="1">IFERROR(__xludf.DUMMYFUNCTION("""COMPUTED_VALUE"""),0)</f>
        <v>0</v>
      </c>
      <c r="AG119" s="2">
        <f ca="1">IFERROR(__xludf.DUMMYFUNCTION("""COMPUTED_VALUE"""),0)</f>
        <v>0</v>
      </c>
      <c r="AH119" s="2">
        <f ca="1">IFERROR(__xludf.DUMMYFUNCTION("""COMPUTED_VALUE"""),0)</f>
        <v>0</v>
      </c>
      <c r="AI119" s="2">
        <f ca="1">IFERROR(__xludf.DUMMYFUNCTION("""COMPUTED_VALUE"""),0)</f>
        <v>0</v>
      </c>
      <c r="AJ119" s="2">
        <f ca="1">IFERROR(__xludf.DUMMYFUNCTION("""COMPUTED_VALUE"""),0)</f>
        <v>0</v>
      </c>
      <c r="AK119" s="2">
        <f ca="1">IFERROR(__xludf.DUMMYFUNCTION("""COMPUTED_VALUE"""),0)</f>
        <v>0</v>
      </c>
      <c r="AL119" s="2">
        <f ca="1">IFERROR(__xludf.DUMMYFUNCTION("""COMPUTED_VALUE"""),0)</f>
        <v>0</v>
      </c>
      <c r="AM119" s="2">
        <f ca="1">IFERROR(__xludf.DUMMYFUNCTION("""COMPUTED_VALUE"""),0)</f>
        <v>0</v>
      </c>
      <c r="AN119" s="2">
        <f ca="1">IFERROR(__xludf.DUMMYFUNCTION("""COMPUTED_VALUE"""),0)</f>
        <v>0</v>
      </c>
      <c r="AO119" s="2">
        <f ca="1">IFERROR(__xludf.DUMMYFUNCTION("""COMPUTED_VALUE"""),0)</f>
        <v>0</v>
      </c>
      <c r="AP119" s="2">
        <f ca="1">IFERROR(__xludf.DUMMYFUNCTION("""COMPUTED_VALUE"""),0)</f>
        <v>0</v>
      </c>
      <c r="AQ119" s="2">
        <f ca="1">IFERROR(__xludf.DUMMYFUNCTION("""COMPUTED_VALUE"""),0)</f>
        <v>0</v>
      </c>
      <c r="AR119" s="2">
        <f ca="1">IFERROR(__xludf.DUMMYFUNCTION("""COMPUTED_VALUE"""),0)</f>
        <v>0</v>
      </c>
      <c r="AS119" s="2">
        <f ca="1">IFERROR(__xludf.DUMMYFUNCTION("""COMPUTED_VALUE"""),0)</f>
        <v>0</v>
      </c>
      <c r="AT119" s="2">
        <f ca="1">IFERROR(__xludf.DUMMYFUNCTION("""COMPUTED_VALUE"""),0)</f>
        <v>0</v>
      </c>
      <c r="AU119" s="2">
        <f ca="1">IFERROR(__xludf.DUMMYFUNCTION("""COMPUTED_VALUE"""),0)</f>
        <v>0</v>
      </c>
      <c r="AV119" s="2">
        <f ca="1">IFERROR(__xludf.DUMMYFUNCTION("""COMPUTED_VALUE"""),0)</f>
        <v>0</v>
      </c>
      <c r="AW119" s="2">
        <f ca="1">IFERROR(__xludf.DUMMYFUNCTION("""COMPUTED_VALUE"""),0)</f>
        <v>0</v>
      </c>
      <c r="AX119" s="2">
        <f ca="1">IFERROR(__xludf.DUMMYFUNCTION("""COMPUTED_VALUE"""),0)</f>
        <v>0</v>
      </c>
      <c r="AY119" s="2">
        <f ca="1">IFERROR(__xludf.DUMMYFUNCTION("""COMPUTED_VALUE"""),0)</f>
        <v>0</v>
      </c>
      <c r="AZ119" s="2">
        <f ca="1">IFERROR(__xludf.DUMMYFUNCTION("""COMPUTED_VALUE"""),0)</f>
        <v>0</v>
      </c>
    </row>
    <row r="120" spans="1:52" ht="13.2" x14ac:dyDescent="0.25">
      <c r="A120" s="2" t="str">
        <f ca="1">IFERROR(__xludf.DUMMYFUNCTION("""COMPUTED_VALUE"""),"")</f>
        <v/>
      </c>
      <c r="B120" s="2" t="str">
        <f ca="1">IFERROR(__xludf.DUMMYFUNCTION("""COMPUTED_VALUE"""),"Andorra")</f>
        <v>Andorra</v>
      </c>
      <c r="C120" s="2">
        <f ca="1">IFERROR(__xludf.DUMMYFUNCTION("""COMPUTED_VALUE"""),42.5063)</f>
        <v>42.506300000000003</v>
      </c>
      <c r="D120" s="2">
        <f ca="1">IFERROR(__xludf.DUMMYFUNCTION("""COMPUTED_VALUE"""),1.5218)</f>
        <v>1.5218</v>
      </c>
      <c r="E120" s="2">
        <f ca="1">IFERROR(__xludf.DUMMYFUNCTION("""COMPUTED_VALUE"""),0)</f>
        <v>0</v>
      </c>
      <c r="F120" s="2">
        <f ca="1">IFERROR(__xludf.DUMMYFUNCTION("""COMPUTED_VALUE"""),0)</f>
        <v>0</v>
      </c>
      <c r="G120" s="2">
        <f ca="1">IFERROR(__xludf.DUMMYFUNCTION("""COMPUTED_VALUE"""),0)</f>
        <v>0</v>
      </c>
      <c r="H120" s="2">
        <f ca="1">IFERROR(__xludf.DUMMYFUNCTION("""COMPUTED_VALUE"""),0)</f>
        <v>0</v>
      </c>
      <c r="I120" s="2">
        <f ca="1">IFERROR(__xludf.DUMMYFUNCTION("""COMPUTED_VALUE"""),0)</f>
        <v>0</v>
      </c>
      <c r="J120" s="2">
        <f ca="1">IFERROR(__xludf.DUMMYFUNCTION("""COMPUTED_VALUE"""),0)</f>
        <v>0</v>
      </c>
      <c r="K120" s="2">
        <f ca="1">IFERROR(__xludf.DUMMYFUNCTION("""COMPUTED_VALUE"""),0)</f>
        <v>0</v>
      </c>
      <c r="L120" s="2">
        <f ca="1">IFERROR(__xludf.DUMMYFUNCTION("""COMPUTED_VALUE"""),0)</f>
        <v>0</v>
      </c>
      <c r="M120" s="2">
        <f ca="1">IFERROR(__xludf.DUMMYFUNCTION("""COMPUTED_VALUE"""),0)</f>
        <v>0</v>
      </c>
      <c r="N120" s="2">
        <f ca="1">IFERROR(__xludf.DUMMYFUNCTION("""COMPUTED_VALUE"""),0)</f>
        <v>0</v>
      </c>
      <c r="O120" s="2">
        <f ca="1">IFERROR(__xludf.DUMMYFUNCTION("""COMPUTED_VALUE"""),0)</f>
        <v>0</v>
      </c>
      <c r="P120" s="2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IFERROR(__xludf.DUMMYFUNCTION("""COMPUTED_VALUE"""),0)</f>
        <v>0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Z120" s="2">
        <f ca="1">IFERROR(__xludf.DUMMYFUNCTION("""COMPUTED_VALUE"""),0)</f>
        <v>0</v>
      </c>
      <c r="AA120" s="2">
        <f ca="1">IFERROR(__xludf.DUMMYFUNCTION("""COMPUTED_VALUE"""),0)</f>
        <v>0</v>
      </c>
      <c r="AB120" s="2">
        <f ca="1">IFERROR(__xludf.DUMMYFUNCTION("""COMPUTED_VALUE"""),0)</f>
        <v>0</v>
      </c>
      <c r="AC120" s="2">
        <f ca="1">IFERROR(__xludf.DUMMYFUNCTION("""COMPUTED_VALUE"""),0)</f>
        <v>0</v>
      </c>
      <c r="AD120" s="2">
        <f ca="1">IFERROR(__xludf.DUMMYFUNCTION("""COMPUTED_VALUE"""),0)</f>
        <v>0</v>
      </c>
      <c r="AE120" s="2">
        <f ca="1">IFERROR(__xludf.DUMMYFUNCTION("""COMPUTED_VALUE"""),0)</f>
        <v>0</v>
      </c>
      <c r="AF120" s="2">
        <f ca="1">IFERROR(__xludf.DUMMYFUNCTION("""COMPUTED_VALUE"""),0)</f>
        <v>0</v>
      </c>
      <c r="AG120" s="2">
        <f ca="1">IFERROR(__xludf.DUMMYFUNCTION("""COMPUTED_VALUE"""),0)</f>
        <v>0</v>
      </c>
      <c r="AH120" s="2">
        <f ca="1">IFERROR(__xludf.DUMMYFUNCTION("""COMPUTED_VALUE"""),0)</f>
        <v>0</v>
      </c>
      <c r="AI120" s="2">
        <f ca="1">IFERROR(__xludf.DUMMYFUNCTION("""COMPUTED_VALUE"""),0)</f>
        <v>0</v>
      </c>
      <c r="AJ120" s="2">
        <f ca="1">IFERROR(__xludf.DUMMYFUNCTION("""COMPUTED_VALUE"""),0)</f>
        <v>0</v>
      </c>
      <c r="AK120" s="2">
        <f ca="1">IFERROR(__xludf.DUMMYFUNCTION("""COMPUTED_VALUE"""),0)</f>
        <v>0</v>
      </c>
      <c r="AL120" s="2">
        <f ca="1">IFERROR(__xludf.DUMMYFUNCTION("""COMPUTED_VALUE"""),0)</f>
        <v>0</v>
      </c>
      <c r="AM120" s="2">
        <f ca="1">IFERROR(__xludf.DUMMYFUNCTION("""COMPUTED_VALUE"""),0)</f>
        <v>0</v>
      </c>
      <c r="AN120" s="2">
        <f ca="1">IFERROR(__xludf.DUMMYFUNCTION("""COMPUTED_VALUE"""),0)</f>
        <v>0</v>
      </c>
      <c r="AO120" s="2">
        <f ca="1">IFERROR(__xludf.DUMMYFUNCTION("""COMPUTED_VALUE"""),0)</f>
        <v>0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IFERROR(__xludf.DUMMYFUNCTION("""COMPUTED_VALUE"""),0)</f>
        <v>0</v>
      </c>
      <c r="AS120" s="2">
        <f ca="1">IFERROR(__xludf.DUMMYFUNCTION("""COMPUTED_VALUE"""),0)</f>
        <v>0</v>
      </c>
      <c r="AT120" s="2">
        <f ca="1">IFERROR(__xludf.DUMMYFUNCTION("""COMPUTED_VALUE"""),0)</f>
        <v>0</v>
      </c>
      <c r="AU120" s="2">
        <f ca="1">IFERROR(__xludf.DUMMYFUNCTION("""COMPUTED_VALUE"""),0)</f>
        <v>0</v>
      </c>
      <c r="AV120" s="2">
        <f ca="1">IFERROR(__xludf.DUMMYFUNCTION("""COMPUTED_VALUE"""),0)</f>
        <v>0</v>
      </c>
      <c r="AW120" s="2">
        <f ca="1">IFERROR(__xludf.DUMMYFUNCTION("""COMPUTED_VALUE"""),0)</f>
        <v>0</v>
      </c>
      <c r="AX120" s="2">
        <f ca="1">IFERROR(__xludf.DUMMYFUNCTION("""COMPUTED_VALUE"""),0)</f>
        <v>0</v>
      </c>
      <c r="AY120" s="2">
        <f ca="1">IFERROR(__xludf.DUMMYFUNCTION("""COMPUTED_VALUE"""),0)</f>
        <v>0</v>
      </c>
      <c r="AZ120" s="2">
        <f ca="1">IFERROR(__xludf.DUMMYFUNCTION("""COMPUTED_VALUE"""),0)</f>
        <v>0</v>
      </c>
    </row>
    <row r="121" spans="1:52" ht="13.2" x14ac:dyDescent="0.25">
      <c r="A121" s="2" t="str">
        <f ca="1">IFERROR(__xludf.DUMMYFUNCTION("""COMPUTED_VALUE"""),"Tasmania")</f>
        <v>Tasmania</v>
      </c>
      <c r="B121" s="2" t="str">
        <f ca="1">IFERROR(__xludf.DUMMYFUNCTION("""COMPUTED_VALUE"""),"Australia")</f>
        <v>Australia</v>
      </c>
      <c r="C121" s="2">
        <f ca="1">IFERROR(__xludf.DUMMYFUNCTION("""COMPUTED_VALUE"""),-41.4545)</f>
        <v>-41.454500000000003</v>
      </c>
      <c r="D121" s="2">
        <f ca="1">IFERROR(__xludf.DUMMYFUNCTION("""COMPUTED_VALUE"""),145.9707)</f>
        <v>145.97069999999999</v>
      </c>
      <c r="E121" s="2">
        <f ca="1">IFERROR(__xludf.DUMMYFUNCTION("""COMPUTED_VALUE"""),0)</f>
        <v>0</v>
      </c>
      <c r="F121" s="2">
        <f ca="1">IFERROR(__xludf.DUMMYFUNCTION("""COMPUTED_VALUE"""),0)</f>
        <v>0</v>
      </c>
      <c r="G121" s="2">
        <f ca="1">IFERROR(__xludf.DUMMYFUNCTION("""COMPUTED_VALUE"""),0)</f>
        <v>0</v>
      </c>
      <c r="H121" s="2">
        <f ca="1">IFERROR(__xludf.DUMMYFUNCTION("""COMPUTED_VALUE"""),0)</f>
        <v>0</v>
      </c>
      <c r="I121" s="2">
        <f ca="1">IFERROR(__xludf.DUMMYFUNCTION("""COMPUTED_VALUE"""),0)</f>
        <v>0</v>
      </c>
      <c r="J121" s="2">
        <f ca="1">IFERROR(__xludf.DUMMYFUNCTION("""COMPUTED_VALUE"""),0)</f>
        <v>0</v>
      </c>
      <c r="K121" s="2">
        <f ca="1">IFERROR(__xludf.DUMMYFUNCTION("""COMPUTED_VALUE"""),0)</f>
        <v>0</v>
      </c>
      <c r="L121" s="2">
        <f ca="1">IFERROR(__xludf.DUMMYFUNCTION("""COMPUTED_VALUE"""),0)</f>
        <v>0</v>
      </c>
      <c r="M121" s="2">
        <f ca="1">IFERROR(__xludf.DUMMYFUNCTION("""COMPUTED_VALUE"""),0)</f>
        <v>0</v>
      </c>
      <c r="N121" s="2">
        <f ca="1">IFERROR(__xludf.DUMMYFUNCTION("""COMPUTED_VALUE"""),0)</f>
        <v>0</v>
      </c>
      <c r="O121" s="2">
        <f ca="1">IFERROR(__xludf.DUMMYFUNCTION("""COMPUTED_VALUE"""),0)</f>
        <v>0</v>
      </c>
      <c r="P121" s="2">
        <f ca="1">IFERROR(__xludf.DUMMYFUNCTION("""COMPUTED_VALUE"""),0)</f>
        <v>0</v>
      </c>
      <c r="Q121" s="2">
        <f ca="1">IFERROR(__xludf.DUMMYFUNCTION("""COMPUTED_VALUE"""),0)</f>
        <v>0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Z121" s="2">
        <f ca="1">IFERROR(__xludf.DUMMYFUNCTION("""COMPUTED_VALUE"""),0)</f>
        <v>0</v>
      </c>
      <c r="AA121" s="2">
        <f ca="1">IFERROR(__xludf.DUMMYFUNCTION("""COMPUTED_VALUE"""),0)</f>
        <v>0</v>
      </c>
      <c r="AB121" s="2">
        <f ca="1">IFERROR(__xludf.DUMMYFUNCTION("""COMPUTED_VALUE"""),0)</f>
        <v>0</v>
      </c>
      <c r="AC121" s="2">
        <f ca="1">IFERROR(__xludf.DUMMYFUNCTION("""COMPUTED_VALUE"""),0)</f>
        <v>0</v>
      </c>
      <c r="AD121" s="2">
        <f ca="1">IFERROR(__xludf.DUMMYFUNCTION("""COMPUTED_VALUE"""),0)</f>
        <v>0</v>
      </c>
      <c r="AE121" s="2">
        <f ca="1">IFERROR(__xludf.DUMMYFUNCTION("""COMPUTED_VALUE"""),0)</f>
        <v>0</v>
      </c>
      <c r="AF121" s="2">
        <f ca="1">IFERROR(__xludf.DUMMYFUNCTION("""COMPUTED_VALUE"""),0)</f>
        <v>0</v>
      </c>
      <c r="AG121" s="2">
        <f ca="1">IFERROR(__xludf.DUMMYFUNCTION("""COMPUTED_VALUE"""),0)</f>
        <v>0</v>
      </c>
      <c r="AH121" s="2">
        <f ca="1">IFERROR(__xludf.DUMMYFUNCTION("""COMPUTED_VALUE"""),0)</f>
        <v>0</v>
      </c>
      <c r="AI121" s="2">
        <f ca="1">IFERROR(__xludf.DUMMYFUNCTION("""COMPUTED_VALUE"""),0)</f>
        <v>0</v>
      </c>
      <c r="AJ121" s="2">
        <f ca="1">IFERROR(__xludf.DUMMYFUNCTION("""COMPUTED_VALUE"""),0)</f>
        <v>0</v>
      </c>
      <c r="AK121" s="2">
        <f ca="1">IFERROR(__xludf.DUMMYFUNCTION("""COMPUTED_VALUE"""),0)</f>
        <v>0</v>
      </c>
      <c r="AL121" s="2">
        <f ca="1">IFERROR(__xludf.DUMMYFUNCTION("""COMPUTED_VALUE"""),0)</f>
        <v>0</v>
      </c>
      <c r="AM121" s="2">
        <f ca="1">IFERROR(__xludf.DUMMYFUNCTION("""COMPUTED_VALUE"""),0)</f>
        <v>0</v>
      </c>
      <c r="AN121" s="2">
        <f ca="1">IFERROR(__xludf.DUMMYFUNCTION("""COMPUTED_VALUE"""),0)</f>
        <v>0</v>
      </c>
      <c r="AO121" s="2">
        <f ca="1">IFERROR(__xludf.DUMMYFUNCTION("""COMPUTED_VALUE"""),0)</f>
        <v>0</v>
      </c>
      <c r="AP121" s="2">
        <f ca="1">IFERROR(__xludf.DUMMYFUNCTION("""COMPUTED_VALUE"""),0)</f>
        <v>0</v>
      </c>
      <c r="AQ121" s="2">
        <f ca="1">IFERROR(__xludf.DUMMYFUNCTION("""COMPUTED_VALUE"""),0)</f>
        <v>0</v>
      </c>
      <c r="AR121" s="2">
        <f ca="1">IFERROR(__xludf.DUMMYFUNCTION("""COMPUTED_VALUE"""),0)</f>
        <v>0</v>
      </c>
      <c r="AS121" s="2">
        <f ca="1">IFERROR(__xludf.DUMMYFUNCTION("""COMPUTED_VALUE"""),0)</f>
        <v>0</v>
      </c>
      <c r="AT121" s="2">
        <f ca="1">IFERROR(__xludf.DUMMYFUNCTION("""COMPUTED_VALUE"""),0)</f>
        <v>0</v>
      </c>
      <c r="AU121" s="2">
        <f ca="1">IFERROR(__xludf.DUMMYFUNCTION("""COMPUTED_VALUE"""),0)</f>
        <v>0</v>
      </c>
      <c r="AV121" s="2">
        <f ca="1">IFERROR(__xludf.DUMMYFUNCTION("""COMPUTED_VALUE"""),0)</f>
        <v>0</v>
      </c>
      <c r="AW121" s="2">
        <f ca="1">IFERROR(__xludf.DUMMYFUNCTION("""COMPUTED_VALUE"""),0)</f>
        <v>0</v>
      </c>
      <c r="AX121" s="2">
        <f ca="1">IFERROR(__xludf.DUMMYFUNCTION("""COMPUTED_VALUE"""),0)</f>
        <v>0</v>
      </c>
      <c r="AY121" s="2">
        <f ca="1">IFERROR(__xludf.DUMMYFUNCTION("""COMPUTED_VALUE"""),0)</f>
        <v>0</v>
      </c>
      <c r="AZ121" s="2">
        <f ca="1">IFERROR(__xludf.DUMMYFUNCTION("""COMPUTED_VALUE"""),0)</f>
        <v>0</v>
      </c>
    </row>
    <row r="122" spans="1:52" ht="13.2" x14ac:dyDescent="0.25">
      <c r="A122" s="2" t="str">
        <f ca="1">IFERROR(__xludf.DUMMYFUNCTION("""COMPUTED_VALUE"""),"")</f>
        <v/>
      </c>
      <c r="B122" s="2" t="str">
        <f ca="1">IFERROR(__xludf.DUMMYFUNCTION("""COMPUTED_VALUE"""),"Latvia")</f>
        <v>Latvia</v>
      </c>
      <c r="C122" s="2">
        <f ca="1">IFERROR(__xludf.DUMMYFUNCTION("""COMPUTED_VALUE"""),56.8796)</f>
        <v>56.879600000000003</v>
      </c>
      <c r="D122" s="2">
        <f ca="1">IFERROR(__xludf.DUMMYFUNCTION("""COMPUTED_VALUE"""),24.6032)</f>
        <v>24.603200000000001</v>
      </c>
      <c r="E122" s="2">
        <f ca="1">IFERROR(__xludf.DUMMYFUNCTION("""COMPUTED_VALUE"""),0)</f>
        <v>0</v>
      </c>
      <c r="F122" s="2">
        <f ca="1">IFERROR(__xludf.DUMMYFUNCTION("""COMPUTED_VALUE"""),0)</f>
        <v>0</v>
      </c>
      <c r="G122" s="2">
        <f ca="1">IFERROR(__xludf.DUMMYFUNCTION("""COMPUTED_VALUE"""),0)</f>
        <v>0</v>
      </c>
      <c r="H122" s="2">
        <f ca="1">IFERROR(__xludf.DUMMYFUNCTION("""COMPUTED_VALUE"""),0)</f>
        <v>0</v>
      </c>
      <c r="I122" s="2">
        <f ca="1">IFERROR(__xludf.DUMMYFUNCTION("""COMPUTED_VALUE"""),0)</f>
        <v>0</v>
      </c>
      <c r="J122" s="2">
        <f ca="1">IFERROR(__xludf.DUMMYFUNCTION("""COMPUTED_VALUE"""),0)</f>
        <v>0</v>
      </c>
      <c r="K122" s="2">
        <f ca="1">IFERROR(__xludf.DUMMYFUNCTION("""COMPUTED_VALUE"""),0)</f>
        <v>0</v>
      </c>
      <c r="L122" s="2">
        <f ca="1">IFERROR(__xludf.DUMMYFUNCTION("""COMPUTED_VALUE"""),0)</f>
        <v>0</v>
      </c>
      <c r="M122" s="2">
        <f ca="1">IFERROR(__xludf.DUMMYFUNCTION("""COMPUTED_VALUE"""),0)</f>
        <v>0</v>
      </c>
      <c r="N122" s="2">
        <f ca="1">IFERROR(__xludf.DUMMYFUNCTION("""COMPUTED_VALUE"""),0)</f>
        <v>0</v>
      </c>
      <c r="O122" s="2">
        <f ca="1">IFERROR(__xludf.DUMMYFUNCTION("""COMPUTED_VALUE"""),0)</f>
        <v>0</v>
      </c>
      <c r="P122" s="2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IFERROR(__xludf.DUMMYFUNCTION("""COMPUTED_VALUE"""),0)</f>
        <v>0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IFERROR(__xludf.DUMMYFUNCTION("""COMPUTED_VALUE"""),0)</f>
        <v>0</v>
      </c>
      <c r="V122" s="2">
        <f ca="1">IFERROR(__xludf.DUMMYFUNCTION("""COMPUTED_VALUE"""),0)</f>
        <v>0</v>
      </c>
      <c r="W122" s="2">
        <f ca="1">IFERROR(__xludf.DUMMYFUNCTION("""COMPUTED_VALUE"""),0)</f>
        <v>0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Z122" s="2">
        <f ca="1">IFERROR(__xludf.DUMMYFUNCTION("""COMPUTED_VALUE"""),0)</f>
        <v>0</v>
      </c>
      <c r="AA122" s="2">
        <f ca="1">IFERROR(__xludf.DUMMYFUNCTION("""COMPUTED_VALUE"""),0)</f>
        <v>0</v>
      </c>
      <c r="AB122" s="2">
        <f ca="1">IFERROR(__xludf.DUMMYFUNCTION("""COMPUTED_VALUE"""),0)</f>
        <v>0</v>
      </c>
      <c r="AC122" s="2">
        <f ca="1">IFERROR(__xludf.DUMMYFUNCTION("""COMPUTED_VALUE"""),0)</f>
        <v>0</v>
      </c>
      <c r="AD122" s="2">
        <f ca="1">IFERROR(__xludf.DUMMYFUNCTION("""COMPUTED_VALUE"""),0)</f>
        <v>0</v>
      </c>
      <c r="AE122" s="2">
        <f ca="1">IFERROR(__xludf.DUMMYFUNCTION("""COMPUTED_VALUE"""),0)</f>
        <v>0</v>
      </c>
      <c r="AF122" s="2">
        <f ca="1">IFERROR(__xludf.DUMMYFUNCTION("""COMPUTED_VALUE"""),0)</f>
        <v>0</v>
      </c>
      <c r="AG122" s="2">
        <f ca="1">IFERROR(__xludf.DUMMYFUNCTION("""COMPUTED_VALUE"""),0)</f>
        <v>0</v>
      </c>
      <c r="AH122" s="2">
        <f ca="1">IFERROR(__xludf.DUMMYFUNCTION("""COMPUTED_VALUE"""),0)</f>
        <v>0</v>
      </c>
      <c r="AI122" s="2">
        <f ca="1">IFERROR(__xludf.DUMMYFUNCTION("""COMPUTED_VALUE"""),0)</f>
        <v>0</v>
      </c>
      <c r="AJ122" s="2">
        <f ca="1">IFERROR(__xludf.DUMMYFUNCTION("""COMPUTED_VALUE"""),0)</f>
        <v>0</v>
      </c>
      <c r="AK122" s="2">
        <f ca="1">IFERROR(__xludf.DUMMYFUNCTION("""COMPUTED_VALUE"""),0)</f>
        <v>0</v>
      </c>
      <c r="AL122" s="2">
        <f ca="1">IFERROR(__xludf.DUMMYFUNCTION("""COMPUTED_VALUE"""),0)</f>
        <v>0</v>
      </c>
      <c r="AM122" s="2">
        <f ca="1">IFERROR(__xludf.DUMMYFUNCTION("""COMPUTED_VALUE"""),0)</f>
        <v>0</v>
      </c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IFERROR(__xludf.DUMMYFUNCTION("""COMPUTED_VALUE"""),0)</f>
        <v>0</v>
      </c>
      <c r="AQ122" s="2">
        <f ca="1">IFERROR(__xludf.DUMMYFUNCTION("""COMPUTED_VALUE"""),0)</f>
        <v>0</v>
      </c>
      <c r="AR122" s="2">
        <f ca="1">IFERROR(__xludf.DUMMYFUNCTION("""COMPUTED_VALUE"""),0)</f>
        <v>0</v>
      </c>
      <c r="AS122" s="2">
        <f ca="1">IFERROR(__xludf.DUMMYFUNCTION("""COMPUTED_VALUE"""),0)</f>
        <v>0</v>
      </c>
      <c r="AT122" s="2">
        <f ca="1">IFERROR(__xludf.DUMMYFUNCTION("""COMPUTED_VALUE"""),0)</f>
        <v>0</v>
      </c>
      <c r="AU122" s="2">
        <f ca="1">IFERROR(__xludf.DUMMYFUNCTION("""COMPUTED_VALUE"""),0)</f>
        <v>0</v>
      </c>
      <c r="AV122" s="2">
        <f ca="1">IFERROR(__xludf.DUMMYFUNCTION("""COMPUTED_VALUE"""),0)</f>
        <v>0</v>
      </c>
      <c r="AW122" s="2">
        <f ca="1">IFERROR(__xludf.DUMMYFUNCTION("""COMPUTED_VALUE"""),0)</f>
        <v>0</v>
      </c>
      <c r="AX122" s="2">
        <f ca="1">IFERROR(__xludf.DUMMYFUNCTION("""COMPUTED_VALUE"""),0)</f>
        <v>0</v>
      </c>
      <c r="AY122" s="2">
        <f ca="1">IFERROR(__xludf.DUMMYFUNCTION("""COMPUTED_VALUE"""),0)</f>
        <v>0</v>
      </c>
      <c r="AZ122" s="2">
        <f ca="1">IFERROR(__xludf.DUMMYFUNCTION("""COMPUTED_VALUE"""),0)</f>
        <v>0</v>
      </c>
    </row>
    <row r="123" spans="1:52" ht="13.2" x14ac:dyDescent="0.25">
      <c r="A123" s="2" t="str">
        <f ca="1">IFERROR(__xludf.DUMMYFUNCTION("""COMPUTED_VALUE"""),"")</f>
        <v/>
      </c>
      <c r="B123" s="2" t="str">
        <f ca="1">IFERROR(__xludf.DUMMYFUNCTION("""COMPUTED_VALUE"""),"Morocco")</f>
        <v>Morocco</v>
      </c>
      <c r="C123" s="2">
        <f ca="1">IFERROR(__xludf.DUMMYFUNCTION("""COMPUTED_VALUE"""),31.7917)</f>
        <v>31.791699999999999</v>
      </c>
      <c r="D123" s="2">
        <f ca="1">IFERROR(__xludf.DUMMYFUNCTION("""COMPUTED_VALUE"""),-7.0926)</f>
        <v>-7.0926</v>
      </c>
      <c r="E123" s="2">
        <f ca="1">IFERROR(__xludf.DUMMYFUNCTION("""COMPUTED_VALUE"""),0)</f>
        <v>0</v>
      </c>
      <c r="F123" s="2">
        <f ca="1">IFERROR(__xludf.DUMMYFUNCTION("""COMPUTED_VALUE"""),0)</f>
        <v>0</v>
      </c>
      <c r="G123" s="2">
        <f ca="1">IFERROR(__xludf.DUMMYFUNCTION("""COMPUTED_VALUE"""),0)</f>
        <v>0</v>
      </c>
      <c r="H123" s="2">
        <f ca="1">IFERROR(__xludf.DUMMYFUNCTION("""COMPUTED_VALUE"""),0)</f>
        <v>0</v>
      </c>
      <c r="I123" s="2">
        <f ca="1">IFERROR(__xludf.DUMMYFUNCTION("""COMPUTED_VALUE"""),0)</f>
        <v>0</v>
      </c>
      <c r="J123" s="2">
        <f ca="1">IFERROR(__xludf.DUMMYFUNCTION("""COMPUTED_VALUE"""),0)</f>
        <v>0</v>
      </c>
      <c r="K123" s="2">
        <f ca="1">IFERROR(__xludf.DUMMYFUNCTION("""COMPUTED_VALUE"""),0)</f>
        <v>0</v>
      </c>
      <c r="L123" s="2">
        <f ca="1">IFERROR(__xludf.DUMMYFUNCTION("""COMPUTED_VALUE"""),0)</f>
        <v>0</v>
      </c>
      <c r="M123" s="2">
        <f ca="1">IFERROR(__xludf.DUMMYFUNCTION("""COMPUTED_VALUE"""),0)</f>
        <v>0</v>
      </c>
      <c r="N123" s="2">
        <f ca="1">IFERROR(__xludf.DUMMYFUNCTION("""COMPUTED_VALUE"""),0)</f>
        <v>0</v>
      </c>
      <c r="O123" s="2">
        <f ca="1">IFERROR(__xludf.DUMMYFUNCTION("""COMPUTED_VALUE"""),0)</f>
        <v>0</v>
      </c>
      <c r="P123" s="2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IFERROR(__xludf.DUMMYFUNCTION("""COMPUTED_VALUE"""),0)</f>
        <v>0</v>
      </c>
      <c r="W123" s="2">
        <f ca="1">IFERROR(__xludf.DUMMYFUNCTION("""COMPUTED_VALUE"""),0)</f>
        <v>0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Z123" s="2">
        <f ca="1">IFERROR(__xludf.DUMMYFUNCTION("""COMPUTED_VALUE"""),0)</f>
        <v>0</v>
      </c>
      <c r="AA123" s="2">
        <f ca="1">IFERROR(__xludf.DUMMYFUNCTION("""COMPUTED_VALUE"""),0)</f>
        <v>0</v>
      </c>
      <c r="AB123" s="2">
        <f ca="1">IFERROR(__xludf.DUMMYFUNCTION("""COMPUTED_VALUE"""),0)</f>
        <v>0</v>
      </c>
      <c r="AC123" s="2">
        <f ca="1">IFERROR(__xludf.DUMMYFUNCTION("""COMPUTED_VALUE"""),0)</f>
        <v>0</v>
      </c>
      <c r="AD123" s="2">
        <f ca="1">IFERROR(__xludf.DUMMYFUNCTION("""COMPUTED_VALUE"""),0)</f>
        <v>0</v>
      </c>
      <c r="AE123" s="2">
        <f ca="1">IFERROR(__xludf.DUMMYFUNCTION("""COMPUTED_VALUE"""),0)</f>
        <v>0</v>
      </c>
      <c r="AF123" s="2">
        <f ca="1">IFERROR(__xludf.DUMMYFUNCTION("""COMPUTED_VALUE"""),0)</f>
        <v>0</v>
      </c>
      <c r="AG123" s="2">
        <f ca="1">IFERROR(__xludf.DUMMYFUNCTION("""COMPUTED_VALUE"""),0)</f>
        <v>0</v>
      </c>
      <c r="AH123" s="2">
        <f ca="1">IFERROR(__xludf.DUMMYFUNCTION("""COMPUTED_VALUE"""),0)</f>
        <v>0</v>
      </c>
      <c r="AI123" s="2">
        <f ca="1">IFERROR(__xludf.DUMMYFUNCTION("""COMPUTED_VALUE"""),0)</f>
        <v>0</v>
      </c>
      <c r="AJ123" s="2">
        <f ca="1">IFERROR(__xludf.DUMMYFUNCTION("""COMPUTED_VALUE"""),0)</f>
        <v>0</v>
      </c>
      <c r="AK123" s="2">
        <f ca="1">IFERROR(__xludf.DUMMYFUNCTION("""COMPUTED_VALUE"""),0)</f>
        <v>0</v>
      </c>
      <c r="AL123" s="2">
        <f ca="1">IFERROR(__xludf.DUMMYFUNCTION("""COMPUTED_VALUE"""),0)</f>
        <v>0</v>
      </c>
      <c r="AM123" s="2">
        <f ca="1">IFERROR(__xludf.DUMMYFUNCTION("""COMPUTED_VALUE"""),0)</f>
        <v>0</v>
      </c>
      <c r="AN123" s="2">
        <f ca="1">IFERROR(__xludf.DUMMYFUNCTION("""COMPUTED_VALUE"""),0)</f>
        <v>0</v>
      </c>
      <c r="AO123" s="2">
        <f ca="1">IFERROR(__xludf.DUMMYFUNCTION("""COMPUTED_VALUE"""),0)</f>
        <v>0</v>
      </c>
      <c r="AP123" s="2">
        <f ca="1">IFERROR(__xludf.DUMMYFUNCTION("""COMPUTED_VALUE"""),0)</f>
        <v>0</v>
      </c>
      <c r="AQ123" s="2">
        <f ca="1">IFERROR(__xludf.DUMMYFUNCTION("""COMPUTED_VALUE"""),0)</f>
        <v>0</v>
      </c>
      <c r="AR123" s="2">
        <f ca="1">IFERROR(__xludf.DUMMYFUNCTION("""COMPUTED_VALUE"""),0)</f>
        <v>0</v>
      </c>
      <c r="AS123" s="2">
        <f ca="1">IFERROR(__xludf.DUMMYFUNCTION("""COMPUTED_VALUE"""),0)</f>
        <v>0</v>
      </c>
      <c r="AT123" s="2">
        <f ca="1">IFERROR(__xludf.DUMMYFUNCTION("""COMPUTED_VALUE"""),0)</f>
        <v>0</v>
      </c>
      <c r="AU123" s="2">
        <f ca="1">IFERROR(__xludf.DUMMYFUNCTION("""COMPUTED_VALUE"""),0)</f>
        <v>0</v>
      </c>
      <c r="AV123" s="2">
        <f ca="1">IFERROR(__xludf.DUMMYFUNCTION("""COMPUTED_VALUE"""),0)</f>
        <v>0</v>
      </c>
      <c r="AW123" s="2">
        <f ca="1">IFERROR(__xludf.DUMMYFUNCTION("""COMPUTED_VALUE"""),0)</f>
        <v>0</v>
      </c>
      <c r="AX123" s="2">
        <f ca="1">IFERROR(__xludf.DUMMYFUNCTION("""COMPUTED_VALUE"""),0)</f>
        <v>0</v>
      </c>
      <c r="AY123" s="2">
        <f ca="1">IFERROR(__xludf.DUMMYFUNCTION("""COMPUTED_VALUE"""),0)</f>
        <v>0</v>
      </c>
      <c r="AZ123" s="2">
        <f ca="1">IFERROR(__xludf.DUMMYFUNCTION("""COMPUTED_VALUE"""),0)</f>
        <v>0</v>
      </c>
    </row>
    <row r="124" spans="1:52" ht="13.2" x14ac:dyDescent="0.25">
      <c r="A124" s="2" t="str">
        <f ca="1">IFERROR(__xludf.DUMMYFUNCTION("""COMPUTED_VALUE"""),"")</f>
        <v/>
      </c>
      <c r="B124" s="2" t="str">
        <f ca="1">IFERROR(__xludf.DUMMYFUNCTION("""COMPUTED_VALUE"""),"Saudi Arabia")</f>
        <v>Saudi Arabia</v>
      </c>
      <c r="C124" s="2">
        <f ca="1">IFERROR(__xludf.DUMMYFUNCTION("""COMPUTED_VALUE"""),24)</f>
        <v>24</v>
      </c>
      <c r="D124" s="2">
        <f ca="1">IFERROR(__xludf.DUMMYFUNCTION("""COMPUTED_VALUE"""),45)</f>
        <v>45</v>
      </c>
      <c r="E124" s="2">
        <f ca="1">IFERROR(__xludf.DUMMYFUNCTION("""COMPUTED_VALUE"""),0)</f>
        <v>0</v>
      </c>
      <c r="F124" s="2">
        <f ca="1">IFERROR(__xludf.DUMMYFUNCTION("""COMPUTED_VALUE"""),0)</f>
        <v>0</v>
      </c>
      <c r="G124" s="2">
        <f ca="1">IFERROR(__xludf.DUMMYFUNCTION("""COMPUTED_VALUE"""),0)</f>
        <v>0</v>
      </c>
      <c r="H124" s="2">
        <f ca="1">IFERROR(__xludf.DUMMYFUNCTION("""COMPUTED_VALUE"""),0)</f>
        <v>0</v>
      </c>
      <c r="I124" s="2">
        <f ca="1">IFERROR(__xludf.DUMMYFUNCTION("""COMPUTED_VALUE"""),0)</f>
        <v>0</v>
      </c>
      <c r="J124" s="2">
        <f ca="1">IFERROR(__xludf.DUMMYFUNCTION("""COMPUTED_VALUE"""),0)</f>
        <v>0</v>
      </c>
      <c r="K124" s="2">
        <f ca="1">IFERROR(__xludf.DUMMYFUNCTION("""COMPUTED_VALUE"""),0)</f>
        <v>0</v>
      </c>
      <c r="L124" s="2">
        <f ca="1">IFERROR(__xludf.DUMMYFUNCTION("""COMPUTED_VALUE"""),0)</f>
        <v>0</v>
      </c>
      <c r="M124" s="2">
        <f ca="1">IFERROR(__xludf.DUMMYFUNCTION("""COMPUTED_VALUE"""),0)</f>
        <v>0</v>
      </c>
      <c r="N124" s="2">
        <f ca="1">IFERROR(__xludf.DUMMYFUNCTION("""COMPUTED_VALUE"""),0)</f>
        <v>0</v>
      </c>
      <c r="O124" s="2">
        <f ca="1">IFERROR(__xludf.DUMMYFUNCTION("""COMPUTED_VALUE"""),0)</f>
        <v>0</v>
      </c>
      <c r="P124" s="2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IFERROR(__xludf.DUMMYFUNCTION("""COMPUTED_VALUE"""),0)</f>
        <v>0</v>
      </c>
      <c r="V124" s="2">
        <f ca="1">IFERROR(__xludf.DUMMYFUNCTION("""COMPUTED_VALUE"""),0)</f>
        <v>0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Z124" s="2">
        <f ca="1">IFERROR(__xludf.DUMMYFUNCTION("""COMPUTED_VALUE"""),0)</f>
        <v>0</v>
      </c>
      <c r="AA124" s="2">
        <f ca="1">IFERROR(__xludf.DUMMYFUNCTION("""COMPUTED_VALUE"""),0)</f>
        <v>0</v>
      </c>
      <c r="AB124" s="2">
        <f ca="1">IFERROR(__xludf.DUMMYFUNCTION("""COMPUTED_VALUE"""),0)</f>
        <v>0</v>
      </c>
      <c r="AC124" s="2">
        <f ca="1">IFERROR(__xludf.DUMMYFUNCTION("""COMPUTED_VALUE"""),0)</f>
        <v>0</v>
      </c>
      <c r="AD124" s="2">
        <f ca="1">IFERROR(__xludf.DUMMYFUNCTION("""COMPUTED_VALUE"""),0)</f>
        <v>0</v>
      </c>
      <c r="AE124" s="2">
        <f ca="1">IFERROR(__xludf.DUMMYFUNCTION("""COMPUTED_VALUE"""),0)</f>
        <v>0</v>
      </c>
      <c r="AF124" s="2">
        <f ca="1">IFERROR(__xludf.DUMMYFUNCTION("""COMPUTED_VALUE"""),0)</f>
        <v>0</v>
      </c>
      <c r="AG124" s="2">
        <f ca="1">IFERROR(__xludf.DUMMYFUNCTION("""COMPUTED_VALUE"""),0)</f>
        <v>0</v>
      </c>
      <c r="AH124" s="2">
        <f ca="1">IFERROR(__xludf.DUMMYFUNCTION("""COMPUTED_VALUE"""),0)</f>
        <v>0</v>
      </c>
      <c r="AI124" s="2">
        <f ca="1">IFERROR(__xludf.DUMMYFUNCTION("""COMPUTED_VALUE"""),0)</f>
        <v>0</v>
      </c>
      <c r="AJ124" s="2">
        <f ca="1">IFERROR(__xludf.DUMMYFUNCTION("""COMPUTED_VALUE"""),0)</f>
        <v>0</v>
      </c>
      <c r="AK124" s="2">
        <f ca="1">IFERROR(__xludf.DUMMYFUNCTION("""COMPUTED_VALUE"""),0)</f>
        <v>0</v>
      </c>
      <c r="AL124" s="2">
        <f ca="1">IFERROR(__xludf.DUMMYFUNCTION("""COMPUTED_VALUE"""),0)</f>
        <v>0</v>
      </c>
      <c r="AM124" s="2">
        <f ca="1">IFERROR(__xludf.DUMMYFUNCTION("""COMPUTED_VALUE"""),0)</f>
        <v>0</v>
      </c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IFERROR(__xludf.DUMMYFUNCTION("""COMPUTED_VALUE"""),0)</f>
        <v>0</v>
      </c>
      <c r="AS124" s="2">
        <f ca="1">IFERROR(__xludf.DUMMYFUNCTION("""COMPUTED_VALUE"""),0)</f>
        <v>0</v>
      </c>
      <c r="AT124" s="2">
        <f ca="1">IFERROR(__xludf.DUMMYFUNCTION("""COMPUTED_VALUE"""),0)</f>
        <v>0</v>
      </c>
      <c r="AU124" s="2">
        <f ca="1">IFERROR(__xludf.DUMMYFUNCTION("""COMPUTED_VALUE"""),0)</f>
        <v>0</v>
      </c>
      <c r="AV124" s="2">
        <f ca="1">IFERROR(__xludf.DUMMYFUNCTION("""COMPUTED_VALUE"""),0)</f>
        <v>0</v>
      </c>
      <c r="AW124" s="2">
        <f ca="1">IFERROR(__xludf.DUMMYFUNCTION("""COMPUTED_VALUE"""),0)</f>
        <v>0</v>
      </c>
      <c r="AX124" s="2">
        <f ca="1">IFERROR(__xludf.DUMMYFUNCTION("""COMPUTED_VALUE"""),0)</f>
        <v>0</v>
      </c>
      <c r="AY124" s="2">
        <f ca="1">IFERROR(__xludf.DUMMYFUNCTION("""COMPUTED_VALUE"""),0)</f>
        <v>0</v>
      </c>
      <c r="AZ124" s="2">
        <f ca="1">IFERROR(__xludf.DUMMYFUNCTION("""COMPUTED_VALUE"""),0)</f>
        <v>0</v>
      </c>
    </row>
    <row r="125" spans="1:52" ht="13.2" x14ac:dyDescent="0.25">
      <c r="A125" s="2" t="str">
        <f ca="1">IFERROR(__xludf.DUMMYFUNCTION("""COMPUTED_VALUE"""),"")</f>
        <v/>
      </c>
      <c r="B125" s="2" t="str">
        <f ca="1">IFERROR(__xludf.DUMMYFUNCTION("""COMPUTED_VALUE"""),"Senegal")</f>
        <v>Senegal</v>
      </c>
      <c r="C125" s="2">
        <f ca="1">IFERROR(__xludf.DUMMYFUNCTION("""COMPUTED_VALUE"""),14.4974)</f>
        <v>14.497400000000001</v>
      </c>
      <c r="D125" s="2">
        <f ca="1">IFERROR(__xludf.DUMMYFUNCTION("""COMPUTED_VALUE"""),-14.4524)</f>
        <v>-14.452400000000001</v>
      </c>
      <c r="E125" s="2">
        <f ca="1">IFERROR(__xludf.DUMMYFUNCTION("""COMPUTED_VALUE"""),0)</f>
        <v>0</v>
      </c>
      <c r="F125" s="2">
        <f ca="1">IFERROR(__xludf.DUMMYFUNCTION("""COMPUTED_VALUE"""),0)</f>
        <v>0</v>
      </c>
      <c r="G125" s="2">
        <f ca="1">IFERROR(__xludf.DUMMYFUNCTION("""COMPUTED_VALUE"""),0)</f>
        <v>0</v>
      </c>
      <c r="H125" s="2">
        <f ca="1">IFERROR(__xludf.DUMMYFUNCTION("""COMPUTED_VALUE"""),0)</f>
        <v>0</v>
      </c>
      <c r="I125" s="2">
        <f ca="1">IFERROR(__xludf.DUMMYFUNCTION("""COMPUTED_VALUE"""),0)</f>
        <v>0</v>
      </c>
      <c r="J125" s="2">
        <f ca="1">IFERROR(__xludf.DUMMYFUNCTION("""COMPUTED_VALUE"""),0)</f>
        <v>0</v>
      </c>
      <c r="K125" s="2">
        <f ca="1">IFERROR(__xludf.DUMMYFUNCTION("""COMPUTED_VALUE"""),0)</f>
        <v>0</v>
      </c>
      <c r="L125" s="2">
        <f ca="1">IFERROR(__xludf.DUMMYFUNCTION("""COMPUTED_VALUE"""),0)</f>
        <v>0</v>
      </c>
      <c r="M125" s="2">
        <f ca="1">IFERROR(__xludf.DUMMYFUNCTION("""COMPUTED_VALUE"""),0)</f>
        <v>0</v>
      </c>
      <c r="N125" s="2">
        <f ca="1">IFERROR(__xludf.DUMMYFUNCTION("""COMPUTED_VALUE"""),0)</f>
        <v>0</v>
      </c>
      <c r="O125" s="2">
        <f ca="1">IFERROR(__xludf.DUMMYFUNCTION("""COMPUTED_VALUE"""),0)</f>
        <v>0</v>
      </c>
      <c r="P125" s="2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Z125" s="2">
        <f ca="1">IFERROR(__xludf.DUMMYFUNCTION("""COMPUTED_VALUE"""),0)</f>
        <v>0</v>
      </c>
      <c r="AA125" s="2">
        <f ca="1">IFERROR(__xludf.DUMMYFUNCTION("""COMPUTED_VALUE"""),0)</f>
        <v>0</v>
      </c>
      <c r="AB125" s="2">
        <f ca="1">IFERROR(__xludf.DUMMYFUNCTION("""COMPUTED_VALUE"""),0)</f>
        <v>0</v>
      </c>
      <c r="AC125" s="2">
        <f ca="1">IFERROR(__xludf.DUMMYFUNCTION("""COMPUTED_VALUE"""),0)</f>
        <v>0</v>
      </c>
      <c r="AD125" s="2">
        <f ca="1">IFERROR(__xludf.DUMMYFUNCTION("""COMPUTED_VALUE"""),0)</f>
        <v>0</v>
      </c>
      <c r="AE125" s="2">
        <f ca="1">IFERROR(__xludf.DUMMYFUNCTION("""COMPUTED_VALUE"""),0)</f>
        <v>0</v>
      </c>
      <c r="AF125" s="2">
        <f ca="1">IFERROR(__xludf.DUMMYFUNCTION("""COMPUTED_VALUE"""),0)</f>
        <v>0</v>
      </c>
      <c r="AG125" s="2">
        <f ca="1">IFERROR(__xludf.DUMMYFUNCTION("""COMPUTED_VALUE"""),0)</f>
        <v>0</v>
      </c>
      <c r="AH125" s="2">
        <f ca="1">IFERROR(__xludf.DUMMYFUNCTION("""COMPUTED_VALUE"""),0)</f>
        <v>0</v>
      </c>
      <c r="AI125" s="2">
        <f ca="1">IFERROR(__xludf.DUMMYFUNCTION("""COMPUTED_VALUE"""),0)</f>
        <v>0</v>
      </c>
      <c r="AJ125" s="2">
        <f ca="1">IFERROR(__xludf.DUMMYFUNCTION("""COMPUTED_VALUE"""),0)</f>
        <v>0</v>
      </c>
      <c r="AK125" s="2">
        <f ca="1">IFERROR(__xludf.DUMMYFUNCTION("""COMPUTED_VALUE"""),0)</f>
        <v>0</v>
      </c>
      <c r="AL125" s="2">
        <f ca="1">IFERROR(__xludf.DUMMYFUNCTION("""COMPUTED_VALUE"""),0)</f>
        <v>0</v>
      </c>
      <c r="AM125" s="2">
        <f ca="1">IFERROR(__xludf.DUMMYFUNCTION("""COMPUTED_VALUE"""),0)</f>
        <v>0</v>
      </c>
      <c r="AN125" s="2">
        <f ca="1">IFERROR(__xludf.DUMMYFUNCTION("""COMPUTED_VALUE"""),0)</f>
        <v>0</v>
      </c>
      <c r="AO125" s="2">
        <f ca="1">IFERROR(__xludf.DUMMYFUNCTION("""COMPUTED_VALUE"""),0)</f>
        <v>0</v>
      </c>
      <c r="AP125" s="2">
        <f ca="1">IFERROR(__xludf.DUMMYFUNCTION("""COMPUTED_VALUE"""),0)</f>
        <v>0</v>
      </c>
      <c r="AQ125" s="2">
        <f ca="1">IFERROR(__xludf.DUMMYFUNCTION("""COMPUTED_VALUE"""),0)</f>
        <v>0</v>
      </c>
      <c r="AR125" s="2">
        <f ca="1">IFERROR(__xludf.DUMMYFUNCTION("""COMPUTED_VALUE"""),0)</f>
        <v>0</v>
      </c>
      <c r="AS125" s="2">
        <f ca="1">IFERROR(__xludf.DUMMYFUNCTION("""COMPUTED_VALUE"""),0)</f>
        <v>0</v>
      </c>
      <c r="AT125" s="2">
        <f ca="1">IFERROR(__xludf.DUMMYFUNCTION("""COMPUTED_VALUE"""),0)</f>
        <v>0</v>
      </c>
      <c r="AU125" s="2">
        <f ca="1">IFERROR(__xludf.DUMMYFUNCTION("""COMPUTED_VALUE"""),0)</f>
        <v>0</v>
      </c>
      <c r="AV125" s="2">
        <f ca="1">IFERROR(__xludf.DUMMYFUNCTION("""COMPUTED_VALUE"""),0)</f>
        <v>0</v>
      </c>
      <c r="AW125" s="2">
        <f ca="1">IFERROR(__xludf.DUMMYFUNCTION("""COMPUTED_VALUE"""),0)</f>
        <v>0</v>
      </c>
      <c r="AX125" s="2">
        <f ca="1">IFERROR(__xludf.DUMMYFUNCTION("""COMPUTED_VALUE"""),0)</f>
        <v>0</v>
      </c>
      <c r="AY125" s="2">
        <f ca="1">IFERROR(__xludf.DUMMYFUNCTION("""COMPUTED_VALUE"""),1)</f>
        <v>1</v>
      </c>
      <c r="AZ125" s="2">
        <f ca="1">IFERROR(__xludf.DUMMYFUNCTION("""COMPUTED_VALUE"""),1)</f>
        <v>1</v>
      </c>
    </row>
    <row r="126" spans="1:52" ht="13.2" x14ac:dyDescent="0.25">
      <c r="A126" s="2" t="str">
        <f ca="1">IFERROR(__xludf.DUMMYFUNCTION("""COMPUTED_VALUE"""),"Grafton County, NH")</f>
        <v>Grafton County, NH</v>
      </c>
      <c r="B126" s="2" t="str">
        <f ca="1">IFERROR(__xludf.DUMMYFUNCTION("""COMPUTED_VALUE"""),"US")</f>
        <v>US</v>
      </c>
      <c r="C126" s="2">
        <f ca="1">IFERROR(__xludf.DUMMYFUNCTION("""COMPUTED_VALUE"""),43.9088)</f>
        <v>43.908799999999999</v>
      </c>
      <c r="D126" s="2">
        <f ca="1">IFERROR(__xludf.DUMMYFUNCTION("""COMPUTED_VALUE"""),-71.826)</f>
        <v>-71.825999999999993</v>
      </c>
      <c r="E126" s="2">
        <f ca="1">IFERROR(__xludf.DUMMYFUNCTION("""COMPUTED_VALUE"""),0)</f>
        <v>0</v>
      </c>
      <c r="F126" s="2">
        <f ca="1">IFERROR(__xludf.DUMMYFUNCTION("""COMPUTED_VALUE"""),0)</f>
        <v>0</v>
      </c>
      <c r="G126" s="2">
        <f ca="1">IFERROR(__xludf.DUMMYFUNCTION("""COMPUTED_VALUE"""),0)</f>
        <v>0</v>
      </c>
      <c r="H126" s="2">
        <f ca="1">IFERROR(__xludf.DUMMYFUNCTION("""COMPUTED_VALUE"""),0)</f>
        <v>0</v>
      </c>
      <c r="I126" s="2">
        <f ca="1">IFERROR(__xludf.DUMMYFUNCTION("""COMPUTED_VALUE"""),0)</f>
        <v>0</v>
      </c>
      <c r="J126" s="2">
        <f ca="1">IFERROR(__xludf.DUMMYFUNCTION("""COMPUTED_VALUE"""),0)</f>
        <v>0</v>
      </c>
      <c r="K126" s="2">
        <f ca="1">IFERROR(__xludf.DUMMYFUNCTION("""COMPUTED_VALUE"""),0)</f>
        <v>0</v>
      </c>
      <c r="L126" s="2">
        <f ca="1">IFERROR(__xludf.DUMMYFUNCTION("""COMPUTED_VALUE"""),0)</f>
        <v>0</v>
      </c>
      <c r="M126" s="2">
        <f ca="1">IFERROR(__xludf.DUMMYFUNCTION("""COMPUTED_VALUE"""),0)</f>
        <v>0</v>
      </c>
      <c r="N126" s="2">
        <f ca="1">IFERROR(__xludf.DUMMYFUNCTION("""COMPUTED_VALUE"""),0)</f>
        <v>0</v>
      </c>
      <c r="O126" s="2">
        <f ca="1">IFERROR(__xludf.DUMMYFUNCTION("""COMPUTED_VALUE"""),0)</f>
        <v>0</v>
      </c>
      <c r="P126" s="2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IFERROR(__xludf.DUMMYFUNCTION("""COMPUTED_VALUE"""),0)</f>
        <v>0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Z126" s="2">
        <f ca="1">IFERROR(__xludf.DUMMYFUNCTION("""COMPUTED_VALUE"""),0)</f>
        <v>0</v>
      </c>
      <c r="AA126" s="2">
        <f ca="1">IFERROR(__xludf.DUMMYFUNCTION("""COMPUTED_VALUE"""),0)</f>
        <v>0</v>
      </c>
      <c r="AB126" s="2">
        <f ca="1">IFERROR(__xludf.DUMMYFUNCTION("""COMPUTED_VALUE"""),0)</f>
        <v>0</v>
      </c>
      <c r="AC126" s="2">
        <f ca="1">IFERROR(__xludf.DUMMYFUNCTION("""COMPUTED_VALUE"""),0)</f>
        <v>0</v>
      </c>
      <c r="AD126" s="2">
        <f ca="1">IFERROR(__xludf.DUMMYFUNCTION("""COMPUTED_VALUE"""),0)</f>
        <v>0</v>
      </c>
      <c r="AE126" s="2">
        <f ca="1">IFERROR(__xludf.DUMMYFUNCTION("""COMPUTED_VALUE"""),0)</f>
        <v>0</v>
      </c>
      <c r="AF126" s="2">
        <f ca="1">IFERROR(__xludf.DUMMYFUNCTION("""COMPUTED_VALUE"""),0)</f>
        <v>0</v>
      </c>
      <c r="AG126" s="2">
        <f ca="1">IFERROR(__xludf.DUMMYFUNCTION("""COMPUTED_VALUE"""),0)</f>
        <v>0</v>
      </c>
      <c r="AH126" s="2">
        <f ca="1">IFERROR(__xludf.DUMMYFUNCTION("""COMPUTED_VALUE"""),0)</f>
        <v>0</v>
      </c>
      <c r="AI126" s="2">
        <f ca="1">IFERROR(__xludf.DUMMYFUNCTION("""COMPUTED_VALUE"""),0)</f>
        <v>0</v>
      </c>
      <c r="AJ126" s="2">
        <f ca="1">IFERROR(__xludf.DUMMYFUNCTION("""COMPUTED_VALUE"""),0)</f>
        <v>0</v>
      </c>
      <c r="AK126" s="2">
        <f ca="1">IFERROR(__xludf.DUMMYFUNCTION("""COMPUTED_VALUE"""),0)</f>
        <v>0</v>
      </c>
      <c r="AL126" s="2">
        <f ca="1">IFERROR(__xludf.DUMMYFUNCTION("""COMPUTED_VALUE"""),0)</f>
        <v>0</v>
      </c>
      <c r="AM126" s="2">
        <f ca="1">IFERROR(__xludf.DUMMYFUNCTION("""COMPUTED_VALUE"""),0)</f>
        <v>0</v>
      </c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IFERROR(__xludf.DUMMYFUNCTION("""COMPUTED_VALUE"""),0)</f>
        <v>0</v>
      </c>
      <c r="AQ126" s="2">
        <f ca="1">IFERROR(__xludf.DUMMYFUNCTION("""COMPUTED_VALUE"""),0)</f>
        <v>0</v>
      </c>
      <c r="AR126" s="2">
        <f ca="1">IFERROR(__xludf.DUMMYFUNCTION("""COMPUTED_VALUE"""),0)</f>
        <v>0</v>
      </c>
      <c r="AS126" s="2">
        <f ca="1">IFERROR(__xludf.DUMMYFUNCTION("""COMPUTED_VALUE"""),0)</f>
        <v>0</v>
      </c>
      <c r="AT126" s="2">
        <f ca="1">IFERROR(__xludf.DUMMYFUNCTION("""COMPUTED_VALUE"""),0)</f>
        <v>0</v>
      </c>
      <c r="AU126" s="2">
        <f ca="1">IFERROR(__xludf.DUMMYFUNCTION("""COMPUTED_VALUE"""),0)</f>
        <v>0</v>
      </c>
      <c r="AV126" s="2">
        <f ca="1">IFERROR(__xludf.DUMMYFUNCTION("""COMPUTED_VALUE"""),0)</f>
        <v>0</v>
      </c>
      <c r="AW126" s="2">
        <f ca="1">IFERROR(__xludf.DUMMYFUNCTION("""COMPUTED_VALUE"""),0)</f>
        <v>0</v>
      </c>
      <c r="AX126" s="2">
        <f ca="1">IFERROR(__xludf.DUMMYFUNCTION("""COMPUTED_VALUE"""),0)</f>
        <v>0</v>
      </c>
      <c r="AY126" s="2">
        <f ca="1">IFERROR(__xludf.DUMMYFUNCTION("""COMPUTED_VALUE"""),0)</f>
        <v>0</v>
      </c>
      <c r="AZ126" s="2">
        <f ca="1">IFERROR(__xludf.DUMMYFUNCTION("""COMPUTED_VALUE"""),0)</f>
        <v>0</v>
      </c>
    </row>
    <row r="127" spans="1:52" ht="13.2" x14ac:dyDescent="0.25">
      <c r="A127" s="2" t="str">
        <f ca="1">IFERROR(__xludf.DUMMYFUNCTION("""COMPUTED_VALUE"""),"Hillsborough, FL")</f>
        <v>Hillsborough, FL</v>
      </c>
      <c r="B127" s="2" t="str">
        <f ca="1">IFERROR(__xludf.DUMMYFUNCTION("""COMPUTED_VALUE"""),"US")</f>
        <v>US</v>
      </c>
      <c r="C127" s="2">
        <f ca="1">IFERROR(__xludf.DUMMYFUNCTION("""COMPUTED_VALUE"""),27.9904)</f>
        <v>27.990400000000001</v>
      </c>
      <c r="D127" s="2">
        <f ca="1">IFERROR(__xludf.DUMMYFUNCTION("""COMPUTED_VALUE"""),-82.3018)</f>
        <v>-82.3018</v>
      </c>
      <c r="E127" s="2">
        <f ca="1">IFERROR(__xludf.DUMMYFUNCTION("""COMPUTED_VALUE"""),0)</f>
        <v>0</v>
      </c>
      <c r="F127" s="2">
        <f ca="1">IFERROR(__xludf.DUMMYFUNCTION("""COMPUTED_VALUE"""),0)</f>
        <v>0</v>
      </c>
      <c r="G127" s="2">
        <f ca="1">IFERROR(__xludf.DUMMYFUNCTION("""COMPUTED_VALUE"""),0)</f>
        <v>0</v>
      </c>
      <c r="H127" s="2">
        <f ca="1">IFERROR(__xludf.DUMMYFUNCTION("""COMPUTED_VALUE"""),0)</f>
        <v>0</v>
      </c>
      <c r="I127" s="2">
        <f ca="1">IFERROR(__xludf.DUMMYFUNCTION("""COMPUTED_VALUE"""),0)</f>
        <v>0</v>
      </c>
      <c r="J127" s="2">
        <f ca="1">IFERROR(__xludf.DUMMYFUNCTION("""COMPUTED_VALUE"""),0)</f>
        <v>0</v>
      </c>
      <c r="K127" s="2">
        <f ca="1">IFERROR(__xludf.DUMMYFUNCTION("""COMPUTED_VALUE"""),0)</f>
        <v>0</v>
      </c>
      <c r="L127" s="2">
        <f ca="1">IFERROR(__xludf.DUMMYFUNCTION("""COMPUTED_VALUE"""),0)</f>
        <v>0</v>
      </c>
      <c r="M127" s="2">
        <f ca="1">IFERROR(__xludf.DUMMYFUNCTION("""COMPUTED_VALUE"""),0)</f>
        <v>0</v>
      </c>
      <c r="N127" s="2">
        <f ca="1">IFERROR(__xludf.DUMMYFUNCTION("""COMPUTED_VALUE"""),0)</f>
        <v>0</v>
      </c>
      <c r="O127" s="2">
        <f ca="1">IFERROR(__xludf.DUMMYFUNCTION("""COMPUTED_VALUE"""),0)</f>
        <v>0</v>
      </c>
      <c r="P127" s="2">
        <f ca="1">IFERROR(__xludf.DUMMYFUNCTION("""COMPUTED_VALUE"""),0)</f>
        <v>0</v>
      </c>
      <c r="Q127" s="2">
        <f ca="1">IFERROR(__xludf.DUMMYFUNCTION("""COMPUTED_VALUE"""),0)</f>
        <v>0</v>
      </c>
      <c r="R127" s="2">
        <f ca="1">IFERROR(__xludf.DUMMYFUNCTION("""COMPUTED_VALUE"""),0)</f>
        <v>0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Z127" s="2">
        <f ca="1">IFERROR(__xludf.DUMMYFUNCTION("""COMPUTED_VALUE"""),0)</f>
        <v>0</v>
      </c>
      <c r="AA127" s="2">
        <f ca="1">IFERROR(__xludf.DUMMYFUNCTION("""COMPUTED_VALUE"""),0)</f>
        <v>0</v>
      </c>
      <c r="AB127" s="2">
        <f ca="1">IFERROR(__xludf.DUMMYFUNCTION("""COMPUTED_VALUE"""),0)</f>
        <v>0</v>
      </c>
      <c r="AC127" s="2">
        <f ca="1">IFERROR(__xludf.DUMMYFUNCTION("""COMPUTED_VALUE"""),0)</f>
        <v>0</v>
      </c>
      <c r="AD127" s="2">
        <f ca="1">IFERROR(__xludf.DUMMYFUNCTION("""COMPUTED_VALUE"""),0)</f>
        <v>0</v>
      </c>
      <c r="AE127" s="2">
        <f ca="1">IFERROR(__xludf.DUMMYFUNCTION("""COMPUTED_VALUE"""),0)</f>
        <v>0</v>
      </c>
      <c r="AF127" s="2">
        <f ca="1">IFERROR(__xludf.DUMMYFUNCTION("""COMPUTED_VALUE"""),0)</f>
        <v>0</v>
      </c>
      <c r="AG127" s="2">
        <f ca="1">IFERROR(__xludf.DUMMYFUNCTION("""COMPUTED_VALUE"""),0)</f>
        <v>0</v>
      </c>
      <c r="AH127" s="2">
        <f ca="1">IFERROR(__xludf.DUMMYFUNCTION("""COMPUTED_VALUE"""),0)</f>
        <v>0</v>
      </c>
      <c r="AI127" s="2">
        <f ca="1">IFERROR(__xludf.DUMMYFUNCTION("""COMPUTED_VALUE"""),0)</f>
        <v>0</v>
      </c>
      <c r="AJ127" s="2">
        <f ca="1">IFERROR(__xludf.DUMMYFUNCTION("""COMPUTED_VALUE"""),0)</f>
        <v>0</v>
      </c>
      <c r="AK127" s="2">
        <f ca="1">IFERROR(__xludf.DUMMYFUNCTION("""COMPUTED_VALUE"""),0)</f>
        <v>0</v>
      </c>
      <c r="AL127" s="2">
        <f ca="1">IFERROR(__xludf.DUMMYFUNCTION("""COMPUTED_VALUE"""),0)</f>
        <v>0</v>
      </c>
      <c r="AM127" s="2">
        <f ca="1">IFERROR(__xludf.DUMMYFUNCTION("""COMPUTED_VALUE"""),0)</f>
        <v>0</v>
      </c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IFERROR(__xludf.DUMMYFUNCTION("""COMPUTED_VALUE"""),0)</f>
        <v>0</v>
      </c>
      <c r="AR127" s="2">
        <f ca="1">IFERROR(__xludf.DUMMYFUNCTION("""COMPUTED_VALUE"""),0)</f>
        <v>0</v>
      </c>
      <c r="AS127" s="2">
        <f ca="1">IFERROR(__xludf.DUMMYFUNCTION("""COMPUTED_VALUE"""),0)</f>
        <v>0</v>
      </c>
      <c r="AT127" s="2">
        <f ca="1">IFERROR(__xludf.DUMMYFUNCTION("""COMPUTED_VALUE"""),0)</f>
        <v>0</v>
      </c>
      <c r="AU127" s="2">
        <f ca="1">IFERROR(__xludf.DUMMYFUNCTION("""COMPUTED_VALUE"""),0)</f>
        <v>0</v>
      </c>
      <c r="AV127" s="2">
        <f ca="1">IFERROR(__xludf.DUMMYFUNCTION("""COMPUTED_VALUE"""),0)</f>
        <v>0</v>
      </c>
      <c r="AW127" s="2">
        <f ca="1">IFERROR(__xludf.DUMMYFUNCTION("""COMPUTED_VALUE"""),0)</f>
        <v>0</v>
      </c>
      <c r="AX127" s="2">
        <f ca="1">IFERROR(__xludf.DUMMYFUNCTION("""COMPUTED_VALUE"""),0)</f>
        <v>0</v>
      </c>
      <c r="AY127" s="2">
        <f ca="1">IFERROR(__xludf.DUMMYFUNCTION("""COMPUTED_VALUE"""),0)</f>
        <v>0</v>
      </c>
      <c r="AZ127" s="2">
        <f ca="1">IFERROR(__xludf.DUMMYFUNCTION("""COMPUTED_VALUE"""),0)</f>
        <v>0</v>
      </c>
    </row>
    <row r="128" spans="1:52" ht="13.2" x14ac:dyDescent="0.25">
      <c r="A128" s="2" t="str">
        <f ca="1">IFERROR(__xludf.DUMMYFUNCTION("""COMPUTED_VALUE"""),"Placer County, CA")</f>
        <v>Placer County, CA</v>
      </c>
      <c r="B128" s="2" t="str">
        <f ca="1">IFERROR(__xludf.DUMMYFUNCTION("""COMPUTED_VALUE"""),"US")</f>
        <v>US</v>
      </c>
      <c r="C128" s="2">
        <f ca="1">IFERROR(__xludf.DUMMYFUNCTION("""COMPUTED_VALUE"""),39.0916)</f>
        <v>39.0916</v>
      </c>
      <c r="D128" s="2">
        <f ca="1">IFERROR(__xludf.DUMMYFUNCTION("""COMPUTED_VALUE"""),-120.8039)</f>
        <v>-120.8039</v>
      </c>
      <c r="E128" s="2">
        <f ca="1">IFERROR(__xludf.DUMMYFUNCTION("""COMPUTED_VALUE"""),0)</f>
        <v>0</v>
      </c>
      <c r="F128" s="2">
        <f ca="1">IFERROR(__xludf.DUMMYFUNCTION("""COMPUTED_VALUE"""),0)</f>
        <v>0</v>
      </c>
      <c r="G128" s="2">
        <f ca="1">IFERROR(__xludf.DUMMYFUNCTION("""COMPUTED_VALUE"""),0)</f>
        <v>0</v>
      </c>
      <c r="H128" s="2">
        <f ca="1">IFERROR(__xludf.DUMMYFUNCTION("""COMPUTED_VALUE"""),0)</f>
        <v>0</v>
      </c>
      <c r="I128" s="2">
        <f ca="1">IFERROR(__xludf.DUMMYFUNCTION("""COMPUTED_VALUE"""),0)</f>
        <v>0</v>
      </c>
      <c r="J128" s="2">
        <f ca="1">IFERROR(__xludf.DUMMYFUNCTION("""COMPUTED_VALUE"""),0)</f>
        <v>0</v>
      </c>
      <c r="K128" s="2">
        <f ca="1">IFERROR(__xludf.DUMMYFUNCTION("""COMPUTED_VALUE"""),0)</f>
        <v>0</v>
      </c>
      <c r="L128" s="2">
        <f ca="1">IFERROR(__xludf.DUMMYFUNCTION("""COMPUTED_VALUE"""),0)</f>
        <v>0</v>
      </c>
      <c r="M128" s="2">
        <f ca="1">IFERROR(__xludf.DUMMYFUNCTION("""COMPUTED_VALUE"""),0)</f>
        <v>0</v>
      </c>
      <c r="N128" s="2">
        <f ca="1">IFERROR(__xludf.DUMMYFUNCTION("""COMPUTED_VALUE"""),0)</f>
        <v>0</v>
      </c>
      <c r="O128" s="2">
        <f ca="1">IFERROR(__xludf.DUMMYFUNCTION("""COMPUTED_VALUE"""),0)</f>
        <v>0</v>
      </c>
      <c r="P128" s="2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Z128" s="2">
        <f ca="1">IFERROR(__xludf.DUMMYFUNCTION("""COMPUTED_VALUE"""),0)</f>
        <v>0</v>
      </c>
      <c r="AA128" s="2">
        <f ca="1">IFERROR(__xludf.DUMMYFUNCTION("""COMPUTED_VALUE"""),0)</f>
        <v>0</v>
      </c>
      <c r="AB128" s="2">
        <f ca="1">IFERROR(__xludf.DUMMYFUNCTION("""COMPUTED_VALUE"""),0)</f>
        <v>0</v>
      </c>
      <c r="AC128" s="2">
        <f ca="1">IFERROR(__xludf.DUMMYFUNCTION("""COMPUTED_VALUE"""),0)</f>
        <v>0</v>
      </c>
      <c r="AD128" s="2">
        <f ca="1">IFERROR(__xludf.DUMMYFUNCTION("""COMPUTED_VALUE"""),0)</f>
        <v>0</v>
      </c>
      <c r="AE128" s="2">
        <f ca="1">IFERROR(__xludf.DUMMYFUNCTION("""COMPUTED_VALUE"""),0)</f>
        <v>0</v>
      </c>
      <c r="AF128" s="2">
        <f ca="1">IFERROR(__xludf.DUMMYFUNCTION("""COMPUTED_VALUE"""),0)</f>
        <v>0</v>
      </c>
      <c r="AG128" s="2">
        <f ca="1">IFERROR(__xludf.DUMMYFUNCTION("""COMPUTED_VALUE"""),0)</f>
        <v>0</v>
      </c>
      <c r="AH128" s="2">
        <f ca="1">IFERROR(__xludf.DUMMYFUNCTION("""COMPUTED_VALUE"""),0)</f>
        <v>0</v>
      </c>
      <c r="AI128" s="2">
        <f ca="1">IFERROR(__xludf.DUMMYFUNCTION("""COMPUTED_VALUE"""),0)</f>
        <v>0</v>
      </c>
      <c r="AJ128" s="2">
        <f ca="1">IFERROR(__xludf.DUMMYFUNCTION("""COMPUTED_VALUE"""),0)</f>
        <v>0</v>
      </c>
      <c r="AK128" s="2">
        <f ca="1">IFERROR(__xludf.DUMMYFUNCTION("""COMPUTED_VALUE"""),0)</f>
        <v>0</v>
      </c>
      <c r="AL128" s="2">
        <f ca="1">IFERROR(__xludf.DUMMYFUNCTION("""COMPUTED_VALUE"""),0)</f>
        <v>0</v>
      </c>
      <c r="AM128" s="2">
        <f ca="1">IFERROR(__xludf.DUMMYFUNCTION("""COMPUTED_VALUE"""),0)</f>
        <v>0</v>
      </c>
      <c r="AN128" s="2">
        <f ca="1">IFERROR(__xludf.DUMMYFUNCTION("""COMPUTED_VALUE"""),0)</f>
        <v>0</v>
      </c>
      <c r="AO128" s="2">
        <f ca="1">IFERROR(__xludf.DUMMYFUNCTION("""COMPUTED_VALUE"""),0)</f>
        <v>0</v>
      </c>
      <c r="AP128" s="2">
        <f ca="1">IFERROR(__xludf.DUMMYFUNCTION("""COMPUTED_VALUE"""),0)</f>
        <v>0</v>
      </c>
      <c r="AQ128" s="2">
        <f ca="1">IFERROR(__xludf.DUMMYFUNCTION("""COMPUTED_VALUE"""),0)</f>
        <v>0</v>
      </c>
      <c r="AR128" s="2">
        <f ca="1">IFERROR(__xludf.DUMMYFUNCTION("""COMPUTED_VALUE"""),0)</f>
        <v>0</v>
      </c>
      <c r="AS128" s="2">
        <f ca="1">IFERROR(__xludf.DUMMYFUNCTION("""COMPUTED_VALUE"""),0)</f>
        <v>0</v>
      </c>
      <c r="AT128" s="2">
        <f ca="1">IFERROR(__xludf.DUMMYFUNCTION("""COMPUTED_VALUE"""),0)</f>
        <v>0</v>
      </c>
      <c r="AU128" s="2">
        <f ca="1">IFERROR(__xludf.DUMMYFUNCTION("""COMPUTED_VALUE"""),0)</f>
        <v>0</v>
      </c>
      <c r="AV128" s="2">
        <f ca="1">IFERROR(__xludf.DUMMYFUNCTION("""COMPUTED_VALUE"""),0)</f>
        <v>0</v>
      </c>
      <c r="AW128" s="2">
        <f ca="1">IFERROR(__xludf.DUMMYFUNCTION("""COMPUTED_VALUE"""),0)</f>
        <v>0</v>
      </c>
      <c r="AX128" s="2">
        <f ca="1">IFERROR(__xludf.DUMMYFUNCTION("""COMPUTED_VALUE"""),0)</f>
        <v>0</v>
      </c>
      <c r="AY128" s="2">
        <f ca="1">IFERROR(__xludf.DUMMYFUNCTION("""COMPUTED_VALUE"""),0)</f>
        <v>0</v>
      </c>
      <c r="AZ128" s="2">
        <f ca="1">IFERROR(__xludf.DUMMYFUNCTION("""COMPUTED_VALUE"""),0)</f>
        <v>0</v>
      </c>
    </row>
    <row r="129" spans="1:52" ht="13.2" x14ac:dyDescent="0.25">
      <c r="A129" s="2" t="str">
        <f ca="1">IFERROR(__xludf.DUMMYFUNCTION("""COMPUTED_VALUE"""),"San Mateo, CA")</f>
        <v>San Mateo, CA</v>
      </c>
      <c r="B129" s="2" t="str">
        <f ca="1">IFERROR(__xludf.DUMMYFUNCTION("""COMPUTED_VALUE"""),"US")</f>
        <v>US</v>
      </c>
      <c r="C129" s="2">
        <f ca="1">IFERROR(__xludf.DUMMYFUNCTION("""COMPUTED_VALUE"""),37.563)</f>
        <v>37.563000000000002</v>
      </c>
      <c r="D129" s="2">
        <f ca="1">IFERROR(__xludf.DUMMYFUNCTION("""COMPUTED_VALUE"""),-122.3255)</f>
        <v>-122.32550000000001</v>
      </c>
      <c r="E129" s="2">
        <f ca="1">IFERROR(__xludf.DUMMYFUNCTION("""COMPUTED_VALUE"""),0)</f>
        <v>0</v>
      </c>
      <c r="F129" s="2">
        <f ca="1">IFERROR(__xludf.DUMMYFUNCTION("""COMPUTED_VALUE"""),0)</f>
        <v>0</v>
      </c>
      <c r="G129" s="2">
        <f ca="1">IFERROR(__xludf.DUMMYFUNCTION("""COMPUTED_VALUE"""),0)</f>
        <v>0</v>
      </c>
      <c r="H129" s="2">
        <f ca="1">IFERROR(__xludf.DUMMYFUNCTION("""COMPUTED_VALUE"""),0)</f>
        <v>0</v>
      </c>
      <c r="I129" s="2">
        <f ca="1">IFERROR(__xludf.DUMMYFUNCTION("""COMPUTED_VALUE"""),0)</f>
        <v>0</v>
      </c>
      <c r="J129" s="2">
        <f ca="1">IFERROR(__xludf.DUMMYFUNCTION("""COMPUTED_VALUE"""),0)</f>
        <v>0</v>
      </c>
      <c r="K129" s="2">
        <f ca="1">IFERROR(__xludf.DUMMYFUNCTION("""COMPUTED_VALUE"""),0)</f>
        <v>0</v>
      </c>
      <c r="L129" s="2">
        <f ca="1">IFERROR(__xludf.DUMMYFUNCTION("""COMPUTED_VALUE"""),0)</f>
        <v>0</v>
      </c>
      <c r="M129" s="2">
        <f ca="1">IFERROR(__xludf.DUMMYFUNCTION("""COMPUTED_VALUE"""),0)</f>
        <v>0</v>
      </c>
      <c r="N129" s="2">
        <f ca="1">IFERROR(__xludf.DUMMYFUNCTION("""COMPUTED_VALUE"""),0)</f>
        <v>0</v>
      </c>
      <c r="O129" s="2">
        <f ca="1">IFERROR(__xludf.DUMMYFUNCTION("""COMPUTED_VALUE"""),0)</f>
        <v>0</v>
      </c>
      <c r="P129" s="2">
        <f ca="1">IFERROR(__xludf.DUMMYFUNCTION("""COMPUTED_VALUE"""),0)</f>
        <v>0</v>
      </c>
      <c r="Q129" s="2">
        <f ca="1">IFERROR(__xludf.DUMMYFUNCTION("""COMPUTED_VALUE"""),0)</f>
        <v>0</v>
      </c>
      <c r="R129" s="2">
        <f ca="1">IFERROR(__xludf.DUMMYFUNCTION("""COMPUTED_VALUE"""),0)</f>
        <v>0</v>
      </c>
      <c r="S129" s="2">
        <f ca="1">IFERROR(__xludf.DUMMYFUNCTION("""COMPUTED_VALUE"""),0)</f>
        <v>0</v>
      </c>
      <c r="T129" s="2">
        <f ca="1">IFERROR(__xludf.DUMMYFUNCTION("""COMPUTED_VALUE"""),0)</f>
        <v>0</v>
      </c>
      <c r="U129" s="2">
        <f ca="1">IFERROR(__xludf.DUMMYFUNCTION("""COMPUTED_VALUE"""),0)</f>
        <v>0</v>
      </c>
      <c r="V129" s="2">
        <f ca="1">IFERROR(__xludf.DUMMYFUNCTION("""COMPUTED_VALUE"""),0)</f>
        <v>0</v>
      </c>
      <c r="W129" s="2">
        <f ca="1">IFERROR(__xludf.DUMMYFUNCTION("""COMPUTED_VALUE"""),0)</f>
        <v>0</v>
      </c>
      <c r="X129" s="2">
        <f ca="1">IFERROR(__xludf.DUMMYFUNCTION("""COMPUTED_VALUE"""),0)</f>
        <v>0</v>
      </c>
      <c r="Y129" s="2">
        <f ca="1">IFERROR(__xludf.DUMMYFUNCTION("""COMPUTED_VALUE"""),0)</f>
        <v>0</v>
      </c>
      <c r="Z129" s="2">
        <f ca="1">IFERROR(__xludf.DUMMYFUNCTION("""COMPUTED_VALUE"""),0)</f>
        <v>0</v>
      </c>
      <c r="AA129" s="2">
        <f ca="1">IFERROR(__xludf.DUMMYFUNCTION("""COMPUTED_VALUE"""),0)</f>
        <v>0</v>
      </c>
      <c r="AB129" s="2">
        <f ca="1">IFERROR(__xludf.DUMMYFUNCTION("""COMPUTED_VALUE"""),0)</f>
        <v>0</v>
      </c>
      <c r="AC129" s="2">
        <f ca="1">IFERROR(__xludf.DUMMYFUNCTION("""COMPUTED_VALUE"""),0)</f>
        <v>0</v>
      </c>
      <c r="AD129" s="2">
        <f ca="1">IFERROR(__xludf.DUMMYFUNCTION("""COMPUTED_VALUE"""),0)</f>
        <v>0</v>
      </c>
      <c r="AE129" s="2">
        <f ca="1">IFERROR(__xludf.DUMMYFUNCTION("""COMPUTED_VALUE"""),0)</f>
        <v>0</v>
      </c>
      <c r="AF129" s="2">
        <f ca="1">IFERROR(__xludf.DUMMYFUNCTION("""COMPUTED_VALUE"""),0)</f>
        <v>0</v>
      </c>
      <c r="AG129" s="2">
        <f ca="1">IFERROR(__xludf.DUMMYFUNCTION("""COMPUTED_VALUE"""),0)</f>
        <v>0</v>
      </c>
      <c r="AH129" s="2">
        <f ca="1">IFERROR(__xludf.DUMMYFUNCTION("""COMPUTED_VALUE"""),0)</f>
        <v>0</v>
      </c>
      <c r="AI129" s="2">
        <f ca="1">IFERROR(__xludf.DUMMYFUNCTION("""COMPUTED_VALUE"""),0)</f>
        <v>0</v>
      </c>
      <c r="AJ129" s="2">
        <f ca="1">IFERROR(__xludf.DUMMYFUNCTION("""COMPUTED_VALUE"""),0)</f>
        <v>0</v>
      </c>
      <c r="AK129" s="2">
        <f ca="1">IFERROR(__xludf.DUMMYFUNCTION("""COMPUTED_VALUE"""),0)</f>
        <v>0</v>
      </c>
      <c r="AL129" s="2">
        <f ca="1">IFERROR(__xludf.DUMMYFUNCTION("""COMPUTED_VALUE"""),0)</f>
        <v>0</v>
      </c>
      <c r="AM129" s="2">
        <f ca="1">IFERROR(__xludf.DUMMYFUNCTION("""COMPUTED_VALUE"""),0)</f>
        <v>0</v>
      </c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IFERROR(__xludf.DUMMYFUNCTION("""COMPUTED_VALUE"""),0)</f>
        <v>0</v>
      </c>
      <c r="AS129" s="2">
        <f ca="1">IFERROR(__xludf.DUMMYFUNCTION("""COMPUTED_VALUE"""),0)</f>
        <v>0</v>
      </c>
      <c r="AT129" s="2">
        <f ca="1">IFERROR(__xludf.DUMMYFUNCTION("""COMPUTED_VALUE"""),0)</f>
        <v>0</v>
      </c>
      <c r="AU129" s="2">
        <f ca="1">IFERROR(__xludf.DUMMYFUNCTION("""COMPUTED_VALUE"""),0)</f>
        <v>0</v>
      </c>
      <c r="AV129" s="2">
        <f ca="1">IFERROR(__xludf.DUMMYFUNCTION("""COMPUTED_VALUE"""),0)</f>
        <v>0</v>
      </c>
      <c r="AW129" s="2">
        <f ca="1">IFERROR(__xludf.DUMMYFUNCTION("""COMPUTED_VALUE"""),0)</f>
        <v>0</v>
      </c>
      <c r="AX129" s="2">
        <f ca="1">IFERROR(__xludf.DUMMYFUNCTION("""COMPUTED_VALUE"""),0)</f>
        <v>0</v>
      </c>
      <c r="AY129" s="2">
        <f ca="1">IFERROR(__xludf.DUMMYFUNCTION("""COMPUTED_VALUE"""),0)</f>
        <v>0</v>
      </c>
      <c r="AZ129" s="2">
        <f ca="1">IFERROR(__xludf.DUMMYFUNCTION("""COMPUTED_VALUE"""),0)</f>
        <v>0</v>
      </c>
    </row>
    <row r="130" spans="1:52" ht="13.2" x14ac:dyDescent="0.25">
      <c r="A130" s="2" t="str">
        <f ca="1">IFERROR(__xludf.DUMMYFUNCTION("""COMPUTED_VALUE"""),"Sarasota, FL")</f>
        <v>Sarasota, FL</v>
      </c>
      <c r="B130" s="2" t="str">
        <f ca="1">IFERROR(__xludf.DUMMYFUNCTION("""COMPUTED_VALUE"""),"US")</f>
        <v>US</v>
      </c>
      <c r="C130" s="2">
        <f ca="1">IFERROR(__xludf.DUMMYFUNCTION("""COMPUTED_VALUE"""),27.3364)</f>
        <v>27.336400000000001</v>
      </c>
      <c r="D130" s="2">
        <f ca="1">IFERROR(__xludf.DUMMYFUNCTION("""COMPUTED_VALUE"""),-82.5307)</f>
        <v>-82.530699999999996</v>
      </c>
      <c r="E130" s="2">
        <f ca="1">IFERROR(__xludf.DUMMYFUNCTION("""COMPUTED_VALUE"""),0)</f>
        <v>0</v>
      </c>
      <c r="F130" s="2">
        <f ca="1">IFERROR(__xludf.DUMMYFUNCTION("""COMPUTED_VALUE"""),0)</f>
        <v>0</v>
      </c>
      <c r="G130" s="2">
        <f ca="1">IFERROR(__xludf.DUMMYFUNCTION("""COMPUTED_VALUE"""),0)</f>
        <v>0</v>
      </c>
      <c r="H130" s="2">
        <f ca="1">IFERROR(__xludf.DUMMYFUNCTION("""COMPUTED_VALUE"""),0)</f>
        <v>0</v>
      </c>
      <c r="I130" s="2">
        <f ca="1">IFERROR(__xludf.DUMMYFUNCTION("""COMPUTED_VALUE"""),0)</f>
        <v>0</v>
      </c>
      <c r="J130" s="2">
        <f ca="1">IFERROR(__xludf.DUMMYFUNCTION("""COMPUTED_VALUE"""),0)</f>
        <v>0</v>
      </c>
      <c r="K130" s="2">
        <f ca="1">IFERROR(__xludf.DUMMYFUNCTION("""COMPUTED_VALUE"""),0)</f>
        <v>0</v>
      </c>
      <c r="L130" s="2">
        <f ca="1">IFERROR(__xludf.DUMMYFUNCTION("""COMPUTED_VALUE"""),0)</f>
        <v>0</v>
      </c>
      <c r="M130" s="2">
        <f ca="1">IFERROR(__xludf.DUMMYFUNCTION("""COMPUTED_VALUE"""),0)</f>
        <v>0</v>
      </c>
      <c r="N130" s="2">
        <f ca="1">IFERROR(__xludf.DUMMYFUNCTION("""COMPUTED_VALUE"""),0)</f>
        <v>0</v>
      </c>
      <c r="O130" s="2">
        <f ca="1">IFERROR(__xludf.DUMMYFUNCTION("""COMPUTED_VALUE"""),0)</f>
        <v>0</v>
      </c>
      <c r="P130" s="2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Z130" s="2">
        <f ca="1">IFERROR(__xludf.DUMMYFUNCTION("""COMPUTED_VALUE"""),0)</f>
        <v>0</v>
      </c>
      <c r="AA130" s="2">
        <f ca="1">IFERROR(__xludf.DUMMYFUNCTION("""COMPUTED_VALUE"""),0)</f>
        <v>0</v>
      </c>
      <c r="AB130" s="2">
        <f ca="1">IFERROR(__xludf.DUMMYFUNCTION("""COMPUTED_VALUE"""),0)</f>
        <v>0</v>
      </c>
      <c r="AC130" s="2">
        <f ca="1">IFERROR(__xludf.DUMMYFUNCTION("""COMPUTED_VALUE"""),0)</f>
        <v>0</v>
      </c>
      <c r="AD130" s="2">
        <f ca="1">IFERROR(__xludf.DUMMYFUNCTION("""COMPUTED_VALUE"""),0)</f>
        <v>0</v>
      </c>
      <c r="AE130" s="2">
        <f ca="1">IFERROR(__xludf.DUMMYFUNCTION("""COMPUTED_VALUE"""),0)</f>
        <v>0</v>
      </c>
      <c r="AF130" s="2">
        <f ca="1">IFERROR(__xludf.DUMMYFUNCTION("""COMPUTED_VALUE"""),0)</f>
        <v>0</v>
      </c>
      <c r="AG130" s="2">
        <f ca="1">IFERROR(__xludf.DUMMYFUNCTION("""COMPUTED_VALUE"""),0)</f>
        <v>0</v>
      </c>
      <c r="AH130" s="2">
        <f ca="1">IFERROR(__xludf.DUMMYFUNCTION("""COMPUTED_VALUE"""),0)</f>
        <v>0</v>
      </c>
      <c r="AI130" s="2">
        <f ca="1">IFERROR(__xludf.DUMMYFUNCTION("""COMPUTED_VALUE"""),0)</f>
        <v>0</v>
      </c>
      <c r="AJ130" s="2">
        <f ca="1">IFERROR(__xludf.DUMMYFUNCTION("""COMPUTED_VALUE"""),0)</f>
        <v>0</v>
      </c>
      <c r="AK130" s="2">
        <f ca="1">IFERROR(__xludf.DUMMYFUNCTION("""COMPUTED_VALUE"""),0)</f>
        <v>0</v>
      </c>
      <c r="AL130" s="2">
        <f ca="1">IFERROR(__xludf.DUMMYFUNCTION("""COMPUTED_VALUE"""),0)</f>
        <v>0</v>
      </c>
      <c r="AM130" s="2">
        <f ca="1">IFERROR(__xludf.DUMMYFUNCTION("""COMPUTED_VALUE"""),0)</f>
        <v>0</v>
      </c>
      <c r="AN130" s="2">
        <f ca="1">IFERROR(__xludf.DUMMYFUNCTION("""COMPUTED_VALUE"""),0)</f>
        <v>0</v>
      </c>
      <c r="AO130" s="2">
        <f ca="1">IFERROR(__xludf.DUMMYFUNCTION("""COMPUTED_VALUE"""),0)</f>
        <v>0</v>
      </c>
      <c r="AP130" s="2">
        <f ca="1">IFERROR(__xludf.DUMMYFUNCTION("""COMPUTED_VALUE"""),0)</f>
        <v>0</v>
      </c>
      <c r="AQ130" s="2">
        <f ca="1">IFERROR(__xludf.DUMMYFUNCTION("""COMPUTED_VALUE"""),0)</f>
        <v>0</v>
      </c>
      <c r="AR130" s="2">
        <f ca="1">IFERROR(__xludf.DUMMYFUNCTION("""COMPUTED_VALUE"""),0)</f>
        <v>0</v>
      </c>
      <c r="AS130" s="2">
        <f ca="1">IFERROR(__xludf.DUMMYFUNCTION("""COMPUTED_VALUE"""),0)</f>
        <v>0</v>
      </c>
      <c r="AT130" s="2">
        <f ca="1">IFERROR(__xludf.DUMMYFUNCTION("""COMPUTED_VALUE"""),0)</f>
        <v>0</v>
      </c>
      <c r="AU130" s="2">
        <f ca="1">IFERROR(__xludf.DUMMYFUNCTION("""COMPUTED_VALUE"""),0)</f>
        <v>0</v>
      </c>
      <c r="AV130" s="2">
        <f ca="1">IFERROR(__xludf.DUMMYFUNCTION("""COMPUTED_VALUE"""),0)</f>
        <v>0</v>
      </c>
      <c r="AW130" s="2">
        <f ca="1">IFERROR(__xludf.DUMMYFUNCTION("""COMPUTED_VALUE"""),0)</f>
        <v>0</v>
      </c>
      <c r="AX130" s="2">
        <f ca="1">IFERROR(__xludf.DUMMYFUNCTION("""COMPUTED_VALUE"""),0)</f>
        <v>0</v>
      </c>
      <c r="AY130" s="2">
        <f ca="1">IFERROR(__xludf.DUMMYFUNCTION("""COMPUTED_VALUE"""),0)</f>
        <v>0</v>
      </c>
      <c r="AZ130" s="2">
        <f ca="1">IFERROR(__xludf.DUMMYFUNCTION("""COMPUTED_VALUE"""),0)</f>
        <v>0</v>
      </c>
    </row>
    <row r="131" spans="1:52" ht="13.2" x14ac:dyDescent="0.25">
      <c r="A131" s="2" t="str">
        <f ca="1">IFERROR(__xludf.DUMMYFUNCTION("""COMPUTED_VALUE"""),"Sonoma County, CA")</f>
        <v>Sonoma County, CA</v>
      </c>
      <c r="B131" s="2" t="str">
        <f ca="1">IFERROR(__xludf.DUMMYFUNCTION("""COMPUTED_VALUE"""),"US")</f>
        <v>US</v>
      </c>
      <c r="C131" s="2">
        <f ca="1">IFERROR(__xludf.DUMMYFUNCTION("""COMPUTED_VALUE"""),38.578)</f>
        <v>38.578000000000003</v>
      </c>
      <c r="D131" s="2">
        <f ca="1">IFERROR(__xludf.DUMMYFUNCTION("""COMPUTED_VALUE"""),-122.9888)</f>
        <v>-122.9888</v>
      </c>
      <c r="E131" s="2">
        <f ca="1">IFERROR(__xludf.DUMMYFUNCTION("""COMPUTED_VALUE"""),0)</f>
        <v>0</v>
      </c>
      <c r="F131" s="2">
        <f ca="1">IFERROR(__xludf.DUMMYFUNCTION("""COMPUTED_VALUE"""),0)</f>
        <v>0</v>
      </c>
      <c r="G131" s="2">
        <f ca="1">IFERROR(__xludf.DUMMYFUNCTION("""COMPUTED_VALUE"""),0)</f>
        <v>0</v>
      </c>
      <c r="H131" s="2">
        <f ca="1">IFERROR(__xludf.DUMMYFUNCTION("""COMPUTED_VALUE"""),0)</f>
        <v>0</v>
      </c>
      <c r="I131" s="2">
        <f ca="1">IFERROR(__xludf.DUMMYFUNCTION("""COMPUTED_VALUE"""),0)</f>
        <v>0</v>
      </c>
      <c r="J131" s="2">
        <f ca="1">IFERROR(__xludf.DUMMYFUNCTION("""COMPUTED_VALUE"""),0)</f>
        <v>0</v>
      </c>
      <c r="K131" s="2">
        <f ca="1">IFERROR(__xludf.DUMMYFUNCTION("""COMPUTED_VALUE"""),0)</f>
        <v>0</v>
      </c>
      <c r="L131" s="2">
        <f ca="1">IFERROR(__xludf.DUMMYFUNCTION("""COMPUTED_VALUE"""),0)</f>
        <v>0</v>
      </c>
      <c r="M131" s="2">
        <f ca="1">IFERROR(__xludf.DUMMYFUNCTION("""COMPUTED_VALUE"""),0)</f>
        <v>0</v>
      </c>
      <c r="N131" s="2">
        <f ca="1">IFERROR(__xludf.DUMMYFUNCTION("""COMPUTED_VALUE"""),0)</f>
        <v>0</v>
      </c>
      <c r="O131" s="2">
        <f ca="1">IFERROR(__xludf.DUMMYFUNCTION("""COMPUTED_VALUE"""),0)</f>
        <v>0</v>
      </c>
      <c r="P131" s="2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IFERROR(__xludf.DUMMYFUNCTION("""COMPUTED_VALUE"""),0)</f>
        <v>0</v>
      </c>
      <c r="T131" s="2">
        <f ca="1">IFERROR(__xludf.DUMMYFUNCTION("""COMPUTED_VALUE"""),0)</f>
        <v>0</v>
      </c>
      <c r="U131" s="2">
        <f ca="1">IFERROR(__xludf.DUMMYFUNCTION("""COMPUTED_VALUE"""),0)</f>
        <v>0</v>
      </c>
      <c r="V131" s="2">
        <f ca="1">IFERROR(__xludf.DUMMYFUNCTION("""COMPUTED_VALUE"""),0)</f>
        <v>0</v>
      </c>
      <c r="W131" s="2">
        <f ca="1">IFERROR(__xludf.DUMMYFUNCTION("""COMPUTED_VALUE"""),0)</f>
        <v>0</v>
      </c>
      <c r="X131" s="2">
        <f ca="1">IFERROR(__xludf.DUMMYFUNCTION("""COMPUTED_VALUE"""),0)</f>
        <v>0</v>
      </c>
      <c r="Y131" s="2">
        <f ca="1">IFERROR(__xludf.DUMMYFUNCTION("""COMPUTED_VALUE"""),0)</f>
        <v>0</v>
      </c>
      <c r="Z131" s="2">
        <f ca="1">IFERROR(__xludf.DUMMYFUNCTION("""COMPUTED_VALUE"""),0)</f>
        <v>0</v>
      </c>
      <c r="AA131" s="2">
        <f ca="1">IFERROR(__xludf.DUMMYFUNCTION("""COMPUTED_VALUE"""),0)</f>
        <v>0</v>
      </c>
      <c r="AB131" s="2">
        <f ca="1">IFERROR(__xludf.DUMMYFUNCTION("""COMPUTED_VALUE"""),0)</f>
        <v>0</v>
      </c>
      <c r="AC131" s="2">
        <f ca="1">IFERROR(__xludf.DUMMYFUNCTION("""COMPUTED_VALUE"""),0)</f>
        <v>0</v>
      </c>
      <c r="AD131" s="2">
        <f ca="1">IFERROR(__xludf.DUMMYFUNCTION("""COMPUTED_VALUE"""),0)</f>
        <v>0</v>
      </c>
      <c r="AE131" s="2">
        <f ca="1">IFERROR(__xludf.DUMMYFUNCTION("""COMPUTED_VALUE"""),0)</f>
        <v>0</v>
      </c>
      <c r="AF131" s="2">
        <f ca="1">IFERROR(__xludf.DUMMYFUNCTION("""COMPUTED_VALUE"""),0)</f>
        <v>0</v>
      </c>
      <c r="AG131" s="2">
        <f ca="1">IFERROR(__xludf.DUMMYFUNCTION("""COMPUTED_VALUE"""),0)</f>
        <v>0</v>
      </c>
      <c r="AH131" s="2">
        <f ca="1">IFERROR(__xludf.DUMMYFUNCTION("""COMPUTED_VALUE"""),0)</f>
        <v>0</v>
      </c>
      <c r="AI131" s="2">
        <f ca="1">IFERROR(__xludf.DUMMYFUNCTION("""COMPUTED_VALUE"""),0)</f>
        <v>0</v>
      </c>
      <c r="AJ131" s="2">
        <f ca="1">IFERROR(__xludf.DUMMYFUNCTION("""COMPUTED_VALUE"""),0)</f>
        <v>0</v>
      </c>
      <c r="AK131" s="2">
        <f ca="1">IFERROR(__xludf.DUMMYFUNCTION("""COMPUTED_VALUE"""),0)</f>
        <v>0</v>
      </c>
      <c r="AL131" s="2">
        <f ca="1">IFERROR(__xludf.DUMMYFUNCTION("""COMPUTED_VALUE"""),0)</f>
        <v>0</v>
      </c>
      <c r="AM131" s="2">
        <f ca="1">IFERROR(__xludf.DUMMYFUNCTION("""COMPUTED_VALUE"""),0)</f>
        <v>0</v>
      </c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IFERROR(__xludf.DUMMYFUNCTION("""COMPUTED_VALUE"""),0)</f>
        <v>0</v>
      </c>
      <c r="AR131" s="2">
        <f ca="1">IFERROR(__xludf.DUMMYFUNCTION("""COMPUTED_VALUE"""),0)</f>
        <v>0</v>
      </c>
      <c r="AS131" s="2">
        <f ca="1">IFERROR(__xludf.DUMMYFUNCTION("""COMPUTED_VALUE"""),0)</f>
        <v>0</v>
      </c>
      <c r="AT131" s="2">
        <f ca="1">IFERROR(__xludf.DUMMYFUNCTION("""COMPUTED_VALUE"""),0)</f>
        <v>0</v>
      </c>
      <c r="AU131" s="2">
        <f ca="1">IFERROR(__xludf.DUMMYFUNCTION("""COMPUTED_VALUE"""),0)</f>
        <v>0</v>
      </c>
      <c r="AV131" s="2">
        <f ca="1">IFERROR(__xludf.DUMMYFUNCTION("""COMPUTED_VALUE"""),0)</f>
        <v>0</v>
      </c>
      <c r="AW131" s="2">
        <f ca="1">IFERROR(__xludf.DUMMYFUNCTION("""COMPUTED_VALUE"""),0)</f>
        <v>0</v>
      </c>
      <c r="AX131" s="2">
        <f ca="1">IFERROR(__xludf.DUMMYFUNCTION("""COMPUTED_VALUE"""),0)</f>
        <v>0</v>
      </c>
      <c r="AY131" s="2">
        <f ca="1">IFERROR(__xludf.DUMMYFUNCTION("""COMPUTED_VALUE"""),0)</f>
        <v>0</v>
      </c>
      <c r="AZ131" s="2">
        <f ca="1">IFERROR(__xludf.DUMMYFUNCTION("""COMPUTED_VALUE"""),0)</f>
        <v>0</v>
      </c>
    </row>
    <row r="132" spans="1:52" ht="13.2" x14ac:dyDescent="0.25">
      <c r="A132" s="2" t="str">
        <f ca="1">IFERROR(__xludf.DUMMYFUNCTION("""COMPUTED_VALUE"""),"Umatilla, OR")</f>
        <v>Umatilla, OR</v>
      </c>
      <c r="B132" s="2" t="str">
        <f ca="1">IFERROR(__xludf.DUMMYFUNCTION("""COMPUTED_VALUE"""),"US")</f>
        <v>US</v>
      </c>
      <c r="C132" s="2">
        <f ca="1">IFERROR(__xludf.DUMMYFUNCTION("""COMPUTED_VALUE"""),45.775)</f>
        <v>45.774999999999999</v>
      </c>
      <c r="D132" s="2">
        <f ca="1">IFERROR(__xludf.DUMMYFUNCTION("""COMPUTED_VALUE"""),-118.7606)</f>
        <v>-118.7606</v>
      </c>
      <c r="E132" s="2">
        <f ca="1">IFERROR(__xludf.DUMMYFUNCTION("""COMPUTED_VALUE"""),0)</f>
        <v>0</v>
      </c>
      <c r="F132" s="2">
        <f ca="1">IFERROR(__xludf.DUMMYFUNCTION("""COMPUTED_VALUE"""),0)</f>
        <v>0</v>
      </c>
      <c r="G132" s="2">
        <f ca="1">IFERROR(__xludf.DUMMYFUNCTION("""COMPUTED_VALUE"""),0)</f>
        <v>0</v>
      </c>
      <c r="H132" s="2">
        <f ca="1">IFERROR(__xludf.DUMMYFUNCTION("""COMPUTED_VALUE"""),0)</f>
        <v>0</v>
      </c>
      <c r="I132" s="2">
        <f ca="1">IFERROR(__xludf.DUMMYFUNCTION("""COMPUTED_VALUE"""),0)</f>
        <v>0</v>
      </c>
      <c r="J132" s="2">
        <f ca="1">IFERROR(__xludf.DUMMYFUNCTION("""COMPUTED_VALUE"""),0)</f>
        <v>0</v>
      </c>
      <c r="K132" s="2">
        <f ca="1">IFERROR(__xludf.DUMMYFUNCTION("""COMPUTED_VALUE"""),0)</f>
        <v>0</v>
      </c>
      <c r="L132" s="2">
        <f ca="1">IFERROR(__xludf.DUMMYFUNCTION("""COMPUTED_VALUE"""),0)</f>
        <v>0</v>
      </c>
      <c r="M132" s="2">
        <f ca="1">IFERROR(__xludf.DUMMYFUNCTION("""COMPUTED_VALUE"""),0)</f>
        <v>0</v>
      </c>
      <c r="N132" s="2">
        <f ca="1">IFERROR(__xludf.DUMMYFUNCTION("""COMPUTED_VALUE"""),0)</f>
        <v>0</v>
      </c>
      <c r="O132" s="2">
        <f ca="1">IFERROR(__xludf.DUMMYFUNCTION("""COMPUTED_VALUE"""),0)</f>
        <v>0</v>
      </c>
      <c r="P132" s="2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IFERROR(__xludf.DUMMYFUNCTION("""COMPUTED_VALUE"""),0)</f>
        <v>0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Z132" s="2">
        <f ca="1">IFERROR(__xludf.DUMMYFUNCTION("""COMPUTED_VALUE"""),0)</f>
        <v>0</v>
      </c>
      <c r="AA132" s="2">
        <f ca="1">IFERROR(__xludf.DUMMYFUNCTION("""COMPUTED_VALUE"""),0)</f>
        <v>0</v>
      </c>
      <c r="AB132" s="2">
        <f ca="1">IFERROR(__xludf.DUMMYFUNCTION("""COMPUTED_VALUE"""),0)</f>
        <v>0</v>
      </c>
      <c r="AC132" s="2">
        <f ca="1">IFERROR(__xludf.DUMMYFUNCTION("""COMPUTED_VALUE"""),0)</f>
        <v>0</v>
      </c>
      <c r="AD132" s="2">
        <f ca="1">IFERROR(__xludf.DUMMYFUNCTION("""COMPUTED_VALUE"""),0)</f>
        <v>0</v>
      </c>
      <c r="AE132" s="2">
        <f ca="1">IFERROR(__xludf.DUMMYFUNCTION("""COMPUTED_VALUE"""),0)</f>
        <v>0</v>
      </c>
      <c r="AF132" s="2">
        <f ca="1">IFERROR(__xludf.DUMMYFUNCTION("""COMPUTED_VALUE"""),0)</f>
        <v>0</v>
      </c>
      <c r="AG132" s="2">
        <f ca="1">IFERROR(__xludf.DUMMYFUNCTION("""COMPUTED_VALUE"""),0)</f>
        <v>0</v>
      </c>
      <c r="AH132" s="2">
        <f ca="1">IFERROR(__xludf.DUMMYFUNCTION("""COMPUTED_VALUE"""),0)</f>
        <v>0</v>
      </c>
      <c r="AI132" s="2">
        <f ca="1">IFERROR(__xludf.DUMMYFUNCTION("""COMPUTED_VALUE"""),0)</f>
        <v>0</v>
      </c>
      <c r="AJ132" s="2">
        <f ca="1">IFERROR(__xludf.DUMMYFUNCTION("""COMPUTED_VALUE"""),0)</f>
        <v>0</v>
      </c>
      <c r="AK132" s="2">
        <f ca="1">IFERROR(__xludf.DUMMYFUNCTION("""COMPUTED_VALUE"""),0)</f>
        <v>0</v>
      </c>
      <c r="AL132" s="2">
        <f ca="1">IFERROR(__xludf.DUMMYFUNCTION("""COMPUTED_VALUE"""),0)</f>
        <v>0</v>
      </c>
      <c r="AM132" s="2">
        <f ca="1">IFERROR(__xludf.DUMMYFUNCTION("""COMPUTED_VALUE"""),0)</f>
        <v>0</v>
      </c>
      <c r="AN132" s="2">
        <f ca="1">IFERROR(__xludf.DUMMYFUNCTION("""COMPUTED_VALUE"""),0)</f>
        <v>0</v>
      </c>
      <c r="AO132" s="2">
        <f ca="1">IFERROR(__xludf.DUMMYFUNCTION("""COMPUTED_VALUE"""),0)</f>
        <v>0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IFERROR(__xludf.DUMMYFUNCTION("""COMPUTED_VALUE"""),0)</f>
        <v>0</v>
      </c>
      <c r="AT132" s="2">
        <f ca="1">IFERROR(__xludf.DUMMYFUNCTION("""COMPUTED_VALUE"""),0)</f>
        <v>0</v>
      </c>
      <c r="AU132" s="2">
        <f ca="1">IFERROR(__xludf.DUMMYFUNCTION("""COMPUTED_VALUE"""),0)</f>
        <v>0</v>
      </c>
      <c r="AV132" s="2">
        <f ca="1">IFERROR(__xludf.DUMMYFUNCTION("""COMPUTED_VALUE"""),0)</f>
        <v>0</v>
      </c>
      <c r="AW132" s="2">
        <f ca="1">IFERROR(__xludf.DUMMYFUNCTION("""COMPUTED_VALUE"""),0)</f>
        <v>0</v>
      </c>
      <c r="AX132" s="2">
        <f ca="1">IFERROR(__xludf.DUMMYFUNCTION("""COMPUTED_VALUE"""),0)</f>
        <v>0</v>
      </c>
      <c r="AY132" s="2">
        <f ca="1">IFERROR(__xludf.DUMMYFUNCTION("""COMPUTED_VALUE"""),0)</f>
        <v>0</v>
      </c>
      <c r="AZ132" s="2">
        <f ca="1">IFERROR(__xludf.DUMMYFUNCTION("""COMPUTED_VALUE"""),0)</f>
        <v>0</v>
      </c>
    </row>
    <row r="133" spans="1:52" ht="13.2" x14ac:dyDescent="0.25">
      <c r="A133" s="2" t="str">
        <f ca="1">IFERROR(__xludf.DUMMYFUNCTION("""COMPUTED_VALUE"""),"Fulton County, GA")</f>
        <v>Fulton County, GA</v>
      </c>
      <c r="B133" s="2" t="str">
        <f ca="1">IFERROR(__xludf.DUMMYFUNCTION("""COMPUTED_VALUE"""),"US")</f>
        <v>US</v>
      </c>
      <c r="C133" s="2">
        <f ca="1">IFERROR(__xludf.DUMMYFUNCTION("""COMPUTED_VALUE"""),33.8034)</f>
        <v>33.803400000000003</v>
      </c>
      <c r="D133" s="2">
        <f ca="1">IFERROR(__xludf.DUMMYFUNCTION("""COMPUTED_VALUE"""),-84.3963)</f>
        <v>-84.396299999999997</v>
      </c>
      <c r="E133" s="2">
        <f ca="1">IFERROR(__xludf.DUMMYFUNCTION("""COMPUTED_VALUE"""),0)</f>
        <v>0</v>
      </c>
      <c r="F133" s="2">
        <f ca="1">IFERROR(__xludf.DUMMYFUNCTION("""COMPUTED_VALUE"""),0)</f>
        <v>0</v>
      </c>
      <c r="G133" s="2">
        <f ca="1">IFERROR(__xludf.DUMMYFUNCTION("""COMPUTED_VALUE"""),0)</f>
        <v>0</v>
      </c>
      <c r="H133" s="2">
        <f ca="1">IFERROR(__xludf.DUMMYFUNCTION("""COMPUTED_VALUE"""),0)</f>
        <v>0</v>
      </c>
      <c r="I133" s="2">
        <f ca="1">IFERROR(__xludf.DUMMYFUNCTION("""COMPUTED_VALUE"""),0)</f>
        <v>0</v>
      </c>
      <c r="J133" s="2">
        <f ca="1">IFERROR(__xludf.DUMMYFUNCTION("""COMPUTED_VALUE"""),0)</f>
        <v>0</v>
      </c>
      <c r="K133" s="2">
        <f ca="1">IFERROR(__xludf.DUMMYFUNCTION("""COMPUTED_VALUE"""),0)</f>
        <v>0</v>
      </c>
      <c r="L133" s="2">
        <f ca="1">IFERROR(__xludf.DUMMYFUNCTION("""COMPUTED_VALUE"""),0)</f>
        <v>0</v>
      </c>
      <c r="M133" s="2">
        <f ca="1">IFERROR(__xludf.DUMMYFUNCTION("""COMPUTED_VALUE"""),0)</f>
        <v>0</v>
      </c>
      <c r="N133" s="2">
        <f ca="1">IFERROR(__xludf.DUMMYFUNCTION("""COMPUTED_VALUE"""),0)</f>
        <v>0</v>
      </c>
      <c r="O133" s="2">
        <f ca="1">IFERROR(__xludf.DUMMYFUNCTION("""COMPUTED_VALUE"""),0)</f>
        <v>0</v>
      </c>
      <c r="P133" s="2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Z133" s="2">
        <f ca="1">IFERROR(__xludf.DUMMYFUNCTION("""COMPUTED_VALUE"""),0)</f>
        <v>0</v>
      </c>
      <c r="AA133" s="2">
        <f ca="1">IFERROR(__xludf.DUMMYFUNCTION("""COMPUTED_VALUE"""),0)</f>
        <v>0</v>
      </c>
      <c r="AB133" s="2">
        <f ca="1">IFERROR(__xludf.DUMMYFUNCTION("""COMPUTED_VALUE"""),0)</f>
        <v>0</v>
      </c>
      <c r="AC133" s="2">
        <f ca="1">IFERROR(__xludf.DUMMYFUNCTION("""COMPUTED_VALUE"""),0)</f>
        <v>0</v>
      </c>
      <c r="AD133" s="2">
        <f ca="1">IFERROR(__xludf.DUMMYFUNCTION("""COMPUTED_VALUE"""),0)</f>
        <v>0</v>
      </c>
      <c r="AE133" s="2">
        <f ca="1">IFERROR(__xludf.DUMMYFUNCTION("""COMPUTED_VALUE"""),0)</f>
        <v>0</v>
      </c>
      <c r="AF133" s="2">
        <f ca="1">IFERROR(__xludf.DUMMYFUNCTION("""COMPUTED_VALUE"""),0)</f>
        <v>0</v>
      </c>
      <c r="AG133" s="2">
        <f ca="1">IFERROR(__xludf.DUMMYFUNCTION("""COMPUTED_VALUE"""),0)</f>
        <v>0</v>
      </c>
      <c r="AH133" s="2">
        <f ca="1">IFERROR(__xludf.DUMMYFUNCTION("""COMPUTED_VALUE"""),0)</f>
        <v>0</v>
      </c>
      <c r="AI133" s="2">
        <f ca="1">IFERROR(__xludf.DUMMYFUNCTION("""COMPUTED_VALUE"""),0)</f>
        <v>0</v>
      </c>
      <c r="AJ133" s="2">
        <f ca="1">IFERROR(__xludf.DUMMYFUNCTION("""COMPUTED_VALUE"""),0)</f>
        <v>0</v>
      </c>
      <c r="AK133" s="2">
        <f ca="1">IFERROR(__xludf.DUMMYFUNCTION("""COMPUTED_VALUE"""),0)</f>
        <v>0</v>
      </c>
      <c r="AL133" s="2">
        <f ca="1">IFERROR(__xludf.DUMMYFUNCTION("""COMPUTED_VALUE"""),0)</f>
        <v>0</v>
      </c>
      <c r="AM133" s="2">
        <f ca="1">IFERROR(__xludf.DUMMYFUNCTION("""COMPUTED_VALUE"""),0)</f>
        <v>0</v>
      </c>
      <c r="AN133" s="2">
        <f ca="1">IFERROR(__xludf.DUMMYFUNCTION("""COMPUTED_VALUE"""),0)</f>
        <v>0</v>
      </c>
      <c r="AO133" s="2">
        <f ca="1">IFERROR(__xludf.DUMMYFUNCTION("""COMPUTED_VALUE"""),0)</f>
        <v>0</v>
      </c>
      <c r="AP133" s="2">
        <f ca="1">IFERROR(__xludf.DUMMYFUNCTION("""COMPUTED_VALUE"""),0)</f>
        <v>0</v>
      </c>
      <c r="AQ133" s="2">
        <f ca="1">IFERROR(__xludf.DUMMYFUNCTION("""COMPUTED_VALUE"""),0)</f>
        <v>0</v>
      </c>
      <c r="AR133" s="2">
        <f ca="1">IFERROR(__xludf.DUMMYFUNCTION("""COMPUTED_VALUE"""),0)</f>
        <v>0</v>
      </c>
      <c r="AS133" s="2">
        <f ca="1">IFERROR(__xludf.DUMMYFUNCTION("""COMPUTED_VALUE"""),0)</f>
        <v>0</v>
      </c>
      <c r="AT133" s="2">
        <f ca="1">IFERROR(__xludf.DUMMYFUNCTION("""COMPUTED_VALUE"""),0)</f>
        <v>0</v>
      </c>
      <c r="AU133" s="2">
        <f ca="1">IFERROR(__xludf.DUMMYFUNCTION("""COMPUTED_VALUE"""),0)</f>
        <v>0</v>
      </c>
      <c r="AV133" s="2">
        <f ca="1">IFERROR(__xludf.DUMMYFUNCTION("""COMPUTED_VALUE"""),0)</f>
        <v>0</v>
      </c>
      <c r="AW133" s="2">
        <f ca="1">IFERROR(__xludf.DUMMYFUNCTION("""COMPUTED_VALUE"""),0)</f>
        <v>0</v>
      </c>
      <c r="AX133" s="2">
        <f ca="1">IFERROR(__xludf.DUMMYFUNCTION("""COMPUTED_VALUE"""),0)</f>
        <v>0</v>
      </c>
      <c r="AY133" s="2">
        <f ca="1">IFERROR(__xludf.DUMMYFUNCTION("""COMPUTED_VALUE"""),0)</f>
        <v>0</v>
      </c>
      <c r="AZ133" s="2">
        <f ca="1">IFERROR(__xludf.DUMMYFUNCTION("""COMPUTED_VALUE"""),0)</f>
        <v>0</v>
      </c>
    </row>
    <row r="134" spans="1:52" ht="13.2" x14ac:dyDescent="0.25">
      <c r="A134" s="2" t="str">
        <f ca="1">IFERROR(__xludf.DUMMYFUNCTION("""COMPUTED_VALUE"""),"Washington County, OR")</f>
        <v>Washington County, OR</v>
      </c>
      <c r="B134" s="2" t="str">
        <f ca="1">IFERROR(__xludf.DUMMYFUNCTION("""COMPUTED_VALUE"""),"US")</f>
        <v>US</v>
      </c>
      <c r="C134" s="2">
        <f ca="1">IFERROR(__xludf.DUMMYFUNCTION("""COMPUTED_VALUE"""),45.547)</f>
        <v>45.546999999999997</v>
      </c>
      <c r="D134" s="2">
        <f ca="1">IFERROR(__xludf.DUMMYFUNCTION("""COMPUTED_VALUE"""),-123.1386)</f>
        <v>-123.1386</v>
      </c>
      <c r="E134" s="2">
        <f ca="1">IFERROR(__xludf.DUMMYFUNCTION("""COMPUTED_VALUE"""),0)</f>
        <v>0</v>
      </c>
      <c r="F134" s="2">
        <f ca="1">IFERROR(__xludf.DUMMYFUNCTION("""COMPUTED_VALUE"""),0)</f>
        <v>0</v>
      </c>
      <c r="G134" s="2">
        <f ca="1">IFERROR(__xludf.DUMMYFUNCTION("""COMPUTED_VALUE"""),0)</f>
        <v>0</v>
      </c>
      <c r="H134" s="2">
        <f ca="1">IFERROR(__xludf.DUMMYFUNCTION("""COMPUTED_VALUE"""),0)</f>
        <v>0</v>
      </c>
      <c r="I134" s="2">
        <f ca="1">IFERROR(__xludf.DUMMYFUNCTION("""COMPUTED_VALUE"""),0)</f>
        <v>0</v>
      </c>
      <c r="J134" s="2">
        <f ca="1">IFERROR(__xludf.DUMMYFUNCTION("""COMPUTED_VALUE"""),0)</f>
        <v>0</v>
      </c>
      <c r="K134" s="2">
        <f ca="1">IFERROR(__xludf.DUMMYFUNCTION("""COMPUTED_VALUE"""),0)</f>
        <v>0</v>
      </c>
      <c r="L134" s="2">
        <f ca="1">IFERROR(__xludf.DUMMYFUNCTION("""COMPUTED_VALUE"""),0)</f>
        <v>0</v>
      </c>
      <c r="M134" s="2">
        <f ca="1">IFERROR(__xludf.DUMMYFUNCTION("""COMPUTED_VALUE"""),0)</f>
        <v>0</v>
      </c>
      <c r="N134" s="2">
        <f ca="1">IFERROR(__xludf.DUMMYFUNCTION("""COMPUTED_VALUE"""),0)</f>
        <v>0</v>
      </c>
      <c r="O134" s="2">
        <f ca="1">IFERROR(__xludf.DUMMYFUNCTION("""COMPUTED_VALUE"""),0)</f>
        <v>0</v>
      </c>
      <c r="P134" s="2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IFERROR(__xludf.DUMMYFUNCTION("""COMPUTED_VALUE"""),0)</f>
        <v>0</v>
      </c>
      <c r="V134" s="2">
        <f ca="1">IFERROR(__xludf.DUMMYFUNCTION("""COMPUTED_VALUE"""),0)</f>
        <v>0</v>
      </c>
      <c r="W134" s="2">
        <f ca="1">IFERROR(__xludf.DUMMYFUNCTION("""COMPUTED_VALUE"""),0)</f>
        <v>0</v>
      </c>
      <c r="X134" s="2">
        <f ca="1">IFERROR(__xludf.DUMMYFUNCTION("""COMPUTED_VALUE"""),0)</f>
        <v>0</v>
      </c>
      <c r="Y134" s="2">
        <f ca="1">IFERROR(__xludf.DUMMYFUNCTION("""COMPUTED_VALUE"""),0)</f>
        <v>0</v>
      </c>
      <c r="Z134" s="2">
        <f ca="1">IFERROR(__xludf.DUMMYFUNCTION("""COMPUTED_VALUE"""),0)</f>
        <v>0</v>
      </c>
      <c r="AA134" s="2">
        <f ca="1">IFERROR(__xludf.DUMMYFUNCTION("""COMPUTED_VALUE"""),0)</f>
        <v>0</v>
      </c>
      <c r="AB134" s="2">
        <f ca="1">IFERROR(__xludf.DUMMYFUNCTION("""COMPUTED_VALUE"""),0)</f>
        <v>0</v>
      </c>
      <c r="AC134" s="2">
        <f ca="1">IFERROR(__xludf.DUMMYFUNCTION("""COMPUTED_VALUE"""),0)</f>
        <v>0</v>
      </c>
      <c r="AD134" s="2">
        <f ca="1">IFERROR(__xludf.DUMMYFUNCTION("""COMPUTED_VALUE"""),0)</f>
        <v>0</v>
      </c>
      <c r="AE134" s="2">
        <f ca="1">IFERROR(__xludf.DUMMYFUNCTION("""COMPUTED_VALUE"""),0)</f>
        <v>0</v>
      </c>
      <c r="AF134" s="2">
        <f ca="1">IFERROR(__xludf.DUMMYFUNCTION("""COMPUTED_VALUE"""),0)</f>
        <v>0</v>
      </c>
      <c r="AG134" s="2">
        <f ca="1">IFERROR(__xludf.DUMMYFUNCTION("""COMPUTED_VALUE"""),0)</f>
        <v>0</v>
      </c>
      <c r="AH134" s="2">
        <f ca="1">IFERROR(__xludf.DUMMYFUNCTION("""COMPUTED_VALUE"""),0)</f>
        <v>0</v>
      </c>
      <c r="AI134" s="2">
        <f ca="1">IFERROR(__xludf.DUMMYFUNCTION("""COMPUTED_VALUE"""),0)</f>
        <v>0</v>
      </c>
      <c r="AJ134" s="2">
        <f ca="1">IFERROR(__xludf.DUMMYFUNCTION("""COMPUTED_VALUE"""),0)</f>
        <v>0</v>
      </c>
      <c r="AK134" s="2">
        <f ca="1">IFERROR(__xludf.DUMMYFUNCTION("""COMPUTED_VALUE"""),0)</f>
        <v>0</v>
      </c>
      <c r="AL134" s="2">
        <f ca="1">IFERROR(__xludf.DUMMYFUNCTION("""COMPUTED_VALUE"""),0)</f>
        <v>0</v>
      </c>
      <c r="AM134" s="2">
        <f ca="1">IFERROR(__xludf.DUMMYFUNCTION("""COMPUTED_VALUE"""),0)</f>
        <v>0</v>
      </c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IFERROR(__xludf.DUMMYFUNCTION("""COMPUTED_VALUE"""),0)</f>
        <v>0</v>
      </c>
      <c r="AT134" s="2">
        <f ca="1">IFERROR(__xludf.DUMMYFUNCTION("""COMPUTED_VALUE"""),0)</f>
        <v>0</v>
      </c>
      <c r="AU134" s="2">
        <f ca="1">IFERROR(__xludf.DUMMYFUNCTION("""COMPUTED_VALUE"""),0)</f>
        <v>0</v>
      </c>
      <c r="AV134" s="2">
        <f ca="1">IFERROR(__xludf.DUMMYFUNCTION("""COMPUTED_VALUE"""),0)</f>
        <v>0</v>
      </c>
      <c r="AW134" s="2">
        <f ca="1">IFERROR(__xludf.DUMMYFUNCTION("""COMPUTED_VALUE"""),0)</f>
        <v>0</v>
      </c>
      <c r="AX134" s="2">
        <f ca="1">IFERROR(__xludf.DUMMYFUNCTION("""COMPUTED_VALUE"""),0)</f>
        <v>0</v>
      </c>
      <c r="AY134" s="2">
        <f ca="1">IFERROR(__xludf.DUMMYFUNCTION("""COMPUTED_VALUE"""),0)</f>
        <v>0</v>
      </c>
      <c r="AZ134" s="2">
        <f ca="1">IFERROR(__xludf.DUMMYFUNCTION("""COMPUTED_VALUE"""),0)</f>
        <v>0</v>
      </c>
    </row>
    <row r="135" spans="1:52" ht="13.2" x14ac:dyDescent="0.25">
      <c r="A135" s="2" t="str">
        <f ca="1">IFERROR(__xludf.DUMMYFUNCTION("""COMPUTED_VALUE"""),"")</f>
        <v/>
      </c>
      <c r="B135" s="2" t="str">
        <f ca="1">IFERROR(__xludf.DUMMYFUNCTION("""COMPUTED_VALUE"""),"Argentina")</f>
        <v>Argentina</v>
      </c>
      <c r="C135" s="2">
        <f ca="1">IFERROR(__xludf.DUMMYFUNCTION("""COMPUTED_VALUE"""),-38.4161)</f>
        <v>-38.4161</v>
      </c>
      <c r="D135" s="2">
        <f ca="1">IFERROR(__xludf.DUMMYFUNCTION("""COMPUTED_VALUE"""),-63.6167)</f>
        <v>-63.616700000000002</v>
      </c>
      <c r="E135" s="2">
        <f ca="1">IFERROR(__xludf.DUMMYFUNCTION("""COMPUTED_VALUE"""),0)</f>
        <v>0</v>
      </c>
      <c r="F135" s="2">
        <f ca="1">IFERROR(__xludf.DUMMYFUNCTION("""COMPUTED_VALUE"""),0)</f>
        <v>0</v>
      </c>
      <c r="G135" s="2">
        <f ca="1">IFERROR(__xludf.DUMMYFUNCTION("""COMPUTED_VALUE"""),0)</f>
        <v>0</v>
      </c>
      <c r="H135" s="2">
        <f ca="1">IFERROR(__xludf.DUMMYFUNCTION("""COMPUTED_VALUE"""),0)</f>
        <v>0</v>
      </c>
      <c r="I135" s="2">
        <f ca="1">IFERROR(__xludf.DUMMYFUNCTION("""COMPUTED_VALUE"""),0)</f>
        <v>0</v>
      </c>
      <c r="J135" s="2">
        <f ca="1">IFERROR(__xludf.DUMMYFUNCTION("""COMPUTED_VALUE"""),0)</f>
        <v>0</v>
      </c>
      <c r="K135" s="2">
        <f ca="1">IFERROR(__xludf.DUMMYFUNCTION("""COMPUTED_VALUE"""),0)</f>
        <v>0</v>
      </c>
      <c r="L135" s="2">
        <f ca="1">IFERROR(__xludf.DUMMYFUNCTION("""COMPUTED_VALUE"""),0)</f>
        <v>0</v>
      </c>
      <c r="M135" s="2">
        <f ca="1">IFERROR(__xludf.DUMMYFUNCTION("""COMPUTED_VALUE"""),0)</f>
        <v>0</v>
      </c>
      <c r="N135" s="2">
        <f ca="1">IFERROR(__xludf.DUMMYFUNCTION("""COMPUTED_VALUE"""),0)</f>
        <v>0</v>
      </c>
      <c r="O135" s="2">
        <f ca="1">IFERROR(__xludf.DUMMYFUNCTION("""COMPUTED_VALUE"""),0)</f>
        <v>0</v>
      </c>
      <c r="P135" s="2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IFERROR(__xludf.DUMMYFUNCTION("""COMPUTED_VALUE"""),0)</f>
        <v>0</v>
      </c>
      <c r="S135" s="2">
        <f ca="1">IFERROR(__xludf.DUMMYFUNCTION("""COMPUTED_VALUE"""),0)</f>
        <v>0</v>
      </c>
      <c r="T135" s="2">
        <f ca="1">IFERROR(__xludf.DUMMYFUNCTION("""COMPUTED_VALUE"""),0)</f>
        <v>0</v>
      </c>
      <c r="U135" s="2">
        <f ca="1">IFERROR(__xludf.DUMMYFUNCTION("""COMPUTED_VALUE"""),0)</f>
        <v>0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Z135" s="2">
        <f ca="1">IFERROR(__xludf.DUMMYFUNCTION("""COMPUTED_VALUE"""),0)</f>
        <v>0</v>
      </c>
      <c r="AA135" s="2">
        <f ca="1">IFERROR(__xludf.DUMMYFUNCTION("""COMPUTED_VALUE"""),0)</f>
        <v>0</v>
      </c>
      <c r="AB135" s="2">
        <f ca="1">IFERROR(__xludf.DUMMYFUNCTION("""COMPUTED_VALUE"""),0)</f>
        <v>0</v>
      </c>
      <c r="AC135" s="2">
        <f ca="1">IFERROR(__xludf.DUMMYFUNCTION("""COMPUTED_VALUE"""),0)</f>
        <v>0</v>
      </c>
      <c r="AD135" s="2">
        <f ca="1">IFERROR(__xludf.DUMMYFUNCTION("""COMPUTED_VALUE"""),0)</f>
        <v>0</v>
      </c>
      <c r="AE135" s="2">
        <f ca="1">IFERROR(__xludf.DUMMYFUNCTION("""COMPUTED_VALUE"""),0)</f>
        <v>0</v>
      </c>
      <c r="AF135" s="2">
        <f ca="1">IFERROR(__xludf.DUMMYFUNCTION("""COMPUTED_VALUE"""),0)</f>
        <v>0</v>
      </c>
      <c r="AG135" s="2">
        <f ca="1">IFERROR(__xludf.DUMMYFUNCTION("""COMPUTED_VALUE"""),0)</f>
        <v>0</v>
      </c>
      <c r="AH135" s="2">
        <f ca="1">IFERROR(__xludf.DUMMYFUNCTION("""COMPUTED_VALUE"""),0)</f>
        <v>0</v>
      </c>
      <c r="AI135" s="2">
        <f ca="1">IFERROR(__xludf.DUMMYFUNCTION("""COMPUTED_VALUE"""),0)</f>
        <v>0</v>
      </c>
      <c r="AJ135" s="2">
        <f ca="1">IFERROR(__xludf.DUMMYFUNCTION("""COMPUTED_VALUE"""),0)</f>
        <v>0</v>
      </c>
      <c r="AK135" s="2">
        <f ca="1">IFERROR(__xludf.DUMMYFUNCTION("""COMPUTED_VALUE"""),0)</f>
        <v>0</v>
      </c>
      <c r="AL135" s="2">
        <f ca="1">IFERROR(__xludf.DUMMYFUNCTION("""COMPUTED_VALUE"""),0)</f>
        <v>0</v>
      </c>
      <c r="AM135" s="2">
        <f ca="1">IFERROR(__xludf.DUMMYFUNCTION("""COMPUTED_VALUE"""),0)</f>
        <v>0</v>
      </c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IFERROR(__xludf.DUMMYFUNCTION("""COMPUTED_VALUE"""),0)</f>
        <v>0</v>
      </c>
      <c r="AT135" s="2">
        <f ca="1">IFERROR(__xludf.DUMMYFUNCTION("""COMPUTED_VALUE"""),0)</f>
        <v>0</v>
      </c>
      <c r="AU135" s="2">
        <f ca="1">IFERROR(__xludf.DUMMYFUNCTION("""COMPUTED_VALUE"""),0)</f>
        <v>0</v>
      </c>
      <c r="AV135" s="2">
        <f ca="1">IFERROR(__xludf.DUMMYFUNCTION("""COMPUTED_VALUE"""),0)</f>
        <v>0</v>
      </c>
      <c r="AW135" s="2">
        <f ca="1">IFERROR(__xludf.DUMMYFUNCTION("""COMPUTED_VALUE"""),0)</f>
        <v>0</v>
      </c>
      <c r="AX135" s="2">
        <f ca="1">IFERROR(__xludf.DUMMYFUNCTION("""COMPUTED_VALUE"""),0)</f>
        <v>0</v>
      </c>
      <c r="AY135" s="2">
        <f ca="1">IFERROR(__xludf.DUMMYFUNCTION("""COMPUTED_VALUE"""),0)</f>
        <v>0</v>
      </c>
      <c r="AZ135" s="2">
        <f ca="1">IFERROR(__xludf.DUMMYFUNCTION("""COMPUTED_VALUE"""),0)</f>
        <v>0</v>
      </c>
    </row>
    <row r="136" spans="1:52" ht="13.2" x14ac:dyDescent="0.25">
      <c r="A136" s="2" t="str">
        <f ca="1">IFERROR(__xludf.DUMMYFUNCTION("""COMPUTED_VALUE"""),"")</f>
        <v/>
      </c>
      <c r="B136" s="2" t="str">
        <f ca="1">IFERROR(__xludf.DUMMYFUNCTION("""COMPUTED_VALUE"""),"Chile")</f>
        <v>Chile</v>
      </c>
      <c r="C136" s="2">
        <f ca="1">IFERROR(__xludf.DUMMYFUNCTION("""COMPUTED_VALUE"""),-35.6751)</f>
        <v>-35.6751</v>
      </c>
      <c r="D136" s="2">
        <f ca="1">IFERROR(__xludf.DUMMYFUNCTION("""COMPUTED_VALUE"""),-71.543)</f>
        <v>-71.543000000000006</v>
      </c>
      <c r="E136" s="2">
        <f ca="1">IFERROR(__xludf.DUMMYFUNCTION("""COMPUTED_VALUE"""),0)</f>
        <v>0</v>
      </c>
      <c r="F136" s="2">
        <f ca="1">IFERROR(__xludf.DUMMYFUNCTION("""COMPUTED_VALUE"""),0)</f>
        <v>0</v>
      </c>
      <c r="G136" s="2">
        <f ca="1">IFERROR(__xludf.DUMMYFUNCTION("""COMPUTED_VALUE"""),0)</f>
        <v>0</v>
      </c>
      <c r="H136" s="2">
        <f ca="1">IFERROR(__xludf.DUMMYFUNCTION("""COMPUTED_VALUE"""),0)</f>
        <v>0</v>
      </c>
      <c r="I136" s="2">
        <f ca="1">IFERROR(__xludf.DUMMYFUNCTION("""COMPUTED_VALUE"""),0)</f>
        <v>0</v>
      </c>
      <c r="J136" s="2">
        <f ca="1">IFERROR(__xludf.DUMMYFUNCTION("""COMPUTED_VALUE"""),0)</f>
        <v>0</v>
      </c>
      <c r="K136" s="2">
        <f ca="1">IFERROR(__xludf.DUMMYFUNCTION("""COMPUTED_VALUE"""),0)</f>
        <v>0</v>
      </c>
      <c r="L136" s="2">
        <f ca="1">IFERROR(__xludf.DUMMYFUNCTION("""COMPUTED_VALUE"""),0)</f>
        <v>0</v>
      </c>
      <c r="M136" s="2">
        <f ca="1">IFERROR(__xludf.DUMMYFUNCTION("""COMPUTED_VALUE"""),0)</f>
        <v>0</v>
      </c>
      <c r="N136" s="2">
        <f ca="1">IFERROR(__xludf.DUMMYFUNCTION("""COMPUTED_VALUE"""),0)</f>
        <v>0</v>
      </c>
      <c r="O136" s="2">
        <f ca="1">IFERROR(__xludf.DUMMYFUNCTION("""COMPUTED_VALUE"""),0)</f>
        <v>0</v>
      </c>
      <c r="P136" s="2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IFERROR(__xludf.DUMMYFUNCTION("""COMPUTED_VALUE"""),0)</f>
        <v>0</v>
      </c>
      <c r="S136" s="2">
        <f ca="1">IFERROR(__xludf.DUMMYFUNCTION("""COMPUTED_VALUE"""),0)</f>
        <v>0</v>
      </c>
      <c r="T136" s="2">
        <f ca="1">IFERROR(__xludf.DUMMYFUNCTION("""COMPUTED_VALUE"""),0)</f>
        <v>0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Z136" s="2">
        <f ca="1">IFERROR(__xludf.DUMMYFUNCTION("""COMPUTED_VALUE"""),0)</f>
        <v>0</v>
      </c>
      <c r="AA136" s="2">
        <f ca="1">IFERROR(__xludf.DUMMYFUNCTION("""COMPUTED_VALUE"""),0)</f>
        <v>0</v>
      </c>
      <c r="AB136" s="2">
        <f ca="1">IFERROR(__xludf.DUMMYFUNCTION("""COMPUTED_VALUE"""),0)</f>
        <v>0</v>
      </c>
      <c r="AC136" s="2">
        <f ca="1">IFERROR(__xludf.DUMMYFUNCTION("""COMPUTED_VALUE"""),0)</f>
        <v>0</v>
      </c>
      <c r="AD136" s="2">
        <f ca="1">IFERROR(__xludf.DUMMYFUNCTION("""COMPUTED_VALUE"""),0)</f>
        <v>0</v>
      </c>
      <c r="AE136" s="2">
        <f ca="1">IFERROR(__xludf.DUMMYFUNCTION("""COMPUTED_VALUE"""),0)</f>
        <v>0</v>
      </c>
      <c r="AF136" s="2">
        <f ca="1">IFERROR(__xludf.DUMMYFUNCTION("""COMPUTED_VALUE"""),0)</f>
        <v>0</v>
      </c>
      <c r="AG136" s="2">
        <f ca="1">IFERROR(__xludf.DUMMYFUNCTION("""COMPUTED_VALUE"""),0)</f>
        <v>0</v>
      </c>
      <c r="AH136" s="2">
        <f ca="1">IFERROR(__xludf.DUMMYFUNCTION("""COMPUTED_VALUE"""),0)</f>
        <v>0</v>
      </c>
      <c r="AI136" s="2">
        <f ca="1">IFERROR(__xludf.DUMMYFUNCTION("""COMPUTED_VALUE"""),0)</f>
        <v>0</v>
      </c>
      <c r="AJ136" s="2">
        <f ca="1">IFERROR(__xludf.DUMMYFUNCTION("""COMPUTED_VALUE"""),0)</f>
        <v>0</v>
      </c>
      <c r="AK136" s="2">
        <f ca="1">IFERROR(__xludf.DUMMYFUNCTION("""COMPUTED_VALUE"""),0)</f>
        <v>0</v>
      </c>
      <c r="AL136" s="2">
        <f ca="1">IFERROR(__xludf.DUMMYFUNCTION("""COMPUTED_VALUE"""),0)</f>
        <v>0</v>
      </c>
      <c r="AM136" s="2">
        <f ca="1">IFERROR(__xludf.DUMMYFUNCTION("""COMPUTED_VALUE"""),0)</f>
        <v>0</v>
      </c>
      <c r="AN136" s="2">
        <f ca="1">IFERROR(__xludf.DUMMYFUNCTION("""COMPUTED_VALUE"""),0)</f>
        <v>0</v>
      </c>
      <c r="AO136" s="2">
        <f ca="1">IFERROR(__xludf.DUMMYFUNCTION("""COMPUTED_VALUE"""),0)</f>
        <v>0</v>
      </c>
      <c r="AP136" s="2">
        <f ca="1">IFERROR(__xludf.DUMMYFUNCTION("""COMPUTED_VALUE"""),0)</f>
        <v>0</v>
      </c>
      <c r="AQ136" s="2">
        <f ca="1">IFERROR(__xludf.DUMMYFUNCTION("""COMPUTED_VALUE"""),0)</f>
        <v>0</v>
      </c>
      <c r="AR136" s="2">
        <f ca="1">IFERROR(__xludf.DUMMYFUNCTION("""COMPUTED_VALUE"""),0)</f>
        <v>0</v>
      </c>
      <c r="AS136" s="2">
        <f ca="1">IFERROR(__xludf.DUMMYFUNCTION("""COMPUTED_VALUE"""),0)</f>
        <v>0</v>
      </c>
      <c r="AT136" s="2">
        <f ca="1">IFERROR(__xludf.DUMMYFUNCTION("""COMPUTED_VALUE"""),0)</f>
        <v>0</v>
      </c>
      <c r="AU136" s="2">
        <f ca="1">IFERROR(__xludf.DUMMYFUNCTION("""COMPUTED_VALUE"""),0)</f>
        <v>0</v>
      </c>
      <c r="AV136" s="2">
        <f ca="1">IFERROR(__xludf.DUMMYFUNCTION("""COMPUTED_VALUE"""),0)</f>
        <v>0</v>
      </c>
      <c r="AW136" s="2">
        <f ca="1">IFERROR(__xludf.DUMMYFUNCTION("""COMPUTED_VALUE"""),0)</f>
        <v>0</v>
      </c>
      <c r="AX136" s="2">
        <f ca="1">IFERROR(__xludf.DUMMYFUNCTION("""COMPUTED_VALUE"""),0)</f>
        <v>0</v>
      </c>
      <c r="AY136" s="2">
        <f ca="1">IFERROR(__xludf.DUMMYFUNCTION("""COMPUTED_VALUE"""),0)</f>
        <v>0</v>
      </c>
      <c r="AZ136" s="2">
        <f ca="1">IFERROR(__xludf.DUMMYFUNCTION("""COMPUTED_VALUE"""),0)</f>
        <v>0</v>
      </c>
    </row>
    <row r="137" spans="1:52" ht="13.2" x14ac:dyDescent="0.25">
      <c r="A137" s="2" t="str">
        <f ca="1">IFERROR(__xludf.DUMMYFUNCTION("""COMPUTED_VALUE"""),"")</f>
        <v/>
      </c>
      <c r="B137" s="2" t="str">
        <f ca="1">IFERROR(__xludf.DUMMYFUNCTION("""COMPUTED_VALUE"""),"Jordan")</f>
        <v>Jordan</v>
      </c>
      <c r="C137" s="2">
        <f ca="1">IFERROR(__xludf.DUMMYFUNCTION("""COMPUTED_VALUE"""),31.24)</f>
        <v>31.24</v>
      </c>
      <c r="D137" s="2">
        <f ca="1">IFERROR(__xludf.DUMMYFUNCTION("""COMPUTED_VALUE"""),36.51)</f>
        <v>36.51</v>
      </c>
      <c r="E137" s="2">
        <f ca="1">IFERROR(__xludf.DUMMYFUNCTION("""COMPUTED_VALUE"""),0)</f>
        <v>0</v>
      </c>
      <c r="F137" s="2">
        <f ca="1">IFERROR(__xludf.DUMMYFUNCTION("""COMPUTED_VALUE"""),0)</f>
        <v>0</v>
      </c>
      <c r="G137" s="2">
        <f ca="1">IFERROR(__xludf.DUMMYFUNCTION("""COMPUTED_VALUE"""),0)</f>
        <v>0</v>
      </c>
      <c r="H137" s="2">
        <f ca="1">IFERROR(__xludf.DUMMYFUNCTION("""COMPUTED_VALUE"""),0)</f>
        <v>0</v>
      </c>
      <c r="I137" s="2">
        <f ca="1">IFERROR(__xludf.DUMMYFUNCTION("""COMPUTED_VALUE"""),0)</f>
        <v>0</v>
      </c>
      <c r="J137" s="2">
        <f ca="1">IFERROR(__xludf.DUMMYFUNCTION("""COMPUTED_VALUE"""),0)</f>
        <v>0</v>
      </c>
      <c r="K137" s="2">
        <f ca="1">IFERROR(__xludf.DUMMYFUNCTION("""COMPUTED_VALUE"""),0)</f>
        <v>0</v>
      </c>
      <c r="L137" s="2">
        <f ca="1">IFERROR(__xludf.DUMMYFUNCTION("""COMPUTED_VALUE"""),0)</f>
        <v>0</v>
      </c>
      <c r="M137" s="2">
        <f ca="1">IFERROR(__xludf.DUMMYFUNCTION("""COMPUTED_VALUE"""),0)</f>
        <v>0</v>
      </c>
      <c r="N137" s="2">
        <f ca="1">IFERROR(__xludf.DUMMYFUNCTION("""COMPUTED_VALUE"""),0)</f>
        <v>0</v>
      </c>
      <c r="O137" s="2">
        <f ca="1">IFERROR(__xludf.DUMMYFUNCTION("""COMPUTED_VALUE"""),0)</f>
        <v>0</v>
      </c>
      <c r="P137" s="2">
        <f ca="1">IFERROR(__xludf.DUMMYFUNCTION("""COMPUTED_VALUE"""),0)</f>
        <v>0</v>
      </c>
      <c r="Q137" s="2">
        <f ca="1">IFERROR(__xludf.DUMMYFUNCTION("""COMPUTED_VALUE"""),0)</f>
        <v>0</v>
      </c>
      <c r="R137" s="2">
        <f ca="1">IFERROR(__xludf.DUMMYFUNCTION("""COMPUTED_VALUE"""),0)</f>
        <v>0</v>
      </c>
      <c r="S137" s="2">
        <f ca="1">IFERROR(__xludf.DUMMYFUNCTION("""COMPUTED_VALUE"""),0)</f>
        <v>0</v>
      </c>
      <c r="T137" s="2">
        <f ca="1">IFERROR(__xludf.DUMMYFUNCTION("""COMPUTED_VALUE"""),0)</f>
        <v>0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Z137" s="2">
        <f ca="1">IFERROR(__xludf.DUMMYFUNCTION("""COMPUTED_VALUE"""),0)</f>
        <v>0</v>
      </c>
      <c r="AA137" s="2">
        <f ca="1">IFERROR(__xludf.DUMMYFUNCTION("""COMPUTED_VALUE"""),0)</f>
        <v>0</v>
      </c>
      <c r="AB137" s="2">
        <f ca="1">IFERROR(__xludf.DUMMYFUNCTION("""COMPUTED_VALUE"""),0)</f>
        <v>0</v>
      </c>
      <c r="AC137" s="2">
        <f ca="1">IFERROR(__xludf.DUMMYFUNCTION("""COMPUTED_VALUE"""),0)</f>
        <v>0</v>
      </c>
      <c r="AD137" s="2">
        <f ca="1">IFERROR(__xludf.DUMMYFUNCTION("""COMPUTED_VALUE"""),0)</f>
        <v>0</v>
      </c>
      <c r="AE137" s="2">
        <f ca="1">IFERROR(__xludf.DUMMYFUNCTION("""COMPUTED_VALUE"""),0)</f>
        <v>0</v>
      </c>
      <c r="AF137" s="2">
        <f ca="1">IFERROR(__xludf.DUMMYFUNCTION("""COMPUTED_VALUE"""),0)</f>
        <v>0</v>
      </c>
      <c r="AG137" s="2">
        <f ca="1">IFERROR(__xludf.DUMMYFUNCTION("""COMPUTED_VALUE"""),0)</f>
        <v>0</v>
      </c>
      <c r="AH137" s="2">
        <f ca="1">IFERROR(__xludf.DUMMYFUNCTION("""COMPUTED_VALUE"""),0)</f>
        <v>0</v>
      </c>
      <c r="AI137" s="2">
        <f ca="1">IFERROR(__xludf.DUMMYFUNCTION("""COMPUTED_VALUE"""),0)</f>
        <v>0</v>
      </c>
      <c r="AJ137" s="2">
        <f ca="1">IFERROR(__xludf.DUMMYFUNCTION("""COMPUTED_VALUE"""),0)</f>
        <v>0</v>
      </c>
      <c r="AK137" s="2">
        <f ca="1">IFERROR(__xludf.DUMMYFUNCTION("""COMPUTED_VALUE"""),0)</f>
        <v>0</v>
      </c>
      <c r="AL137" s="2">
        <f ca="1">IFERROR(__xludf.DUMMYFUNCTION("""COMPUTED_VALUE"""),0)</f>
        <v>0</v>
      </c>
      <c r="AM137" s="2">
        <f ca="1">IFERROR(__xludf.DUMMYFUNCTION("""COMPUTED_VALUE"""),0)</f>
        <v>0</v>
      </c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IFERROR(__xludf.DUMMYFUNCTION("""COMPUTED_VALUE"""),0)</f>
        <v>0</v>
      </c>
      <c r="AR137" s="2">
        <f ca="1">IFERROR(__xludf.DUMMYFUNCTION("""COMPUTED_VALUE"""),0)</f>
        <v>0</v>
      </c>
      <c r="AS137" s="2">
        <f ca="1">IFERROR(__xludf.DUMMYFUNCTION("""COMPUTED_VALUE"""),0)</f>
        <v>0</v>
      </c>
      <c r="AT137" s="2">
        <f ca="1">IFERROR(__xludf.DUMMYFUNCTION("""COMPUTED_VALUE"""),0)</f>
        <v>0</v>
      </c>
      <c r="AU137" s="2">
        <f ca="1">IFERROR(__xludf.DUMMYFUNCTION("""COMPUTED_VALUE"""),0)</f>
        <v>0</v>
      </c>
      <c r="AV137" s="2">
        <f ca="1">IFERROR(__xludf.DUMMYFUNCTION("""COMPUTED_VALUE"""),0)</f>
        <v>0</v>
      </c>
      <c r="AW137" s="2">
        <f ca="1">IFERROR(__xludf.DUMMYFUNCTION("""COMPUTED_VALUE"""),0)</f>
        <v>0</v>
      </c>
      <c r="AX137" s="2">
        <f ca="1">IFERROR(__xludf.DUMMYFUNCTION("""COMPUTED_VALUE"""),0)</f>
        <v>0</v>
      </c>
      <c r="AY137" s="2">
        <f ca="1">IFERROR(__xludf.DUMMYFUNCTION("""COMPUTED_VALUE"""),0)</f>
        <v>0</v>
      </c>
      <c r="AZ137" s="2">
        <f ca="1">IFERROR(__xludf.DUMMYFUNCTION("""COMPUTED_VALUE"""),0)</f>
        <v>0</v>
      </c>
    </row>
    <row r="138" spans="1:52" ht="13.2" x14ac:dyDescent="0.25">
      <c r="A138" s="2" t="str">
        <f ca="1">IFERROR(__xludf.DUMMYFUNCTION("""COMPUTED_VALUE""")," Norfolk County, MA")</f>
        <v xml:space="preserve"> Norfolk County, MA</v>
      </c>
      <c r="B138" s="2" t="str">
        <f ca="1">IFERROR(__xludf.DUMMYFUNCTION("""COMPUTED_VALUE"""),"US")</f>
        <v>US</v>
      </c>
      <c r="C138" s="2">
        <f ca="1">IFERROR(__xludf.DUMMYFUNCTION("""COMPUTED_VALUE"""),42.1767)</f>
        <v>42.176699999999997</v>
      </c>
      <c r="D138" s="2">
        <f ca="1">IFERROR(__xludf.DUMMYFUNCTION("""COMPUTED_VALUE"""),-71.1449)</f>
        <v>-71.144900000000007</v>
      </c>
      <c r="E138" s="2">
        <f ca="1">IFERROR(__xludf.DUMMYFUNCTION("""COMPUTED_VALUE"""),0)</f>
        <v>0</v>
      </c>
      <c r="F138" s="2">
        <f ca="1">IFERROR(__xludf.DUMMYFUNCTION("""COMPUTED_VALUE"""),0)</f>
        <v>0</v>
      </c>
      <c r="G138" s="2">
        <f ca="1">IFERROR(__xludf.DUMMYFUNCTION("""COMPUTED_VALUE"""),0)</f>
        <v>0</v>
      </c>
      <c r="H138" s="2">
        <f ca="1">IFERROR(__xludf.DUMMYFUNCTION("""COMPUTED_VALUE"""),0)</f>
        <v>0</v>
      </c>
      <c r="I138" s="2">
        <f ca="1">IFERROR(__xludf.DUMMYFUNCTION("""COMPUTED_VALUE"""),0)</f>
        <v>0</v>
      </c>
      <c r="J138" s="2">
        <f ca="1">IFERROR(__xludf.DUMMYFUNCTION("""COMPUTED_VALUE"""),0)</f>
        <v>0</v>
      </c>
      <c r="K138" s="2">
        <f ca="1">IFERROR(__xludf.DUMMYFUNCTION("""COMPUTED_VALUE"""),0)</f>
        <v>0</v>
      </c>
      <c r="L138" s="2">
        <f ca="1">IFERROR(__xludf.DUMMYFUNCTION("""COMPUTED_VALUE"""),0)</f>
        <v>0</v>
      </c>
      <c r="M138" s="2">
        <f ca="1">IFERROR(__xludf.DUMMYFUNCTION("""COMPUTED_VALUE"""),0)</f>
        <v>0</v>
      </c>
      <c r="N138" s="2">
        <f ca="1">IFERROR(__xludf.DUMMYFUNCTION("""COMPUTED_VALUE"""),0)</f>
        <v>0</v>
      </c>
      <c r="O138" s="2">
        <f ca="1">IFERROR(__xludf.DUMMYFUNCTION("""COMPUTED_VALUE"""),0)</f>
        <v>0</v>
      </c>
      <c r="P138" s="2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Z138" s="2">
        <f ca="1">IFERROR(__xludf.DUMMYFUNCTION("""COMPUTED_VALUE"""),0)</f>
        <v>0</v>
      </c>
      <c r="AA138" s="2">
        <f ca="1">IFERROR(__xludf.DUMMYFUNCTION("""COMPUTED_VALUE"""),0)</f>
        <v>0</v>
      </c>
      <c r="AB138" s="2">
        <f ca="1">IFERROR(__xludf.DUMMYFUNCTION("""COMPUTED_VALUE"""),0)</f>
        <v>0</v>
      </c>
      <c r="AC138" s="2">
        <f ca="1">IFERROR(__xludf.DUMMYFUNCTION("""COMPUTED_VALUE"""),0)</f>
        <v>0</v>
      </c>
      <c r="AD138" s="2">
        <f ca="1">IFERROR(__xludf.DUMMYFUNCTION("""COMPUTED_VALUE"""),0)</f>
        <v>0</v>
      </c>
      <c r="AE138" s="2">
        <f ca="1">IFERROR(__xludf.DUMMYFUNCTION("""COMPUTED_VALUE"""),0)</f>
        <v>0</v>
      </c>
      <c r="AF138" s="2">
        <f ca="1">IFERROR(__xludf.DUMMYFUNCTION("""COMPUTED_VALUE"""),0)</f>
        <v>0</v>
      </c>
      <c r="AG138" s="2">
        <f ca="1">IFERROR(__xludf.DUMMYFUNCTION("""COMPUTED_VALUE"""),0)</f>
        <v>0</v>
      </c>
      <c r="AH138" s="2">
        <f ca="1">IFERROR(__xludf.DUMMYFUNCTION("""COMPUTED_VALUE"""),0)</f>
        <v>0</v>
      </c>
      <c r="AI138" s="2">
        <f ca="1">IFERROR(__xludf.DUMMYFUNCTION("""COMPUTED_VALUE"""),0)</f>
        <v>0</v>
      </c>
      <c r="AJ138" s="2">
        <f ca="1">IFERROR(__xludf.DUMMYFUNCTION("""COMPUTED_VALUE"""),0)</f>
        <v>0</v>
      </c>
      <c r="AK138" s="2">
        <f ca="1">IFERROR(__xludf.DUMMYFUNCTION("""COMPUTED_VALUE"""),0)</f>
        <v>0</v>
      </c>
      <c r="AL138" s="2">
        <f ca="1">IFERROR(__xludf.DUMMYFUNCTION("""COMPUTED_VALUE"""),0)</f>
        <v>0</v>
      </c>
      <c r="AM138" s="2">
        <f ca="1">IFERROR(__xludf.DUMMYFUNCTION("""COMPUTED_VALUE"""),0)</f>
        <v>0</v>
      </c>
      <c r="AN138" s="2">
        <f ca="1">IFERROR(__xludf.DUMMYFUNCTION("""COMPUTED_VALUE"""),0)</f>
        <v>0</v>
      </c>
      <c r="AO138" s="2">
        <f ca="1">IFERROR(__xludf.DUMMYFUNCTION("""COMPUTED_VALUE"""),0)</f>
        <v>0</v>
      </c>
      <c r="AP138" s="2">
        <f ca="1">IFERROR(__xludf.DUMMYFUNCTION("""COMPUTED_VALUE"""),0)</f>
        <v>0</v>
      </c>
      <c r="AQ138" s="2">
        <f ca="1">IFERROR(__xludf.DUMMYFUNCTION("""COMPUTED_VALUE"""),0)</f>
        <v>0</v>
      </c>
      <c r="AR138" s="2">
        <f ca="1">IFERROR(__xludf.DUMMYFUNCTION("""COMPUTED_VALUE"""),0)</f>
        <v>0</v>
      </c>
      <c r="AS138" s="2">
        <f ca="1">IFERROR(__xludf.DUMMYFUNCTION("""COMPUTED_VALUE"""),0)</f>
        <v>0</v>
      </c>
      <c r="AT138" s="2">
        <f ca="1">IFERROR(__xludf.DUMMYFUNCTION("""COMPUTED_VALUE"""),0)</f>
        <v>0</v>
      </c>
      <c r="AU138" s="2">
        <f ca="1">IFERROR(__xludf.DUMMYFUNCTION("""COMPUTED_VALUE"""),0)</f>
        <v>0</v>
      </c>
      <c r="AV138" s="2">
        <f ca="1">IFERROR(__xludf.DUMMYFUNCTION("""COMPUTED_VALUE"""),0)</f>
        <v>0</v>
      </c>
      <c r="AW138" s="2">
        <f ca="1">IFERROR(__xludf.DUMMYFUNCTION("""COMPUTED_VALUE"""),0)</f>
        <v>0</v>
      </c>
      <c r="AX138" s="2">
        <f ca="1">IFERROR(__xludf.DUMMYFUNCTION("""COMPUTED_VALUE"""),0)</f>
        <v>0</v>
      </c>
      <c r="AY138" s="2">
        <f ca="1">IFERROR(__xludf.DUMMYFUNCTION("""COMPUTED_VALUE"""),0)</f>
        <v>0</v>
      </c>
      <c r="AZ138" s="2">
        <f ca="1">IFERROR(__xludf.DUMMYFUNCTION("""COMPUTED_VALUE"""),0)</f>
        <v>0</v>
      </c>
    </row>
    <row r="139" spans="1:52" ht="13.2" x14ac:dyDescent="0.25">
      <c r="A139" s="2" t="str">
        <f ca="1">IFERROR(__xludf.DUMMYFUNCTION("""COMPUTED_VALUE"""),"Maricopa County, AZ")</f>
        <v>Maricopa County, AZ</v>
      </c>
      <c r="B139" s="2" t="str">
        <f ca="1">IFERROR(__xludf.DUMMYFUNCTION("""COMPUTED_VALUE"""),"US")</f>
        <v>US</v>
      </c>
      <c r="C139" s="2">
        <f ca="1">IFERROR(__xludf.DUMMYFUNCTION("""COMPUTED_VALUE"""),33.2918)</f>
        <v>33.291800000000002</v>
      </c>
      <c r="D139" s="2">
        <f ca="1">IFERROR(__xludf.DUMMYFUNCTION("""COMPUTED_VALUE"""),-112.4291)</f>
        <v>-112.42910000000001</v>
      </c>
      <c r="E139" s="2">
        <f ca="1">IFERROR(__xludf.DUMMYFUNCTION("""COMPUTED_VALUE"""),0)</f>
        <v>0</v>
      </c>
      <c r="F139" s="2">
        <f ca="1">IFERROR(__xludf.DUMMYFUNCTION("""COMPUTED_VALUE"""),0)</f>
        <v>0</v>
      </c>
      <c r="G139" s="2">
        <f ca="1">IFERROR(__xludf.DUMMYFUNCTION("""COMPUTED_VALUE"""),0)</f>
        <v>0</v>
      </c>
      <c r="H139" s="2">
        <f ca="1">IFERROR(__xludf.DUMMYFUNCTION("""COMPUTED_VALUE"""),0)</f>
        <v>0</v>
      </c>
      <c r="I139" s="2">
        <f ca="1">IFERROR(__xludf.DUMMYFUNCTION("""COMPUTED_VALUE"""),0)</f>
        <v>0</v>
      </c>
      <c r="J139" s="2">
        <f ca="1">IFERROR(__xludf.DUMMYFUNCTION("""COMPUTED_VALUE"""),0)</f>
        <v>0</v>
      </c>
      <c r="K139" s="2">
        <f ca="1">IFERROR(__xludf.DUMMYFUNCTION("""COMPUTED_VALUE"""),0)</f>
        <v>0</v>
      </c>
      <c r="L139" s="2">
        <f ca="1">IFERROR(__xludf.DUMMYFUNCTION("""COMPUTED_VALUE"""),0)</f>
        <v>0</v>
      </c>
      <c r="M139" s="2">
        <f ca="1">IFERROR(__xludf.DUMMYFUNCTION("""COMPUTED_VALUE"""),0)</f>
        <v>0</v>
      </c>
      <c r="N139" s="2">
        <f ca="1">IFERROR(__xludf.DUMMYFUNCTION("""COMPUTED_VALUE"""),0)</f>
        <v>0</v>
      </c>
      <c r="O139" s="2">
        <f ca="1">IFERROR(__xludf.DUMMYFUNCTION("""COMPUTED_VALUE"""),0)</f>
        <v>0</v>
      </c>
      <c r="P139" s="2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Z139" s="2">
        <f ca="1">IFERROR(__xludf.DUMMYFUNCTION("""COMPUTED_VALUE"""),0)</f>
        <v>0</v>
      </c>
      <c r="AA139" s="2">
        <f ca="1">IFERROR(__xludf.DUMMYFUNCTION("""COMPUTED_VALUE"""),0)</f>
        <v>0</v>
      </c>
      <c r="AB139" s="2">
        <f ca="1">IFERROR(__xludf.DUMMYFUNCTION("""COMPUTED_VALUE"""),0)</f>
        <v>0</v>
      </c>
      <c r="AC139" s="2">
        <f ca="1">IFERROR(__xludf.DUMMYFUNCTION("""COMPUTED_VALUE"""),0)</f>
        <v>0</v>
      </c>
      <c r="AD139" s="2">
        <f ca="1">IFERROR(__xludf.DUMMYFUNCTION("""COMPUTED_VALUE"""),0)</f>
        <v>0</v>
      </c>
      <c r="AE139" s="2">
        <f ca="1">IFERROR(__xludf.DUMMYFUNCTION("""COMPUTED_VALUE"""),0)</f>
        <v>0</v>
      </c>
      <c r="AF139" s="2">
        <f ca="1">IFERROR(__xludf.DUMMYFUNCTION("""COMPUTED_VALUE"""),0)</f>
        <v>0</v>
      </c>
      <c r="AG139" s="2">
        <f ca="1">IFERROR(__xludf.DUMMYFUNCTION("""COMPUTED_VALUE"""),0)</f>
        <v>0</v>
      </c>
      <c r="AH139" s="2">
        <f ca="1">IFERROR(__xludf.DUMMYFUNCTION("""COMPUTED_VALUE"""),0)</f>
        <v>0</v>
      </c>
      <c r="AI139" s="2">
        <f ca="1">IFERROR(__xludf.DUMMYFUNCTION("""COMPUTED_VALUE"""),0)</f>
        <v>0</v>
      </c>
      <c r="AJ139" s="2">
        <f ca="1">IFERROR(__xludf.DUMMYFUNCTION("""COMPUTED_VALUE"""),0)</f>
        <v>0</v>
      </c>
      <c r="AK139" s="2">
        <f ca="1">IFERROR(__xludf.DUMMYFUNCTION("""COMPUTED_VALUE"""),0)</f>
        <v>0</v>
      </c>
      <c r="AL139" s="2">
        <f ca="1">IFERROR(__xludf.DUMMYFUNCTION("""COMPUTED_VALUE"""),0)</f>
        <v>0</v>
      </c>
      <c r="AM139" s="2">
        <f ca="1">IFERROR(__xludf.DUMMYFUNCTION("""COMPUTED_VALUE"""),1)</f>
        <v>1</v>
      </c>
      <c r="AN139" s="2">
        <f ca="1">IFERROR(__xludf.DUMMYFUNCTION("""COMPUTED_VALUE"""),1)</f>
        <v>1</v>
      </c>
      <c r="AO139" s="2">
        <f ca="1">IFERROR(__xludf.DUMMYFUNCTION("""COMPUTED_VALUE"""),1)</f>
        <v>1</v>
      </c>
      <c r="AP139" s="2">
        <f ca="1">IFERROR(__xludf.DUMMYFUNCTION("""COMPUTED_VALUE"""),1)</f>
        <v>1</v>
      </c>
      <c r="AQ139" s="2">
        <f ca="1">IFERROR(__xludf.DUMMYFUNCTION("""COMPUTED_VALUE"""),1)</f>
        <v>1</v>
      </c>
      <c r="AR139" s="2">
        <f ca="1">IFERROR(__xludf.DUMMYFUNCTION("""COMPUTED_VALUE"""),1)</f>
        <v>1</v>
      </c>
      <c r="AS139" s="2">
        <f ca="1">IFERROR(__xludf.DUMMYFUNCTION("""COMPUTED_VALUE"""),1)</f>
        <v>1</v>
      </c>
      <c r="AT139" s="2">
        <f ca="1">IFERROR(__xludf.DUMMYFUNCTION("""COMPUTED_VALUE"""),1)</f>
        <v>1</v>
      </c>
      <c r="AU139" s="2">
        <f ca="1">IFERROR(__xludf.DUMMYFUNCTION("""COMPUTED_VALUE"""),1)</f>
        <v>1</v>
      </c>
      <c r="AV139" s="2">
        <f ca="1">IFERROR(__xludf.DUMMYFUNCTION("""COMPUTED_VALUE"""),1)</f>
        <v>1</v>
      </c>
      <c r="AW139" s="2">
        <f ca="1">IFERROR(__xludf.DUMMYFUNCTION("""COMPUTED_VALUE"""),1)</f>
        <v>1</v>
      </c>
      <c r="AX139" s="2">
        <f ca="1">IFERROR(__xludf.DUMMYFUNCTION("""COMPUTED_VALUE"""),1)</f>
        <v>1</v>
      </c>
      <c r="AY139" s="2">
        <f ca="1">IFERROR(__xludf.DUMMYFUNCTION("""COMPUTED_VALUE"""),1)</f>
        <v>1</v>
      </c>
      <c r="AZ139" s="2">
        <f ca="1">IFERROR(__xludf.DUMMYFUNCTION("""COMPUTED_VALUE"""),1)</f>
        <v>1</v>
      </c>
    </row>
    <row r="140" spans="1:52" ht="13.2" x14ac:dyDescent="0.25">
      <c r="A140" s="2" t="str">
        <f ca="1">IFERROR(__xludf.DUMMYFUNCTION("""COMPUTED_VALUE"""),"Wake County, NC")</f>
        <v>Wake County, NC</v>
      </c>
      <c r="B140" s="2" t="str">
        <f ca="1">IFERROR(__xludf.DUMMYFUNCTION("""COMPUTED_VALUE"""),"US")</f>
        <v>US</v>
      </c>
      <c r="C140" s="2">
        <f ca="1">IFERROR(__xludf.DUMMYFUNCTION("""COMPUTED_VALUE"""),35.8032)</f>
        <v>35.803199999999997</v>
      </c>
      <c r="D140" s="2">
        <f ca="1">IFERROR(__xludf.DUMMYFUNCTION("""COMPUTED_VALUE"""),-78.5661)</f>
        <v>-78.566100000000006</v>
      </c>
      <c r="E140" s="2">
        <f ca="1">IFERROR(__xludf.DUMMYFUNCTION("""COMPUTED_VALUE"""),0)</f>
        <v>0</v>
      </c>
      <c r="F140" s="2">
        <f ca="1">IFERROR(__xludf.DUMMYFUNCTION("""COMPUTED_VALUE"""),0)</f>
        <v>0</v>
      </c>
      <c r="G140" s="2">
        <f ca="1">IFERROR(__xludf.DUMMYFUNCTION("""COMPUTED_VALUE"""),0)</f>
        <v>0</v>
      </c>
      <c r="H140" s="2">
        <f ca="1">IFERROR(__xludf.DUMMYFUNCTION("""COMPUTED_VALUE"""),0)</f>
        <v>0</v>
      </c>
      <c r="I140" s="2">
        <f ca="1">IFERROR(__xludf.DUMMYFUNCTION("""COMPUTED_VALUE"""),0)</f>
        <v>0</v>
      </c>
      <c r="J140" s="2">
        <f ca="1">IFERROR(__xludf.DUMMYFUNCTION("""COMPUTED_VALUE"""),0)</f>
        <v>0</v>
      </c>
      <c r="K140" s="2">
        <f ca="1">IFERROR(__xludf.DUMMYFUNCTION("""COMPUTED_VALUE"""),0)</f>
        <v>0</v>
      </c>
      <c r="L140" s="2">
        <f ca="1">IFERROR(__xludf.DUMMYFUNCTION("""COMPUTED_VALUE"""),0)</f>
        <v>0</v>
      </c>
      <c r="M140" s="2">
        <f ca="1">IFERROR(__xludf.DUMMYFUNCTION("""COMPUTED_VALUE"""),0)</f>
        <v>0</v>
      </c>
      <c r="N140" s="2">
        <f ca="1">IFERROR(__xludf.DUMMYFUNCTION("""COMPUTED_VALUE"""),0)</f>
        <v>0</v>
      </c>
      <c r="O140" s="2">
        <f ca="1">IFERROR(__xludf.DUMMYFUNCTION("""COMPUTED_VALUE"""),0)</f>
        <v>0</v>
      </c>
      <c r="P140" s="2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Z140" s="2">
        <f ca="1">IFERROR(__xludf.DUMMYFUNCTION("""COMPUTED_VALUE"""),0)</f>
        <v>0</v>
      </c>
      <c r="AA140" s="2">
        <f ca="1">IFERROR(__xludf.DUMMYFUNCTION("""COMPUTED_VALUE"""),0)</f>
        <v>0</v>
      </c>
      <c r="AB140" s="2">
        <f ca="1">IFERROR(__xludf.DUMMYFUNCTION("""COMPUTED_VALUE"""),0)</f>
        <v>0</v>
      </c>
      <c r="AC140" s="2">
        <f ca="1">IFERROR(__xludf.DUMMYFUNCTION("""COMPUTED_VALUE"""),0)</f>
        <v>0</v>
      </c>
      <c r="AD140" s="2">
        <f ca="1">IFERROR(__xludf.DUMMYFUNCTION("""COMPUTED_VALUE"""),0)</f>
        <v>0</v>
      </c>
      <c r="AE140" s="2">
        <f ca="1">IFERROR(__xludf.DUMMYFUNCTION("""COMPUTED_VALUE"""),0)</f>
        <v>0</v>
      </c>
      <c r="AF140" s="2">
        <f ca="1">IFERROR(__xludf.DUMMYFUNCTION("""COMPUTED_VALUE"""),0)</f>
        <v>0</v>
      </c>
      <c r="AG140" s="2">
        <f ca="1">IFERROR(__xludf.DUMMYFUNCTION("""COMPUTED_VALUE"""),0)</f>
        <v>0</v>
      </c>
      <c r="AH140" s="2">
        <f ca="1">IFERROR(__xludf.DUMMYFUNCTION("""COMPUTED_VALUE"""),0)</f>
        <v>0</v>
      </c>
      <c r="AI140" s="2">
        <f ca="1">IFERROR(__xludf.DUMMYFUNCTION("""COMPUTED_VALUE"""),0)</f>
        <v>0</v>
      </c>
      <c r="AJ140" s="2">
        <f ca="1">IFERROR(__xludf.DUMMYFUNCTION("""COMPUTED_VALUE"""),0)</f>
        <v>0</v>
      </c>
      <c r="AK140" s="2">
        <f ca="1">IFERROR(__xludf.DUMMYFUNCTION("""COMPUTED_VALUE"""),0)</f>
        <v>0</v>
      </c>
      <c r="AL140" s="2">
        <f ca="1">IFERROR(__xludf.DUMMYFUNCTION("""COMPUTED_VALUE"""),0)</f>
        <v>0</v>
      </c>
      <c r="AM140" s="2">
        <f ca="1">IFERROR(__xludf.DUMMYFUNCTION("""COMPUTED_VALUE"""),0)</f>
        <v>0</v>
      </c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IFERROR(__xludf.DUMMYFUNCTION("""COMPUTED_VALUE"""),0)</f>
        <v>0</v>
      </c>
      <c r="AQ140" s="2">
        <f ca="1">IFERROR(__xludf.DUMMYFUNCTION("""COMPUTED_VALUE"""),0)</f>
        <v>0</v>
      </c>
      <c r="AR140" s="2">
        <f ca="1">IFERROR(__xludf.DUMMYFUNCTION("""COMPUTED_VALUE"""),0)</f>
        <v>0</v>
      </c>
      <c r="AS140" s="2">
        <f ca="1">IFERROR(__xludf.DUMMYFUNCTION("""COMPUTED_VALUE"""),0)</f>
        <v>0</v>
      </c>
      <c r="AT140" s="2">
        <f ca="1">IFERROR(__xludf.DUMMYFUNCTION("""COMPUTED_VALUE"""),0)</f>
        <v>0</v>
      </c>
      <c r="AU140" s="2">
        <f ca="1">IFERROR(__xludf.DUMMYFUNCTION("""COMPUTED_VALUE"""),0)</f>
        <v>0</v>
      </c>
      <c r="AV140" s="2">
        <f ca="1">IFERROR(__xludf.DUMMYFUNCTION("""COMPUTED_VALUE"""),0)</f>
        <v>0</v>
      </c>
      <c r="AW140" s="2">
        <f ca="1">IFERROR(__xludf.DUMMYFUNCTION("""COMPUTED_VALUE"""),0)</f>
        <v>0</v>
      </c>
      <c r="AX140" s="2">
        <f ca="1">IFERROR(__xludf.DUMMYFUNCTION("""COMPUTED_VALUE"""),0)</f>
        <v>0</v>
      </c>
      <c r="AY140" s="2">
        <f ca="1">IFERROR(__xludf.DUMMYFUNCTION("""COMPUTED_VALUE"""),0)</f>
        <v>0</v>
      </c>
      <c r="AZ140" s="2">
        <f ca="1">IFERROR(__xludf.DUMMYFUNCTION("""COMPUTED_VALUE"""),0)</f>
        <v>0</v>
      </c>
    </row>
    <row r="141" spans="1:52" ht="13.2" x14ac:dyDescent="0.25">
      <c r="A141" s="2" t="str">
        <f ca="1">IFERROR(__xludf.DUMMYFUNCTION("""COMPUTED_VALUE"""),"Westchester County, NY")</f>
        <v>Westchester County, NY</v>
      </c>
      <c r="B141" s="2" t="str">
        <f ca="1">IFERROR(__xludf.DUMMYFUNCTION("""COMPUTED_VALUE"""),"US")</f>
        <v>US</v>
      </c>
      <c r="C141" s="2">
        <f ca="1">IFERROR(__xludf.DUMMYFUNCTION("""COMPUTED_VALUE"""),41.122)</f>
        <v>41.122</v>
      </c>
      <c r="D141" s="2">
        <f ca="1">IFERROR(__xludf.DUMMYFUNCTION("""COMPUTED_VALUE"""),-73.7949)</f>
        <v>-73.794899999999998</v>
      </c>
      <c r="E141" s="2">
        <f ca="1">IFERROR(__xludf.DUMMYFUNCTION("""COMPUTED_VALUE"""),0)</f>
        <v>0</v>
      </c>
      <c r="F141" s="2">
        <f ca="1">IFERROR(__xludf.DUMMYFUNCTION("""COMPUTED_VALUE"""),0)</f>
        <v>0</v>
      </c>
      <c r="G141" s="2">
        <f ca="1">IFERROR(__xludf.DUMMYFUNCTION("""COMPUTED_VALUE"""),0)</f>
        <v>0</v>
      </c>
      <c r="H141" s="2">
        <f ca="1">IFERROR(__xludf.DUMMYFUNCTION("""COMPUTED_VALUE"""),0)</f>
        <v>0</v>
      </c>
      <c r="I141" s="2">
        <f ca="1">IFERROR(__xludf.DUMMYFUNCTION("""COMPUTED_VALUE"""),0)</f>
        <v>0</v>
      </c>
      <c r="J141" s="2">
        <f ca="1">IFERROR(__xludf.DUMMYFUNCTION("""COMPUTED_VALUE"""),0)</f>
        <v>0</v>
      </c>
      <c r="K141" s="2">
        <f ca="1">IFERROR(__xludf.DUMMYFUNCTION("""COMPUTED_VALUE"""),0)</f>
        <v>0</v>
      </c>
      <c r="L141" s="2">
        <f ca="1">IFERROR(__xludf.DUMMYFUNCTION("""COMPUTED_VALUE"""),0)</f>
        <v>0</v>
      </c>
      <c r="M141" s="2">
        <f ca="1">IFERROR(__xludf.DUMMYFUNCTION("""COMPUTED_VALUE"""),0)</f>
        <v>0</v>
      </c>
      <c r="N141" s="2">
        <f ca="1">IFERROR(__xludf.DUMMYFUNCTION("""COMPUTED_VALUE"""),0)</f>
        <v>0</v>
      </c>
      <c r="O141" s="2">
        <f ca="1">IFERROR(__xludf.DUMMYFUNCTION("""COMPUTED_VALUE"""),0)</f>
        <v>0</v>
      </c>
      <c r="P141" s="2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Z141" s="2">
        <f ca="1">IFERROR(__xludf.DUMMYFUNCTION("""COMPUTED_VALUE"""),0)</f>
        <v>0</v>
      </c>
      <c r="AA141" s="2">
        <f ca="1">IFERROR(__xludf.DUMMYFUNCTION("""COMPUTED_VALUE"""),0)</f>
        <v>0</v>
      </c>
      <c r="AB141" s="2">
        <f ca="1">IFERROR(__xludf.DUMMYFUNCTION("""COMPUTED_VALUE"""),0)</f>
        <v>0</v>
      </c>
      <c r="AC141" s="2">
        <f ca="1">IFERROR(__xludf.DUMMYFUNCTION("""COMPUTED_VALUE"""),0)</f>
        <v>0</v>
      </c>
      <c r="AD141" s="2">
        <f ca="1">IFERROR(__xludf.DUMMYFUNCTION("""COMPUTED_VALUE"""),0)</f>
        <v>0</v>
      </c>
      <c r="AE141" s="2">
        <f ca="1">IFERROR(__xludf.DUMMYFUNCTION("""COMPUTED_VALUE"""),0)</f>
        <v>0</v>
      </c>
      <c r="AF141" s="2">
        <f ca="1">IFERROR(__xludf.DUMMYFUNCTION("""COMPUTED_VALUE"""),0)</f>
        <v>0</v>
      </c>
      <c r="AG141" s="2">
        <f ca="1">IFERROR(__xludf.DUMMYFUNCTION("""COMPUTED_VALUE"""),0)</f>
        <v>0</v>
      </c>
      <c r="AH141" s="2">
        <f ca="1">IFERROR(__xludf.DUMMYFUNCTION("""COMPUTED_VALUE"""),0)</f>
        <v>0</v>
      </c>
      <c r="AI141" s="2">
        <f ca="1">IFERROR(__xludf.DUMMYFUNCTION("""COMPUTED_VALUE"""),0)</f>
        <v>0</v>
      </c>
      <c r="AJ141" s="2">
        <f ca="1">IFERROR(__xludf.DUMMYFUNCTION("""COMPUTED_VALUE"""),0)</f>
        <v>0</v>
      </c>
      <c r="AK141" s="2">
        <f ca="1">IFERROR(__xludf.DUMMYFUNCTION("""COMPUTED_VALUE"""),0)</f>
        <v>0</v>
      </c>
      <c r="AL141" s="2">
        <f ca="1">IFERROR(__xludf.DUMMYFUNCTION("""COMPUTED_VALUE"""),0)</f>
        <v>0</v>
      </c>
      <c r="AM141" s="2">
        <f ca="1">IFERROR(__xludf.DUMMYFUNCTION("""COMPUTED_VALUE"""),0)</f>
        <v>0</v>
      </c>
      <c r="AN141" s="2">
        <f ca="1">IFERROR(__xludf.DUMMYFUNCTION("""COMPUTED_VALUE"""),0)</f>
        <v>0</v>
      </c>
      <c r="AO141" s="2">
        <f ca="1">IFERROR(__xludf.DUMMYFUNCTION("""COMPUTED_VALUE"""),0)</f>
        <v>0</v>
      </c>
      <c r="AP141" s="2">
        <f ca="1">IFERROR(__xludf.DUMMYFUNCTION("""COMPUTED_VALUE"""),0)</f>
        <v>0</v>
      </c>
      <c r="AQ141" s="2">
        <f ca="1">IFERROR(__xludf.DUMMYFUNCTION("""COMPUTED_VALUE"""),0)</f>
        <v>0</v>
      </c>
      <c r="AR141" s="2">
        <f ca="1">IFERROR(__xludf.DUMMYFUNCTION("""COMPUTED_VALUE"""),0)</f>
        <v>0</v>
      </c>
      <c r="AS141" s="2">
        <f ca="1">IFERROR(__xludf.DUMMYFUNCTION("""COMPUTED_VALUE"""),0)</f>
        <v>0</v>
      </c>
      <c r="AT141" s="2">
        <f ca="1">IFERROR(__xludf.DUMMYFUNCTION("""COMPUTED_VALUE"""),0)</f>
        <v>0</v>
      </c>
      <c r="AU141" s="2">
        <f ca="1">IFERROR(__xludf.DUMMYFUNCTION("""COMPUTED_VALUE"""),0)</f>
        <v>0</v>
      </c>
      <c r="AV141" s="2">
        <f ca="1">IFERROR(__xludf.DUMMYFUNCTION("""COMPUTED_VALUE"""),0)</f>
        <v>0</v>
      </c>
      <c r="AW141" s="2">
        <f ca="1">IFERROR(__xludf.DUMMYFUNCTION("""COMPUTED_VALUE"""),0)</f>
        <v>0</v>
      </c>
      <c r="AX141" s="2">
        <f ca="1">IFERROR(__xludf.DUMMYFUNCTION("""COMPUTED_VALUE"""),0)</f>
        <v>0</v>
      </c>
      <c r="AY141" s="2">
        <f ca="1">IFERROR(__xludf.DUMMYFUNCTION("""COMPUTED_VALUE"""),0)</f>
        <v>0</v>
      </c>
      <c r="AZ141" s="2">
        <f ca="1">IFERROR(__xludf.DUMMYFUNCTION("""COMPUTED_VALUE"""),0)</f>
        <v>0</v>
      </c>
    </row>
    <row r="142" spans="1:52" ht="13.2" x14ac:dyDescent="0.25">
      <c r="A142" s="2" t="str">
        <f ca="1">IFERROR(__xludf.DUMMYFUNCTION("""COMPUTED_VALUE"""),"")</f>
        <v/>
      </c>
      <c r="B142" s="2" t="str">
        <f ca="1">IFERROR(__xludf.DUMMYFUNCTION("""COMPUTED_VALUE"""),"Ukraine")</f>
        <v>Ukraine</v>
      </c>
      <c r="C142" s="2">
        <f ca="1">IFERROR(__xludf.DUMMYFUNCTION("""COMPUTED_VALUE"""),48.3794)</f>
        <v>48.379399999999997</v>
      </c>
      <c r="D142" s="2">
        <f ca="1">IFERROR(__xludf.DUMMYFUNCTION("""COMPUTED_VALUE"""),31.1656)</f>
        <v>31.165600000000001</v>
      </c>
      <c r="E142" s="2">
        <f ca="1">IFERROR(__xludf.DUMMYFUNCTION("""COMPUTED_VALUE"""),0)</f>
        <v>0</v>
      </c>
      <c r="F142" s="2">
        <f ca="1">IFERROR(__xludf.DUMMYFUNCTION("""COMPUTED_VALUE"""),0)</f>
        <v>0</v>
      </c>
      <c r="G142" s="2">
        <f ca="1">IFERROR(__xludf.DUMMYFUNCTION("""COMPUTED_VALUE"""),0)</f>
        <v>0</v>
      </c>
      <c r="H142" s="2">
        <f ca="1">IFERROR(__xludf.DUMMYFUNCTION("""COMPUTED_VALUE"""),0)</f>
        <v>0</v>
      </c>
      <c r="I142" s="2">
        <f ca="1">IFERROR(__xludf.DUMMYFUNCTION("""COMPUTED_VALUE"""),0)</f>
        <v>0</v>
      </c>
      <c r="J142" s="2">
        <f ca="1">IFERROR(__xludf.DUMMYFUNCTION("""COMPUTED_VALUE"""),0)</f>
        <v>0</v>
      </c>
      <c r="K142" s="2">
        <f ca="1">IFERROR(__xludf.DUMMYFUNCTION("""COMPUTED_VALUE"""),0)</f>
        <v>0</v>
      </c>
      <c r="L142" s="2">
        <f ca="1">IFERROR(__xludf.DUMMYFUNCTION("""COMPUTED_VALUE"""),0)</f>
        <v>0</v>
      </c>
      <c r="M142" s="2">
        <f ca="1">IFERROR(__xludf.DUMMYFUNCTION("""COMPUTED_VALUE"""),0)</f>
        <v>0</v>
      </c>
      <c r="N142" s="2">
        <f ca="1">IFERROR(__xludf.DUMMYFUNCTION("""COMPUTED_VALUE"""),0)</f>
        <v>0</v>
      </c>
      <c r="O142" s="2">
        <f ca="1">IFERROR(__xludf.DUMMYFUNCTION("""COMPUTED_VALUE"""),0)</f>
        <v>0</v>
      </c>
      <c r="P142" s="2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Z142" s="2">
        <f ca="1">IFERROR(__xludf.DUMMYFUNCTION("""COMPUTED_VALUE"""),0)</f>
        <v>0</v>
      </c>
      <c r="AA142" s="2">
        <f ca="1">IFERROR(__xludf.DUMMYFUNCTION("""COMPUTED_VALUE"""),0)</f>
        <v>0</v>
      </c>
      <c r="AB142" s="2">
        <f ca="1">IFERROR(__xludf.DUMMYFUNCTION("""COMPUTED_VALUE"""),0)</f>
        <v>0</v>
      </c>
      <c r="AC142" s="2">
        <f ca="1">IFERROR(__xludf.DUMMYFUNCTION("""COMPUTED_VALUE"""),0)</f>
        <v>0</v>
      </c>
      <c r="AD142" s="2">
        <f ca="1">IFERROR(__xludf.DUMMYFUNCTION("""COMPUTED_VALUE"""),0)</f>
        <v>0</v>
      </c>
      <c r="AE142" s="2">
        <f ca="1">IFERROR(__xludf.DUMMYFUNCTION("""COMPUTED_VALUE"""),0)</f>
        <v>0</v>
      </c>
      <c r="AF142" s="2">
        <f ca="1">IFERROR(__xludf.DUMMYFUNCTION("""COMPUTED_VALUE"""),0)</f>
        <v>0</v>
      </c>
      <c r="AG142" s="2">
        <f ca="1">IFERROR(__xludf.DUMMYFUNCTION("""COMPUTED_VALUE"""),0)</f>
        <v>0</v>
      </c>
      <c r="AH142" s="2">
        <f ca="1">IFERROR(__xludf.DUMMYFUNCTION("""COMPUTED_VALUE"""),0)</f>
        <v>0</v>
      </c>
      <c r="AI142" s="2">
        <f ca="1">IFERROR(__xludf.DUMMYFUNCTION("""COMPUTED_VALUE"""),0)</f>
        <v>0</v>
      </c>
      <c r="AJ142" s="2">
        <f ca="1">IFERROR(__xludf.DUMMYFUNCTION("""COMPUTED_VALUE"""),0)</f>
        <v>0</v>
      </c>
      <c r="AK142" s="2">
        <f ca="1">IFERROR(__xludf.DUMMYFUNCTION("""COMPUTED_VALUE"""),0)</f>
        <v>0</v>
      </c>
      <c r="AL142" s="2">
        <f ca="1">IFERROR(__xludf.DUMMYFUNCTION("""COMPUTED_VALUE"""),0)</f>
        <v>0</v>
      </c>
      <c r="AM142" s="2">
        <f ca="1">IFERROR(__xludf.DUMMYFUNCTION("""COMPUTED_VALUE"""),0)</f>
        <v>0</v>
      </c>
      <c r="AN142" s="2">
        <f ca="1">IFERROR(__xludf.DUMMYFUNCTION("""COMPUTED_VALUE"""),0)</f>
        <v>0</v>
      </c>
      <c r="AO142" s="2">
        <f ca="1">IFERROR(__xludf.DUMMYFUNCTION("""COMPUTED_VALUE"""),0)</f>
        <v>0</v>
      </c>
      <c r="AP142" s="2">
        <f ca="1">IFERROR(__xludf.DUMMYFUNCTION("""COMPUTED_VALUE"""),0)</f>
        <v>0</v>
      </c>
      <c r="AQ142" s="2">
        <f ca="1">IFERROR(__xludf.DUMMYFUNCTION("""COMPUTED_VALUE"""),0)</f>
        <v>0</v>
      </c>
      <c r="AR142" s="2">
        <f ca="1">IFERROR(__xludf.DUMMYFUNCTION("""COMPUTED_VALUE"""),0)</f>
        <v>0</v>
      </c>
      <c r="AS142" s="2">
        <f ca="1">IFERROR(__xludf.DUMMYFUNCTION("""COMPUTED_VALUE"""),0)</f>
        <v>0</v>
      </c>
      <c r="AT142" s="2">
        <f ca="1">IFERROR(__xludf.DUMMYFUNCTION("""COMPUTED_VALUE"""),0)</f>
        <v>0</v>
      </c>
      <c r="AU142" s="2">
        <f ca="1">IFERROR(__xludf.DUMMYFUNCTION("""COMPUTED_VALUE"""),0)</f>
        <v>0</v>
      </c>
      <c r="AV142" s="2">
        <f ca="1">IFERROR(__xludf.DUMMYFUNCTION("""COMPUTED_VALUE"""),0)</f>
        <v>0</v>
      </c>
      <c r="AW142" s="2">
        <f ca="1">IFERROR(__xludf.DUMMYFUNCTION("""COMPUTED_VALUE"""),0)</f>
        <v>0</v>
      </c>
      <c r="AX142" s="2">
        <f ca="1">IFERROR(__xludf.DUMMYFUNCTION("""COMPUTED_VALUE"""),0)</f>
        <v>0</v>
      </c>
      <c r="AY142" s="2">
        <f ca="1">IFERROR(__xludf.DUMMYFUNCTION("""COMPUTED_VALUE"""),0)</f>
        <v>0</v>
      </c>
      <c r="AZ142" s="2">
        <f ca="1">IFERROR(__xludf.DUMMYFUNCTION("""COMPUTED_VALUE"""),0)</f>
        <v>0</v>
      </c>
    </row>
    <row r="143" spans="1:52" ht="13.2" x14ac:dyDescent="0.25">
      <c r="A143" s="2" t="str">
        <f ca="1">IFERROR(__xludf.DUMMYFUNCTION("""COMPUTED_VALUE"""),"")</f>
        <v/>
      </c>
      <c r="B143" s="2" t="str">
        <f ca="1">IFERROR(__xludf.DUMMYFUNCTION("""COMPUTED_VALUE"""),"Saint Barthelemy")</f>
        <v>Saint Barthelemy</v>
      </c>
      <c r="C143" s="2">
        <f ca="1">IFERROR(__xludf.DUMMYFUNCTION("""COMPUTED_VALUE"""),17.9)</f>
        <v>17.899999999999999</v>
      </c>
      <c r="D143" s="2">
        <f ca="1">IFERROR(__xludf.DUMMYFUNCTION("""COMPUTED_VALUE"""),-62.8333)</f>
        <v>-62.833300000000001</v>
      </c>
      <c r="E143" s="2">
        <f ca="1">IFERROR(__xludf.DUMMYFUNCTION("""COMPUTED_VALUE"""),0)</f>
        <v>0</v>
      </c>
      <c r="F143" s="2">
        <f ca="1">IFERROR(__xludf.DUMMYFUNCTION("""COMPUTED_VALUE"""),0)</f>
        <v>0</v>
      </c>
      <c r="G143" s="2">
        <f ca="1">IFERROR(__xludf.DUMMYFUNCTION("""COMPUTED_VALUE"""),0)</f>
        <v>0</v>
      </c>
      <c r="H143" s="2">
        <f ca="1">IFERROR(__xludf.DUMMYFUNCTION("""COMPUTED_VALUE"""),0)</f>
        <v>0</v>
      </c>
      <c r="I143" s="2">
        <f ca="1">IFERROR(__xludf.DUMMYFUNCTION("""COMPUTED_VALUE"""),0)</f>
        <v>0</v>
      </c>
      <c r="J143" s="2">
        <f ca="1">IFERROR(__xludf.DUMMYFUNCTION("""COMPUTED_VALUE"""),0)</f>
        <v>0</v>
      </c>
      <c r="K143" s="2">
        <f ca="1">IFERROR(__xludf.DUMMYFUNCTION("""COMPUTED_VALUE"""),0)</f>
        <v>0</v>
      </c>
      <c r="L143" s="2">
        <f ca="1">IFERROR(__xludf.DUMMYFUNCTION("""COMPUTED_VALUE"""),0)</f>
        <v>0</v>
      </c>
      <c r="M143" s="2">
        <f ca="1">IFERROR(__xludf.DUMMYFUNCTION("""COMPUTED_VALUE"""),0)</f>
        <v>0</v>
      </c>
      <c r="N143" s="2">
        <f ca="1">IFERROR(__xludf.DUMMYFUNCTION("""COMPUTED_VALUE"""),0)</f>
        <v>0</v>
      </c>
      <c r="O143" s="2">
        <f ca="1">IFERROR(__xludf.DUMMYFUNCTION("""COMPUTED_VALUE"""),0)</f>
        <v>0</v>
      </c>
      <c r="P143" s="2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IFERROR(__xludf.DUMMYFUNCTION("""COMPUTED_VALUE"""),0)</f>
        <v>0</v>
      </c>
      <c r="W143" s="2">
        <f ca="1">IFERROR(__xludf.DUMMYFUNCTION("""COMPUTED_VALUE"""),0)</f>
        <v>0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Z143" s="2">
        <f ca="1">IFERROR(__xludf.DUMMYFUNCTION("""COMPUTED_VALUE"""),0)</f>
        <v>0</v>
      </c>
      <c r="AA143" s="2">
        <f ca="1">IFERROR(__xludf.DUMMYFUNCTION("""COMPUTED_VALUE"""),0)</f>
        <v>0</v>
      </c>
      <c r="AB143" s="2">
        <f ca="1">IFERROR(__xludf.DUMMYFUNCTION("""COMPUTED_VALUE"""),0)</f>
        <v>0</v>
      </c>
      <c r="AC143" s="2">
        <f ca="1">IFERROR(__xludf.DUMMYFUNCTION("""COMPUTED_VALUE"""),0)</f>
        <v>0</v>
      </c>
      <c r="AD143" s="2">
        <f ca="1">IFERROR(__xludf.DUMMYFUNCTION("""COMPUTED_VALUE"""),0)</f>
        <v>0</v>
      </c>
      <c r="AE143" s="2">
        <f ca="1">IFERROR(__xludf.DUMMYFUNCTION("""COMPUTED_VALUE"""),0)</f>
        <v>0</v>
      </c>
      <c r="AF143" s="2">
        <f ca="1">IFERROR(__xludf.DUMMYFUNCTION("""COMPUTED_VALUE"""),0)</f>
        <v>0</v>
      </c>
      <c r="AG143" s="2">
        <f ca="1">IFERROR(__xludf.DUMMYFUNCTION("""COMPUTED_VALUE"""),0)</f>
        <v>0</v>
      </c>
      <c r="AH143" s="2">
        <f ca="1">IFERROR(__xludf.DUMMYFUNCTION("""COMPUTED_VALUE"""),0)</f>
        <v>0</v>
      </c>
      <c r="AI143" s="2">
        <f ca="1">IFERROR(__xludf.DUMMYFUNCTION("""COMPUTED_VALUE"""),0)</f>
        <v>0</v>
      </c>
      <c r="AJ143" s="2">
        <f ca="1">IFERROR(__xludf.DUMMYFUNCTION("""COMPUTED_VALUE"""),0)</f>
        <v>0</v>
      </c>
      <c r="AK143" s="2">
        <f ca="1">IFERROR(__xludf.DUMMYFUNCTION("""COMPUTED_VALUE"""),0)</f>
        <v>0</v>
      </c>
      <c r="AL143" s="2">
        <f ca="1">IFERROR(__xludf.DUMMYFUNCTION("""COMPUTED_VALUE"""),0)</f>
        <v>0</v>
      </c>
      <c r="AM143" s="2">
        <f ca="1">IFERROR(__xludf.DUMMYFUNCTION("""COMPUTED_VALUE"""),0)</f>
        <v>0</v>
      </c>
      <c r="AN143" s="2">
        <f ca="1">IFERROR(__xludf.DUMMYFUNCTION("""COMPUTED_VALUE"""),0)</f>
        <v>0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IFERROR(__xludf.DUMMYFUNCTION("""COMPUTED_VALUE"""),0)</f>
        <v>0</v>
      </c>
      <c r="AU143" s="2">
        <f ca="1">IFERROR(__xludf.DUMMYFUNCTION("""COMPUTED_VALUE"""),0)</f>
        <v>0</v>
      </c>
      <c r="AV143" s="2">
        <f ca="1">IFERROR(__xludf.DUMMYFUNCTION("""COMPUTED_VALUE"""),0)</f>
        <v>0</v>
      </c>
      <c r="AW143" s="2">
        <f ca="1">IFERROR(__xludf.DUMMYFUNCTION("""COMPUTED_VALUE"""),0)</f>
        <v>0</v>
      </c>
      <c r="AX143" s="2">
        <f ca="1">IFERROR(__xludf.DUMMYFUNCTION("""COMPUTED_VALUE"""),0)</f>
        <v>0</v>
      </c>
      <c r="AY143" s="2">
        <f ca="1">IFERROR(__xludf.DUMMYFUNCTION("""COMPUTED_VALUE"""),0)</f>
        <v>0</v>
      </c>
      <c r="AZ143" s="2">
        <f ca="1">IFERROR(__xludf.DUMMYFUNCTION("""COMPUTED_VALUE"""),0)</f>
        <v>0</v>
      </c>
    </row>
    <row r="144" spans="1:52" ht="13.2" x14ac:dyDescent="0.25">
      <c r="A144" s="2" t="str">
        <f ca="1">IFERROR(__xludf.DUMMYFUNCTION("""COMPUTED_VALUE"""),"Orange County, CA")</f>
        <v>Orange County, CA</v>
      </c>
      <c r="B144" s="2" t="str">
        <f ca="1">IFERROR(__xludf.DUMMYFUNCTION("""COMPUTED_VALUE"""),"US")</f>
        <v>US</v>
      </c>
      <c r="C144" s="2">
        <f ca="1">IFERROR(__xludf.DUMMYFUNCTION("""COMPUTED_VALUE"""),33.7879)</f>
        <v>33.7879</v>
      </c>
      <c r="D144" s="2">
        <f ca="1">IFERROR(__xludf.DUMMYFUNCTION("""COMPUTED_VALUE"""),-117.8531)</f>
        <v>-117.8531</v>
      </c>
      <c r="E144" s="2">
        <f ca="1">IFERROR(__xludf.DUMMYFUNCTION("""COMPUTED_VALUE"""),0)</f>
        <v>0</v>
      </c>
      <c r="F144" s="2">
        <f ca="1">IFERROR(__xludf.DUMMYFUNCTION("""COMPUTED_VALUE"""),0)</f>
        <v>0</v>
      </c>
      <c r="G144" s="2">
        <f ca="1">IFERROR(__xludf.DUMMYFUNCTION("""COMPUTED_VALUE"""),0)</f>
        <v>0</v>
      </c>
      <c r="H144" s="2">
        <f ca="1">IFERROR(__xludf.DUMMYFUNCTION("""COMPUTED_VALUE"""),0)</f>
        <v>0</v>
      </c>
      <c r="I144" s="2">
        <f ca="1">IFERROR(__xludf.DUMMYFUNCTION("""COMPUTED_VALUE"""),0)</f>
        <v>0</v>
      </c>
      <c r="J144" s="2">
        <f ca="1">IFERROR(__xludf.DUMMYFUNCTION("""COMPUTED_VALUE"""),0)</f>
        <v>0</v>
      </c>
      <c r="K144" s="2">
        <f ca="1">IFERROR(__xludf.DUMMYFUNCTION("""COMPUTED_VALUE"""),0)</f>
        <v>0</v>
      </c>
      <c r="L144" s="2">
        <f ca="1">IFERROR(__xludf.DUMMYFUNCTION("""COMPUTED_VALUE"""),0)</f>
        <v>0</v>
      </c>
      <c r="M144" s="2">
        <f ca="1">IFERROR(__xludf.DUMMYFUNCTION("""COMPUTED_VALUE"""),0)</f>
        <v>0</v>
      </c>
      <c r="N144" s="2">
        <f ca="1">IFERROR(__xludf.DUMMYFUNCTION("""COMPUTED_VALUE"""),0)</f>
        <v>0</v>
      </c>
      <c r="O144" s="2">
        <f ca="1">IFERROR(__xludf.DUMMYFUNCTION("""COMPUTED_VALUE"""),0)</f>
        <v>0</v>
      </c>
      <c r="P144" s="2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Z144" s="2">
        <f ca="1">IFERROR(__xludf.DUMMYFUNCTION("""COMPUTED_VALUE"""),0)</f>
        <v>0</v>
      </c>
      <c r="AA144" s="2">
        <f ca="1">IFERROR(__xludf.DUMMYFUNCTION("""COMPUTED_VALUE"""),0)</f>
        <v>0</v>
      </c>
      <c r="AB144" s="2">
        <f ca="1">IFERROR(__xludf.DUMMYFUNCTION("""COMPUTED_VALUE"""),0)</f>
        <v>0</v>
      </c>
      <c r="AC144" s="2">
        <f ca="1">IFERROR(__xludf.DUMMYFUNCTION("""COMPUTED_VALUE"""),0)</f>
        <v>0</v>
      </c>
      <c r="AD144" s="2">
        <f ca="1">IFERROR(__xludf.DUMMYFUNCTION("""COMPUTED_VALUE"""),0)</f>
        <v>0</v>
      </c>
      <c r="AE144" s="2">
        <f ca="1">IFERROR(__xludf.DUMMYFUNCTION("""COMPUTED_VALUE"""),0)</f>
        <v>0</v>
      </c>
      <c r="AF144" s="2">
        <f ca="1">IFERROR(__xludf.DUMMYFUNCTION("""COMPUTED_VALUE"""),0)</f>
        <v>0</v>
      </c>
      <c r="AG144" s="2">
        <f ca="1">IFERROR(__xludf.DUMMYFUNCTION("""COMPUTED_VALUE"""),0)</f>
        <v>0</v>
      </c>
      <c r="AH144" s="2">
        <f ca="1">IFERROR(__xludf.DUMMYFUNCTION("""COMPUTED_VALUE"""),0)</f>
        <v>0</v>
      </c>
      <c r="AI144" s="2">
        <f ca="1">IFERROR(__xludf.DUMMYFUNCTION("""COMPUTED_VALUE"""),0)</f>
        <v>0</v>
      </c>
      <c r="AJ144" s="2">
        <f ca="1">IFERROR(__xludf.DUMMYFUNCTION("""COMPUTED_VALUE"""),0)</f>
        <v>0</v>
      </c>
      <c r="AK144" s="2">
        <f ca="1">IFERROR(__xludf.DUMMYFUNCTION("""COMPUTED_VALUE"""),0)</f>
        <v>0</v>
      </c>
      <c r="AL144" s="2">
        <f ca="1">IFERROR(__xludf.DUMMYFUNCTION("""COMPUTED_VALUE"""),0)</f>
        <v>0</v>
      </c>
      <c r="AM144" s="2">
        <f ca="1">IFERROR(__xludf.DUMMYFUNCTION("""COMPUTED_VALUE"""),0)</f>
        <v>0</v>
      </c>
      <c r="AN144" s="2">
        <f ca="1">IFERROR(__xludf.DUMMYFUNCTION("""COMPUTED_VALUE"""),0)</f>
        <v>0</v>
      </c>
      <c r="AO144" s="2">
        <f ca="1">IFERROR(__xludf.DUMMYFUNCTION("""COMPUTED_VALUE"""),0)</f>
        <v>0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IFERROR(__xludf.DUMMYFUNCTION("""COMPUTED_VALUE"""),0)</f>
        <v>0</v>
      </c>
      <c r="AU144" s="2">
        <f ca="1">IFERROR(__xludf.DUMMYFUNCTION("""COMPUTED_VALUE"""),0)</f>
        <v>0</v>
      </c>
      <c r="AV144" s="2">
        <f ca="1">IFERROR(__xludf.DUMMYFUNCTION("""COMPUTED_VALUE"""),0)</f>
        <v>0</v>
      </c>
      <c r="AW144" s="2">
        <f ca="1">IFERROR(__xludf.DUMMYFUNCTION("""COMPUTED_VALUE"""),0)</f>
        <v>0</v>
      </c>
      <c r="AX144" s="2">
        <f ca="1">IFERROR(__xludf.DUMMYFUNCTION("""COMPUTED_VALUE"""),0)</f>
        <v>0</v>
      </c>
      <c r="AY144" s="2">
        <f ca="1">IFERROR(__xludf.DUMMYFUNCTION("""COMPUTED_VALUE"""),0)</f>
        <v>0</v>
      </c>
      <c r="AZ144" s="2">
        <f ca="1">IFERROR(__xludf.DUMMYFUNCTION("""COMPUTED_VALUE"""),0)</f>
        <v>0</v>
      </c>
    </row>
    <row r="145" spans="1:52" ht="13.2" x14ac:dyDescent="0.25">
      <c r="A145" s="2" t="str">
        <f ca="1">IFERROR(__xludf.DUMMYFUNCTION("""COMPUTED_VALUE"""),"")</f>
        <v/>
      </c>
      <c r="B145" s="2" t="str">
        <f ca="1">IFERROR(__xludf.DUMMYFUNCTION("""COMPUTED_VALUE"""),"Hungary")</f>
        <v>Hungary</v>
      </c>
      <c r="C145" s="2">
        <f ca="1">IFERROR(__xludf.DUMMYFUNCTION("""COMPUTED_VALUE"""),47.1625)</f>
        <v>47.162500000000001</v>
      </c>
      <c r="D145" s="2">
        <f ca="1">IFERROR(__xludf.DUMMYFUNCTION("""COMPUTED_VALUE"""),19.5033)</f>
        <v>19.503299999999999</v>
      </c>
      <c r="E145" s="2">
        <f ca="1">IFERROR(__xludf.DUMMYFUNCTION("""COMPUTED_VALUE"""),0)</f>
        <v>0</v>
      </c>
      <c r="F145" s="2">
        <f ca="1">IFERROR(__xludf.DUMMYFUNCTION("""COMPUTED_VALUE"""),0)</f>
        <v>0</v>
      </c>
      <c r="G145" s="2">
        <f ca="1">IFERROR(__xludf.DUMMYFUNCTION("""COMPUTED_VALUE"""),0)</f>
        <v>0</v>
      </c>
      <c r="H145" s="2">
        <f ca="1">IFERROR(__xludf.DUMMYFUNCTION("""COMPUTED_VALUE"""),0)</f>
        <v>0</v>
      </c>
      <c r="I145" s="2">
        <f ca="1">IFERROR(__xludf.DUMMYFUNCTION("""COMPUTED_VALUE"""),0)</f>
        <v>0</v>
      </c>
      <c r="J145" s="2">
        <f ca="1">IFERROR(__xludf.DUMMYFUNCTION("""COMPUTED_VALUE"""),0)</f>
        <v>0</v>
      </c>
      <c r="K145" s="2">
        <f ca="1">IFERROR(__xludf.DUMMYFUNCTION("""COMPUTED_VALUE"""),0)</f>
        <v>0</v>
      </c>
      <c r="L145" s="2">
        <f ca="1">IFERROR(__xludf.DUMMYFUNCTION("""COMPUTED_VALUE"""),0)</f>
        <v>0</v>
      </c>
      <c r="M145" s="2">
        <f ca="1">IFERROR(__xludf.DUMMYFUNCTION("""COMPUTED_VALUE"""),0)</f>
        <v>0</v>
      </c>
      <c r="N145" s="2">
        <f ca="1">IFERROR(__xludf.DUMMYFUNCTION("""COMPUTED_VALUE"""),0)</f>
        <v>0</v>
      </c>
      <c r="O145" s="2">
        <f ca="1">IFERROR(__xludf.DUMMYFUNCTION("""COMPUTED_VALUE"""),0)</f>
        <v>0</v>
      </c>
      <c r="P145" s="2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Z145" s="2">
        <f ca="1">IFERROR(__xludf.DUMMYFUNCTION("""COMPUTED_VALUE"""),0)</f>
        <v>0</v>
      </c>
      <c r="AA145" s="2">
        <f ca="1">IFERROR(__xludf.DUMMYFUNCTION("""COMPUTED_VALUE"""),0)</f>
        <v>0</v>
      </c>
      <c r="AB145" s="2">
        <f ca="1">IFERROR(__xludf.DUMMYFUNCTION("""COMPUTED_VALUE"""),0)</f>
        <v>0</v>
      </c>
      <c r="AC145" s="2">
        <f ca="1">IFERROR(__xludf.DUMMYFUNCTION("""COMPUTED_VALUE"""),0)</f>
        <v>0</v>
      </c>
      <c r="AD145" s="2">
        <f ca="1">IFERROR(__xludf.DUMMYFUNCTION("""COMPUTED_VALUE"""),0)</f>
        <v>0</v>
      </c>
      <c r="AE145" s="2">
        <f ca="1">IFERROR(__xludf.DUMMYFUNCTION("""COMPUTED_VALUE"""),0)</f>
        <v>0</v>
      </c>
      <c r="AF145" s="2">
        <f ca="1">IFERROR(__xludf.DUMMYFUNCTION("""COMPUTED_VALUE"""),0)</f>
        <v>0</v>
      </c>
      <c r="AG145" s="2">
        <f ca="1">IFERROR(__xludf.DUMMYFUNCTION("""COMPUTED_VALUE"""),0)</f>
        <v>0</v>
      </c>
      <c r="AH145" s="2">
        <f ca="1">IFERROR(__xludf.DUMMYFUNCTION("""COMPUTED_VALUE"""),0)</f>
        <v>0</v>
      </c>
      <c r="AI145" s="2">
        <f ca="1">IFERROR(__xludf.DUMMYFUNCTION("""COMPUTED_VALUE"""),0)</f>
        <v>0</v>
      </c>
      <c r="AJ145" s="2">
        <f ca="1">IFERROR(__xludf.DUMMYFUNCTION("""COMPUTED_VALUE"""),0)</f>
        <v>0</v>
      </c>
      <c r="AK145" s="2">
        <f ca="1">IFERROR(__xludf.DUMMYFUNCTION("""COMPUTED_VALUE"""),0)</f>
        <v>0</v>
      </c>
      <c r="AL145" s="2">
        <f ca="1">IFERROR(__xludf.DUMMYFUNCTION("""COMPUTED_VALUE"""),0)</f>
        <v>0</v>
      </c>
      <c r="AM145" s="2">
        <f ca="1">IFERROR(__xludf.DUMMYFUNCTION("""COMPUTED_VALUE"""),0)</f>
        <v>0</v>
      </c>
      <c r="AN145" s="2">
        <f ca="1">IFERROR(__xludf.DUMMYFUNCTION("""COMPUTED_VALUE"""),0)</f>
        <v>0</v>
      </c>
      <c r="AO145" s="2">
        <f ca="1">IFERROR(__xludf.DUMMYFUNCTION("""COMPUTED_VALUE"""),0)</f>
        <v>0</v>
      </c>
      <c r="AP145" s="2">
        <f ca="1">IFERROR(__xludf.DUMMYFUNCTION("""COMPUTED_VALUE"""),0)</f>
        <v>0</v>
      </c>
      <c r="AQ145" s="2">
        <f ca="1">IFERROR(__xludf.DUMMYFUNCTION("""COMPUTED_VALUE"""),0)</f>
        <v>0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IFERROR(__xludf.DUMMYFUNCTION("""COMPUTED_VALUE"""),0)</f>
        <v>0</v>
      </c>
      <c r="AU145" s="2">
        <f ca="1">IFERROR(__xludf.DUMMYFUNCTION("""COMPUTED_VALUE"""),0)</f>
        <v>0</v>
      </c>
      <c r="AV145" s="2">
        <f ca="1">IFERROR(__xludf.DUMMYFUNCTION("""COMPUTED_VALUE"""),0)</f>
        <v>0</v>
      </c>
      <c r="AW145" s="2">
        <f ca="1">IFERROR(__xludf.DUMMYFUNCTION("""COMPUTED_VALUE"""),0)</f>
        <v>0</v>
      </c>
      <c r="AX145" s="2">
        <f ca="1">IFERROR(__xludf.DUMMYFUNCTION("""COMPUTED_VALUE"""),0)</f>
        <v>0</v>
      </c>
      <c r="AY145" s="2">
        <f ca="1">IFERROR(__xludf.DUMMYFUNCTION("""COMPUTED_VALUE"""),0)</f>
        <v>0</v>
      </c>
      <c r="AZ145" s="2">
        <f ca="1">IFERROR(__xludf.DUMMYFUNCTION("""COMPUTED_VALUE"""),0)</f>
        <v>0</v>
      </c>
    </row>
    <row r="146" spans="1:52" ht="13.2" x14ac:dyDescent="0.25">
      <c r="A146" s="2" t="str">
        <f ca="1">IFERROR(__xludf.DUMMYFUNCTION("""COMPUTED_VALUE"""),"Northern Territory")</f>
        <v>Northern Territory</v>
      </c>
      <c r="B146" s="2" t="str">
        <f ca="1">IFERROR(__xludf.DUMMYFUNCTION("""COMPUTED_VALUE"""),"Australia")</f>
        <v>Australia</v>
      </c>
      <c r="C146" s="2">
        <f ca="1">IFERROR(__xludf.DUMMYFUNCTION("""COMPUTED_VALUE"""),-12.4634)</f>
        <v>-12.4634</v>
      </c>
      <c r="D146" s="2">
        <f ca="1">IFERROR(__xludf.DUMMYFUNCTION("""COMPUTED_VALUE"""),130.8456)</f>
        <v>130.84559999999999</v>
      </c>
      <c r="E146" s="2">
        <f ca="1">IFERROR(__xludf.DUMMYFUNCTION("""COMPUTED_VALUE"""),0)</f>
        <v>0</v>
      </c>
      <c r="F146" s="2">
        <f ca="1">IFERROR(__xludf.DUMMYFUNCTION("""COMPUTED_VALUE"""),0)</f>
        <v>0</v>
      </c>
      <c r="G146" s="2">
        <f ca="1">IFERROR(__xludf.DUMMYFUNCTION("""COMPUTED_VALUE"""),0)</f>
        <v>0</v>
      </c>
      <c r="H146" s="2">
        <f ca="1">IFERROR(__xludf.DUMMYFUNCTION("""COMPUTED_VALUE"""),0)</f>
        <v>0</v>
      </c>
      <c r="I146" s="2">
        <f ca="1">IFERROR(__xludf.DUMMYFUNCTION("""COMPUTED_VALUE"""),0)</f>
        <v>0</v>
      </c>
      <c r="J146" s="2">
        <f ca="1">IFERROR(__xludf.DUMMYFUNCTION("""COMPUTED_VALUE"""),0)</f>
        <v>0</v>
      </c>
      <c r="K146" s="2">
        <f ca="1">IFERROR(__xludf.DUMMYFUNCTION("""COMPUTED_VALUE"""),0)</f>
        <v>0</v>
      </c>
      <c r="L146" s="2">
        <f ca="1">IFERROR(__xludf.DUMMYFUNCTION("""COMPUTED_VALUE"""),0)</f>
        <v>0</v>
      </c>
      <c r="M146" s="2">
        <f ca="1">IFERROR(__xludf.DUMMYFUNCTION("""COMPUTED_VALUE"""),0)</f>
        <v>0</v>
      </c>
      <c r="N146" s="2">
        <f ca="1">IFERROR(__xludf.DUMMYFUNCTION("""COMPUTED_VALUE"""),0)</f>
        <v>0</v>
      </c>
      <c r="O146" s="2">
        <f ca="1">IFERROR(__xludf.DUMMYFUNCTION("""COMPUTED_VALUE"""),0)</f>
        <v>0</v>
      </c>
      <c r="P146" s="2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IFERROR(__xludf.DUMMYFUNCTION("""COMPUTED_VALUE"""),0)</f>
        <v>0</v>
      </c>
      <c r="S146" s="2">
        <f ca="1">IFERROR(__xludf.DUMMYFUNCTION("""COMPUTED_VALUE"""),0)</f>
        <v>0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Z146" s="2">
        <f ca="1">IFERROR(__xludf.DUMMYFUNCTION("""COMPUTED_VALUE"""),0)</f>
        <v>0</v>
      </c>
      <c r="AA146" s="2">
        <f ca="1">IFERROR(__xludf.DUMMYFUNCTION("""COMPUTED_VALUE"""),0)</f>
        <v>0</v>
      </c>
      <c r="AB146" s="2">
        <f ca="1">IFERROR(__xludf.DUMMYFUNCTION("""COMPUTED_VALUE"""),0)</f>
        <v>0</v>
      </c>
      <c r="AC146" s="2">
        <f ca="1">IFERROR(__xludf.DUMMYFUNCTION("""COMPUTED_VALUE"""),0)</f>
        <v>0</v>
      </c>
      <c r="AD146" s="2">
        <f ca="1">IFERROR(__xludf.DUMMYFUNCTION("""COMPUTED_VALUE"""),0)</f>
        <v>0</v>
      </c>
      <c r="AE146" s="2">
        <f ca="1">IFERROR(__xludf.DUMMYFUNCTION("""COMPUTED_VALUE"""),0)</f>
        <v>0</v>
      </c>
      <c r="AF146" s="2">
        <f ca="1">IFERROR(__xludf.DUMMYFUNCTION("""COMPUTED_VALUE"""),0)</f>
        <v>0</v>
      </c>
      <c r="AG146" s="2">
        <f ca="1">IFERROR(__xludf.DUMMYFUNCTION("""COMPUTED_VALUE"""),0)</f>
        <v>0</v>
      </c>
      <c r="AH146" s="2">
        <f ca="1">IFERROR(__xludf.DUMMYFUNCTION("""COMPUTED_VALUE"""),0)</f>
        <v>0</v>
      </c>
      <c r="AI146" s="2">
        <f ca="1">IFERROR(__xludf.DUMMYFUNCTION("""COMPUTED_VALUE"""),0)</f>
        <v>0</v>
      </c>
      <c r="AJ146" s="2">
        <f ca="1">IFERROR(__xludf.DUMMYFUNCTION("""COMPUTED_VALUE"""),0)</f>
        <v>0</v>
      </c>
      <c r="AK146" s="2">
        <f ca="1">IFERROR(__xludf.DUMMYFUNCTION("""COMPUTED_VALUE"""),0)</f>
        <v>0</v>
      </c>
      <c r="AL146" s="2">
        <f ca="1">IFERROR(__xludf.DUMMYFUNCTION("""COMPUTED_VALUE"""),0)</f>
        <v>0</v>
      </c>
      <c r="AM146" s="2">
        <f ca="1">IFERROR(__xludf.DUMMYFUNCTION("""COMPUTED_VALUE"""),0)</f>
        <v>0</v>
      </c>
      <c r="AN146" s="2">
        <f ca="1">IFERROR(__xludf.DUMMYFUNCTION("""COMPUTED_VALUE"""),0)</f>
        <v>0</v>
      </c>
      <c r="AO146" s="2">
        <f ca="1">IFERROR(__xludf.DUMMYFUNCTION("""COMPUTED_VALUE"""),0)</f>
        <v>0</v>
      </c>
      <c r="AP146" s="2">
        <f ca="1">IFERROR(__xludf.DUMMYFUNCTION("""COMPUTED_VALUE"""),0)</f>
        <v>0</v>
      </c>
      <c r="AQ146" s="2">
        <f ca="1">IFERROR(__xludf.DUMMYFUNCTION("""COMPUTED_VALUE"""),0)</f>
        <v>0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IFERROR(__xludf.DUMMYFUNCTION("""COMPUTED_VALUE"""),0)</f>
        <v>0</v>
      </c>
      <c r="AU146" s="2">
        <f ca="1">IFERROR(__xludf.DUMMYFUNCTION("""COMPUTED_VALUE"""),0)</f>
        <v>0</v>
      </c>
      <c r="AV146" s="2">
        <f ca="1">IFERROR(__xludf.DUMMYFUNCTION("""COMPUTED_VALUE"""),0)</f>
        <v>0</v>
      </c>
      <c r="AW146" s="2">
        <f ca="1">IFERROR(__xludf.DUMMYFUNCTION("""COMPUTED_VALUE"""),0)</f>
        <v>0</v>
      </c>
      <c r="AX146" s="2">
        <f ca="1">IFERROR(__xludf.DUMMYFUNCTION("""COMPUTED_VALUE"""),0)</f>
        <v>0</v>
      </c>
      <c r="AY146" s="2">
        <f ca="1">IFERROR(__xludf.DUMMYFUNCTION("""COMPUTED_VALUE"""),0)</f>
        <v>0</v>
      </c>
      <c r="AZ146" s="2">
        <f ca="1">IFERROR(__xludf.DUMMYFUNCTION("""COMPUTED_VALUE"""),0)</f>
        <v>0</v>
      </c>
    </row>
    <row r="147" spans="1:52" ht="13.2" x14ac:dyDescent="0.25">
      <c r="A147" s="2" t="str">
        <f ca="1">IFERROR(__xludf.DUMMYFUNCTION("""COMPUTED_VALUE"""),"")</f>
        <v/>
      </c>
      <c r="B147" s="2" t="str">
        <f ca="1">IFERROR(__xludf.DUMMYFUNCTION("""COMPUTED_VALUE"""),"Faroe Islands")</f>
        <v>Faroe Islands</v>
      </c>
      <c r="C147" s="2">
        <f ca="1">IFERROR(__xludf.DUMMYFUNCTION("""COMPUTED_VALUE"""),61.8926)</f>
        <v>61.892600000000002</v>
      </c>
      <c r="D147" s="2">
        <f ca="1">IFERROR(__xludf.DUMMYFUNCTION("""COMPUTED_VALUE"""),-6.9118)</f>
        <v>-6.9118000000000004</v>
      </c>
      <c r="E147" s="2">
        <f ca="1">IFERROR(__xludf.DUMMYFUNCTION("""COMPUTED_VALUE"""),0)</f>
        <v>0</v>
      </c>
      <c r="F147" s="2">
        <f ca="1">IFERROR(__xludf.DUMMYFUNCTION("""COMPUTED_VALUE"""),0)</f>
        <v>0</v>
      </c>
      <c r="G147" s="2">
        <f ca="1">IFERROR(__xludf.DUMMYFUNCTION("""COMPUTED_VALUE"""),0)</f>
        <v>0</v>
      </c>
      <c r="H147" s="2">
        <f ca="1">IFERROR(__xludf.DUMMYFUNCTION("""COMPUTED_VALUE"""),0)</f>
        <v>0</v>
      </c>
      <c r="I147" s="2">
        <f ca="1">IFERROR(__xludf.DUMMYFUNCTION("""COMPUTED_VALUE"""),0)</f>
        <v>0</v>
      </c>
      <c r="J147" s="2">
        <f ca="1">IFERROR(__xludf.DUMMYFUNCTION("""COMPUTED_VALUE"""),0)</f>
        <v>0</v>
      </c>
      <c r="K147" s="2">
        <f ca="1">IFERROR(__xludf.DUMMYFUNCTION("""COMPUTED_VALUE"""),0)</f>
        <v>0</v>
      </c>
      <c r="L147" s="2">
        <f ca="1">IFERROR(__xludf.DUMMYFUNCTION("""COMPUTED_VALUE"""),0)</f>
        <v>0</v>
      </c>
      <c r="M147" s="2">
        <f ca="1">IFERROR(__xludf.DUMMYFUNCTION("""COMPUTED_VALUE"""),0)</f>
        <v>0</v>
      </c>
      <c r="N147" s="2">
        <f ca="1">IFERROR(__xludf.DUMMYFUNCTION("""COMPUTED_VALUE"""),0)</f>
        <v>0</v>
      </c>
      <c r="O147" s="2">
        <f ca="1">IFERROR(__xludf.DUMMYFUNCTION("""COMPUTED_VALUE"""),0)</f>
        <v>0</v>
      </c>
      <c r="P147" s="2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Z147" s="2">
        <f ca="1">IFERROR(__xludf.DUMMYFUNCTION("""COMPUTED_VALUE"""),0)</f>
        <v>0</v>
      </c>
      <c r="AA147" s="2">
        <f ca="1">IFERROR(__xludf.DUMMYFUNCTION("""COMPUTED_VALUE"""),0)</f>
        <v>0</v>
      </c>
      <c r="AB147" s="2">
        <f ca="1">IFERROR(__xludf.DUMMYFUNCTION("""COMPUTED_VALUE"""),0)</f>
        <v>0</v>
      </c>
      <c r="AC147" s="2">
        <f ca="1">IFERROR(__xludf.DUMMYFUNCTION("""COMPUTED_VALUE"""),0)</f>
        <v>0</v>
      </c>
      <c r="AD147" s="2">
        <f ca="1">IFERROR(__xludf.DUMMYFUNCTION("""COMPUTED_VALUE"""),0)</f>
        <v>0</v>
      </c>
      <c r="AE147" s="2">
        <f ca="1">IFERROR(__xludf.DUMMYFUNCTION("""COMPUTED_VALUE"""),0)</f>
        <v>0</v>
      </c>
      <c r="AF147" s="2">
        <f ca="1">IFERROR(__xludf.DUMMYFUNCTION("""COMPUTED_VALUE"""),0)</f>
        <v>0</v>
      </c>
      <c r="AG147" s="2">
        <f ca="1">IFERROR(__xludf.DUMMYFUNCTION("""COMPUTED_VALUE"""),0)</f>
        <v>0</v>
      </c>
      <c r="AH147" s="2">
        <f ca="1">IFERROR(__xludf.DUMMYFUNCTION("""COMPUTED_VALUE"""),0)</f>
        <v>0</v>
      </c>
      <c r="AI147" s="2">
        <f ca="1">IFERROR(__xludf.DUMMYFUNCTION("""COMPUTED_VALUE"""),0)</f>
        <v>0</v>
      </c>
      <c r="AJ147" s="2">
        <f ca="1">IFERROR(__xludf.DUMMYFUNCTION("""COMPUTED_VALUE"""),0)</f>
        <v>0</v>
      </c>
      <c r="AK147" s="2">
        <f ca="1">IFERROR(__xludf.DUMMYFUNCTION("""COMPUTED_VALUE"""),0)</f>
        <v>0</v>
      </c>
      <c r="AL147" s="2">
        <f ca="1">IFERROR(__xludf.DUMMYFUNCTION("""COMPUTED_VALUE"""),0)</f>
        <v>0</v>
      </c>
      <c r="AM147" s="2">
        <f ca="1">IFERROR(__xludf.DUMMYFUNCTION("""COMPUTED_VALUE"""),0)</f>
        <v>0</v>
      </c>
      <c r="AN147" s="2">
        <f ca="1">IFERROR(__xludf.DUMMYFUNCTION("""COMPUTED_VALUE"""),0)</f>
        <v>0</v>
      </c>
      <c r="AO147" s="2">
        <f ca="1">IFERROR(__xludf.DUMMYFUNCTION("""COMPUTED_VALUE"""),0)</f>
        <v>0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IFERROR(__xludf.DUMMYFUNCTION("""COMPUTED_VALUE"""),0)</f>
        <v>0</v>
      </c>
      <c r="AU147" s="2">
        <f ca="1">IFERROR(__xludf.DUMMYFUNCTION("""COMPUTED_VALUE"""),0)</f>
        <v>0</v>
      </c>
      <c r="AV147" s="2">
        <f ca="1">IFERROR(__xludf.DUMMYFUNCTION("""COMPUTED_VALUE"""),0)</f>
        <v>0</v>
      </c>
      <c r="AW147" s="2">
        <f ca="1">IFERROR(__xludf.DUMMYFUNCTION("""COMPUTED_VALUE"""),0)</f>
        <v>0</v>
      </c>
      <c r="AX147" s="2">
        <f ca="1">IFERROR(__xludf.DUMMYFUNCTION("""COMPUTED_VALUE"""),0)</f>
        <v>0</v>
      </c>
      <c r="AY147" s="2">
        <f ca="1">IFERROR(__xludf.DUMMYFUNCTION("""COMPUTED_VALUE"""),0)</f>
        <v>0</v>
      </c>
      <c r="AZ147" s="2">
        <f ca="1">IFERROR(__xludf.DUMMYFUNCTION("""COMPUTED_VALUE"""),0)</f>
        <v>0</v>
      </c>
    </row>
    <row r="148" spans="1:52" ht="13.2" x14ac:dyDescent="0.25">
      <c r="A148" s="2" t="str">
        <f ca="1">IFERROR(__xludf.DUMMYFUNCTION("""COMPUTED_VALUE"""),"")</f>
        <v/>
      </c>
      <c r="B148" s="2" t="str">
        <f ca="1">IFERROR(__xludf.DUMMYFUNCTION("""COMPUTED_VALUE"""),"Gibraltar")</f>
        <v>Gibraltar</v>
      </c>
      <c r="C148" s="2">
        <f ca="1">IFERROR(__xludf.DUMMYFUNCTION("""COMPUTED_VALUE"""),36.1408)</f>
        <v>36.140799999999999</v>
      </c>
      <c r="D148" s="2">
        <f ca="1">IFERROR(__xludf.DUMMYFUNCTION("""COMPUTED_VALUE"""),-5.3536)</f>
        <v>-5.3536000000000001</v>
      </c>
      <c r="E148" s="2">
        <f ca="1">IFERROR(__xludf.DUMMYFUNCTION("""COMPUTED_VALUE"""),0)</f>
        <v>0</v>
      </c>
      <c r="F148" s="2">
        <f ca="1">IFERROR(__xludf.DUMMYFUNCTION("""COMPUTED_VALUE"""),0)</f>
        <v>0</v>
      </c>
      <c r="G148" s="2">
        <f ca="1">IFERROR(__xludf.DUMMYFUNCTION("""COMPUTED_VALUE"""),0)</f>
        <v>0</v>
      </c>
      <c r="H148" s="2">
        <f ca="1">IFERROR(__xludf.DUMMYFUNCTION("""COMPUTED_VALUE"""),0)</f>
        <v>0</v>
      </c>
      <c r="I148" s="2">
        <f ca="1">IFERROR(__xludf.DUMMYFUNCTION("""COMPUTED_VALUE"""),0)</f>
        <v>0</v>
      </c>
      <c r="J148" s="2">
        <f ca="1">IFERROR(__xludf.DUMMYFUNCTION("""COMPUTED_VALUE"""),0)</f>
        <v>0</v>
      </c>
      <c r="K148" s="2">
        <f ca="1">IFERROR(__xludf.DUMMYFUNCTION("""COMPUTED_VALUE"""),0)</f>
        <v>0</v>
      </c>
      <c r="L148" s="2">
        <f ca="1">IFERROR(__xludf.DUMMYFUNCTION("""COMPUTED_VALUE"""),0)</f>
        <v>0</v>
      </c>
      <c r="M148" s="2">
        <f ca="1">IFERROR(__xludf.DUMMYFUNCTION("""COMPUTED_VALUE"""),0)</f>
        <v>0</v>
      </c>
      <c r="N148" s="2">
        <f ca="1">IFERROR(__xludf.DUMMYFUNCTION("""COMPUTED_VALUE"""),0)</f>
        <v>0</v>
      </c>
      <c r="O148" s="2">
        <f ca="1">IFERROR(__xludf.DUMMYFUNCTION("""COMPUTED_VALUE"""),0)</f>
        <v>0</v>
      </c>
      <c r="P148" s="2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IFERROR(__xludf.DUMMYFUNCTION("""COMPUTED_VALUE"""),0)</f>
        <v>0</v>
      </c>
      <c r="U148" s="2">
        <f ca="1">IFERROR(__xludf.DUMMYFUNCTION("""COMPUTED_VALUE"""),0)</f>
        <v>0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Z148" s="2">
        <f ca="1">IFERROR(__xludf.DUMMYFUNCTION("""COMPUTED_VALUE"""),0)</f>
        <v>0</v>
      </c>
      <c r="AA148" s="2">
        <f ca="1">IFERROR(__xludf.DUMMYFUNCTION("""COMPUTED_VALUE"""),0)</f>
        <v>0</v>
      </c>
      <c r="AB148" s="2">
        <f ca="1">IFERROR(__xludf.DUMMYFUNCTION("""COMPUTED_VALUE"""),0)</f>
        <v>0</v>
      </c>
      <c r="AC148" s="2">
        <f ca="1">IFERROR(__xludf.DUMMYFUNCTION("""COMPUTED_VALUE"""),0)</f>
        <v>0</v>
      </c>
      <c r="AD148" s="2">
        <f ca="1">IFERROR(__xludf.DUMMYFUNCTION("""COMPUTED_VALUE"""),0)</f>
        <v>0</v>
      </c>
      <c r="AE148" s="2">
        <f ca="1">IFERROR(__xludf.DUMMYFUNCTION("""COMPUTED_VALUE"""),0)</f>
        <v>0</v>
      </c>
      <c r="AF148" s="2">
        <f ca="1">IFERROR(__xludf.DUMMYFUNCTION("""COMPUTED_VALUE"""),0)</f>
        <v>0</v>
      </c>
      <c r="AG148" s="2">
        <f ca="1">IFERROR(__xludf.DUMMYFUNCTION("""COMPUTED_VALUE"""),0)</f>
        <v>0</v>
      </c>
      <c r="AH148" s="2">
        <f ca="1">IFERROR(__xludf.DUMMYFUNCTION("""COMPUTED_VALUE"""),0)</f>
        <v>0</v>
      </c>
      <c r="AI148" s="2">
        <f ca="1">IFERROR(__xludf.DUMMYFUNCTION("""COMPUTED_VALUE"""),0)</f>
        <v>0</v>
      </c>
      <c r="AJ148" s="2">
        <f ca="1">IFERROR(__xludf.DUMMYFUNCTION("""COMPUTED_VALUE"""),0)</f>
        <v>0</v>
      </c>
      <c r="AK148" s="2">
        <f ca="1">IFERROR(__xludf.DUMMYFUNCTION("""COMPUTED_VALUE"""),0)</f>
        <v>0</v>
      </c>
      <c r="AL148" s="2">
        <f ca="1">IFERROR(__xludf.DUMMYFUNCTION("""COMPUTED_VALUE"""),0)</f>
        <v>0</v>
      </c>
      <c r="AM148" s="2">
        <f ca="1">IFERROR(__xludf.DUMMYFUNCTION("""COMPUTED_VALUE"""),0)</f>
        <v>0</v>
      </c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IFERROR(__xludf.DUMMYFUNCTION("""COMPUTED_VALUE"""),0)</f>
        <v>0</v>
      </c>
      <c r="AT148" s="2">
        <f ca="1">IFERROR(__xludf.DUMMYFUNCTION("""COMPUTED_VALUE"""),0)</f>
        <v>0</v>
      </c>
      <c r="AU148" s="2">
        <f ca="1">IFERROR(__xludf.DUMMYFUNCTION("""COMPUTED_VALUE"""),0)</f>
        <v>0</v>
      </c>
      <c r="AV148" s="2">
        <f ca="1">IFERROR(__xludf.DUMMYFUNCTION("""COMPUTED_VALUE"""),0)</f>
        <v>0</v>
      </c>
      <c r="AW148" s="2">
        <f ca="1">IFERROR(__xludf.DUMMYFUNCTION("""COMPUTED_VALUE"""),0)</f>
        <v>0</v>
      </c>
      <c r="AX148" s="2">
        <f ca="1">IFERROR(__xludf.DUMMYFUNCTION("""COMPUTED_VALUE"""),0)</f>
        <v>0</v>
      </c>
      <c r="AY148" s="2">
        <f ca="1">IFERROR(__xludf.DUMMYFUNCTION("""COMPUTED_VALUE"""),0)</f>
        <v>0</v>
      </c>
      <c r="AZ148" s="2">
        <f ca="1">IFERROR(__xludf.DUMMYFUNCTION("""COMPUTED_VALUE"""),0)</f>
        <v>0</v>
      </c>
    </row>
    <row r="149" spans="1:52" ht="13.2" x14ac:dyDescent="0.25">
      <c r="A149" s="2" t="str">
        <f ca="1">IFERROR(__xludf.DUMMYFUNCTION("""COMPUTED_VALUE"""),"")</f>
        <v/>
      </c>
      <c r="B149" s="2" t="str">
        <f ca="1">IFERROR(__xludf.DUMMYFUNCTION("""COMPUTED_VALUE"""),"Liechtenstein")</f>
        <v>Liechtenstein</v>
      </c>
      <c r="C149" s="2">
        <f ca="1">IFERROR(__xludf.DUMMYFUNCTION("""COMPUTED_VALUE"""),47.14)</f>
        <v>47.14</v>
      </c>
      <c r="D149" s="2">
        <f ca="1">IFERROR(__xludf.DUMMYFUNCTION("""COMPUTED_VALUE"""),9.55)</f>
        <v>9.5500000000000007</v>
      </c>
      <c r="E149" s="2">
        <f ca="1">IFERROR(__xludf.DUMMYFUNCTION("""COMPUTED_VALUE"""),0)</f>
        <v>0</v>
      </c>
      <c r="F149" s="2">
        <f ca="1">IFERROR(__xludf.DUMMYFUNCTION("""COMPUTED_VALUE"""),0)</f>
        <v>0</v>
      </c>
      <c r="G149" s="2">
        <f ca="1">IFERROR(__xludf.DUMMYFUNCTION("""COMPUTED_VALUE"""),0)</f>
        <v>0</v>
      </c>
      <c r="H149" s="2">
        <f ca="1">IFERROR(__xludf.DUMMYFUNCTION("""COMPUTED_VALUE"""),0)</f>
        <v>0</v>
      </c>
      <c r="I149" s="2">
        <f ca="1">IFERROR(__xludf.DUMMYFUNCTION("""COMPUTED_VALUE"""),0)</f>
        <v>0</v>
      </c>
      <c r="J149" s="2">
        <f ca="1">IFERROR(__xludf.DUMMYFUNCTION("""COMPUTED_VALUE"""),0)</f>
        <v>0</v>
      </c>
      <c r="K149" s="2">
        <f ca="1">IFERROR(__xludf.DUMMYFUNCTION("""COMPUTED_VALUE"""),0)</f>
        <v>0</v>
      </c>
      <c r="L149" s="2">
        <f ca="1">IFERROR(__xludf.DUMMYFUNCTION("""COMPUTED_VALUE"""),0)</f>
        <v>0</v>
      </c>
      <c r="M149" s="2">
        <f ca="1">IFERROR(__xludf.DUMMYFUNCTION("""COMPUTED_VALUE"""),0)</f>
        <v>0</v>
      </c>
      <c r="N149" s="2">
        <f ca="1">IFERROR(__xludf.DUMMYFUNCTION("""COMPUTED_VALUE"""),0)</f>
        <v>0</v>
      </c>
      <c r="O149" s="2">
        <f ca="1">IFERROR(__xludf.DUMMYFUNCTION("""COMPUTED_VALUE"""),0)</f>
        <v>0</v>
      </c>
      <c r="P149" s="2">
        <f ca="1">IFERROR(__xludf.DUMMYFUNCTION("""COMPUTED_VALUE"""),0)</f>
        <v>0</v>
      </c>
      <c r="Q149" s="2">
        <f ca="1">IFERROR(__xludf.DUMMYFUNCTION("""COMPUTED_VALUE"""),0)</f>
        <v>0</v>
      </c>
      <c r="R149" s="2">
        <f ca="1">IFERROR(__xludf.DUMMYFUNCTION("""COMPUTED_VALUE"""),0)</f>
        <v>0</v>
      </c>
      <c r="S149" s="2">
        <f ca="1">IFERROR(__xludf.DUMMYFUNCTION("""COMPUTED_VALUE"""),0)</f>
        <v>0</v>
      </c>
      <c r="T149" s="2">
        <f ca="1">IFERROR(__xludf.DUMMYFUNCTION("""COMPUTED_VALUE"""),0)</f>
        <v>0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Z149" s="2">
        <f ca="1">IFERROR(__xludf.DUMMYFUNCTION("""COMPUTED_VALUE"""),0)</f>
        <v>0</v>
      </c>
      <c r="AA149" s="2">
        <f ca="1">IFERROR(__xludf.DUMMYFUNCTION("""COMPUTED_VALUE"""),0)</f>
        <v>0</v>
      </c>
      <c r="AB149" s="2">
        <f ca="1">IFERROR(__xludf.DUMMYFUNCTION("""COMPUTED_VALUE"""),0)</f>
        <v>0</v>
      </c>
      <c r="AC149" s="2">
        <f ca="1">IFERROR(__xludf.DUMMYFUNCTION("""COMPUTED_VALUE"""),0)</f>
        <v>0</v>
      </c>
      <c r="AD149" s="2">
        <f ca="1">IFERROR(__xludf.DUMMYFUNCTION("""COMPUTED_VALUE"""),0)</f>
        <v>0</v>
      </c>
      <c r="AE149" s="2">
        <f ca="1">IFERROR(__xludf.DUMMYFUNCTION("""COMPUTED_VALUE"""),0)</f>
        <v>0</v>
      </c>
      <c r="AF149" s="2">
        <f ca="1">IFERROR(__xludf.DUMMYFUNCTION("""COMPUTED_VALUE"""),0)</f>
        <v>0</v>
      </c>
      <c r="AG149" s="2">
        <f ca="1">IFERROR(__xludf.DUMMYFUNCTION("""COMPUTED_VALUE"""),0)</f>
        <v>0</v>
      </c>
      <c r="AH149" s="2">
        <f ca="1">IFERROR(__xludf.DUMMYFUNCTION("""COMPUTED_VALUE"""),0)</f>
        <v>0</v>
      </c>
      <c r="AI149" s="2">
        <f ca="1">IFERROR(__xludf.DUMMYFUNCTION("""COMPUTED_VALUE"""),0)</f>
        <v>0</v>
      </c>
      <c r="AJ149" s="2">
        <f ca="1">IFERROR(__xludf.DUMMYFUNCTION("""COMPUTED_VALUE"""),0)</f>
        <v>0</v>
      </c>
      <c r="AK149" s="2">
        <f ca="1">IFERROR(__xludf.DUMMYFUNCTION("""COMPUTED_VALUE"""),0)</f>
        <v>0</v>
      </c>
      <c r="AL149" s="2">
        <f ca="1">IFERROR(__xludf.DUMMYFUNCTION("""COMPUTED_VALUE"""),0)</f>
        <v>0</v>
      </c>
      <c r="AM149" s="2">
        <f ca="1">IFERROR(__xludf.DUMMYFUNCTION("""COMPUTED_VALUE"""),0)</f>
        <v>0</v>
      </c>
      <c r="AN149" s="2">
        <f ca="1">IFERROR(__xludf.DUMMYFUNCTION("""COMPUTED_VALUE"""),0)</f>
        <v>0</v>
      </c>
      <c r="AO149" s="2">
        <f ca="1">IFERROR(__xludf.DUMMYFUNCTION("""COMPUTED_VALUE"""),0)</f>
        <v>0</v>
      </c>
      <c r="AP149" s="2">
        <f ca="1">IFERROR(__xludf.DUMMYFUNCTION("""COMPUTED_VALUE"""),0)</f>
        <v>0</v>
      </c>
      <c r="AQ149" s="2">
        <f ca="1">IFERROR(__xludf.DUMMYFUNCTION("""COMPUTED_VALUE"""),0)</f>
        <v>0</v>
      </c>
      <c r="AR149" s="2">
        <f ca="1">IFERROR(__xludf.DUMMYFUNCTION("""COMPUTED_VALUE"""),0)</f>
        <v>0</v>
      </c>
      <c r="AS149" s="2">
        <f ca="1">IFERROR(__xludf.DUMMYFUNCTION("""COMPUTED_VALUE"""),0)</f>
        <v>0</v>
      </c>
      <c r="AT149" s="2">
        <f ca="1">IFERROR(__xludf.DUMMYFUNCTION("""COMPUTED_VALUE"""),0)</f>
        <v>0</v>
      </c>
      <c r="AU149" s="2">
        <f ca="1">IFERROR(__xludf.DUMMYFUNCTION("""COMPUTED_VALUE"""),0)</f>
        <v>0</v>
      </c>
      <c r="AV149" s="2">
        <f ca="1">IFERROR(__xludf.DUMMYFUNCTION("""COMPUTED_VALUE"""),0)</f>
        <v>0</v>
      </c>
      <c r="AW149" s="2">
        <f ca="1">IFERROR(__xludf.DUMMYFUNCTION("""COMPUTED_VALUE"""),0)</f>
        <v>0</v>
      </c>
      <c r="AX149" s="2">
        <f ca="1">IFERROR(__xludf.DUMMYFUNCTION("""COMPUTED_VALUE"""),0)</f>
        <v>0</v>
      </c>
      <c r="AY149" s="2">
        <f ca="1">IFERROR(__xludf.DUMMYFUNCTION("""COMPUTED_VALUE"""),0)</f>
        <v>0</v>
      </c>
      <c r="AZ149" s="2">
        <f ca="1">IFERROR(__xludf.DUMMYFUNCTION("""COMPUTED_VALUE"""),0)</f>
        <v>0</v>
      </c>
    </row>
    <row r="150" spans="1:52" ht="13.2" x14ac:dyDescent="0.25">
      <c r="A150" s="2" t="str">
        <f ca="1">IFERROR(__xludf.DUMMYFUNCTION("""COMPUTED_VALUE"""),"")</f>
        <v/>
      </c>
      <c r="B150" s="2" t="str">
        <f ca="1">IFERROR(__xludf.DUMMYFUNCTION("""COMPUTED_VALUE"""),"Poland")</f>
        <v>Poland</v>
      </c>
      <c r="C150" s="2">
        <f ca="1">IFERROR(__xludf.DUMMYFUNCTION("""COMPUTED_VALUE"""),51.9194)</f>
        <v>51.919400000000003</v>
      </c>
      <c r="D150" s="2">
        <f ca="1">IFERROR(__xludf.DUMMYFUNCTION("""COMPUTED_VALUE"""),19.1451)</f>
        <v>19.145099999999999</v>
      </c>
      <c r="E150" s="2">
        <f ca="1">IFERROR(__xludf.DUMMYFUNCTION("""COMPUTED_VALUE"""),0)</f>
        <v>0</v>
      </c>
      <c r="F150" s="2">
        <f ca="1">IFERROR(__xludf.DUMMYFUNCTION("""COMPUTED_VALUE"""),0)</f>
        <v>0</v>
      </c>
      <c r="G150" s="2">
        <f ca="1">IFERROR(__xludf.DUMMYFUNCTION("""COMPUTED_VALUE"""),0)</f>
        <v>0</v>
      </c>
      <c r="H150" s="2">
        <f ca="1">IFERROR(__xludf.DUMMYFUNCTION("""COMPUTED_VALUE"""),0)</f>
        <v>0</v>
      </c>
      <c r="I150" s="2">
        <f ca="1">IFERROR(__xludf.DUMMYFUNCTION("""COMPUTED_VALUE"""),0)</f>
        <v>0</v>
      </c>
      <c r="J150" s="2">
        <f ca="1">IFERROR(__xludf.DUMMYFUNCTION("""COMPUTED_VALUE"""),0)</f>
        <v>0</v>
      </c>
      <c r="K150" s="2">
        <f ca="1">IFERROR(__xludf.DUMMYFUNCTION("""COMPUTED_VALUE"""),0)</f>
        <v>0</v>
      </c>
      <c r="L150" s="2">
        <f ca="1">IFERROR(__xludf.DUMMYFUNCTION("""COMPUTED_VALUE"""),0)</f>
        <v>0</v>
      </c>
      <c r="M150" s="2">
        <f ca="1">IFERROR(__xludf.DUMMYFUNCTION("""COMPUTED_VALUE"""),0)</f>
        <v>0</v>
      </c>
      <c r="N150" s="2">
        <f ca="1">IFERROR(__xludf.DUMMYFUNCTION("""COMPUTED_VALUE"""),0)</f>
        <v>0</v>
      </c>
      <c r="O150" s="2">
        <f ca="1">IFERROR(__xludf.DUMMYFUNCTION("""COMPUTED_VALUE"""),0)</f>
        <v>0</v>
      </c>
      <c r="P150" s="2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IFERROR(__xludf.DUMMYFUNCTION("""COMPUTED_VALUE"""),0)</f>
        <v>0</v>
      </c>
      <c r="T150" s="2">
        <f ca="1">IFERROR(__xludf.DUMMYFUNCTION("""COMPUTED_VALUE"""),0)</f>
        <v>0</v>
      </c>
      <c r="U150" s="2">
        <f ca="1">IFERROR(__xludf.DUMMYFUNCTION("""COMPUTED_VALUE"""),0)</f>
        <v>0</v>
      </c>
      <c r="V150" s="2">
        <f ca="1">IFERROR(__xludf.DUMMYFUNCTION("""COMPUTED_VALUE"""),0)</f>
        <v>0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Z150" s="2">
        <f ca="1">IFERROR(__xludf.DUMMYFUNCTION("""COMPUTED_VALUE"""),0)</f>
        <v>0</v>
      </c>
      <c r="AA150" s="2">
        <f ca="1">IFERROR(__xludf.DUMMYFUNCTION("""COMPUTED_VALUE"""),0)</f>
        <v>0</v>
      </c>
      <c r="AB150" s="2">
        <f ca="1">IFERROR(__xludf.DUMMYFUNCTION("""COMPUTED_VALUE"""),0)</f>
        <v>0</v>
      </c>
      <c r="AC150" s="2">
        <f ca="1">IFERROR(__xludf.DUMMYFUNCTION("""COMPUTED_VALUE"""),0)</f>
        <v>0</v>
      </c>
      <c r="AD150" s="2">
        <f ca="1">IFERROR(__xludf.DUMMYFUNCTION("""COMPUTED_VALUE"""),0)</f>
        <v>0</v>
      </c>
      <c r="AE150" s="2">
        <f ca="1">IFERROR(__xludf.DUMMYFUNCTION("""COMPUTED_VALUE"""),0)</f>
        <v>0</v>
      </c>
      <c r="AF150" s="2">
        <f ca="1">IFERROR(__xludf.DUMMYFUNCTION("""COMPUTED_VALUE"""),0)</f>
        <v>0</v>
      </c>
      <c r="AG150" s="2">
        <f ca="1">IFERROR(__xludf.DUMMYFUNCTION("""COMPUTED_VALUE"""),0)</f>
        <v>0</v>
      </c>
      <c r="AH150" s="2">
        <f ca="1">IFERROR(__xludf.DUMMYFUNCTION("""COMPUTED_VALUE"""),0)</f>
        <v>0</v>
      </c>
      <c r="AI150" s="2">
        <f ca="1">IFERROR(__xludf.DUMMYFUNCTION("""COMPUTED_VALUE"""),0)</f>
        <v>0</v>
      </c>
      <c r="AJ150" s="2">
        <f ca="1">IFERROR(__xludf.DUMMYFUNCTION("""COMPUTED_VALUE"""),0)</f>
        <v>0</v>
      </c>
      <c r="AK150" s="2">
        <f ca="1">IFERROR(__xludf.DUMMYFUNCTION("""COMPUTED_VALUE"""),0)</f>
        <v>0</v>
      </c>
      <c r="AL150" s="2">
        <f ca="1">IFERROR(__xludf.DUMMYFUNCTION("""COMPUTED_VALUE"""),0)</f>
        <v>0</v>
      </c>
      <c r="AM150" s="2">
        <f ca="1">IFERROR(__xludf.DUMMYFUNCTION("""COMPUTED_VALUE"""),0)</f>
        <v>0</v>
      </c>
      <c r="AN150" s="2">
        <f ca="1">IFERROR(__xludf.DUMMYFUNCTION("""COMPUTED_VALUE"""),0)</f>
        <v>0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IFERROR(__xludf.DUMMYFUNCTION("""COMPUTED_VALUE"""),0)</f>
        <v>0</v>
      </c>
      <c r="AU150" s="2">
        <f ca="1">IFERROR(__xludf.DUMMYFUNCTION("""COMPUTED_VALUE"""),0)</f>
        <v>0</v>
      </c>
      <c r="AV150" s="2">
        <f ca="1">IFERROR(__xludf.DUMMYFUNCTION("""COMPUTED_VALUE"""),0)</f>
        <v>0</v>
      </c>
      <c r="AW150" s="2">
        <f ca="1">IFERROR(__xludf.DUMMYFUNCTION("""COMPUTED_VALUE"""),0)</f>
        <v>0</v>
      </c>
      <c r="AX150" s="2">
        <f ca="1">IFERROR(__xludf.DUMMYFUNCTION("""COMPUTED_VALUE"""),0)</f>
        <v>0</v>
      </c>
      <c r="AY150" s="2">
        <f ca="1">IFERROR(__xludf.DUMMYFUNCTION("""COMPUTED_VALUE"""),0)</f>
        <v>0</v>
      </c>
      <c r="AZ150" s="2">
        <f ca="1">IFERROR(__xludf.DUMMYFUNCTION("""COMPUTED_VALUE"""),0)</f>
        <v>0</v>
      </c>
    </row>
    <row r="151" spans="1:52" ht="13.2" x14ac:dyDescent="0.25">
      <c r="A151" s="2" t="str">
        <f ca="1">IFERROR(__xludf.DUMMYFUNCTION("""COMPUTED_VALUE"""),"")</f>
        <v/>
      </c>
      <c r="B151" s="2" t="str">
        <f ca="1">IFERROR(__xludf.DUMMYFUNCTION("""COMPUTED_VALUE"""),"Tunisia")</f>
        <v>Tunisia</v>
      </c>
      <c r="C151" s="2">
        <f ca="1">IFERROR(__xludf.DUMMYFUNCTION("""COMPUTED_VALUE"""),34)</f>
        <v>34</v>
      </c>
      <c r="D151" s="2">
        <f ca="1">IFERROR(__xludf.DUMMYFUNCTION("""COMPUTED_VALUE"""),9)</f>
        <v>9</v>
      </c>
      <c r="E151" s="2">
        <f ca="1">IFERROR(__xludf.DUMMYFUNCTION("""COMPUTED_VALUE"""),0)</f>
        <v>0</v>
      </c>
      <c r="F151" s="2">
        <f ca="1">IFERROR(__xludf.DUMMYFUNCTION("""COMPUTED_VALUE"""),0)</f>
        <v>0</v>
      </c>
      <c r="G151" s="2">
        <f ca="1">IFERROR(__xludf.DUMMYFUNCTION("""COMPUTED_VALUE"""),0)</f>
        <v>0</v>
      </c>
      <c r="H151" s="2">
        <f ca="1">IFERROR(__xludf.DUMMYFUNCTION("""COMPUTED_VALUE"""),0)</f>
        <v>0</v>
      </c>
      <c r="I151" s="2">
        <f ca="1">IFERROR(__xludf.DUMMYFUNCTION("""COMPUTED_VALUE"""),0)</f>
        <v>0</v>
      </c>
      <c r="J151" s="2">
        <f ca="1">IFERROR(__xludf.DUMMYFUNCTION("""COMPUTED_VALUE"""),0)</f>
        <v>0</v>
      </c>
      <c r="K151" s="2">
        <f ca="1">IFERROR(__xludf.DUMMYFUNCTION("""COMPUTED_VALUE"""),0)</f>
        <v>0</v>
      </c>
      <c r="L151" s="2">
        <f ca="1">IFERROR(__xludf.DUMMYFUNCTION("""COMPUTED_VALUE"""),0)</f>
        <v>0</v>
      </c>
      <c r="M151" s="2">
        <f ca="1">IFERROR(__xludf.DUMMYFUNCTION("""COMPUTED_VALUE"""),0)</f>
        <v>0</v>
      </c>
      <c r="N151" s="2">
        <f ca="1">IFERROR(__xludf.DUMMYFUNCTION("""COMPUTED_VALUE"""),0)</f>
        <v>0</v>
      </c>
      <c r="O151" s="2">
        <f ca="1">IFERROR(__xludf.DUMMYFUNCTION("""COMPUTED_VALUE"""),0)</f>
        <v>0</v>
      </c>
      <c r="P151" s="2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Z151" s="2">
        <f ca="1">IFERROR(__xludf.DUMMYFUNCTION("""COMPUTED_VALUE"""),0)</f>
        <v>0</v>
      </c>
      <c r="AA151" s="2">
        <f ca="1">IFERROR(__xludf.DUMMYFUNCTION("""COMPUTED_VALUE"""),0)</f>
        <v>0</v>
      </c>
      <c r="AB151" s="2">
        <f ca="1">IFERROR(__xludf.DUMMYFUNCTION("""COMPUTED_VALUE"""),0)</f>
        <v>0</v>
      </c>
      <c r="AC151" s="2">
        <f ca="1">IFERROR(__xludf.DUMMYFUNCTION("""COMPUTED_VALUE"""),0)</f>
        <v>0</v>
      </c>
      <c r="AD151" s="2">
        <f ca="1">IFERROR(__xludf.DUMMYFUNCTION("""COMPUTED_VALUE"""),0)</f>
        <v>0</v>
      </c>
      <c r="AE151" s="2">
        <f ca="1">IFERROR(__xludf.DUMMYFUNCTION("""COMPUTED_VALUE"""),0)</f>
        <v>0</v>
      </c>
      <c r="AF151" s="2">
        <f ca="1">IFERROR(__xludf.DUMMYFUNCTION("""COMPUTED_VALUE"""),0)</f>
        <v>0</v>
      </c>
      <c r="AG151" s="2">
        <f ca="1">IFERROR(__xludf.DUMMYFUNCTION("""COMPUTED_VALUE"""),0)</f>
        <v>0</v>
      </c>
      <c r="AH151" s="2">
        <f ca="1">IFERROR(__xludf.DUMMYFUNCTION("""COMPUTED_VALUE"""),0)</f>
        <v>0</v>
      </c>
      <c r="AI151" s="2">
        <f ca="1">IFERROR(__xludf.DUMMYFUNCTION("""COMPUTED_VALUE"""),0)</f>
        <v>0</v>
      </c>
      <c r="AJ151" s="2">
        <f ca="1">IFERROR(__xludf.DUMMYFUNCTION("""COMPUTED_VALUE"""),0)</f>
        <v>0</v>
      </c>
      <c r="AK151" s="2">
        <f ca="1">IFERROR(__xludf.DUMMYFUNCTION("""COMPUTED_VALUE"""),0)</f>
        <v>0</v>
      </c>
      <c r="AL151" s="2">
        <f ca="1">IFERROR(__xludf.DUMMYFUNCTION("""COMPUTED_VALUE"""),0)</f>
        <v>0</v>
      </c>
      <c r="AM151" s="2">
        <f ca="1">IFERROR(__xludf.DUMMYFUNCTION("""COMPUTED_VALUE"""),0)</f>
        <v>0</v>
      </c>
      <c r="AN151" s="2">
        <f ca="1">IFERROR(__xludf.DUMMYFUNCTION("""COMPUTED_VALUE"""),0)</f>
        <v>0</v>
      </c>
      <c r="AO151" s="2">
        <f ca="1">IFERROR(__xludf.DUMMYFUNCTION("""COMPUTED_VALUE"""),0)</f>
        <v>0</v>
      </c>
      <c r="AP151" s="2">
        <f ca="1">IFERROR(__xludf.DUMMYFUNCTION("""COMPUTED_VALUE"""),0)</f>
        <v>0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IFERROR(__xludf.DUMMYFUNCTION("""COMPUTED_VALUE"""),0)</f>
        <v>0</v>
      </c>
      <c r="AU151" s="2">
        <f ca="1">IFERROR(__xludf.DUMMYFUNCTION("""COMPUTED_VALUE"""),0)</f>
        <v>0</v>
      </c>
      <c r="AV151" s="2">
        <f ca="1">IFERROR(__xludf.DUMMYFUNCTION("""COMPUTED_VALUE"""),0)</f>
        <v>0</v>
      </c>
      <c r="AW151" s="2">
        <f ca="1">IFERROR(__xludf.DUMMYFUNCTION("""COMPUTED_VALUE"""),0)</f>
        <v>0</v>
      </c>
      <c r="AX151" s="2">
        <f ca="1">IFERROR(__xludf.DUMMYFUNCTION("""COMPUTED_VALUE"""),0)</f>
        <v>0</v>
      </c>
      <c r="AY151" s="2">
        <f ca="1">IFERROR(__xludf.DUMMYFUNCTION("""COMPUTED_VALUE"""),0)</f>
        <v>0</v>
      </c>
      <c r="AZ151" s="2">
        <f ca="1">IFERROR(__xludf.DUMMYFUNCTION("""COMPUTED_VALUE"""),0)</f>
        <v>0</v>
      </c>
    </row>
    <row r="152" spans="1:52" ht="13.2" x14ac:dyDescent="0.25">
      <c r="A152" s="2" t="str">
        <f ca="1">IFERROR(__xludf.DUMMYFUNCTION("""COMPUTED_VALUE"""),"Contra Costa County, CA")</f>
        <v>Contra Costa County, CA</v>
      </c>
      <c r="B152" s="2" t="str">
        <f ca="1">IFERROR(__xludf.DUMMYFUNCTION("""COMPUTED_VALUE"""),"US")</f>
        <v>US</v>
      </c>
      <c r="C152" s="2">
        <f ca="1">IFERROR(__xludf.DUMMYFUNCTION("""COMPUTED_VALUE"""),37.8534)</f>
        <v>37.853400000000001</v>
      </c>
      <c r="D152" s="2">
        <f ca="1">IFERROR(__xludf.DUMMYFUNCTION("""COMPUTED_VALUE"""),-121.9018)</f>
        <v>-121.90179999999999</v>
      </c>
      <c r="E152" s="2">
        <f ca="1">IFERROR(__xludf.DUMMYFUNCTION("""COMPUTED_VALUE"""),0)</f>
        <v>0</v>
      </c>
      <c r="F152" s="2">
        <f ca="1">IFERROR(__xludf.DUMMYFUNCTION("""COMPUTED_VALUE"""),0)</f>
        <v>0</v>
      </c>
      <c r="G152" s="2">
        <f ca="1">IFERROR(__xludf.DUMMYFUNCTION("""COMPUTED_VALUE"""),0)</f>
        <v>0</v>
      </c>
      <c r="H152" s="2">
        <f ca="1">IFERROR(__xludf.DUMMYFUNCTION("""COMPUTED_VALUE"""),0)</f>
        <v>0</v>
      </c>
      <c r="I152" s="2">
        <f ca="1">IFERROR(__xludf.DUMMYFUNCTION("""COMPUTED_VALUE"""),0)</f>
        <v>0</v>
      </c>
      <c r="J152" s="2">
        <f ca="1">IFERROR(__xludf.DUMMYFUNCTION("""COMPUTED_VALUE"""),0)</f>
        <v>0</v>
      </c>
      <c r="K152" s="2">
        <f ca="1">IFERROR(__xludf.DUMMYFUNCTION("""COMPUTED_VALUE"""),0)</f>
        <v>0</v>
      </c>
      <c r="L152" s="2">
        <f ca="1">IFERROR(__xludf.DUMMYFUNCTION("""COMPUTED_VALUE"""),0)</f>
        <v>0</v>
      </c>
      <c r="M152" s="2">
        <f ca="1">IFERROR(__xludf.DUMMYFUNCTION("""COMPUTED_VALUE"""),0)</f>
        <v>0</v>
      </c>
      <c r="N152" s="2">
        <f ca="1">IFERROR(__xludf.DUMMYFUNCTION("""COMPUTED_VALUE"""),0)</f>
        <v>0</v>
      </c>
      <c r="O152" s="2">
        <f ca="1">IFERROR(__xludf.DUMMYFUNCTION("""COMPUTED_VALUE"""),0)</f>
        <v>0</v>
      </c>
      <c r="P152" s="2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Z152" s="2">
        <f ca="1">IFERROR(__xludf.DUMMYFUNCTION("""COMPUTED_VALUE"""),0)</f>
        <v>0</v>
      </c>
      <c r="AA152" s="2">
        <f ca="1">IFERROR(__xludf.DUMMYFUNCTION("""COMPUTED_VALUE"""),0)</f>
        <v>0</v>
      </c>
      <c r="AB152" s="2">
        <f ca="1">IFERROR(__xludf.DUMMYFUNCTION("""COMPUTED_VALUE"""),0)</f>
        <v>0</v>
      </c>
      <c r="AC152" s="2">
        <f ca="1">IFERROR(__xludf.DUMMYFUNCTION("""COMPUTED_VALUE"""),0)</f>
        <v>0</v>
      </c>
      <c r="AD152" s="2">
        <f ca="1">IFERROR(__xludf.DUMMYFUNCTION("""COMPUTED_VALUE"""),0)</f>
        <v>0</v>
      </c>
      <c r="AE152" s="2">
        <f ca="1">IFERROR(__xludf.DUMMYFUNCTION("""COMPUTED_VALUE"""),0)</f>
        <v>0</v>
      </c>
      <c r="AF152" s="2">
        <f ca="1">IFERROR(__xludf.DUMMYFUNCTION("""COMPUTED_VALUE"""),0)</f>
        <v>0</v>
      </c>
      <c r="AG152" s="2">
        <f ca="1">IFERROR(__xludf.DUMMYFUNCTION("""COMPUTED_VALUE"""),0)</f>
        <v>0</v>
      </c>
      <c r="AH152" s="2">
        <f ca="1">IFERROR(__xludf.DUMMYFUNCTION("""COMPUTED_VALUE"""),0)</f>
        <v>0</v>
      </c>
      <c r="AI152" s="2">
        <f ca="1">IFERROR(__xludf.DUMMYFUNCTION("""COMPUTED_VALUE"""),0)</f>
        <v>0</v>
      </c>
      <c r="AJ152" s="2">
        <f ca="1">IFERROR(__xludf.DUMMYFUNCTION("""COMPUTED_VALUE"""),0)</f>
        <v>0</v>
      </c>
      <c r="AK152" s="2">
        <f ca="1">IFERROR(__xludf.DUMMYFUNCTION("""COMPUTED_VALUE"""),0)</f>
        <v>0</v>
      </c>
      <c r="AL152" s="2">
        <f ca="1">IFERROR(__xludf.DUMMYFUNCTION("""COMPUTED_VALUE"""),0)</f>
        <v>0</v>
      </c>
      <c r="AM152" s="2">
        <f ca="1">IFERROR(__xludf.DUMMYFUNCTION("""COMPUTED_VALUE"""),0)</f>
        <v>0</v>
      </c>
      <c r="AN152" s="2">
        <f ca="1">IFERROR(__xludf.DUMMYFUNCTION("""COMPUTED_VALUE"""),0)</f>
        <v>0</v>
      </c>
      <c r="AO152" s="2">
        <f ca="1">IFERROR(__xludf.DUMMYFUNCTION("""COMPUTED_VALUE"""),0)</f>
        <v>0</v>
      </c>
      <c r="AP152" s="2">
        <f ca="1">IFERROR(__xludf.DUMMYFUNCTION("""COMPUTED_VALUE"""),0)</f>
        <v>0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IFERROR(__xludf.DUMMYFUNCTION("""COMPUTED_VALUE"""),0)</f>
        <v>0</v>
      </c>
      <c r="AV152" s="2">
        <f ca="1">IFERROR(__xludf.DUMMYFUNCTION("""COMPUTED_VALUE"""),0)</f>
        <v>0</v>
      </c>
      <c r="AW152" s="2">
        <f ca="1">IFERROR(__xludf.DUMMYFUNCTION("""COMPUTED_VALUE"""),0)</f>
        <v>0</v>
      </c>
      <c r="AX152" s="2">
        <f ca="1">IFERROR(__xludf.DUMMYFUNCTION("""COMPUTED_VALUE"""),0)</f>
        <v>0</v>
      </c>
      <c r="AY152" s="2">
        <f ca="1">IFERROR(__xludf.DUMMYFUNCTION("""COMPUTED_VALUE"""),0)</f>
        <v>0</v>
      </c>
      <c r="AZ152" s="2">
        <f ca="1">IFERROR(__xludf.DUMMYFUNCTION("""COMPUTED_VALUE"""),0)</f>
        <v>0</v>
      </c>
    </row>
    <row r="153" spans="1:52" ht="13.2" x14ac:dyDescent="0.25">
      <c r="A153" s="2" t="str">
        <f ca="1">IFERROR(__xludf.DUMMYFUNCTION("""COMPUTED_VALUE"""),"")</f>
        <v/>
      </c>
      <c r="B153" s="2" t="str">
        <f ca="1">IFERROR(__xludf.DUMMYFUNCTION("""COMPUTED_VALUE"""),"Palestine")</f>
        <v>Palestine</v>
      </c>
      <c r="C153" s="2">
        <f ca="1">IFERROR(__xludf.DUMMYFUNCTION("""COMPUTED_VALUE"""),31.9522)</f>
        <v>31.952200000000001</v>
      </c>
      <c r="D153" s="2">
        <f ca="1">IFERROR(__xludf.DUMMYFUNCTION("""COMPUTED_VALUE"""),35.2332)</f>
        <v>35.233199999999997</v>
      </c>
      <c r="E153" s="2">
        <f ca="1">IFERROR(__xludf.DUMMYFUNCTION("""COMPUTED_VALUE"""),0)</f>
        <v>0</v>
      </c>
      <c r="F153" s="2">
        <f ca="1">IFERROR(__xludf.DUMMYFUNCTION("""COMPUTED_VALUE"""),0)</f>
        <v>0</v>
      </c>
      <c r="G153" s="2">
        <f ca="1">IFERROR(__xludf.DUMMYFUNCTION("""COMPUTED_VALUE"""),0)</f>
        <v>0</v>
      </c>
      <c r="H153" s="2">
        <f ca="1">IFERROR(__xludf.DUMMYFUNCTION("""COMPUTED_VALUE"""),0)</f>
        <v>0</v>
      </c>
      <c r="I153" s="2">
        <f ca="1">IFERROR(__xludf.DUMMYFUNCTION("""COMPUTED_VALUE"""),0)</f>
        <v>0</v>
      </c>
      <c r="J153" s="2">
        <f ca="1">IFERROR(__xludf.DUMMYFUNCTION("""COMPUTED_VALUE"""),0)</f>
        <v>0</v>
      </c>
      <c r="K153" s="2">
        <f ca="1">IFERROR(__xludf.DUMMYFUNCTION("""COMPUTED_VALUE"""),0)</f>
        <v>0</v>
      </c>
      <c r="L153" s="2">
        <f ca="1">IFERROR(__xludf.DUMMYFUNCTION("""COMPUTED_VALUE"""),0)</f>
        <v>0</v>
      </c>
      <c r="M153" s="2">
        <f ca="1">IFERROR(__xludf.DUMMYFUNCTION("""COMPUTED_VALUE"""),0)</f>
        <v>0</v>
      </c>
      <c r="N153" s="2">
        <f ca="1">IFERROR(__xludf.DUMMYFUNCTION("""COMPUTED_VALUE"""),0)</f>
        <v>0</v>
      </c>
      <c r="O153" s="2">
        <f ca="1">IFERROR(__xludf.DUMMYFUNCTION("""COMPUTED_VALUE"""),0)</f>
        <v>0</v>
      </c>
      <c r="P153" s="2">
        <f ca="1">IFERROR(__xludf.DUMMYFUNCTION("""COMPUTED_VALUE"""),0)</f>
        <v>0</v>
      </c>
      <c r="Q153" s="2">
        <f ca="1">IFERROR(__xludf.DUMMYFUNCTION("""COMPUTED_VALUE"""),0)</f>
        <v>0</v>
      </c>
      <c r="R153" s="2">
        <f ca="1">IFERROR(__xludf.DUMMYFUNCTION("""COMPUTED_VALUE"""),0)</f>
        <v>0</v>
      </c>
      <c r="S153" s="2">
        <f ca="1">IFERROR(__xludf.DUMMYFUNCTION("""COMPUTED_VALUE"""),0)</f>
        <v>0</v>
      </c>
      <c r="T153" s="2">
        <f ca="1">IFERROR(__xludf.DUMMYFUNCTION("""COMPUTED_VALUE"""),0)</f>
        <v>0</v>
      </c>
      <c r="U153" s="2">
        <f ca="1">IFERROR(__xludf.DUMMYFUNCTION("""COMPUTED_VALUE"""),0)</f>
        <v>0</v>
      </c>
      <c r="V153" s="2">
        <f ca="1">IFERROR(__xludf.DUMMYFUNCTION("""COMPUTED_VALUE"""),0)</f>
        <v>0</v>
      </c>
      <c r="W153" s="2">
        <f ca="1">IFERROR(__xludf.DUMMYFUNCTION("""COMPUTED_VALUE"""),0)</f>
        <v>0</v>
      </c>
      <c r="X153" s="2">
        <f ca="1">IFERROR(__xludf.DUMMYFUNCTION("""COMPUTED_VALUE"""),0)</f>
        <v>0</v>
      </c>
      <c r="Y153" s="2">
        <f ca="1">IFERROR(__xludf.DUMMYFUNCTION("""COMPUTED_VALUE"""),0)</f>
        <v>0</v>
      </c>
      <c r="Z153" s="2">
        <f ca="1">IFERROR(__xludf.DUMMYFUNCTION("""COMPUTED_VALUE"""),0)</f>
        <v>0</v>
      </c>
      <c r="AA153" s="2">
        <f ca="1">IFERROR(__xludf.DUMMYFUNCTION("""COMPUTED_VALUE"""),0)</f>
        <v>0</v>
      </c>
      <c r="AB153" s="2">
        <f ca="1">IFERROR(__xludf.DUMMYFUNCTION("""COMPUTED_VALUE"""),0)</f>
        <v>0</v>
      </c>
      <c r="AC153" s="2">
        <f ca="1">IFERROR(__xludf.DUMMYFUNCTION("""COMPUTED_VALUE"""),0)</f>
        <v>0</v>
      </c>
      <c r="AD153" s="2">
        <f ca="1">IFERROR(__xludf.DUMMYFUNCTION("""COMPUTED_VALUE"""),0)</f>
        <v>0</v>
      </c>
      <c r="AE153" s="2">
        <f ca="1">IFERROR(__xludf.DUMMYFUNCTION("""COMPUTED_VALUE"""),0)</f>
        <v>0</v>
      </c>
      <c r="AF153" s="2">
        <f ca="1">IFERROR(__xludf.DUMMYFUNCTION("""COMPUTED_VALUE"""),0)</f>
        <v>0</v>
      </c>
      <c r="AG153" s="2">
        <f ca="1">IFERROR(__xludf.DUMMYFUNCTION("""COMPUTED_VALUE"""),0)</f>
        <v>0</v>
      </c>
      <c r="AH153" s="2">
        <f ca="1">IFERROR(__xludf.DUMMYFUNCTION("""COMPUTED_VALUE"""),0)</f>
        <v>0</v>
      </c>
      <c r="AI153" s="2">
        <f ca="1">IFERROR(__xludf.DUMMYFUNCTION("""COMPUTED_VALUE"""),0)</f>
        <v>0</v>
      </c>
      <c r="AJ153" s="2">
        <f ca="1">IFERROR(__xludf.DUMMYFUNCTION("""COMPUTED_VALUE"""),0)</f>
        <v>0</v>
      </c>
      <c r="AK153" s="2">
        <f ca="1">IFERROR(__xludf.DUMMYFUNCTION("""COMPUTED_VALUE"""),0)</f>
        <v>0</v>
      </c>
      <c r="AL153" s="2">
        <f ca="1">IFERROR(__xludf.DUMMYFUNCTION("""COMPUTED_VALUE"""),0)</f>
        <v>0</v>
      </c>
      <c r="AM153" s="2">
        <f ca="1">IFERROR(__xludf.DUMMYFUNCTION("""COMPUTED_VALUE"""),0)</f>
        <v>0</v>
      </c>
      <c r="AN153" s="2">
        <f ca="1">IFERROR(__xludf.DUMMYFUNCTION("""COMPUTED_VALUE"""),0)</f>
        <v>0</v>
      </c>
      <c r="AO153" s="2">
        <f ca="1">IFERROR(__xludf.DUMMYFUNCTION("""COMPUTED_VALUE"""),0)</f>
        <v>0</v>
      </c>
      <c r="AP153" s="2">
        <f ca="1">IFERROR(__xludf.DUMMYFUNCTION("""COMPUTED_VALUE"""),0)</f>
        <v>0</v>
      </c>
      <c r="AQ153" s="2">
        <f ca="1">IFERROR(__xludf.DUMMYFUNCTION("""COMPUTED_VALUE"""),0)</f>
        <v>0</v>
      </c>
      <c r="AR153" s="2">
        <f ca="1">IFERROR(__xludf.DUMMYFUNCTION("""COMPUTED_VALUE"""),0)</f>
        <v>0</v>
      </c>
      <c r="AS153" s="2">
        <f ca="1">IFERROR(__xludf.DUMMYFUNCTION("""COMPUTED_VALUE"""),0)</f>
        <v>0</v>
      </c>
      <c r="AT153" s="2">
        <f ca="1">IFERROR(__xludf.DUMMYFUNCTION("""COMPUTED_VALUE"""),0)</f>
        <v>0</v>
      </c>
      <c r="AU153" s="2">
        <f ca="1">IFERROR(__xludf.DUMMYFUNCTION("""COMPUTED_VALUE"""),0)</f>
        <v>0</v>
      </c>
      <c r="AV153" s="2">
        <f ca="1">IFERROR(__xludf.DUMMYFUNCTION("""COMPUTED_VALUE"""),0)</f>
        <v>0</v>
      </c>
      <c r="AW153" s="2">
        <f ca="1">IFERROR(__xludf.DUMMYFUNCTION("""COMPUTED_VALUE"""),0)</f>
        <v>0</v>
      </c>
      <c r="AX153" s="2">
        <f ca="1">IFERROR(__xludf.DUMMYFUNCTION("""COMPUTED_VALUE"""),0)</f>
        <v>0</v>
      </c>
      <c r="AY153" s="2">
        <f ca="1">IFERROR(__xludf.DUMMYFUNCTION("""COMPUTED_VALUE"""),0)</f>
        <v>0</v>
      </c>
      <c r="AZ153" s="2">
        <f ca="1">IFERROR(__xludf.DUMMYFUNCTION("""COMPUTED_VALUE"""),0)</f>
        <v>0</v>
      </c>
    </row>
    <row r="154" spans="1:52" ht="13.2" x14ac:dyDescent="0.25">
      <c r="A154" s="2" t="str">
        <f ca="1">IFERROR(__xludf.DUMMYFUNCTION("""COMPUTED_VALUE"""),"")</f>
        <v/>
      </c>
      <c r="B154" s="2" t="str">
        <f ca="1">IFERROR(__xludf.DUMMYFUNCTION("""COMPUTED_VALUE"""),"Bosnia and Herzegovina")</f>
        <v>Bosnia and Herzegovina</v>
      </c>
      <c r="C154" s="2">
        <f ca="1">IFERROR(__xludf.DUMMYFUNCTION("""COMPUTED_VALUE"""),43.9159)</f>
        <v>43.915900000000001</v>
      </c>
      <c r="D154" s="2">
        <f ca="1">IFERROR(__xludf.DUMMYFUNCTION("""COMPUTED_VALUE"""),17.6791)</f>
        <v>17.679099999999998</v>
      </c>
      <c r="E154" s="2">
        <f ca="1">IFERROR(__xludf.DUMMYFUNCTION("""COMPUTED_VALUE"""),0)</f>
        <v>0</v>
      </c>
      <c r="F154" s="2">
        <f ca="1">IFERROR(__xludf.DUMMYFUNCTION("""COMPUTED_VALUE"""),0)</f>
        <v>0</v>
      </c>
      <c r="G154" s="2">
        <f ca="1">IFERROR(__xludf.DUMMYFUNCTION("""COMPUTED_VALUE"""),0)</f>
        <v>0</v>
      </c>
      <c r="H154" s="2">
        <f ca="1">IFERROR(__xludf.DUMMYFUNCTION("""COMPUTED_VALUE"""),0)</f>
        <v>0</v>
      </c>
      <c r="I154" s="2">
        <f ca="1">IFERROR(__xludf.DUMMYFUNCTION("""COMPUTED_VALUE"""),0)</f>
        <v>0</v>
      </c>
      <c r="J154" s="2">
        <f ca="1">IFERROR(__xludf.DUMMYFUNCTION("""COMPUTED_VALUE"""),0)</f>
        <v>0</v>
      </c>
      <c r="K154" s="2">
        <f ca="1">IFERROR(__xludf.DUMMYFUNCTION("""COMPUTED_VALUE"""),0)</f>
        <v>0</v>
      </c>
      <c r="L154" s="2">
        <f ca="1">IFERROR(__xludf.DUMMYFUNCTION("""COMPUTED_VALUE"""),0)</f>
        <v>0</v>
      </c>
      <c r="M154" s="2">
        <f ca="1">IFERROR(__xludf.DUMMYFUNCTION("""COMPUTED_VALUE"""),0)</f>
        <v>0</v>
      </c>
      <c r="N154" s="2">
        <f ca="1">IFERROR(__xludf.DUMMYFUNCTION("""COMPUTED_VALUE"""),0)</f>
        <v>0</v>
      </c>
      <c r="O154" s="2">
        <f ca="1">IFERROR(__xludf.DUMMYFUNCTION("""COMPUTED_VALUE"""),0)</f>
        <v>0</v>
      </c>
      <c r="P154" s="2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IFERROR(__xludf.DUMMYFUNCTION("""COMPUTED_VALUE"""),0)</f>
        <v>0</v>
      </c>
      <c r="V154" s="2">
        <f ca="1">IFERROR(__xludf.DUMMYFUNCTION("""COMPUTED_VALUE"""),0)</f>
        <v>0</v>
      </c>
      <c r="W154" s="2">
        <f ca="1">IFERROR(__xludf.DUMMYFUNCTION("""COMPUTED_VALUE"""),0)</f>
        <v>0</v>
      </c>
      <c r="X154" s="2">
        <f ca="1">IFERROR(__xludf.DUMMYFUNCTION("""COMPUTED_VALUE"""),0)</f>
        <v>0</v>
      </c>
      <c r="Y154" s="2">
        <f ca="1">IFERROR(__xludf.DUMMYFUNCTION("""COMPUTED_VALUE"""),0)</f>
        <v>0</v>
      </c>
      <c r="Z154" s="2">
        <f ca="1">IFERROR(__xludf.DUMMYFUNCTION("""COMPUTED_VALUE"""),0)</f>
        <v>0</v>
      </c>
      <c r="AA154" s="2">
        <f ca="1">IFERROR(__xludf.DUMMYFUNCTION("""COMPUTED_VALUE"""),0)</f>
        <v>0</v>
      </c>
      <c r="AB154" s="2">
        <f ca="1">IFERROR(__xludf.DUMMYFUNCTION("""COMPUTED_VALUE"""),0)</f>
        <v>0</v>
      </c>
      <c r="AC154" s="2">
        <f ca="1">IFERROR(__xludf.DUMMYFUNCTION("""COMPUTED_VALUE"""),0)</f>
        <v>0</v>
      </c>
      <c r="AD154" s="2">
        <f ca="1">IFERROR(__xludf.DUMMYFUNCTION("""COMPUTED_VALUE"""),0)</f>
        <v>0</v>
      </c>
      <c r="AE154" s="2">
        <f ca="1">IFERROR(__xludf.DUMMYFUNCTION("""COMPUTED_VALUE"""),0)</f>
        <v>0</v>
      </c>
      <c r="AF154" s="2">
        <f ca="1">IFERROR(__xludf.DUMMYFUNCTION("""COMPUTED_VALUE"""),0)</f>
        <v>0</v>
      </c>
      <c r="AG154" s="2">
        <f ca="1">IFERROR(__xludf.DUMMYFUNCTION("""COMPUTED_VALUE"""),0)</f>
        <v>0</v>
      </c>
      <c r="AH154" s="2">
        <f ca="1">IFERROR(__xludf.DUMMYFUNCTION("""COMPUTED_VALUE"""),0)</f>
        <v>0</v>
      </c>
      <c r="AI154" s="2">
        <f ca="1">IFERROR(__xludf.DUMMYFUNCTION("""COMPUTED_VALUE"""),0)</f>
        <v>0</v>
      </c>
      <c r="AJ154" s="2">
        <f ca="1">IFERROR(__xludf.DUMMYFUNCTION("""COMPUTED_VALUE"""),0)</f>
        <v>0</v>
      </c>
      <c r="AK154" s="2">
        <f ca="1">IFERROR(__xludf.DUMMYFUNCTION("""COMPUTED_VALUE"""),0)</f>
        <v>0</v>
      </c>
      <c r="AL154" s="2">
        <f ca="1">IFERROR(__xludf.DUMMYFUNCTION("""COMPUTED_VALUE"""),0)</f>
        <v>0</v>
      </c>
      <c r="AM154" s="2">
        <f ca="1">IFERROR(__xludf.DUMMYFUNCTION("""COMPUTED_VALUE"""),0)</f>
        <v>0</v>
      </c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IFERROR(__xludf.DUMMYFUNCTION("""COMPUTED_VALUE"""),0)</f>
        <v>0</v>
      </c>
      <c r="AV154" s="2">
        <f ca="1">IFERROR(__xludf.DUMMYFUNCTION("""COMPUTED_VALUE"""),0)</f>
        <v>0</v>
      </c>
      <c r="AW154" s="2">
        <f ca="1">IFERROR(__xludf.DUMMYFUNCTION("""COMPUTED_VALUE"""),0)</f>
        <v>0</v>
      </c>
      <c r="AX154" s="2">
        <f ca="1">IFERROR(__xludf.DUMMYFUNCTION("""COMPUTED_VALUE"""),0)</f>
        <v>0</v>
      </c>
      <c r="AY154" s="2">
        <f ca="1">IFERROR(__xludf.DUMMYFUNCTION("""COMPUTED_VALUE"""),0)</f>
        <v>0</v>
      </c>
      <c r="AZ154" s="2">
        <f ca="1">IFERROR(__xludf.DUMMYFUNCTION("""COMPUTED_VALUE"""),0)</f>
        <v>0</v>
      </c>
    </row>
    <row r="155" spans="1:52" ht="13.2" x14ac:dyDescent="0.25">
      <c r="A155" s="2" t="str">
        <f ca="1">IFERROR(__xludf.DUMMYFUNCTION("""COMPUTED_VALUE"""),"")</f>
        <v/>
      </c>
      <c r="B155" s="2" t="str">
        <f ca="1">IFERROR(__xludf.DUMMYFUNCTION("""COMPUTED_VALUE"""),"Slovenia")</f>
        <v>Slovenia</v>
      </c>
      <c r="C155" s="2">
        <f ca="1">IFERROR(__xludf.DUMMYFUNCTION("""COMPUTED_VALUE"""),46.1512)</f>
        <v>46.151200000000003</v>
      </c>
      <c r="D155" s="2">
        <f ca="1">IFERROR(__xludf.DUMMYFUNCTION("""COMPUTED_VALUE"""),14.9955)</f>
        <v>14.9955</v>
      </c>
      <c r="E155" s="2">
        <f ca="1">IFERROR(__xludf.DUMMYFUNCTION("""COMPUTED_VALUE"""),0)</f>
        <v>0</v>
      </c>
      <c r="F155" s="2">
        <f ca="1">IFERROR(__xludf.DUMMYFUNCTION("""COMPUTED_VALUE"""),0)</f>
        <v>0</v>
      </c>
      <c r="G155" s="2">
        <f ca="1">IFERROR(__xludf.DUMMYFUNCTION("""COMPUTED_VALUE"""),0)</f>
        <v>0</v>
      </c>
      <c r="H155" s="2">
        <f ca="1">IFERROR(__xludf.DUMMYFUNCTION("""COMPUTED_VALUE"""),0)</f>
        <v>0</v>
      </c>
      <c r="I155" s="2">
        <f ca="1">IFERROR(__xludf.DUMMYFUNCTION("""COMPUTED_VALUE"""),0)</f>
        <v>0</v>
      </c>
      <c r="J155" s="2">
        <f ca="1">IFERROR(__xludf.DUMMYFUNCTION("""COMPUTED_VALUE"""),0)</f>
        <v>0</v>
      </c>
      <c r="K155" s="2">
        <f ca="1">IFERROR(__xludf.DUMMYFUNCTION("""COMPUTED_VALUE"""),0)</f>
        <v>0</v>
      </c>
      <c r="L155" s="2">
        <f ca="1">IFERROR(__xludf.DUMMYFUNCTION("""COMPUTED_VALUE"""),0)</f>
        <v>0</v>
      </c>
      <c r="M155" s="2">
        <f ca="1">IFERROR(__xludf.DUMMYFUNCTION("""COMPUTED_VALUE"""),0)</f>
        <v>0</v>
      </c>
      <c r="N155" s="2">
        <f ca="1">IFERROR(__xludf.DUMMYFUNCTION("""COMPUTED_VALUE"""),0)</f>
        <v>0</v>
      </c>
      <c r="O155" s="2">
        <f ca="1">IFERROR(__xludf.DUMMYFUNCTION("""COMPUTED_VALUE"""),0)</f>
        <v>0</v>
      </c>
      <c r="P155" s="2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Z155" s="2">
        <f ca="1">IFERROR(__xludf.DUMMYFUNCTION("""COMPUTED_VALUE"""),0)</f>
        <v>0</v>
      </c>
      <c r="AA155" s="2">
        <f ca="1">IFERROR(__xludf.DUMMYFUNCTION("""COMPUTED_VALUE"""),0)</f>
        <v>0</v>
      </c>
      <c r="AB155" s="2">
        <f ca="1">IFERROR(__xludf.DUMMYFUNCTION("""COMPUTED_VALUE"""),0)</f>
        <v>0</v>
      </c>
      <c r="AC155" s="2">
        <f ca="1">IFERROR(__xludf.DUMMYFUNCTION("""COMPUTED_VALUE"""),0)</f>
        <v>0</v>
      </c>
      <c r="AD155" s="2">
        <f ca="1">IFERROR(__xludf.DUMMYFUNCTION("""COMPUTED_VALUE"""),0)</f>
        <v>0</v>
      </c>
      <c r="AE155" s="2">
        <f ca="1">IFERROR(__xludf.DUMMYFUNCTION("""COMPUTED_VALUE"""),0)</f>
        <v>0</v>
      </c>
      <c r="AF155" s="2">
        <f ca="1">IFERROR(__xludf.DUMMYFUNCTION("""COMPUTED_VALUE"""),0)</f>
        <v>0</v>
      </c>
      <c r="AG155" s="2">
        <f ca="1">IFERROR(__xludf.DUMMYFUNCTION("""COMPUTED_VALUE"""),0)</f>
        <v>0</v>
      </c>
      <c r="AH155" s="2">
        <f ca="1">IFERROR(__xludf.DUMMYFUNCTION("""COMPUTED_VALUE"""),0)</f>
        <v>0</v>
      </c>
      <c r="AI155" s="2">
        <f ca="1">IFERROR(__xludf.DUMMYFUNCTION("""COMPUTED_VALUE"""),0)</f>
        <v>0</v>
      </c>
      <c r="AJ155" s="2">
        <f ca="1">IFERROR(__xludf.DUMMYFUNCTION("""COMPUTED_VALUE"""),0)</f>
        <v>0</v>
      </c>
      <c r="AK155" s="2">
        <f ca="1">IFERROR(__xludf.DUMMYFUNCTION("""COMPUTED_VALUE"""),0)</f>
        <v>0</v>
      </c>
      <c r="AL155" s="2">
        <f ca="1">IFERROR(__xludf.DUMMYFUNCTION("""COMPUTED_VALUE"""),0)</f>
        <v>0</v>
      </c>
      <c r="AM155" s="2">
        <f ca="1">IFERROR(__xludf.DUMMYFUNCTION("""COMPUTED_VALUE"""),0)</f>
        <v>0</v>
      </c>
      <c r="AN155" s="2">
        <f ca="1">IFERROR(__xludf.DUMMYFUNCTION("""COMPUTED_VALUE"""),0)</f>
        <v>0</v>
      </c>
      <c r="AO155" s="2">
        <f ca="1">IFERROR(__xludf.DUMMYFUNCTION("""COMPUTED_VALUE"""),0)</f>
        <v>0</v>
      </c>
      <c r="AP155" s="2">
        <f ca="1">IFERROR(__xludf.DUMMYFUNCTION("""COMPUTED_VALUE"""),0)</f>
        <v>0</v>
      </c>
      <c r="AQ155" s="2">
        <f ca="1">IFERROR(__xludf.DUMMYFUNCTION("""COMPUTED_VALUE"""),0)</f>
        <v>0</v>
      </c>
      <c r="AR155" s="2">
        <f ca="1">IFERROR(__xludf.DUMMYFUNCTION("""COMPUTED_VALUE"""),0)</f>
        <v>0</v>
      </c>
      <c r="AS155" s="2">
        <f ca="1">IFERROR(__xludf.DUMMYFUNCTION("""COMPUTED_VALUE"""),0)</f>
        <v>0</v>
      </c>
      <c r="AT155" s="2">
        <f ca="1">IFERROR(__xludf.DUMMYFUNCTION("""COMPUTED_VALUE"""),0)</f>
        <v>0</v>
      </c>
      <c r="AU155" s="2">
        <f ca="1">IFERROR(__xludf.DUMMYFUNCTION("""COMPUTED_VALUE"""),0)</f>
        <v>0</v>
      </c>
      <c r="AV155" s="2">
        <f ca="1">IFERROR(__xludf.DUMMYFUNCTION("""COMPUTED_VALUE"""),0)</f>
        <v>0</v>
      </c>
      <c r="AW155" s="2">
        <f ca="1">IFERROR(__xludf.DUMMYFUNCTION("""COMPUTED_VALUE"""),0)</f>
        <v>0</v>
      </c>
      <c r="AX155" s="2">
        <f ca="1">IFERROR(__xludf.DUMMYFUNCTION("""COMPUTED_VALUE"""),0)</f>
        <v>0</v>
      </c>
      <c r="AY155" s="2">
        <f ca="1">IFERROR(__xludf.DUMMYFUNCTION("""COMPUTED_VALUE"""),0)</f>
        <v>0</v>
      </c>
      <c r="AZ155" s="2">
        <f ca="1">IFERROR(__xludf.DUMMYFUNCTION("""COMPUTED_VALUE"""),0)</f>
        <v>0</v>
      </c>
    </row>
    <row r="156" spans="1:52" ht="13.2" x14ac:dyDescent="0.25">
      <c r="A156" s="2" t="str">
        <f ca="1">IFERROR(__xludf.DUMMYFUNCTION("""COMPUTED_VALUE"""),"Bergen County, NJ")</f>
        <v>Bergen County, NJ</v>
      </c>
      <c r="B156" s="2" t="str">
        <f ca="1">IFERROR(__xludf.DUMMYFUNCTION("""COMPUTED_VALUE"""),"US")</f>
        <v>US</v>
      </c>
      <c r="C156" s="2">
        <f ca="1">IFERROR(__xludf.DUMMYFUNCTION("""COMPUTED_VALUE"""),40.9263)</f>
        <v>40.926299999999998</v>
      </c>
      <c r="D156" s="2">
        <f ca="1">IFERROR(__xludf.DUMMYFUNCTION("""COMPUTED_VALUE"""),-74.077)</f>
        <v>-74.076999999999998</v>
      </c>
      <c r="E156" s="2">
        <f ca="1">IFERROR(__xludf.DUMMYFUNCTION("""COMPUTED_VALUE"""),0)</f>
        <v>0</v>
      </c>
      <c r="F156" s="2">
        <f ca="1">IFERROR(__xludf.DUMMYFUNCTION("""COMPUTED_VALUE"""),0)</f>
        <v>0</v>
      </c>
      <c r="G156" s="2">
        <f ca="1">IFERROR(__xludf.DUMMYFUNCTION("""COMPUTED_VALUE"""),0)</f>
        <v>0</v>
      </c>
      <c r="H156" s="2">
        <f ca="1">IFERROR(__xludf.DUMMYFUNCTION("""COMPUTED_VALUE"""),0)</f>
        <v>0</v>
      </c>
      <c r="I156" s="2">
        <f ca="1">IFERROR(__xludf.DUMMYFUNCTION("""COMPUTED_VALUE"""),0)</f>
        <v>0</v>
      </c>
      <c r="J156" s="2">
        <f ca="1">IFERROR(__xludf.DUMMYFUNCTION("""COMPUTED_VALUE"""),0)</f>
        <v>0</v>
      </c>
      <c r="K156" s="2">
        <f ca="1">IFERROR(__xludf.DUMMYFUNCTION("""COMPUTED_VALUE"""),0)</f>
        <v>0</v>
      </c>
      <c r="L156" s="2">
        <f ca="1">IFERROR(__xludf.DUMMYFUNCTION("""COMPUTED_VALUE"""),0)</f>
        <v>0</v>
      </c>
      <c r="M156" s="2">
        <f ca="1">IFERROR(__xludf.DUMMYFUNCTION("""COMPUTED_VALUE"""),0)</f>
        <v>0</v>
      </c>
      <c r="N156" s="2">
        <f ca="1">IFERROR(__xludf.DUMMYFUNCTION("""COMPUTED_VALUE"""),0)</f>
        <v>0</v>
      </c>
      <c r="O156" s="2">
        <f ca="1">IFERROR(__xludf.DUMMYFUNCTION("""COMPUTED_VALUE"""),0)</f>
        <v>0</v>
      </c>
      <c r="P156" s="2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IFERROR(__xludf.DUMMYFUNCTION("""COMPUTED_VALUE"""),0)</f>
        <v>0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Z156" s="2">
        <f ca="1">IFERROR(__xludf.DUMMYFUNCTION("""COMPUTED_VALUE"""),0)</f>
        <v>0</v>
      </c>
      <c r="AA156" s="2">
        <f ca="1">IFERROR(__xludf.DUMMYFUNCTION("""COMPUTED_VALUE"""),0)</f>
        <v>0</v>
      </c>
      <c r="AB156" s="2">
        <f ca="1">IFERROR(__xludf.DUMMYFUNCTION("""COMPUTED_VALUE"""),0)</f>
        <v>0</v>
      </c>
      <c r="AC156" s="2">
        <f ca="1">IFERROR(__xludf.DUMMYFUNCTION("""COMPUTED_VALUE"""),0)</f>
        <v>0</v>
      </c>
      <c r="AD156" s="2">
        <f ca="1">IFERROR(__xludf.DUMMYFUNCTION("""COMPUTED_VALUE"""),0)</f>
        <v>0</v>
      </c>
      <c r="AE156" s="2">
        <f ca="1">IFERROR(__xludf.DUMMYFUNCTION("""COMPUTED_VALUE"""),0)</f>
        <v>0</v>
      </c>
      <c r="AF156" s="2">
        <f ca="1">IFERROR(__xludf.DUMMYFUNCTION("""COMPUTED_VALUE"""),0)</f>
        <v>0</v>
      </c>
      <c r="AG156" s="2">
        <f ca="1">IFERROR(__xludf.DUMMYFUNCTION("""COMPUTED_VALUE"""),0)</f>
        <v>0</v>
      </c>
      <c r="AH156" s="2">
        <f ca="1">IFERROR(__xludf.DUMMYFUNCTION("""COMPUTED_VALUE"""),0)</f>
        <v>0</v>
      </c>
      <c r="AI156" s="2">
        <f ca="1">IFERROR(__xludf.DUMMYFUNCTION("""COMPUTED_VALUE"""),0)</f>
        <v>0</v>
      </c>
      <c r="AJ156" s="2">
        <f ca="1">IFERROR(__xludf.DUMMYFUNCTION("""COMPUTED_VALUE"""),0)</f>
        <v>0</v>
      </c>
      <c r="AK156" s="2">
        <f ca="1">IFERROR(__xludf.DUMMYFUNCTION("""COMPUTED_VALUE"""),0)</f>
        <v>0</v>
      </c>
      <c r="AL156" s="2">
        <f ca="1">IFERROR(__xludf.DUMMYFUNCTION("""COMPUTED_VALUE"""),0)</f>
        <v>0</v>
      </c>
      <c r="AM156" s="2">
        <f ca="1">IFERROR(__xludf.DUMMYFUNCTION("""COMPUTED_VALUE"""),0)</f>
        <v>0</v>
      </c>
      <c r="AN156" s="2">
        <f ca="1">IFERROR(__xludf.DUMMYFUNCTION("""COMPUTED_VALUE"""),0)</f>
        <v>0</v>
      </c>
      <c r="AO156" s="2">
        <f ca="1">IFERROR(__xludf.DUMMYFUNCTION("""COMPUTED_VALUE"""),0)</f>
        <v>0</v>
      </c>
      <c r="AP156" s="2">
        <f ca="1">IFERROR(__xludf.DUMMYFUNCTION("""COMPUTED_VALUE"""),0)</f>
        <v>0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IFERROR(__xludf.DUMMYFUNCTION("""COMPUTED_VALUE"""),0)</f>
        <v>0</v>
      </c>
      <c r="AV156" s="2">
        <f ca="1">IFERROR(__xludf.DUMMYFUNCTION("""COMPUTED_VALUE"""),0)</f>
        <v>0</v>
      </c>
      <c r="AW156" s="2">
        <f ca="1">IFERROR(__xludf.DUMMYFUNCTION("""COMPUTED_VALUE"""),0)</f>
        <v>0</v>
      </c>
      <c r="AX156" s="2">
        <f ca="1">IFERROR(__xludf.DUMMYFUNCTION("""COMPUTED_VALUE"""),0)</f>
        <v>0</v>
      </c>
      <c r="AY156" s="2">
        <f ca="1">IFERROR(__xludf.DUMMYFUNCTION("""COMPUTED_VALUE"""),0)</f>
        <v>0</v>
      </c>
      <c r="AZ156" s="2">
        <f ca="1">IFERROR(__xludf.DUMMYFUNCTION("""COMPUTED_VALUE"""),0)</f>
        <v>0</v>
      </c>
    </row>
    <row r="157" spans="1:52" ht="13.2" x14ac:dyDescent="0.25">
      <c r="A157" s="2" t="str">
        <f ca="1">IFERROR(__xludf.DUMMYFUNCTION("""COMPUTED_VALUE"""),"Harris County, TX")</f>
        <v>Harris County, TX</v>
      </c>
      <c r="B157" s="2" t="str">
        <f ca="1">IFERROR(__xludf.DUMMYFUNCTION("""COMPUTED_VALUE"""),"US")</f>
        <v>US</v>
      </c>
      <c r="C157" s="2">
        <f ca="1">IFERROR(__xludf.DUMMYFUNCTION("""COMPUTED_VALUE"""),29.7752)</f>
        <v>29.775200000000002</v>
      </c>
      <c r="D157" s="2">
        <f ca="1">IFERROR(__xludf.DUMMYFUNCTION("""COMPUTED_VALUE"""),-95.3103)</f>
        <v>-95.310299999999998</v>
      </c>
      <c r="E157" s="2">
        <f ca="1">IFERROR(__xludf.DUMMYFUNCTION("""COMPUTED_VALUE"""),0)</f>
        <v>0</v>
      </c>
      <c r="F157" s="2">
        <f ca="1">IFERROR(__xludf.DUMMYFUNCTION("""COMPUTED_VALUE"""),0)</f>
        <v>0</v>
      </c>
      <c r="G157" s="2">
        <f ca="1">IFERROR(__xludf.DUMMYFUNCTION("""COMPUTED_VALUE"""),0)</f>
        <v>0</v>
      </c>
      <c r="H157" s="2">
        <f ca="1">IFERROR(__xludf.DUMMYFUNCTION("""COMPUTED_VALUE"""),0)</f>
        <v>0</v>
      </c>
      <c r="I157" s="2">
        <f ca="1">IFERROR(__xludf.DUMMYFUNCTION("""COMPUTED_VALUE"""),0)</f>
        <v>0</v>
      </c>
      <c r="J157" s="2">
        <f ca="1">IFERROR(__xludf.DUMMYFUNCTION("""COMPUTED_VALUE"""),0)</f>
        <v>0</v>
      </c>
      <c r="K157" s="2">
        <f ca="1">IFERROR(__xludf.DUMMYFUNCTION("""COMPUTED_VALUE"""),0)</f>
        <v>0</v>
      </c>
      <c r="L157" s="2">
        <f ca="1">IFERROR(__xludf.DUMMYFUNCTION("""COMPUTED_VALUE"""),0)</f>
        <v>0</v>
      </c>
      <c r="M157" s="2">
        <f ca="1">IFERROR(__xludf.DUMMYFUNCTION("""COMPUTED_VALUE"""),0)</f>
        <v>0</v>
      </c>
      <c r="N157" s="2">
        <f ca="1">IFERROR(__xludf.DUMMYFUNCTION("""COMPUTED_VALUE"""),0)</f>
        <v>0</v>
      </c>
      <c r="O157" s="2">
        <f ca="1">IFERROR(__xludf.DUMMYFUNCTION("""COMPUTED_VALUE"""),0)</f>
        <v>0</v>
      </c>
      <c r="P157" s="2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Z157" s="2">
        <f ca="1">IFERROR(__xludf.DUMMYFUNCTION("""COMPUTED_VALUE"""),0)</f>
        <v>0</v>
      </c>
      <c r="AA157" s="2">
        <f ca="1">IFERROR(__xludf.DUMMYFUNCTION("""COMPUTED_VALUE"""),0)</f>
        <v>0</v>
      </c>
      <c r="AB157" s="2">
        <f ca="1">IFERROR(__xludf.DUMMYFUNCTION("""COMPUTED_VALUE"""),0)</f>
        <v>0</v>
      </c>
      <c r="AC157" s="2">
        <f ca="1">IFERROR(__xludf.DUMMYFUNCTION("""COMPUTED_VALUE"""),0)</f>
        <v>0</v>
      </c>
      <c r="AD157" s="2">
        <f ca="1">IFERROR(__xludf.DUMMYFUNCTION("""COMPUTED_VALUE"""),0)</f>
        <v>0</v>
      </c>
      <c r="AE157" s="2">
        <f ca="1">IFERROR(__xludf.DUMMYFUNCTION("""COMPUTED_VALUE"""),0)</f>
        <v>0</v>
      </c>
      <c r="AF157" s="2">
        <f ca="1">IFERROR(__xludf.DUMMYFUNCTION("""COMPUTED_VALUE"""),0)</f>
        <v>0</v>
      </c>
      <c r="AG157" s="2">
        <f ca="1">IFERROR(__xludf.DUMMYFUNCTION("""COMPUTED_VALUE"""),0)</f>
        <v>0</v>
      </c>
      <c r="AH157" s="2">
        <f ca="1">IFERROR(__xludf.DUMMYFUNCTION("""COMPUTED_VALUE"""),0)</f>
        <v>0</v>
      </c>
      <c r="AI157" s="2">
        <f ca="1">IFERROR(__xludf.DUMMYFUNCTION("""COMPUTED_VALUE"""),0)</f>
        <v>0</v>
      </c>
      <c r="AJ157" s="2">
        <f ca="1">IFERROR(__xludf.DUMMYFUNCTION("""COMPUTED_VALUE"""),0)</f>
        <v>0</v>
      </c>
      <c r="AK157" s="2">
        <f ca="1">IFERROR(__xludf.DUMMYFUNCTION("""COMPUTED_VALUE"""),0)</f>
        <v>0</v>
      </c>
      <c r="AL157" s="2">
        <f ca="1">IFERROR(__xludf.DUMMYFUNCTION("""COMPUTED_VALUE"""),0)</f>
        <v>0</v>
      </c>
      <c r="AM157" s="2">
        <f ca="1">IFERROR(__xludf.DUMMYFUNCTION("""COMPUTED_VALUE"""),0)</f>
        <v>0</v>
      </c>
      <c r="AN157" s="2">
        <f ca="1">IFERROR(__xludf.DUMMYFUNCTION("""COMPUTED_VALUE"""),0)</f>
        <v>0</v>
      </c>
      <c r="AO157" s="2">
        <f ca="1">IFERROR(__xludf.DUMMYFUNCTION("""COMPUTED_VALUE"""),0)</f>
        <v>0</v>
      </c>
      <c r="AP157" s="2">
        <f ca="1">IFERROR(__xludf.DUMMYFUNCTION("""COMPUTED_VALUE"""),0)</f>
        <v>0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IFERROR(__xludf.DUMMYFUNCTION("""COMPUTED_VALUE"""),0)</f>
        <v>0</v>
      </c>
      <c r="AV157" s="2">
        <f ca="1">IFERROR(__xludf.DUMMYFUNCTION("""COMPUTED_VALUE"""),0)</f>
        <v>0</v>
      </c>
      <c r="AW157" s="2">
        <f ca="1">IFERROR(__xludf.DUMMYFUNCTION("""COMPUTED_VALUE"""),0)</f>
        <v>0</v>
      </c>
      <c r="AX157" s="2">
        <f ca="1">IFERROR(__xludf.DUMMYFUNCTION("""COMPUTED_VALUE"""),0)</f>
        <v>0</v>
      </c>
      <c r="AY157" s="2">
        <f ca="1">IFERROR(__xludf.DUMMYFUNCTION("""COMPUTED_VALUE"""),0)</f>
        <v>0</v>
      </c>
      <c r="AZ157" s="2">
        <f ca="1">IFERROR(__xludf.DUMMYFUNCTION("""COMPUTED_VALUE"""),0)</f>
        <v>0</v>
      </c>
    </row>
    <row r="158" spans="1:52" ht="13.2" x14ac:dyDescent="0.25">
      <c r="A158" s="2" t="str">
        <f ca="1">IFERROR(__xludf.DUMMYFUNCTION("""COMPUTED_VALUE"""),"San Francisco County, CA")</f>
        <v>San Francisco County, CA</v>
      </c>
      <c r="B158" s="2" t="str">
        <f ca="1">IFERROR(__xludf.DUMMYFUNCTION("""COMPUTED_VALUE"""),"US")</f>
        <v>US</v>
      </c>
      <c r="C158" s="2">
        <f ca="1">IFERROR(__xludf.DUMMYFUNCTION("""COMPUTED_VALUE"""),37.7749)</f>
        <v>37.774900000000002</v>
      </c>
      <c r="D158" s="2">
        <f ca="1">IFERROR(__xludf.DUMMYFUNCTION("""COMPUTED_VALUE"""),-122.4194)</f>
        <v>-122.4194</v>
      </c>
      <c r="E158" s="2">
        <f ca="1">IFERROR(__xludf.DUMMYFUNCTION("""COMPUTED_VALUE"""),0)</f>
        <v>0</v>
      </c>
      <c r="F158" s="2">
        <f ca="1">IFERROR(__xludf.DUMMYFUNCTION("""COMPUTED_VALUE"""),0)</f>
        <v>0</v>
      </c>
      <c r="G158" s="2">
        <f ca="1">IFERROR(__xludf.DUMMYFUNCTION("""COMPUTED_VALUE"""),0)</f>
        <v>0</v>
      </c>
      <c r="H158" s="2">
        <f ca="1">IFERROR(__xludf.DUMMYFUNCTION("""COMPUTED_VALUE"""),0)</f>
        <v>0</v>
      </c>
      <c r="I158" s="2">
        <f ca="1">IFERROR(__xludf.DUMMYFUNCTION("""COMPUTED_VALUE"""),0)</f>
        <v>0</v>
      </c>
      <c r="J158" s="2">
        <f ca="1">IFERROR(__xludf.DUMMYFUNCTION("""COMPUTED_VALUE"""),0)</f>
        <v>0</v>
      </c>
      <c r="K158" s="2">
        <f ca="1">IFERROR(__xludf.DUMMYFUNCTION("""COMPUTED_VALUE"""),0)</f>
        <v>0</v>
      </c>
      <c r="L158" s="2">
        <f ca="1">IFERROR(__xludf.DUMMYFUNCTION("""COMPUTED_VALUE"""),0)</f>
        <v>0</v>
      </c>
      <c r="M158" s="2">
        <f ca="1">IFERROR(__xludf.DUMMYFUNCTION("""COMPUTED_VALUE"""),0)</f>
        <v>0</v>
      </c>
      <c r="N158" s="2">
        <f ca="1">IFERROR(__xludf.DUMMYFUNCTION("""COMPUTED_VALUE"""),0)</f>
        <v>0</v>
      </c>
      <c r="O158" s="2">
        <f ca="1">IFERROR(__xludf.DUMMYFUNCTION("""COMPUTED_VALUE"""),0)</f>
        <v>0</v>
      </c>
      <c r="P158" s="2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IFERROR(__xludf.DUMMYFUNCTION("""COMPUTED_VALUE"""),0)</f>
        <v>0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IFERROR(__xludf.DUMMYFUNCTION("""COMPUTED_VALUE"""),0)</f>
        <v>0</v>
      </c>
      <c r="V158" s="2">
        <f ca="1">IFERROR(__xludf.DUMMYFUNCTION("""COMPUTED_VALUE"""),0)</f>
        <v>0</v>
      </c>
      <c r="W158" s="2">
        <f ca="1">IFERROR(__xludf.DUMMYFUNCTION("""COMPUTED_VALUE"""),0)</f>
        <v>0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Z158" s="2">
        <f ca="1">IFERROR(__xludf.DUMMYFUNCTION("""COMPUTED_VALUE"""),0)</f>
        <v>0</v>
      </c>
      <c r="AA158" s="2">
        <f ca="1">IFERROR(__xludf.DUMMYFUNCTION("""COMPUTED_VALUE"""),0)</f>
        <v>0</v>
      </c>
      <c r="AB158" s="2">
        <f ca="1">IFERROR(__xludf.DUMMYFUNCTION("""COMPUTED_VALUE"""),0)</f>
        <v>0</v>
      </c>
      <c r="AC158" s="2">
        <f ca="1">IFERROR(__xludf.DUMMYFUNCTION("""COMPUTED_VALUE"""),0)</f>
        <v>0</v>
      </c>
      <c r="AD158" s="2">
        <f ca="1">IFERROR(__xludf.DUMMYFUNCTION("""COMPUTED_VALUE"""),0)</f>
        <v>0</v>
      </c>
      <c r="AE158" s="2">
        <f ca="1">IFERROR(__xludf.DUMMYFUNCTION("""COMPUTED_VALUE"""),0)</f>
        <v>0</v>
      </c>
      <c r="AF158" s="2">
        <f ca="1">IFERROR(__xludf.DUMMYFUNCTION("""COMPUTED_VALUE"""),0)</f>
        <v>0</v>
      </c>
      <c r="AG158" s="2">
        <f ca="1">IFERROR(__xludf.DUMMYFUNCTION("""COMPUTED_VALUE"""),0)</f>
        <v>0</v>
      </c>
      <c r="AH158" s="2">
        <f ca="1">IFERROR(__xludf.DUMMYFUNCTION("""COMPUTED_VALUE"""),0)</f>
        <v>0</v>
      </c>
      <c r="AI158" s="2">
        <f ca="1">IFERROR(__xludf.DUMMYFUNCTION("""COMPUTED_VALUE"""),0)</f>
        <v>0</v>
      </c>
      <c r="AJ158" s="2">
        <f ca="1">IFERROR(__xludf.DUMMYFUNCTION("""COMPUTED_VALUE"""),0)</f>
        <v>0</v>
      </c>
      <c r="AK158" s="2">
        <f ca="1">IFERROR(__xludf.DUMMYFUNCTION("""COMPUTED_VALUE"""),0)</f>
        <v>0</v>
      </c>
      <c r="AL158" s="2">
        <f ca="1">IFERROR(__xludf.DUMMYFUNCTION("""COMPUTED_VALUE"""),0)</f>
        <v>0</v>
      </c>
      <c r="AM158" s="2">
        <f ca="1">IFERROR(__xludf.DUMMYFUNCTION("""COMPUTED_VALUE"""),0)</f>
        <v>0</v>
      </c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IFERROR(__xludf.DUMMYFUNCTION("""COMPUTED_VALUE"""),0)</f>
        <v>0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IFERROR(__xludf.DUMMYFUNCTION("""COMPUTED_VALUE"""),0)</f>
        <v>0</v>
      </c>
      <c r="AV158" s="2">
        <f ca="1">IFERROR(__xludf.DUMMYFUNCTION("""COMPUTED_VALUE"""),0)</f>
        <v>0</v>
      </c>
      <c r="AW158" s="2">
        <f ca="1">IFERROR(__xludf.DUMMYFUNCTION("""COMPUTED_VALUE"""),0)</f>
        <v>0</v>
      </c>
      <c r="AX158" s="2">
        <f ca="1">IFERROR(__xludf.DUMMYFUNCTION("""COMPUTED_VALUE"""),0)</f>
        <v>0</v>
      </c>
      <c r="AY158" s="2">
        <f ca="1">IFERROR(__xludf.DUMMYFUNCTION("""COMPUTED_VALUE"""),0)</f>
        <v>0</v>
      </c>
      <c r="AZ158" s="2">
        <f ca="1">IFERROR(__xludf.DUMMYFUNCTION("""COMPUTED_VALUE"""),0)</f>
        <v>0</v>
      </c>
    </row>
    <row r="159" spans="1:52" ht="13.2" x14ac:dyDescent="0.25">
      <c r="A159" s="2" t="str">
        <f ca="1">IFERROR(__xludf.DUMMYFUNCTION("""COMPUTED_VALUE"""),"")</f>
        <v/>
      </c>
      <c r="B159" s="2" t="str">
        <f ca="1">IFERROR(__xludf.DUMMYFUNCTION("""COMPUTED_VALUE"""),"South Africa")</f>
        <v>South Africa</v>
      </c>
      <c r="C159" s="2">
        <f ca="1">IFERROR(__xludf.DUMMYFUNCTION("""COMPUTED_VALUE"""),-30.5595)</f>
        <v>-30.5595</v>
      </c>
      <c r="D159" s="2">
        <f ca="1">IFERROR(__xludf.DUMMYFUNCTION("""COMPUTED_VALUE"""),22.9375)</f>
        <v>22.9375</v>
      </c>
      <c r="E159" s="2">
        <f ca="1">IFERROR(__xludf.DUMMYFUNCTION("""COMPUTED_VALUE"""),0)</f>
        <v>0</v>
      </c>
      <c r="F159" s="2">
        <f ca="1">IFERROR(__xludf.DUMMYFUNCTION("""COMPUTED_VALUE"""),0)</f>
        <v>0</v>
      </c>
      <c r="G159" s="2">
        <f ca="1">IFERROR(__xludf.DUMMYFUNCTION("""COMPUTED_VALUE"""),0)</f>
        <v>0</v>
      </c>
      <c r="H159" s="2">
        <f ca="1">IFERROR(__xludf.DUMMYFUNCTION("""COMPUTED_VALUE"""),0)</f>
        <v>0</v>
      </c>
      <c r="I159" s="2">
        <f ca="1">IFERROR(__xludf.DUMMYFUNCTION("""COMPUTED_VALUE"""),0)</f>
        <v>0</v>
      </c>
      <c r="J159" s="2">
        <f ca="1">IFERROR(__xludf.DUMMYFUNCTION("""COMPUTED_VALUE"""),0)</f>
        <v>0</v>
      </c>
      <c r="K159" s="2">
        <f ca="1">IFERROR(__xludf.DUMMYFUNCTION("""COMPUTED_VALUE"""),0)</f>
        <v>0</v>
      </c>
      <c r="L159" s="2">
        <f ca="1">IFERROR(__xludf.DUMMYFUNCTION("""COMPUTED_VALUE"""),0)</f>
        <v>0</v>
      </c>
      <c r="M159" s="2">
        <f ca="1">IFERROR(__xludf.DUMMYFUNCTION("""COMPUTED_VALUE"""),0)</f>
        <v>0</v>
      </c>
      <c r="N159" s="2">
        <f ca="1">IFERROR(__xludf.DUMMYFUNCTION("""COMPUTED_VALUE"""),0)</f>
        <v>0</v>
      </c>
      <c r="O159" s="2">
        <f ca="1">IFERROR(__xludf.DUMMYFUNCTION("""COMPUTED_VALUE"""),0)</f>
        <v>0</v>
      </c>
      <c r="P159" s="2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IFERROR(__xludf.DUMMYFUNCTION("""COMPUTED_VALUE"""),0)</f>
        <v>0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Z159" s="2">
        <f ca="1">IFERROR(__xludf.DUMMYFUNCTION("""COMPUTED_VALUE"""),0)</f>
        <v>0</v>
      </c>
      <c r="AA159" s="2">
        <f ca="1">IFERROR(__xludf.DUMMYFUNCTION("""COMPUTED_VALUE"""),0)</f>
        <v>0</v>
      </c>
      <c r="AB159" s="2">
        <f ca="1">IFERROR(__xludf.DUMMYFUNCTION("""COMPUTED_VALUE"""),0)</f>
        <v>0</v>
      </c>
      <c r="AC159" s="2">
        <f ca="1">IFERROR(__xludf.DUMMYFUNCTION("""COMPUTED_VALUE"""),0)</f>
        <v>0</v>
      </c>
      <c r="AD159" s="2">
        <f ca="1">IFERROR(__xludf.DUMMYFUNCTION("""COMPUTED_VALUE"""),0)</f>
        <v>0</v>
      </c>
      <c r="AE159" s="2">
        <f ca="1">IFERROR(__xludf.DUMMYFUNCTION("""COMPUTED_VALUE"""),0)</f>
        <v>0</v>
      </c>
      <c r="AF159" s="2">
        <f ca="1">IFERROR(__xludf.DUMMYFUNCTION("""COMPUTED_VALUE"""),0)</f>
        <v>0</v>
      </c>
      <c r="AG159" s="2">
        <f ca="1">IFERROR(__xludf.DUMMYFUNCTION("""COMPUTED_VALUE"""),0)</f>
        <v>0</v>
      </c>
      <c r="AH159" s="2">
        <f ca="1">IFERROR(__xludf.DUMMYFUNCTION("""COMPUTED_VALUE"""),0)</f>
        <v>0</v>
      </c>
      <c r="AI159" s="2">
        <f ca="1">IFERROR(__xludf.DUMMYFUNCTION("""COMPUTED_VALUE"""),0)</f>
        <v>0</v>
      </c>
      <c r="AJ159" s="2">
        <f ca="1">IFERROR(__xludf.DUMMYFUNCTION("""COMPUTED_VALUE"""),0)</f>
        <v>0</v>
      </c>
      <c r="AK159" s="2">
        <f ca="1">IFERROR(__xludf.DUMMYFUNCTION("""COMPUTED_VALUE"""),0)</f>
        <v>0</v>
      </c>
      <c r="AL159" s="2">
        <f ca="1">IFERROR(__xludf.DUMMYFUNCTION("""COMPUTED_VALUE"""),0)</f>
        <v>0</v>
      </c>
      <c r="AM159" s="2">
        <f ca="1">IFERROR(__xludf.DUMMYFUNCTION("""COMPUTED_VALUE"""),0)</f>
        <v>0</v>
      </c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IFERROR(__xludf.DUMMYFUNCTION("""COMPUTED_VALUE"""),0)</f>
        <v>0</v>
      </c>
      <c r="AT159" s="2">
        <f ca="1">IFERROR(__xludf.DUMMYFUNCTION("""COMPUTED_VALUE"""),0)</f>
        <v>0</v>
      </c>
      <c r="AU159" s="2">
        <f ca="1">IFERROR(__xludf.DUMMYFUNCTION("""COMPUTED_VALUE"""),0)</f>
        <v>0</v>
      </c>
      <c r="AV159" s="2">
        <f ca="1">IFERROR(__xludf.DUMMYFUNCTION("""COMPUTED_VALUE"""),0)</f>
        <v>0</v>
      </c>
      <c r="AW159" s="2">
        <f ca="1">IFERROR(__xludf.DUMMYFUNCTION("""COMPUTED_VALUE"""),0)</f>
        <v>0</v>
      </c>
      <c r="AX159" s="2">
        <f ca="1">IFERROR(__xludf.DUMMYFUNCTION("""COMPUTED_VALUE"""),0)</f>
        <v>0</v>
      </c>
      <c r="AY159" s="2">
        <f ca="1">IFERROR(__xludf.DUMMYFUNCTION("""COMPUTED_VALUE"""),0)</f>
        <v>0</v>
      </c>
      <c r="AZ159" s="2">
        <f ca="1">IFERROR(__xludf.DUMMYFUNCTION("""COMPUTED_VALUE"""),0)</f>
        <v>0</v>
      </c>
    </row>
    <row r="160" spans="1:52" ht="13.2" x14ac:dyDescent="0.25">
      <c r="A160" s="2" t="str">
        <f ca="1">IFERROR(__xludf.DUMMYFUNCTION("""COMPUTED_VALUE"""),"Clark County, NV")</f>
        <v>Clark County, NV</v>
      </c>
      <c r="B160" s="2" t="str">
        <f ca="1">IFERROR(__xludf.DUMMYFUNCTION("""COMPUTED_VALUE"""),"US")</f>
        <v>US</v>
      </c>
      <c r="C160" s="2">
        <f ca="1">IFERROR(__xludf.DUMMYFUNCTION("""COMPUTED_VALUE"""),36.0796)</f>
        <v>36.079599999999999</v>
      </c>
      <c r="D160" s="2">
        <f ca="1">IFERROR(__xludf.DUMMYFUNCTION("""COMPUTED_VALUE"""),-115.094)</f>
        <v>-115.09399999999999</v>
      </c>
      <c r="E160" s="2">
        <f ca="1">IFERROR(__xludf.DUMMYFUNCTION("""COMPUTED_VALUE"""),0)</f>
        <v>0</v>
      </c>
      <c r="F160" s="2">
        <f ca="1">IFERROR(__xludf.DUMMYFUNCTION("""COMPUTED_VALUE"""),0)</f>
        <v>0</v>
      </c>
      <c r="G160" s="2">
        <f ca="1">IFERROR(__xludf.DUMMYFUNCTION("""COMPUTED_VALUE"""),0)</f>
        <v>0</v>
      </c>
      <c r="H160" s="2">
        <f ca="1">IFERROR(__xludf.DUMMYFUNCTION("""COMPUTED_VALUE"""),0)</f>
        <v>0</v>
      </c>
      <c r="I160" s="2">
        <f ca="1">IFERROR(__xludf.DUMMYFUNCTION("""COMPUTED_VALUE"""),0)</f>
        <v>0</v>
      </c>
      <c r="J160" s="2">
        <f ca="1">IFERROR(__xludf.DUMMYFUNCTION("""COMPUTED_VALUE"""),0)</f>
        <v>0</v>
      </c>
      <c r="K160" s="2">
        <f ca="1">IFERROR(__xludf.DUMMYFUNCTION("""COMPUTED_VALUE"""),0)</f>
        <v>0</v>
      </c>
      <c r="L160" s="2">
        <f ca="1">IFERROR(__xludf.DUMMYFUNCTION("""COMPUTED_VALUE"""),0)</f>
        <v>0</v>
      </c>
      <c r="M160" s="2">
        <f ca="1">IFERROR(__xludf.DUMMYFUNCTION("""COMPUTED_VALUE"""),0)</f>
        <v>0</v>
      </c>
      <c r="N160" s="2">
        <f ca="1">IFERROR(__xludf.DUMMYFUNCTION("""COMPUTED_VALUE"""),0)</f>
        <v>0</v>
      </c>
      <c r="O160" s="2">
        <f ca="1">IFERROR(__xludf.DUMMYFUNCTION("""COMPUTED_VALUE"""),0)</f>
        <v>0</v>
      </c>
      <c r="P160" s="2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Z160" s="2">
        <f ca="1">IFERROR(__xludf.DUMMYFUNCTION("""COMPUTED_VALUE"""),0)</f>
        <v>0</v>
      </c>
      <c r="AA160" s="2">
        <f ca="1">IFERROR(__xludf.DUMMYFUNCTION("""COMPUTED_VALUE"""),0)</f>
        <v>0</v>
      </c>
      <c r="AB160" s="2">
        <f ca="1">IFERROR(__xludf.DUMMYFUNCTION("""COMPUTED_VALUE"""),0)</f>
        <v>0</v>
      </c>
      <c r="AC160" s="2">
        <f ca="1">IFERROR(__xludf.DUMMYFUNCTION("""COMPUTED_VALUE"""),0)</f>
        <v>0</v>
      </c>
      <c r="AD160" s="2">
        <f ca="1">IFERROR(__xludf.DUMMYFUNCTION("""COMPUTED_VALUE"""),0)</f>
        <v>0</v>
      </c>
      <c r="AE160" s="2">
        <f ca="1">IFERROR(__xludf.DUMMYFUNCTION("""COMPUTED_VALUE"""),0)</f>
        <v>0</v>
      </c>
      <c r="AF160" s="2">
        <f ca="1">IFERROR(__xludf.DUMMYFUNCTION("""COMPUTED_VALUE"""),0)</f>
        <v>0</v>
      </c>
      <c r="AG160" s="2">
        <f ca="1">IFERROR(__xludf.DUMMYFUNCTION("""COMPUTED_VALUE"""),0)</f>
        <v>0</v>
      </c>
      <c r="AH160" s="2">
        <f ca="1">IFERROR(__xludf.DUMMYFUNCTION("""COMPUTED_VALUE"""),0)</f>
        <v>0</v>
      </c>
      <c r="AI160" s="2">
        <f ca="1">IFERROR(__xludf.DUMMYFUNCTION("""COMPUTED_VALUE"""),0)</f>
        <v>0</v>
      </c>
      <c r="AJ160" s="2">
        <f ca="1">IFERROR(__xludf.DUMMYFUNCTION("""COMPUTED_VALUE"""),0)</f>
        <v>0</v>
      </c>
      <c r="AK160" s="2">
        <f ca="1">IFERROR(__xludf.DUMMYFUNCTION("""COMPUTED_VALUE"""),0)</f>
        <v>0</v>
      </c>
      <c r="AL160" s="2">
        <f ca="1">IFERROR(__xludf.DUMMYFUNCTION("""COMPUTED_VALUE"""),0)</f>
        <v>0</v>
      </c>
      <c r="AM160" s="2">
        <f ca="1">IFERROR(__xludf.DUMMYFUNCTION("""COMPUTED_VALUE"""),0)</f>
        <v>0</v>
      </c>
      <c r="AN160" s="2">
        <f ca="1">IFERROR(__xludf.DUMMYFUNCTION("""COMPUTED_VALUE"""),0)</f>
        <v>0</v>
      </c>
      <c r="AO160" s="2">
        <f ca="1">IFERROR(__xludf.DUMMYFUNCTION("""COMPUTED_VALUE"""),0)</f>
        <v>0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IFERROR(__xludf.DUMMYFUNCTION("""COMPUTED_VALUE"""),0)</f>
        <v>0</v>
      </c>
      <c r="AV160" s="2">
        <f ca="1">IFERROR(__xludf.DUMMYFUNCTION("""COMPUTED_VALUE"""),0)</f>
        <v>0</v>
      </c>
      <c r="AW160" s="2">
        <f ca="1">IFERROR(__xludf.DUMMYFUNCTION("""COMPUTED_VALUE"""),0)</f>
        <v>0</v>
      </c>
      <c r="AX160" s="2">
        <f ca="1">IFERROR(__xludf.DUMMYFUNCTION("""COMPUTED_VALUE"""),0)</f>
        <v>0</v>
      </c>
      <c r="AY160" s="2">
        <f ca="1">IFERROR(__xludf.DUMMYFUNCTION("""COMPUTED_VALUE"""),0)</f>
        <v>0</v>
      </c>
      <c r="AZ160" s="2">
        <f ca="1">IFERROR(__xludf.DUMMYFUNCTION("""COMPUTED_VALUE"""),0)</f>
        <v>0</v>
      </c>
    </row>
    <row r="161" spans="1:52" ht="13.2" x14ac:dyDescent="0.25">
      <c r="A161" s="2" t="str">
        <f ca="1">IFERROR(__xludf.DUMMYFUNCTION("""COMPUTED_VALUE"""),"Fort Bend County, TX")</f>
        <v>Fort Bend County, TX</v>
      </c>
      <c r="B161" s="2" t="str">
        <f ca="1">IFERROR(__xludf.DUMMYFUNCTION("""COMPUTED_VALUE"""),"US")</f>
        <v>US</v>
      </c>
      <c r="C161" s="2">
        <f ca="1">IFERROR(__xludf.DUMMYFUNCTION("""COMPUTED_VALUE"""),29.5693)</f>
        <v>29.569299999999998</v>
      </c>
      <c r="D161" s="2">
        <f ca="1">IFERROR(__xludf.DUMMYFUNCTION("""COMPUTED_VALUE"""),-95.8143)</f>
        <v>-95.814300000000003</v>
      </c>
      <c r="E161" s="2">
        <f ca="1">IFERROR(__xludf.DUMMYFUNCTION("""COMPUTED_VALUE"""),0)</f>
        <v>0</v>
      </c>
      <c r="F161" s="2">
        <f ca="1">IFERROR(__xludf.DUMMYFUNCTION("""COMPUTED_VALUE"""),0)</f>
        <v>0</v>
      </c>
      <c r="G161" s="2">
        <f ca="1">IFERROR(__xludf.DUMMYFUNCTION("""COMPUTED_VALUE"""),0)</f>
        <v>0</v>
      </c>
      <c r="H161" s="2">
        <f ca="1">IFERROR(__xludf.DUMMYFUNCTION("""COMPUTED_VALUE"""),0)</f>
        <v>0</v>
      </c>
      <c r="I161" s="2">
        <f ca="1">IFERROR(__xludf.DUMMYFUNCTION("""COMPUTED_VALUE"""),0)</f>
        <v>0</v>
      </c>
      <c r="J161" s="2">
        <f ca="1">IFERROR(__xludf.DUMMYFUNCTION("""COMPUTED_VALUE"""),0)</f>
        <v>0</v>
      </c>
      <c r="K161" s="2">
        <f ca="1">IFERROR(__xludf.DUMMYFUNCTION("""COMPUTED_VALUE"""),0)</f>
        <v>0</v>
      </c>
      <c r="L161" s="2">
        <f ca="1">IFERROR(__xludf.DUMMYFUNCTION("""COMPUTED_VALUE"""),0)</f>
        <v>0</v>
      </c>
      <c r="M161" s="2">
        <f ca="1">IFERROR(__xludf.DUMMYFUNCTION("""COMPUTED_VALUE"""),0)</f>
        <v>0</v>
      </c>
      <c r="N161" s="2">
        <f ca="1">IFERROR(__xludf.DUMMYFUNCTION("""COMPUTED_VALUE"""),0)</f>
        <v>0</v>
      </c>
      <c r="O161" s="2">
        <f ca="1">IFERROR(__xludf.DUMMYFUNCTION("""COMPUTED_VALUE"""),0)</f>
        <v>0</v>
      </c>
      <c r="P161" s="2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Z161" s="2">
        <f ca="1">IFERROR(__xludf.DUMMYFUNCTION("""COMPUTED_VALUE"""),0)</f>
        <v>0</v>
      </c>
      <c r="AA161" s="2">
        <f ca="1">IFERROR(__xludf.DUMMYFUNCTION("""COMPUTED_VALUE"""),0)</f>
        <v>0</v>
      </c>
      <c r="AB161" s="2">
        <f ca="1">IFERROR(__xludf.DUMMYFUNCTION("""COMPUTED_VALUE"""),0)</f>
        <v>0</v>
      </c>
      <c r="AC161" s="2">
        <f ca="1">IFERROR(__xludf.DUMMYFUNCTION("""COMPUTED_VALUE"""),0)</f>
        <v>0</v>
      </c>
      <c r="AD161" s="2">
        <f ca="1">IFERROR(__xludf.DUMMYFUNCTION("""COMPUTED_VALUE"""),0)</f>
        <v>0</v>
      </c>
      <c r="AE161" s="2">
        <f ca="1">IFERROR(__xludf.DUMMYFUNCTION("""COMPUTED_VALUE"""),0)</f>
        <v>0</v>
      </c>
      <c r="AF161" s="2">
        <f ca="1">IFERROR(__xludf.DUMMYFUNCTION("""COMPUTED_VALUE"""),0)</f>
        <v>0</v>
      </c>
      <c r="AG161" s="2">
        <f ca="1">IFERROR(__xludf.DUMMYFUNCTION("""COMPUTED_VALUE"""),0)</f>
        <v>0</v>
      </c>
      <c r="AH161" s="2">
        <f ca="1">IFERROR(__xludf.DUMMYFUNCTION("""COMPUTED_VALUE"""),0)</f>
        <v>0</v>
      </c>
      <c r="AI161" s="2">
        <f ca="1">IFERROR(__xludf.DUMMYFUNCTION("""COMPUTED_VALUE"""),0)</f>
        <v>0</v>
      </c>
      <c r="AJ161" s="2">
        <f ca="1">IFERROR(__xludf.DUMMYFUNCTION("""COMPUTED_VALUE"""),0)</f>
        <v>0</v>
      </c>
      <c r="AK161" s="2">
        <f ca="1">IFERROR(__xludf.DUMMYFUNCTION("""COMPUTED_VALUE"""),0)</f>
        <v>0</v>
      </c>
      <c r="AL161" s="2">
        <f ca="1">IFERROR(__xludf.DUMMYFUNCTION("""COMPUTED_VALUE"""),0)</f>
        <v>0</v>
      </c>
      <c r="AM161" s="2">
        <f ca="1">IFERROR(__xludf.DUMMYFUNCTION("""COMPUTED_VALUE"""),0)</f>
        <v>0</v>
      </c>
      <c r="AN161" s="2">
        <f ca="1">IFERROR(__xludf.DUMMYFUNCTION("""COMPUTED_VALUE"""),0)</f>
        <v>0</v>
      </c>
      <c r="AO161" s="2">
        <f ca="1">IFERROR(__xludf.DUMMYFUNCTION("""COMPUTED_VALUE"""),0)</f>
        <v>0</v>
      </c>
      <c r="AP161" s="2">
        <f ca="1">IFERROR(__xludf.DUMMYFUNCTION("""COMPUTED_VALUE"""),0)</f>
        <v>0</v>
      </c>
      <c r="AQ161" s="2">
        <f ca="1">IFERROR(__xludf.DUMMYFUNCTION("""COMPUTED_VALUE"""),0)</f>
        <v>0</v>
      </c>
      <c r="AR161" s="2">
        <f ca="1">IFERROR(__xludf.DUMMYFUNCTION("""COMPUTED_VALUE"""),0)</f>
        <v>0</v>
      </c>
      <c r="AS161" s="2">
        <f ca="1">IFERROR(__xludf.DUMMYFUNCTION("""COMPUTED_VALUE"""),0)</f>
        <v>0</v>
      </c>
      <c r="AT161" s="2">
        <f ca="1">IFERROR(__xludf.DUMMYFUNCTION("""COMPUTED_VALUE"""),0)</f>
        <v>0</v>
      </c>
      <c r="AU161" s="2">
        <f ca="1">IFERROR(__xludf.DUMMYFUNCTION("""COMPUTED_VALUE"""),0)</f>
        <v>0</v>
      </c>
      <c r="AV161" s="2">
        <f ca="1">IFERROR(__xludf.DUMMYFUNCTION("""COMPUTED_VALUE"""),0)</f>
        <v>0</v>
      </c>
      <c r="AW161" s="2">
        <f ca="1">IFERROR(__xludf.DUMMYFUNCTION("""COMPUTED_VALUE"""),0)</f>
        <v>0</v>
      </c>
      <c r="AX161" s="2">
        <f ca="1">IFERROR(__xludf.DUMMYFUNCTION("""COMPUTED_VALUE"""),0)</f>
        <v>0</v>
      </c>
      <c r="AY161" s="2">
        <f ca="1">IFERROR(__xludf.DUMMYFUNCTION("""COMPUTED_VALUE"""),0)</f>
        <v>0</v>
      </c>
      <c r="AZ161" s="2">
        <f ca="1">IFERROR(__xludf.DUMMYFUNCTION("""COMPUTED_VALUE"""),0)</f>
        <v>0</v>
      </c>
    </row>
    <row r="162" spans="1:52" ht="13.2" x14ac:dyDescent="0.25">
      <c r="A162" s="2" t="str">
        <f ca="1">IFERROR(__xludf.DUMMYFUNCTION("""COMPUTED_VALUE"""),"Grant County, WA")</f>
        <v>Grant County, WA</v>
      </c>
      <c r="B162" s="2" t="str">
        <f ca="1">IFERROR(__xludf.DUMMYFUNCTION("""COMPUTED_VALUE"""),"US")</f>
        <v>US</v>
      </c>
      <c r="C162" s="2">
        <f ca="1">IFERROR(__xludf.DUMMYFUNCTION("""COMPUTED_VALUE"""),47.1981)</f>
        <v>47.198099999999997</v>
      </c>
      <c r="D162" s="2">
        <f ca="1">IFERROR(__xludf.DUMMYFUNCTION("""COMPUTED_VALUE"""),-119.3732)</f>
        <v>-119.3732</v>
      </c>
      <c r="E162" s="2">
        <f ca="1">IFERROR(__xludf.DUMMYFUNCTION("""COMPUTED_VALUE"""),0)</f>
        <v>0</v>
      </c>
      <c r="F162" s="2">
        <f ca="1">IFERROR(__xludf.DUMMYFUNCTION("""COMPUTED_VALUE"""),0)</f>
        <v>0</v>
      </c>
      <c r="G162" s="2">
        <f ca="1">IFERROR(__xludf.DUMMYFUNCTION("""COMPUTED_VALUE"""),0)</f>
        <v>0</v>
      </c>
      <c r="H162" s="2">
        <f ca="1">IFERROR(__xludf.DUMMYFUNCTION("""COMPUTED_VALUE"""),0)</f>
        <v>0</v>
      </c>
      <c r="I162" s="2">
        <f ca="1">IFERROR(__xludf.DUMMYFUNCTION("""COMPUTED_VALUE"""),0)</f>
        <v>0</v>
      </c>
      <c r="J162" s="2">
        <f ca="1">IFERROR(__xludf.DUMMYFUNCTION("""COMPUTED_VALUE"""),0)</f>
        <v>0</v>
      </c>
      <c r="K162" s="2">
        <f ca="1">IFERROR(__xludf.DUMMYFUNCTION("""COMPUTED_VALUE"""),0)</f>
        <v>0</v>
      </c>
      <c r="L162" s="2">
        <f ca="1">IFERROR(__xludf.DUMMYFUNCTION("""COMPUTED_VALUE"""),0)</f>
        <v>0</v>
      </c>
      <c r="M162" s="2">
        <f ca="1">IFERROR(__xludf.DUMMYFUNCTION("""COMPUTED_VALUE"""),0)</f>
        <v>0</v>
      </c>
      <c r="N162" s="2">
        <f ca="1">IFERROR(__xludf.DUMMYFUNCTION("""COMPUTED_VALUE"""),0)</f>
        <v>0</v>
      </c>
      <c r="O162" s="2">
        <f ca="1">IFERROR(__xludf.DUMMYFUNCTION("""COMPUTED_VALUE"""),0)</f>
        <v>0</v>
      </c>
      <c r="P162" s="2">
        <f ca="1">IFERROR(__xludf.DUMMYFUNCTION("""COMPUTED_VALUE"""),0)</f>
        <v>0</v>
      </c>
      <c r="Q162" s="2">
        <f ca="1">IFERROR(__xludf.DUMMYFUNCTION("""COMPUTED_VALUE"""),0)</f>
        <v>0</v>
      </c>
      <c r="R162" s="2">
        <f ca="1">IFERROR(__xludf.DUMMYFUNCTION("""COMPUTED_VALUE"""),0)</f>
        <v>0</v>
      </c>
      <c r="S162" s="2">
        <f ca="1">IFERROR(__xludf.DUMMYFUNCTION("""COMPUTED_VALUE"""),0)</f>
        <v>0</v>
      </c>
      <c r="T162" s="2">
        <f ca="1">IFERROR(__xludf.DUMMYFUNCTION("""COMPUTED_VALUE"""),0)</f>
        <v>0</v>
      </c>
      <c r="U162" s="2">
        <f ca="1">IFERROR(__xludf.DUMMYFUNCTION("""COMPUTED_VALUE"""),0)</f>
        <v>0</v>
      </c>
      <c r="V162" s="2">
        <f ca="1">IFERROR(__xludf.DUMMYFUNCTION("""COMPUTED_VALUE"""),0)</f>
        <v>0</v>
      </c>
      <c r="W162" s="2">
        <f ca="1">IFERROR(__xludf.DUMMYFUNCTION("""COMPUTED_VALUE"""),0)</f>
        <v>0</v>
      </c>
      <c r="X162" s="2">
        <f ca="1">IFERROR(__xludf.DUMMYFUNCTION("""COMPUTED_VALUE"""),0)</f>
        <v>0</v>
      </c>
      <c r="Y162" s="2">
        <f ca="1">IFERROR(__xludf.DUMMYFUNCTION("""COMPUTED_VALUE"""),0)</f>
        <v>0</v>
      </c>
      <c r="Z162" s="2">
        <f ca="1">IFERROR(__xludf.DUMMYFUNCTION("""COMPUTED_VALUE"""),0)</f>
        <v>0</v>
      </c>
      <c r="AA162" s="2">
        <f ca="1">IFERROR(__xludf.DUMMYFUNCTION("""COMPUTED_VALUE"""),0)</f>
        <v>0</v>
      </c>
      <c r="AB162" s="2">
        <f ca="1">IFERROR(__xludf.DUMMYFUNCTION("""COMPUTED_VALUE"""),0)</f>
        <v>0</v>
      </c>
      <c r="AC162" s="2">
        <f ca="1">IFERROR(__xludf.DUMMYFUNCTION("""COMPUTED_VALUE"""),0)</f>
        <v>0</v>
      </c>
      <c r="AD162" s="2">
        <f ca="1">IFERROR(__xludf.DUMMYFUNCTION("""COMPUTED_VALUE"""),0)</f>
        <v>0</v>
      </c>
      <c r="AE162" s="2">
        <f ca="1">IFERROR(__xludf.DUMMYFUNCTION("""COMPUTED_VALUE"""),0)</f>
        <v>0</v>
      </c>
      <c r="AF162" s="2">
        <f ca="1">IFERROR(__xludf.DUMMYFUNCTION("""COMPUTED_VALUE"""),0)</f>
        <v>0</v>
      </c>
      <c r="AG162" s="2">
        <f ca="1">IFERROR(__xludf.DUMMYFUNCTION("""COMPUTED_VALUE"""),0)</f>
        <v>0</v>
      </c>
      <c r="AH162" s="2">
        <f ca="1">IFERROR(__xludf.DUMMYFUNCTION("""COMPUTED_VALUE"""),0)</f>
        <v>0</v>
      </c>
      <c r="AI162" s="2">
        <f ca="1">IFERROR(__xludf.DUMMYFUNCTION("""COMPUTED_VALUE"""),0)</f>
        <v>0</v>
      </c>
      <c r="AJ162" s="2">
        <f ca="1">IFERROR(__xludf.DUMMYFUNCTION("""COMPUTED_VALUE"""),0)</f>
        <v>0</v>
      </c>
      <c r="AK162" s="2">
        <f ca="1">IFERROR(__xludf.DUMMYFUNCTION("""COMPUTED_VALUE"""),0)</f>
        <v>0</v>
      </c>
      <c r="AL162" s="2">
        <f ca="1">IFERROR(__xludf.DUMMYFUNCTION("""COMPUTED_VALUE"""),0)</f>
        <v>0</v>
      </c>
      <c r="AM162" s="2">
        <f ca="1">IFERROR(__xludf.DUMMYFUNCTION("""COMPUTED_VALUE"""),0)</f>
        <v>0</v>
      </c>
      <c r="AN162" s="2">
        <f ca="1">IFERROR(__xludf.DUMMYFUNCTION("""COMPUTED_VALUE"""),0)</f>
        <v>0</v>
      </c>
      <c r="AO162" s="2">
        <f ca="1">IFERROR(__xludf.DUMMYFUNCTION("""COMPUTED_VALUE"""),0)</f>
        <v>0</v>
      </c>
      <c r="AP162" s="2">
        <f ca="1">IFERROR(__xludf.DUMMYFUNCTION("""COMPUTED_VALUE"""),0)</f>
        <v>0</v>
      </c>
      <c r="AQ162" s="2">
        <f ca="1">IFERROR(__xludf.DUMMYFUNCTION("""COMPUTED_VALUE"""),0)</f>
        <v>0</v>
      </c>
      <c r="AR162" s="2">
        <f ca="1">IFERROR(__xludf.DUMMYFUNCTION("""COMPUTED_VALUE"""),0)</f>
        <v>0</v>
      </c>
      <c r="AS162" s="2">
        <f ca="1">IFERROR(__xludf.DUMMYFUNCTION("""COMPUTED_VALUE"""),0)</f>
        <v>0</v>
      </c>
      <c r="AT162" s="2">
        <f ca="1">IFERROR(__xludf.DUMMYFUNCTION("""COMPUTED_VALUE"""),0)</f>
        <v>0</v>
      </c>
      <c r="AU162" s="2">
        <f ca="1">IFERROR(__xludf.DUMMYFUNCTION("""COMPUTED_VALUE"""),0)</f>
        <v>0</v>
      </c>
      <c r="AV162" s="2">
        <f ca="1">IFERROR(__xludf.DUMMYFUNCTION("""COMPUTED_VALUE"""),0)</f>
        <v>0</v>
      </c>
      <c r="AW162" s="2">
        <f ca="1">IFERROR(__xludf.DUMMYFUNCTION("""COMPUTED_VALUE"""),0)</f>
        <v>0</v>
      </c>
      <c r="AX162" s="2">
        <f ca="1">IFERROR(__xludf.DUMMYFUNCTION("""COMPUTED_VALUE"""),0)</f>
        <v>0</v>
      </c>
      <c r="AY162" s="2">
        <f ca="1">IFERROR(__xludf.DUMMYFUNCTION("""COMPUTED_VALUE"""),0)</f>
        <v>0</v>
      </c>
      <c r="AZ162" s="2">
        <f ca="1">IFERROR(__xludf.DUMMYFUNCTION("""COMPUTED_VALUE"""),0)</f>
        <v>0</v>
      </c>
    </row>
    <row r="163" spans="1:52" ht="13.2" x14ac:dyDescent="0.25">
      <c r="A163" s="2" t="str">
        <f ca="1">IFERROR(__xludf.DUMMYFUNCTION("""COMPUTED_VALUE"""),"Santa Rosa County, FL")</f>
        <v>Santa Rosa County, FL</v>
      </c>
      <c r="B163" s="2" t="str">
        <f ca="1">IFERROR(__xludf.DUMMYFUNCTION("""COMPUTED_VALUE"""),"US")</f>
        <v>US</v>
      </c>
      <c r="C163" s="2">
        <f ca="1">IFERROR(__xludf.DUMMYFUNCTION("""COMPUTED_VALUE"""),30.769)</f>
        <v>30.768999999999998</v>
      </c>
      <c r="D163" s="2">
        <f ca="1">IFERROR(__xludf.DUMMYFUNCTION("""COMPUTED_VALUE"""),-86.9824)</f>
        <v>-86.982399999999998</v>
      </c>
      <c r="E163" s="2">
        <f ca="1">IFERROR(__xludf.DUMMYFUNCTION("""COMPUTED_VALUE"""),0)</f>
        <v>0</v>
      </c>
      <c r="F163" s="2">
        <f ca="1">IFERROR(__xludf.DUMMYFUNCTION("""COMPUTED_VALUE"""),0)</f>
        <v>0</v>
      </c>
      <c r="G163" s="2">
        <f ca="1">IFERROR(__xludf.DUMMYFUNCTION("""COMPUTED_VALUE"""),0)</f>
        <v>0</v>
      </c>
      <c r="H163" s="2">
        <f ca="1">IFERROR(__xludf.DUMMYFUNCTION("""COMPUTED_VALUE"""),0)</f>
        <v>0</v>
      </c>
      <c r="I163" s="2">
        <f ca="1">IFERROR(__xludf.DUMMYFUNCTION("""COMPUTED_VALUE"""),0)</f>
        <v>0</v>
      </c>
      <c r="J163" s="2">
        <f ca="1">IFERROR(__xludf.DUMMYFUNCTION("""COMPUTED_VALUE"""),0)</f>
        <v>0</v>
      </c>
      <c r="K163" s="2">
        <f ca="1">IFERROR(__xludf.DUMMYFUNCTION("""COMPUTED_VALUE"""),0)</f>
        <v>0</v>
      </c>
      <c r="L163" s="2">
        <f ca="1">IFERROR(__xludf.DUMMYFUNCTION("""COMPUTED_VALUE"""),0)</f>
        <v>0</v>
      </c>
      <c r="M163" s="2">
        <f ca="1">IFERROR(__xludf.DUMMYFUNCTION("""COMPUTED_VALUE"""),0)</f>
        <v>0</v>
      </c>
      <c r="N163" s="2">
        <f ca="1">IFERROR(__xludf.DUMMYFUNCTION("""COMPUTED_VALUE"""),0)</f>
        <v>0</v>
      </c>
      <c r="O163" s="2">
        <f ca="1">IFERROR(__xludf.DUMMYFUNCTION("""COMPUTED_VALUE"""),0)</f>
        <v>0</v>
      </c>
      <c r="P163" s="2">
        <f ca="1">IFERROR(__xludf.DUMMYFUNCTION("""COMPUTED_VALUE"""),0)</f>
        <v>0</v>
      </c>
      <c r="Q163" s="2">
        <f ca="1">IFERROR(__xludf.DUMMYFUNCTION("""COMPUTED_VALUE"""),0)</f>
        <v>0</v>
      </c>
      <c r="R163" s="2">
        <f ca="1">IFERROR(__xludf.DUMMYFUNCTION("""COMPUTED_VALUE"""),0)</f>
        <v>0</v>
      </c>
      <c r="S163" s="2">
        <f ca="1">IFERROR(__xludf.DUMMYFUNCTION("""COMPUTED_VALUE"""),0)</f>
        <v>0</v>
      </c>
      <c r="T163" s="2">
        <f ca="1">IFERROR(__xludf.DUMMYFUNCTION("""COMPUTED_VALUE"""),0)</f>
        <v>0</v>
      </c>
      <c r="U163" s="2">
        <f ca="1">IFERROR(__xludf.DUMMYFUNCTION("""COMPUTED_VALUE"""),0)</f>
        <v>0</v>
      </c>
      <c r="V163" s="2">
        <f ca="1">IFERROR(__xludf.DUMMYFUNCTION("""COMPUTED_VALUE"""),0)</f>
        <v>0</v>
      </c>
      <c r="W163" s="2">
        <f ca="1">IFERROR(__xludf.DUMMYFUNCTION("""COMPUTED_VALUE"""),0)</f>
        <v>0</v>
      </c>
      <c r="X163" s="2">
        <f ca="1">IFERROR(__xludf.DUMMYFUNCTION("""COMPUTED_VALUE"""),0)</f>
        <v>0</v>
      </c>
      <c r="Y163" s="2">
        <f ca="1">IFERROR(__xludf.DUMMYFUNCTION("""COMPUTED_VALUE"""),0)</f>
        <v>0</v>
      </c>
      <c r="Z163" s="2">
        <f ca="1">IFERROR(__xludf.DUMMYFUNCTION("""COMPUTED_VALUE"""),0)</f>
        <v>0</v>
      </c>
      <c r="AA163" s="2">
        <f ca="1">IFERROR(__xludf.DUMMYFUNCTION("""COMPUTED_VALUE"""),0)</f>
        <v>0</v>
      </c>
      <c r="AB163" s="2">
        <f ca="1">IFERROR(__xludf.DUMMYFUNCTION("""COMPUTED_VALUE"""),0)</f>
        <v>0</v>
      </c>
      <c r="AC163" s="2">
        <f ca="1">IFERROR(__xludf.DUMMYFUNCTION("""COMPUTED_VALUE"""),0)</f>
        <v>0</v>
      </c>
      <c r="AD163" s="2">
        <f ca="1">IFERROR(__xludf.DUMMYFUNCTION("""COMPUTED_VALUE"""),0)</f>
        <v>0</v>
      </c>
      <c r="AE163" s="2">
        <f ca="1">IFERROR(__xludf.DUMMYFUNCTION("""COMPUTED_VALUE"""),0)</f>
        <v>0</v>
      </c>
      <c r="AF163" s="2">
        <f ca="1">IFERROR(__xludf.DUMMYFUNCTION("""COMPUTED_VALUE"""),0)</f>
        <v>0</v>
      </c>
      <c r="AG163" s="2">
        <f ca="1">IFERROR(__xludf.DUMMYFUNCTION("""COMPUTED_VALUE"""),0)</f>
        <v>0</v>
      </c>
      <c r="AH163" s="2">
        <f ca="1">IFERROR(__xludf.DUMMYFUNCTION("""COMPUTED_VALUE"""),0)</f>
        <v>0</v>
      </c>
      <c r="AI163" s="2">
        <f ca="1">IFERROR(__xludf.DUMMYFUNCTION("""COMPUTED_VALUE"""),0)</f>
        <v>0</v>
      </c>
      <c r="AJ163" s="2">
        <f ca="1">IFERROR(__xludf.DUMMYFUNCTION("""COMPUTED_VALUE"""),0)</f>
        <v>0</v>
      </c>
      <c r="AK163" s="2">
        <f ca="1">IFERROR(__xludf.DUMMYFUNCTION("""COMPUTED_VALUE"""),0)</f>
        <v>0</v>
      </c>
      <c r="AL163" s="2">
        <f ca="1">IFERROR(__xludf.DUMMYFUNCTION("""COMPUTED_VALUE"""),0)</f>
        <v>0</v>
      </c>
      <c r="AM163" s="2">
        <f ca="1">IFERROR(__xludf.DUMMYFUNCTION("""COMPUTED_VALUE"""),0)</f>
        <v>0</v>
      </c>
      <c r="AN163" s="2">
        <f ca="1">IFERROR(__xludf.DUMMYFUNCTION("""COMPUTED_VALUE"""),0)</f>
        <v>0</v>
      </c>
      <c r="AO163" s="2">
        <f ca="1">IFERROR(__xludf.DUMMYFUNCTION("""COMPUTED_VALUE"""),0)</f>
        <v>0</v>
      </c>
      <c r="AP163" s="2">
        <f ca="1">IFERROR(__xludf.DUMMYFUNCTION("""COMPUTED_VALUE"""),0)</f>
        <v>0</v>
      </c>
      <c r="AQ163" s="2">
        <f ca="1">IFERROR(__xludf.DUMMYFUNCTION("""COMPUTED_VALUE"""),0)</f>
        <v>0</v>
      </c>
      <c r="AR163" s="2">
        <f ca="1">IFERROR(__xludf.DUMMYFUNCTION("""COMPUTED_VALUE"""),0)</f>
        <v>0</v>
      </c>
      <c r="AS163" s="2">
        <f ca="1">IFERROR(__xludf.DUMMYFUNCTION("""COMPUTED_VALUE"""),0)</f>
        <v>0</v>
      </c>
      <c r="AT163" s="2">
        <f ca="1">IFERROR(__xludf.DUMMYFUNCTION("""COMPUTED_VALUE"""),0)</f>
        <v>0</v>
      </c>
      <c r="AU163" s="2">
        <f ca="1">IFERROR(__xludf.DUMMYFUNCTION("""COMPUTED_VALUE"""),0)</f>
        <v>0</v>
      </c>
      <c r="AV163" s="2">
        <f ca="1">IFERROR(__xludf.DUMMYFUNCTION("""COMPUTED_VALUE"""),0)</f>
        <v>0</v>
      </c>
      <c r="AW163" s="2">
        <f ca="1">IFERROR(__xludf.DUMMYFUNCTION("""COMPUTED_VALUE"""),0)</f>
        <v>0</v>
      </c>
      <c r="AX163" s="2">
        <f ca="1">IFERROR(__xludf.DUMMYFUNCTION("""COMPUTED_VALUE"""),0)</f>
        <v>0</v>
      </c>
      <c r="AY163" s="2">
        <f ca="1">IFERROR(__xludf.DUMMYFUNCTION("""COMPUTED_VALUE"""),0)</f>
        <v>0</v>
      </c>
      <c r="AZ163" s="2">
        <f ca="1">IFERROR(__xludf.DUMMYFUNCTION("""COMPUTED_VALUE"""),0)</f>
        <v>0</v>
      </c>
    </row>
    <row r="164" spans="1:52" ht="13.2" x14ac:dyDescent="0.25">
      <c r="A164" s="2" t="str">
        <f ca="1">IFERROR(__xludf.DUMMYFUNCTION("""COMPUTED_VALUE"""),"Williamson County, TN")</f>
        <v>Williamson County, TN</v>
      </c>
      <c r="B164" s="2" t="str">
        <f ca="1">IFERROR(__xludf.DUMMYFUNCTION("""COMPUTED_VALUE"""),"US")</f>
        <v>US</v>
      </c>
      <c r="C164" s="2">
        <f ca="1">IFERROR(__xludf.DUMMYFUNCTION("""COMPUTED_VALUE"""),35.9179)</f>
        <v>35.917900000000003</v>
      </c>
      <c r="D164" s="2">
        <f ca="1">IFERROR(__xludf.DUMMYFUNCTION("""COMPUTED_VALUE"""),-86.8622)</f>
        <v>-86.862200000000001</v>
      </c>
      <c r="E164" s="2">
        <f ca="1">IFERROR(__xludf.DUMMYFUNCTION("""COMPUTED_VALUE"""),0)</f>
        <v>0</v>
      </c>
      <c r="F164" s="2">
        <f ca="1">IFERROR(__xludf.DUMMYFUNCTION("""COMPUTED_VALUE"""),0)</f>
        <v>0</v>
      </c>
      <c r="G164" s="2">
        <f ca="1">IFERROR(__xludf.DUMMYFUNCTION("""COMPUTED_VALUE"""),0)</f>
        <v>0</v>
      </c>
      <c r="H164" s="2">
        <f ca="1">IFERROR(__xludf.DUMMYFUNCTION("""COMPUTED_VALUE"""),0)</f>
        <v>0</v>
      </c>
      <c r="I164" s="2">
        <f ca="1">IFERROR(__xludf.DUMMYFUNCTION("""COMPUTED_VALUE"""),0)</f>
        <v>0</v>
      </c>
      <c r="J164" s="2">
        <f ca="1">IFERROR(__xludf.DUMMYFUNCTION("""COMPUTED_VALUE"""),0)</f>
        <v>0</v>
      </c>
      <c r="K164" s="2">
        <f ca="1">IFERROR(__xludf.DUMMYFUNCTION("""COMPUTED_VALUE"""),0)</f>
        <v>0</v>
      </c>
      <c r="L164" s="2">
        <f ca="1">IFERROR(__xludf.DUMMYFUNCTION("""COMPUTED_VALUE"""),0)</f>
        <v>0</v>
      </c>
      <c r="M164" s="2">
        <f ca="1">IFERROR(__xludf.DUMMYFUNCTION("""COMPUTED_VALUE"""),0)</f>
        <v>0</v>
      </c>
      <c r="N164" s="2">
        <f ca="1">IFERROR(__xludf.DUMMYFUNCTION("""COMPUTED_VALUE"""),0)</f>
        <v>0</v>
      </c>
      <c r="O164" s="2">
        <f ca="1">IFERROR(__xludf.DUMMYFUNCTION("""COMPUTED_VALUE"""),0)</f>
        <v>0</v>
      </c>
      <c r="P164" s="2">
        <f ca="1">IFERROR(__xludf.DUMMYFUNCTION("""COMPUTED_VALUE"""),0)</f>
        <v>0</v>
      </c>
      <c r="Q164" s="2">
        <f ca="1">IFERROR(__xludf.DUMMYFUNCTION("""COMPUTED_VALUE"""),0)</f>
        <v>0</v>
      </c>
      <c r="R164" s="2">
        <f ca="1">IFERROR(__xludf.DUMMYFUNCTION("""COMPUTED_VALUE"""),0)</f>
        <v>0</v>
      </c>
      <c r="S164" s="2">
        <f ca="1">IFERROR(__xludf.DUMMYFUNCTION("""COMPUTED_VALUE"""),0)</f>
        <v>0</v>
      </c>
      <c r="T164" s="2">
        <f ca="1">IFERROR(__xludf.DUMMYFUNCTION("""COMPUTED_VALUE"""),0)</f>
        <v>0</v>
      </c>
      <c r="U164" s="2">
        <f ca="1">IFERROR(__xludf.DUMMYFUNCTION("""COMPUTED_VALUE"""),0)</f>
        <v>0</v>
      </c>
      <c r="V164" s="2">
        <f ca="1">IFERROR(__xludf.DUMMYFUNCTION("""COMPUTED_VALUE"""),0)</f>
        <v>0</v>
      </c>
      <c r="W164" s="2">
        <f ca="1">IFERROR(__xludf.DUMMYFUNCTION("""COMPUTED_VALUE"""),0)</f>
        <v>0</v>
      </c>
      <c r="X164" s="2">
        <f ca="1">IFERROR(__xludf.DUMMYFUNCTION("""COMPUTED_VALUE"""),0)</f>
        <v>0</v>
      </c>
      <c r="Y164" s="2">
        <f ca="1">IFERROR(__xludf.DUMMYFUNCTION("""COMPUTED_VALUE"""),0)</f>
        <v>0</v>
      </c>
      <c r="Z164" s="2">
        <f ca="1">IFERROR(__xludf.DUMMYFUNCTION("""COMPUTED_VALUE"""),0)</f>
        <v>0</v>
      </c>
      <c r="AA164" s="2">
        <f ca="1">IFERROR(__xludf.DUMMYFUNCTION("""COMPUTED_VALUE"""),0)</f>
        <v>0</v>
      </c>
      <c r="AB164" s="2">
        <f ca="1">IFERROR(__xludf.DUMMYFUNCTION("""COMPUTED_VALUE"""),0)</f>
        <v>0</v>
      </c>
      <c r="AC164" s="2">
        <f ca="1">IFERROR(__xludf.DUMMYFUNCTION("""COMPUTED_VALUE"""),0)</f>
        <v>0</v>
      </c>
      <c r="AD164" s="2">
        <f ca="1">IFERROR(__xludf.DUMMYFUNCTION("""COMPUTED_VALUE"""),0)</f>
        <v>0</v>
      </c>
      <c r="AE164" s="2">
        <f ca="1">IFERROR(__xludf.DUMMYFUNCTION("""COMPUTED_VALUE"""),0)</f>
        <v>0</v>
      </c>
      <c r="AF164" s="2">
        <f ca="1">IFERROR(__xludf.DUMMYFUNCTION("""COMPUTED_VALUE"""),0)</f>
        <v>0</v>
      </c>
      <c r="AG164" s="2">
        <f ca="1">IFERROR(__xludf.DUMMYFUNCTION("""COMPUTED_VALUE"""),0)</f>
        <v>0</v>
      </c>
      <c r="AH164" s="2">
        <f ca="1">IFERROR(__xludf.DUMMYFUNCTION("""COMPUTED_VALUE"""),0)</f>
        <v>0</v>
      </c>
      <c r="AI164" s="2">
        <f ca="1">IFERROR(__xludf.DUMMYFUNCTION("""COMPUTED_VALUE"""),0)</f>
        <v>0</v>
      </c>
      <c r="AJ164" s="2">
        <f ca="1">IFERROR(__xludf.DUMMYFUNCTION("""COMPUTED_VALUE"""),0)</f>
        <v>0</v>
      </c>
      <c r="AK164" s="2">
        <f ca="1">IFERROR(__xludf.DUMMYFUNCTION("""COMPUTED_VALUE"""),0)</f>
        <v>0</v>
      </c>
      <c r="AL164" s="2">
        <f ca="1">IFERROR(__xludf.DUMMYFUNCTION("""COMPUTED_VALUE"""),0)</f>
        <v>0</v>
      </c>
      <c r="AM164" s="2">
        <f ca="1">IFERROR(__xludf.DUMMYFUNCTION("""COMPUTED_VALUE"""),0)</f>
        <v>0</v>
      </c>
      <c r="AN164" s="2">
        <f ca="1">IFERROR(__xludf.DUMMYFUNCTION("""COMPUTED_VALUE"""),0)</f>
        <v>0</v>
      </c>
      <c r="AO164" s="2">
        <f ca="1">IFERROR(__xludf.DUMMYFUNCTION("""COMPUTED_VALUE"""),0)</f>
        <v>0</v>
      </c>
      <c r="AP164" s="2">
        <f ca="1">IFERROR(__xludf.DUMMYFUNCTION("""COMPUTED_VALUE"""),0)</f>
        <v>0</v>
      </c>
      <c r="AQ164" s="2">
        <f ca="1">IFERROR(__xludf.DUMMYFUNCTION("""COMPUTED_VALUE"""),0)</f>
        <v>0</v>
      </c>
      <c r="AR164" s="2">
        <f ca="1">IFERROR(__xludf.DUMMYFUNCTION("""COMPUTED_VALUE"""),0)</f>
        <v>0</v>
      </c>
      <c r="AS164" s="2">
        <f ca="1">IFERROR(__xludf.DUMMYFUNCTION("""COMPUTED_VALUE"""),0)</f>
        <v>0</v>
      </c>
      <c r="AT164" s="2">
        <f ca="1">IFERROR(__xludf.DUMMYFUNCTION("""COMPUTED_VALUE"""),0)</f>
        <v>0</v>
      </c>
      <c r="AU164" s="2">
        <f ca="1">IFERROR(__xludf.DUMMYFUNCTION("""COMPUTED_VALUE"""),0)</f>
        <v>0</v>
      </c>
      <c r="AV164" s="2">
        <f ca="1">IFERROR(__xludf.DUMMYFUNCTION("""COMPUTED_VALUE"""),0)</f>
        <v>0</v>
      </c>
      <c r="AW164" s="2">
        <f ca="1">IFERROR(__xludf.DUMMYFUNCTION("""COMPUTED_VALUE"""),0)</f>
        <v>0</v>
      </c>
      <c r="AX164" s="2">
        <f ca="1">IFERROR(__xludf.DUMMYFUNCTION("""COMPUTED_VALUE"""),0)</f>
        <v>0</v>
      </c>
      <c r="AY164" s="2">
        <f ca="1">IFERROR(__xludf.DUMMYFUNCTION("""COMPUTED_VALUE"""),0)</f>
        <v>0</v>
      </c>
      <c r="AZ164" s="2">
        <f ca="1">IFERROR(__xludf.DUMMYFUNCTION("""COMPUTED_VALUE"""),0)</f>
        <v>0</v>
      </c>
    </row>
    <row r="165" spans="1:52" ht="13.2" x14ac:dyDescent="0.25">
      <c r="A165" s="2" t="str">
        <f ca="1">IFERROR(__xludf.DUMMYFUNCTION("""COMPUTED_VALUE"""),"New York County, NY")</f>
        <v>New York County, NY</v>
      </c>
      <c r="B165" s="2" t="str">
        <f ca="1">IFERROR(__xludf.DUMMYFUNCTION("""COMPUTED_VALUE"""),"US")</f>
        <v>US</v>
      </c>
      <c r="C165" s="2">
        <f ca="1">IFERROR(__xludf.DUMMYFUNCTION("""COMPUTED_VALUE"""),40.7128)</f>
        <v>40.712800000000001</v>
      </c>
      <c r="D165" s="2">
        <f ca="1">IFERROR(__xludf.DUMMYFUNCTION("""COMPUTED_VALUE"""),-74.006)</f>
        <v>-74.006</v>
      </c>
      <c r="E165" s="2">
        <f ca="1">IFERROR(__xludf.DUMMYFUNCTION("""COMPUTED_VALUE"""),0)</f>
        <v>0</v>
      </c>
      <c r="F165" s="2">
        <f ca="1">IFERROR(__xludf.DUMMYFUNCTION("""COMPUTED_VALUE"""),0)</f>
        <v>0</v>
      </c>
      <c r="G165" s="2">
        <f ca="1">IFERROR(__xludf.DUMMYFUNCTION("""COMPUTED_VALUE"""),0)</f>
        <v>0</v>
      </c>
      <c r="H165" s="2">
        <f ca="1">IFERROR(__xludf.DUMMYFUNCTION("""COMPUTED_VALUE"""),0)</f>
        <v>0</v>
      </c>
      <c r="I165" s="2">
        <f ca="1">IFERROR(__xludf.DUMMYFUNCTION("""COMPUTED_VALUE"""),0)</f>
        <v>0</v>
      </c>
      <c r="J165" s="2">
        <f ca="1">IFERROR(__xludf.DUMMYFUNCTION("""COMPUTED_VALUE"""),0)</f>
        <v>0</v>
      </c>
      <c r="K165" s="2">
        <f ca="1">IFERROR(__xludf.DUMMYFUNCTION("""COMPUTED_VALUE"""),0)</f>
        <v>0</v>
      </c>
      <c r="L165" s="2">
        <f ca="1">IFERROR(__xludf.DUMMYFUNCTION("""COMPUTED_VALUE"""),0)</f>
        <v>0</v>
      </c>
      <c r="M165" s="2">
        <f ca="1">IFERROR(__xludf.DUMMYFUNCTION("""COMPUTED_VALUE"""),0)</f>
        <v>0</v>
      </c>
      <c r="N165" s="2">
        <f ca="1">IFERROR(__xludf.DUMMYFUNCTION("""COMPUTED_VALUE"""),0)</f>
        <v>0</v>
      </c>
      <c r="O165" s="2">
        <f ca="1">IFERROR(__xludf.DUMMYFUNCTION("""COMPUTED_VALUE"""),0)</f>
        <v>0</v>
      </c>
      <c r="P165" s="2">
        <f ca="1">IFERROR(__xludf.DUMMYFUNCTION("""COMPUTED_VALUE"""),0)</f>
        <v>0</v>
      </c>
      <c r="Q165" s="2">
        <f ca="1">IFERROR(__xludf.DUMMYFUNCTION("""COMPUTED_VALUE"""),0)</f>
        <v>0</v>
      </c>
      <c r="R165" s="2">
        <f ca="1">IFERROR(__xludf.DUMMYFUNCTION("""COMPUTED_VALUE"""),0)</f>
        <v>0</v>
      </c>
      <c r="S165" s="2">
        <f ca="1">IFERROR(__xludf.DUMMYFUNCTION("""COMPUTED_VALUE"""),0)</f>
        <v>0</v>
      </c>
      <c r="T165" s="2">
        <f ca="1">IFERROR(__xludf.DUMMYFUNCTION("""COMPUTED_VALUE"""),0)</f>
        <v>0</v>
      </c>
      <c r="U165" s="2">
        <f ca="1">IFERROR(__xludf.DUMMYFUNCTION("""COMPUTED_VALUE"""),0)</f>
        <v>0</v>
      </c>
      <c r="V165" s="2">
        <f ca="1">IFERROR(__xludf.DUMMYFUNCTION("""COMPUTED_VALUE"""),0)</f>
        <v>0</v>
      </c>
      <c r="W165" s="2">
        <f ca="1">IFERROR(__xludf.DUMMYFUNCTION("""COMPUTED_VALUE"""),0)</f>
        <v>0</v>
      </c>
      <c r="X165" s="2">
        <f ca="1">IFERROR(__xludf.DUMMYFUNCTION("""COMPUTED_VALUE"""),0)</f>
        <v>0</v>
      </c>
      <c r="Y165" s="2">
        <f ca="1">IFERROR(__xludf.DUMMYFUNCTION("""COMPUTED_VALUE"""),0)</f>
        <v>0</v>
      </c>
      <c r="Z165" s="2">
        <f ca="1">IFERROR(__xludf.DUMMYFUNCTION("""COMPUTED_VALUE"""),0)</f>
        <v>0</v>
      </c>
      <c r="AA165" s="2">
        <f ca="1">IFERROR(__xludf.DUMMYFUNCTION("""COMPUTED_VALUE"""),0)</f>
        <v>0</v>
      </c>
      <c r="AB165" s="2">
        <f ca="1">IFERROR(__xludf.DUMMYFUNCTION("""COMPUTED_VALUE"""),0)</f>
        <v>0</v>
      </c>
      <c r="AC165" s="2">
        <f ca="1">IFERROR(__xludf.DUMMYFUNCTION("""COMPUTED_VALUE"""),0)</f>
        <v>0</v>
      </c>
      <c r="AD165" s="2">
        <f ca="1">IFERROR(__xludf.DUMMYFUNCTION("""COMPUTED_VALUE"""),0)</f>
        <v>0</v>
      </c>
      <c r="AE165" s="2">
        <f ca="1">IFERROR(__xludf.DUMMYFUNCTION("""COMPUTED_VALUE"""),0)</f>
        <v>0</v>
      </c>
      <c r="AF165" s="2">
        <f ca="1">IFERROR(__xludf.DUMMYFUNCTION("""COMPUTED_VALUE"""),0)</f>
        <v>0</v>
      </c>
      <c r="AG165" s="2">
        <f ca="1">IFERROR(__xludf.DUMMYFUNCTION("""COMPUTED_VALUE"""),0)</f>
        <v>0</v>
      </c>
      <c r="AH165" s="2">
        <f ca="1">IFERROR(__xludf.DUMMYFUNCTION("""COMPUTED_VALUE"""),0)</f>
        <v>0</v>
      </c>
      <c r="AI165" s="2">
        <f ca="1">IFERROR(__xludf.DUMMYFUNCTION("""COMPUTED_VALUE"""),0)</f>
        <v>0</v>
      </c>
      <c r="AJ165" s="2">
        <f ca="1">IFERROR(__xludf.DUMMYFUNCTION("""COMPUTED_VALUE"""),0)</f>
        <v>0</v>
      </c>
      <c r="AK165" s="2">
        <f ca="1">IFERROR(__xludf.DUMMYFUNCTION("""COMPUTED_VALUE"""),0)</f>
        <v>0</v>
      </c>
      <c r="AL165" s="2">
        <f ca="1">IFERROR(__xludf.DUMMYFUNCTION("""COMPUTED_VALUE"""),0)</f>
        <v>0</v>
      </c>
      <c r="AM165" s="2">
        <f ca="1">IFERROR(__xludf.DUMMYFUNCTION("""COMPUTED_VALUE"""),0)</f>
        <v>0</v>
      </c>
      <c r="AN165" s="2">
        <f ca="1">IFERROR(__xludf.DUMMYFUNCTION("""COMPUTED_VALUE"""),0)</f>
        <v>0</v>
      </c>
      <c r="AO165" s="2">
        <f ca="1">IFERROR(__xludf.DUMMYFUNCTION("""COMPUTED_VALUE"""),0)</f>
        <v>0</v>
      </c>
      <c r="AP165" s="2">
        <f ca="1">IFERROR(__xludf.DUMMYFUNCTION("""COMPUTED_VALUE"""),0)</f>
        <v>0</v>
      </c>
      <c r="AQ165" s="2">
        <f ca="1">IFERROR(__xludf.DUMMYFUNCTION("""COMPUTED_VALUE"""),0)</f>
        <v>0</v>
      </c>
      <c r="AR165" s="2">
        <f ca="1">IFERROR(__xludf.DUMMYFUNCTION("""COMPUTED_VALUE"""),0)</f>
        <v>0</v>
      </c>
      <c r="AS165" s="2">
        <f ca="1">IFERROR(__xludf.DUMMYFUNCTION("""COMPUTED_VALUE"""),0)</f>
        <v>0</v>
      </c>
      <c r="AT165" s="2">
        <f ca="1">IFERROR(__xludf.DUMMYFUNCTION("""COMPUTED_VALUE"""),0)</f>
        <v>0</v>
      </c>
      <c r="AU165" s="2">
        <f ca="1">IFERROR(__xludf.DUMMYFUNCTION("""COMPUTED_VALUE"""),0)</f>
        <v>0</v>
      </c>
      <c r="AV165" s="2">
        <f ca="1">IFERROR(__xludf.DUMMYFUNCTION("""COMPUTED_VALUE"""),0)</f>
        <v>0</v>
      </c>
      <c r="AW165" s="2">
        <f ca="1">IFERROR(__xludf.DUMMYFUNCTION("""COMPUTED_VALUE"""),0)</f>
        <v>0</v>
      </c>
      <c r="AX165" s="2">
        <f ca="1">IFERROR(__xludf.DUMMYFUNCTION("""COMPUTED_VALUE"""),0)</f>
        <v>0</v>
      </c>
      <c r="AY165" s="2">
        <f ca="1">IFERROR(__xludf.DUMMYFUNCTION("""COMPUTED_VALUE"""),0)</f>
        <v>0</v>
      </c>
      <c r="AZ165" s="2">
        <f ca="1">IFERROR(__xludf.DUMMYFUNCTION("""COMPUTED_VALUE"""),0)</f>
        <v>0</v>
      </c>
    </row>
    <row r="166" spans="1:52" ht="13.2" x14ac:dyDescent="0.25">
      <c r="A166" s="2" t="str">
        <f ca="1">IFERROR(__xludf.DUMMYFUNCTION("""COMPUTED_VALUE"""),"Unassigned Location, WA")</f>
        <v>Unassigned Location, WA</v>
      </c>
      <c r="B166" s="2" t="str">
        <f ca="1">IFERROR(__xludf.DUMMYFUNCTION("""COMPUTED_VALUE"""),"US")</f>
        <v>US</v>
      </c>
      <c r="C166" s="2">
        <f ca="1">IFERROR(__xludf.DUMMYFUNCTION("""COMPUTED_VALUE"""),47.7511)</f>
        <v>47.751100000000001</v>
      </c>
      <c r="D166" s="2">
        <f ca="1">IFERROR(__xludf.DUMMYFUNCTION("""COMPUTED_VALUE"""),-120.7401)</f>
        <v>-120.7401</v>
      </c>
      <c r="E166" s="2">
        <f ca="1">IFERROR(__xludf.DUMMYFUNCTION("""COMPUTED_VALUE"""),0)</f>
        <v>0</v>
      </c>
      <c r="F166" s="2">
        <f ca="1">IFERROR(__xludf.DUMMYFUNCTION("""COMPUTED_VALUE"""),0)</f>
        <v>0</v>
      </c>
      <c r="G166" s="2">
        <f ca="1">IFERROR(__xludf.DUMMYFUNCTION("""COMPUTED_VALUE"""),0)</f>
        <v>0</v>
      </c>
      <c r="H166" s="2">
        <f ca="1">IFERROR(__xludf.DUMMYFUNCTION("""COMPUTED_VALUE"""),0)</f>
        <v>0</v>
      </c>
      <c r="I166" s="2">
        <f ca="1">IFERROR(__xludf.DUMMYFUNCTION("""COMPUTED_VALUE"""),0)</f>
        <v>0</v>
      </c>
      <c r="J166" s="2">
        <f ca="1">IFERROR(__xludf.DUMMYFUNCTION("""COMPUTED_VALUE"""),0)</f>
        <v>0</v>
      </c>
      <c r="K166" s="2">
        <f ca="1">IFERROR(__xludf.DUMMYFUNCTION("""COMPUTED_VALUE"""),0)</f>
        <v>0</v>
      </c>
      <c r="L166" s="2">
        <f ca="1">IFERROR(__xludf.DUMMYFUNCTION("""COMPUTED_VALUE"""),0)</f>
        <v>0</v>
      </c>
      <c r="M166" s="2">
        <f ca="1">IFERROR(__xludf.DUMMYFUNCTION("""COMPUTED_VALUE"""),0)</f>
        <v>0</v>
      </c>
      <c r="N166" s="2">
        <f ca="1">IFERROR(__xludf.DUMMYFUNCTION("""COMPUTED_VALUE"""),0)</f>
        <v>0</v>
      </c>
      <c r="O166" s="2">
        <f ca="1">IFERROR(__xludf.DUMMYFUNCTION("""COMPUTED_VALUE"""),0)</f>
        <v>0</v>
      </c>
      <c r="P166" s="2">
        <f ca="1">IFERROR(__xludf.DUMMYFUNCTION("""COMPUTED_VALUE"""),0)</f>
        <v>0</v>
      </c>
      <c r="Q166" s="2">
        <f ca="1">IFERROR(__xludf.DUMMYFUNCTION("""COMPUTED_VALUE"""),0)</f>
        <v>0</v>
      </c>
      <c r="R166" s="2">
        <f ca="1">IFERROR(__xludf.DUMMYFUNCTION("""COMPUTED_VALUE"""),0)</f>
        <v>0</v>
      </c>
      <c r="S166" s="2">
        <f ca="1">IFERROR(__xludf.DUMMYFUNCTION("""COMPUTED_VALUE"""),0)</f>
        <v>0</v>
      </c>
      <c r="T166" s="2">
        <f ca="1">IFERROR(__xludf.DUMMYFUNCTION("""COMPUTED_VALUE"""),0)</f>
        <v>0</v>
      </c>
      <c r="U166" s="2">
        <f ca="1">IFERROR(__xludf.DUMMYFUNCTION("""COMPUTED_VALUE"""),0)</f>
        <v>0</v>
      </c>
      <c r="V166" s="2">
        <f ca="1">IFERROR(__xludf.DUMMYFUNCTION("""COMPUTED_VALUE"""),0)</f>
        <v>0</v>
      </c>
      <c r="W166" s="2">
        <f ca="1">IFERROR(__xludf.DUMMYFUNCTION("""COMPUTED_VALUE"""),0)</f>
        <v>0</v>
      </c>
      <c r="X166" s="2">
        <f ca="1">IFERROR(__xludf.DUMMYFUNCTION("""COMPUTED_VALUE"""),0)</f>
        <v>0</v>
      </c>
      <c r="Y166" s="2">
        <f ca="1">IFERROR(__xludf.DUMMYFUNCTION("""COMPUTED_VALUE"""),0)</f>
        <v>0</v>
      </c>
      <c r="Z166" s="2">
        <f ca="1">IFERROR(__xludf.DUMMYFUNCTION("""COMPUTED_VALUE"""),0)</f>
        <v>0</v>
      </c>
      <c r="AA166" s="2">
        <f ca="1">IFERROR(__xludf.DUMMYFUNCTION("""COMPUTED_VALUE"""),0)</f>
        <v>0</v>
      </c>
      <c r="AB166" s="2">
        <f ca="1">IFERROR(__xludf.DUMMYFUNCTION("""COMPUTED_VALUE"""),0)</f>
        <v>0</v>
      </c>
      <c r="AC166" s="2">
        <f ca="1">IFERROR(__xludf.DUMMYFUNCTION("""COMPUTED_VALUE"""),0)</f>
        <v>0</v>
      </c>
      <c r="AD166" s="2">
        <f ca="1">IFERROR(__xludf.DUMMYFUNCTION("""COMPUTED_VALUE"""),0)</f>
        <v>0</v>
      </c>
      <c r="AE166" s="2">
        <f ca="1">IFERROR(__xludf.DUMMYFUNCTION("""COMPUTED_VALUE"""),0)</f>
        <v>0</v>
      </c>
      <c r="AF166" s="2">
        <f ca="1">IFERROR(__xludf.DUMMYFUNCTION("""COMPUTED_VALUE"""),0)</f>
        <v>0</v>
      </c>
      <c r="AG166" s="2">
        <f ca="1">IFERROR(__xludf.DUMMYFUNCTION("""COMPUTED_VALUE"""),0)</f>
        <v>0</v>
      </c>
      <c r="AH166" s="2">
        <f ca="1">IFERROR(__xludf.DUMMYFUNCTION("""COMPUTED_VALUE"""),0)</f>
        <v>0</v>
      </c>
      <c r="AI166" s="2">
        <f ca="1">IFERROR(__xludf.DUMMYFUNCTION("""COMPUTED_VALUE"""),0)</f>
        <v>0</v>
      </c>
      <c r="AJ166" s="2">
        <f ca="1">IFERROR(__xludf.DUMMYFUNCTION("""COMPUTED_VALUE"""),0)</f>
        <v>0</v>
      </c>
      <c r="AK166" s="2">
        <f ca="1">IFERROR(__xludf.DUMMYFUNCTION("""COMPUTED_VALUE"""),0)</f>
        <v>0</v>
      </c>
      <c r="AL166" s="2">
        <f ca="1">IFERROR(__xludf.DUMMYFUNCTION("""COMPUTED_VALUE"""),0)</f>
        <v>0</v>
      </c>
      <c r="AM166" s="2">
        <f ca="1">IFERROR(__xludf.DUMMYFUNCTION("""COMPUTED_VALUE"""),0)</f>
        <v>0</v>
      </c>
      <c r="AN166" s="2">
        <f ca="1">IFERROR(__xludf.DUMMYFUNCTION("""COMPUTED_VALUE"""),0)</f>
        <v>0</v>
      </c>
      <c r="AO166" s="2">
        <f ca="1">IFERROR(__xludf.DUMMYFUNCTION("""COMPUTED_VALUE"""),0)</f>
        <v>0</v>
      </c>
      <c r="AP166" s="2">
        <f ca="1">IFERROR(__xludf.DUMMYFUNCTION("""COMPUTED_VALUE"""),0)</f>
        <v>0</v>
      </c>
      <c r="AQ166" s="2">
        <f ca="1">IFERROR(__xludf.DUMMYFUNCTION("""COMPUTED_VALUE"""),0)</f>
        <v>0</v>
      </c>
      <c r="AR166" s="2">
        <f ca="1">IFERROR(__xludf.DUMMYFUNCTION("""COMPUTED_VALUE"""),0)</f>
        <v>0</v>
      </c>
      <c r="AS166" s="2">
        <f ca="1">IFERROR(__xludf.DUMMYFUNCTION("""COMPUTED_VALUE"""),0)</f>
        <v>0</v>
      </c>
      <c r="AT166" s="2">
        <f ca="1">IFERROR(__xludf.DUMMYFUNCTION("""COMPUTED_VALUE"""),0)</f>
        <v>0</v>
      </c>
      <c r="AU166" s="2">
        <f ca="1">IFERROR(__xludf.DUMMYFUNCTION("""COMPUTED_VALUE"""),0)</f>
        <v>0</v>
      </c>
      <c r="AV166" s="2">
        <f ca="1">IFERROR(__xludf.DUMMYFUNCTION("""COMPUTED_VALUE"""),0)</f>
        <v>0</v>
      </c>
      <c r="AW166" s="2">
        <f ca="1">IFERROR(__xludf.DUMMYFUNCTION("""COMPUTED_VALUE"""),0)</f>
        <v>0</v>
      </c>
      <c r="AX166" s="2">
        <f ca="1">IFERROR(__xludf.DUMMYFUNCTION("""COMPUTED_VALUE"""),0)</f>
        <v>0</v>
      </c>
      <c r="AY166" s="2">
        <f ca="1">IFERROR(__xludf.DUMMYFUNCTION("""COMPUTED_VALUE"""),0)</f>
        <v>0</v>
      </c>
      <c r="AZ166" s="2">
        <f ca="1">IFERROR(__xludf.DUMMYFUNCTION("""COMPUTED_VALUE"""),0)</f>
        <v>0</v>
      </c>
    </row>
    <row r="167" spans="1:52" ht="13.2" x14ac:dyDescent="0.25">
      <c r="A167" s="2" t="str">
        <f ca="1">IFERROR(__xludf.DUMMYFUNCTION("""COMPUTED_VALUE"""),"Montgomery County, MD")</f>
        <v>Montgomery County, MD</v>
      </c>
      <c r="B167" s="2" t="str">
        <f ca="1">IFERROR(__xludf.DUMMYFUNCTION("""COMPUTED_VALUE"""),"US")</f>
        <v>US</v>
      </c>
      <c r="C167" s="2">
        <f ca="1">IFERROR(__xludf.DUMMYFUNCTION("""COMPUTED_VALUE"""),39.1547)</f>
        <v>39.154699999999998</v>
      </c>
      <c r="D167" s="2">
        <f ca="1">IFERROR(__xludf.DUMMYFUNCTION("""COMPUTED_VALUE"""),-77.2405)</f>
        <v>-77.240499999999997</v>
      </c>
      <c r="E167" s="2">
        <f ca="1">IFERROR(__xludf.DUMMYFUNCTION("""COMPUTED_VALUE"""),0)</f>
        <v>0</v>
      </c>
      <c r="F167" s="2">
        <f ca="1">IFERROR(__xludf.DUMMYFUNCTION("""COMPUTED_VALUE"""),0)</f>
        <v>0</v>
      </c>
      <c r="G167" s="2">
        <f ca="1">IFERROR(__xludf.DUMMYFUNCTION("""COMPUTED_VALUE"""),0)</f>
        <v>0</v>
      </c>
      <c r="H167" s="2">
        <f ca="1">IFERROR(__xludf.DUMMYFUNCTION("""COMPUTED_VALUE"""),0)</f>
        <v>0</v>
      </c>
      <c r="I167" s="2">
        <f ca="1">IFERROR(__xludf.DUMMYFUNCTION("""COMPUTED_VALUE"""),0)</f>
        <v>0</v>
      </c>
      <c r="J167" s="2">
        <f ca="1">IFERROR(__xludf.DUMMYFUNCTION("""COMPUTED_VALUE"""),0)</f>
        <v>0</v>
      </c>
      <c r="K167" s="2">
        <f ca="1">IFERROR(__xludf.DUMMYFUNCTION("""COMPUTED_VALUE"""),0)</f>
        <v>0</v>
      </c>
      <c r="L167" s="2">
        <f ca="1">IFERROR(__xludf.DUMMYFUNCTION("""COMPUTED_VALUE"""),0)</f>
        <v>0</v>
      </c>
      <c r="M167" s="2">
        <f ca="1">IFERROR(__xludf.DUMMYFUNCTION("""COMPUTED_VALUE"""),0)</f>
        <v>0</v>
      </c>
      <c r="N167" s="2">
        <f ca="1">IFERROR(__xludf.DUMMYFUNCTION("""COMPUTED_VALUE"""),0)</f>
        <v>0</v>
      </c>
      <c r="O167" s="2">
        <f ca="1">IFERROR(__xludf.DUMMYFUNCTION("""COMPUTED_VALUE"""),0)</f>
        <v>0</v>
      </c>
      <c r="P167" s="2">
        <f ca="1">IFERROR(__xludf.DUMMYFUNCTION("""COMPUTED_VALUE"""),0)</f>
        <v>0</v>
      </c>
      <c r="Q167" s="2">
        <f ca="1">IFERROR(__xludf.DUMMYFUNCTION("""COMPUTED_VALUE"""),0)</f>
        <v>0</v>
      </c>
      <c r="R167" s="2">
        <f ca="1">IFERROR(__xludf.DUMMYFUNCTION("""COMPUTED_VALUE"""),0)</f>
        <v>0</v>
      </c>
      <c r="S167" s="2">
        <f ca="1">IFERROR(__xludf.DUMMYFUNCTION("""COMPUTED_VALUE"""),0)</f>
        <v>0</v>
      </c>
      <c r="T167" s="2">
        <f ca="1">IFERROR(__xludf.DUMMYFUNCTION("""COMPUTED_VALUE"""),0)</f>
        <v>0</v>
      </c>
      <c r="U167" s="2">
        <f ca="1">IFERROR(__xludf.DUMMYFUNCTION("""COMPUTED_VALUE"""),0)</f>
        <v>0</v>
      </c>
      <c r="V167" s="2">
        <f ca="1">IFERROR(__xludf.DUMMYFUNCTION("""COMPUTED_VALUE"""),0)</f>
        <v>0</v>
      </c>
      <c r="W167" s="2">
        <f ca="1">IFERROR(__xludf.DUMMYFUNCTION("""COMPUTED_VALUE"""),0)</f>
        <v>0</v>
      </c>
      <c r="X167" s="2">
        <f ca="1">IFERROR(__xludf.DUMMYFUNCTION("""COMPUTED_VALUE"""),0)</f>
        <v>0</v>
      </c>
      <c r="Y167" s="2">
        <f ca="1">IFERROR(__xludf.DUMMYFUNCTION("""COMPUTED_VALUE"""),0)</f>
        <v>0</v>
      </c>
      <c r="Z167" s="2">
        <f ca="1">IFERROR(__xludf.DUMMYFUNCTION("""COMPUTED_VALUE"""),0)</f>
        <v>0</v>
      </c>
      <c r="AA167" s="2">
        <f ca="1">IFERROR(__xludf.DUMMYFUNCTION("""COMPUTED_VALUE"""),0)</f>
        <v>0</v>
      </c>
      <c r="AB167" s="2">
        <f ca="1">IFERROR(__xludf.DUMMYFUNCTION("""COMPUTED_VALUE"""),0)</f>
        <v>0</v>
      </c>
      <c r="AC167" s="2">
        <f ca="1">IFERROR(__xludf.DUMMYFUNCTION("""COMPUTED_VALUE"""),0)</f>
        <v>0</v>
      </c>
      <c r="AD167" s="2">
        <f ca="1">IFERROR(__xludf.DUMMYFUNCTION("""COMPUTED_VALUE"""),0)</f>
        <v>0</v>
      </c>
      <c r="AE167" s="2">
        <f ca="1">IFERROR(__xludf.DUMMYFUNCTION("""COMPUTED_VALUE"""),0)</f>
        <v>0</v>
      </c>
      <c r="AF167" s="2">
        <f ca="1">IFERROR(__xludf.DUMMYFUNCTION("""COMPUTED_VALUE"""),0)</f>
        <v>0</v>
      </c>
      <c r="AG167" s="2">
        <f ca="1">IFERROR(__xludf.DUMMYFUNCTION("""COMPUTED_VALUE"""),0)</f>
        <v>0</v>
      </c>
      <c r="AH167" s="2">
        <f ca="1">IFERROR(__xludf.DUMMYFUNCTION("""COMPUTED_VALUE"""),0)</f>
        <v>0</v>
      </c>
      <c r="AI167" s="2">
        <f ca="1">IFERROR(__xludf.DUMMYFUNCTION("""COMPUTED_VALUE"""),0)</f>
        <v>0</v>
      </c>
      <c r="AJ167" s="2">
        <f ca="1">IFERROR(__xludf.DUMMYFUNCTION("""COMPUTED_VALUE"""),0)</f>
        <v>0</v>
      </c>
      <c r="AK167" s="2">
        <f ca="1">IFERROR(__xludf.DUMMYFUNCTION("""COMPUTED_VALUE"""),0)</f>
        <v>0</v>
      </c>
      <c r="AL167" s="2">
        <f ca="1">IFERROR(__xludf.DUMMYFUNCTION("""COMPUTED_VALUE"""),0)</f>
        <v>0</v>
      </c>
      <c r="AM167" s="2">
        <f ca="1">IFERROR(__xludf.DUMMYFUNCTION("""COMPUTED_VALUE"""),0)</f>
        <v>0</v>
      </c>
      <c r="AN167" s="2">
        <f ca="1">IFERROR(__xludf.DUMMYFUNCTION("""COMPUTED_VALUE"""),0)</f>
        <v>0</v>
      </c>
      <c r="AO167" s="2">
        <f ca="1">IFERROR(__xludf.DUMMYFUNCTION("""COMPUTED_VALUE"""),0)</f>
        <v>0</v>
      </c>
      <c r="AP167" s="2">
        <f ca="1">IFERROR(__xludf.DUMMYFUNCTION("""COMPUTED_VALUE"""),0)</f>
        <v>0</v>
      </c>
      <c r="AQ167" s="2">
        <f ca="1">IFERROR(__xludf.DUMMYFUNCTION("""COMPUTED_VALUE"""),0)</f>
        <v>0</v>
      </c>
      <c r="AR167" s="2">
        <f ca="1">IFERROR(__xludf.DUMMYFUNCTION("""COMPUTED_VALUE"""),0)</f>
        <v>0</v>
      </c>
      <c r="AS167" s="2">
        <f ca="1">IFERROR(__xludf.DUMMYFUNCTION("""COMPUTED_VALUE"""),0)</f>
        <v>0</v>
      </c>
      <c r="AT167" s="2">
        <f ca="1">IFERROR(__xludf.DUMMYFUNCTION("""COMPUTED_VALUE"""),0)</f>
        <v>0</v>
      </c>
      <c r="AU167" s="2">
        <f ca="1">IFERROR(__xludf.DUMMYFUNCTION("""COMPUTED_VALUE"""),0)</f>
        <v>0</v>
      </c>
      <c r="AV167" s="2">
        <f ca="1">IFERROR(__xludf.DUMMYFUNCTION("""COMPUTED_VALUE"""),0)</f>
        <v>0</v>
      </c>
      <c r="AW167" s="2">
        <f ca="1">IFERROR(__xludf.DUMMYFUNCTION("""COMPUTED_VALUE"""),0)</f>
        <v>0</v>
      </c>
      <c r="AX167" s="2">
        <f ca="1">IFERROR(__xludf.DUMMYFUNCTION("""COMPUTED_VALUE"""),0)</f>
        <v>0</v>
      </c>
      <c r="AY167" s="2">
        <f ca="1">IFERROR(__xludf.DUMMYFUNCTION("""COMPUTED_VALUE"""),0)</f>
        <v>0</v>
      </c>
      <c r="AZ167" s="2">
        <f ca="1">IFERROR(__xludf.DUMMYFUNCTION("""COMPUTED_VALUE"""),0)</f>
        <v>0</v>
      </c>
    </row>
    <row r="168" spans="1:52" ht="13.2" x14ac:dyDescent="0.25">
      <c r="A168" s="2" t="str">
        <f ca="1">IFERROR(__xludf.DUMMYFUNCTION("""COMPUTED_VALUE"""),"Suffolk County, MA")</f>
        <v>Suffolk County, MA</v>
      </c>
      <c r="B168" s="2" t="str">
        <f ca="1">IFERROR(__xludf.DUMMYFUNCTION("""COMPUTED_VALUE"""),"US")</f>
        <v>US</v>
      </c>
      <c r="C168" s="2">
        <f ca="1">IFERROR(__xludf.DUMMYFUNCTION("""COMPUTED_VALUE"""),42.3601)</f>
        <v>42.360100000000003</v>
      </c>
      <c r="D168" s="2">
        <f ca="1">IFERROR(__xludf.DUMMYFUNCTION("""COMPUTED_VALUE"""),-71.0589)</f>
        <v>-71.058899999999994</v>
      </c>
      <c r="E168" s="2">
        <f ca="1">IFERROR(__xludf.DUMMYFUNCTION("""COMPUTED_VALUE"""),0)</f>
        <v>0</v>
      </c>
      <c r="F168" s="2">
        <f ca="1">IFERROR(__xludf.DUMMYFUNCTION("""COMPUTED_VALUE"""),0)</f>
        <v>0</v>
      </c>
      <c r="G168" s="2">
        <f ca="1">IFERROR(__xludf.DUMMYFUNCTION("""COMPUTED_VALUE"""),0)</f>
        <v>0</v>
      </c>
      <c r="H168" s="2">
        <f ca="1">IFERROR(__xludf.DUMMYFUNCTION("""COMPUTED_VALUE"""),0)</f>
        <v>0</v>
      </c>
      <c r="I168" s="2">
        <f ca="1">IFERROR(__xludf.DUMMYFUNCTION("""COMPUTED_VALUE"""),0)</f>
        <v>0</v>
      </c>
      <c r="J168" s="2">
        <f ca="1">IFERROR(__xludf.DUMMYFUNCTION("""COMPUTED_VALUE"""),0)</f>
        <v>0</v>
      </c>
      <c r="K168" s="2">
        <f ca="1">IFERROR(__xludf.DUMMYFUNCTION("""COMPUTED_VALUE"""),0)</f>
        <v>0</v>
      </c>
      <c r="L168" s="2">
        <f ca="1">IFERROR(__xludf.DUMMYFUNCTION("""COMPUTED_VALUE"""),0)</f>
        <v>0</v>
      </c>
      <c r="M168" s="2">
        <f ca="1">IFERROR(__xludf.DUMMYFUNCTION("""COMPUTED_VALUE"""),0)</f>
        <v>0</v>
      </c>
      <c r="N168" s="2">
        <f ca="1">IFERROR(__xludf.DUMMYFUNCTION("""COMPUTED_VALUE"""),0)</f>
        <v>0</v>
      </c>
      <c r="O168" s="2">
        <f ca="1">IFERROR(__xludf.DUMMYFUNCTION("""COMPUTED_VALUE"""),0)</f>
        <v>0</v>
      </c>
      <c r="P168" s="2">
        <f ca="1">IFERROR(__xludf.DUMMYFUNCTION("""COMPUTED_VALUE"""),0)</f>
        <v>0</v>
      </c>
      <c r="Q168" s="2">
        <f ca="1">IFERROR(__xludf.DUMMYFUNCTION("""COMPUTED_VALUE"""),0)</f>
        <v>0</v>
      </c>
      <c r="R168" s="2">
        <f ca="1">IFERROR(__xludf.DUMMYFUNCTION("""COMPUTED_VALUE"""),0)</f>
        <v>0</v>
      </c>
      <c r="S168" s="2">
        <f ca="1">IFERROR(__xludf.DUMMYFUNCTION("""COMPUTED_VALUE"""),0)</f>
        <v>0</v>
      </c>
      <c r="T168" s="2">
        <f ca="1">IFERROR(__xludf.DUMMYFUNCTION("""COMPUTED_VALUE"""),0)</f>
        <v>0</v>
      </c>
      <c r="U168" s="2">
        <f ca="1">IFERROR(__xludf.DUMMYFUNCTION("""COMPUTED_VALUE"""),0)</f>
        <v>0</v>
      </c>
      <c r="V168" s="2">
        <f ca="1">IFERROR(__xludf.DUMMYFUNCTION("""COMPUTED_VALUE"""),0)</f>
        <v>0</v>
      </c>
      <c r="W168" s="2">
        <f ca="1">IFERROR(__xludf.DUMMYFUNCTION("""COMPUTED_VALUE"""),0)</f>
        <v>0</v>
      </c>
      <c r="X168" s="2">
        <f ca="1">IFERROR(__xludf.DUMMYFUNCTION("""COMPUTED_VALUE"""),0)</f>
        <v>0</v>
      </c>
      <c r="Y168" s="2">
        <f ca="1">IFERROR(__xludf.DUMMYFUNCTION("""COMPUTED_VALUE"""),0)</f>
        <v>0</v>
      </c>
      <c r="Z168" s="2">
        <f ca="1">IFERROR(__xludf.DUMMYFUNCTION("""COMPUTED_VALUE"""),0)</f>
        <v>0</v>
      </c>
      <c r="AA168" s="2">
        <f ca="1">IFERROR(__xludf.DUMMYFUNCTION("""COMPUTED_VALUE"""),0)</f>
        <v>0</v>
      </c>
      <c r="AB168" s="2">
        <f ca="1">IFERROR(__xludf.DUMMYFUNCTION("""COMPUTED_VALUE"""),0)</f>
        <v>0</v>
      </c>
      <c r="AC168" s="2">
        <f ca="1">IFERROR(__xludf.DUMMYFUNCTION("""COMPUTED_VALUE"""),0)</f>
        <v>0</v>
      </c>
      <c r="AD168" s="2">
        <f ca="1">IFERROR(__xludf.DUMMYFUNCTION("""COMPUTED_VALUE"""),0)</f>
        <v>0</v>
      </c>
      <c r="AE168" s="2">
        <f ca="1">IFERROR(__xludf.DUMMYFUNCTION("""COMPUTED_VALUE"""),0)</f>
        <v>0</v>
      </c>
      <c r="AF168" s="2">
        <f ca="1">IFERROR(__xludf.DUMMYFUNCTION("""COMPUTED_VALUE"""),0)</f>
        <v>0</v>
      </c>
      <c r="AG168" s="2">
        <f ca="1">IFERROR(__xludf.DUMMYFUNCTION("""COMPUTED_VALUE"""),0)</f>
        <v>0</v>
      </c>
      <c r="AH168" s="2">
        <f ca="1">IFERROR(__xludf.DUMMYFUNCTION("""COMPUTED_VALUE"""),0)</f>
        <v>0</v>
      </c>
      <c r="AI168" s="2">
        <f ca="1">IFERROR(__xludf.DUMMYFUNCTION("""COMPUTED_VALUE"""),0)</f>
        <v>0</v>
      </c>
      <c r="AJ168" s="2">
        <f ca="1">IFERROR(__xludf.DUMMYFUNCTION("""COMPUTED_VALUE"""),0)</f>
        <v>0</v>
      </c>
      <c r="AK168" s="2">
        <f ca="1">IFERROR(__xludf.DUMMYFUNCTION("""COMPUTED_VALUE"""),0)</f>
        <v>0</v>
      </c>
      <c r="AL168" s="2">
        <f ca="1">IFERROR(__xludf.DUMMYFUNCTION("""COMPUTED_VALUE"""),0)</f>
        <v>0</v>
      </c>
      <c r="AM168" s="2">
        <f ca="1">IFERROR(__xludf.DUMMYFUNCTION("""COMPUTED_VALUE"""),0)</f>
        <v>0</v>
      </c>
      <c r="AN168" s="2">
        <f ca="1">IFERROR(__xludf.DUMMYFUNCTION("""COMPUTED_VALUE"""),0)</f>
        <v>0</v>
      </c>
      <c r="AO168" s="2">
        <f ca="1">IFERROR(__xludf.DUMMYFUNCTION("""COMPUTED_VALUE"""),0)</f>
        <v>0</v>
      </c>
      <c r="AP168" s="2">
        <f ca="1">IFERROR(__xludf.DUMMYFUNCTION("""COMPUTED_VALUE"""),1)</f>
        <v>1</v>
      </c>
      <c r="AQ168" s="2">
        <f ca="1">IFERROR(__xludf.DUMMYFUNCTION("""COMPUTED_VALUE"""),1)</f>
        <v>1</v>
      </c>
      <c r="AR168" s="2">
        <f ca="1">IFERROR(__xludf.DUMMYFUNCTION("""COMPUTED_VALUE"""),1)</f>
        <v>1</v>
      </c>
      <c r="AS168" s="2">
        <f ca="1">IFERROR(__xludf.DUMMYFUNCTION("""COMPUTED_VALUE"""),1)</f>
        <v>1</v>
      </c>
      <c r="AT168" s="2">
        <f ca="1">IFERROR(__xludf.DUMMYFUNCTION("""COMPUTED_VALUE"""),1)</f>
        <v>1</v>
      </c>
      <c r="AU168" s="2">
        <f ca="1">IFERROR(__xludf.DUMMYFUNCTION("""COMPUTED_VALUE"""),1)</f>
        <v>1</v>
      </c>
      <c r="AV168" s="2">
        <f ca="1">IFERROR(__xludf.DUMMYFUNCTION("""COMPUTED_VALUE"""),1)</f>
        <v>1</v>
      </c>
      <c r="AW168" s="2">
        <f ca="1">IFERROR(__xludf.DUMMYFUNCTION("""COMPUTED_VALUE"""),1)</f>
        <v>1</v>
      </c>
      <c r="AX168" s="2">
        <f ca="1">IFERROR(__xludf.DUMMYFUNCTION("""COMPUTED_VALUE"""),1)</f>
        <v>1</v>
      </c>
      <c r="AY168" s="2">
        <f ca="1">IFERROR(__xludf.DUMMYFUNCTION("""COMPUTED_VALUE"""),1)</f>
        <v>1</v>
      </c>
      <c r="AZ168" s="2">
        <f ca="1">IFERROR(__xludf.DUMMYFUNCTION("""COMPUTED_VALUE"""),1)</f>
        <v>1</v>
      </c>
    </row>
    <row r="169" spans="1:52" ht="13.2" x14ac:dyDescent="0.25">
      <c r="A169" s="2" t="str">
        <f ca="1">IFERROR(__xludf.DUMMYFUNCTION("""COMPUTED_VALUE"""),"Denver County, CO")</f>
        <v>Denver County, CO</v>
      </c>
      <c r="B169" s="2" t="str">
        <f ca="1">IFERROR(__xludf.DUMMYFUNCTION("""COMPUTED_VALUE"""),"US")</f>
        <v>US</v>
      </c>
      <c r="C169" s="2">
        <f ca="1">IFERROR(__xludf.DUMMYFUNCTION("""COMPUTED_VALUE"""),39.7392)</f>
        <v>39.739199999999997</v>
      </c>
      <c r="D169" s="2">
        <f ca="1">IFERROR(__xludf.DUMMYFUNCTION("""COMPUTED_VALUE"""),-104.9903)</f>
        <v>-104.9903</v>
      </c>
      <c r="E169" s="2">
        <f ca="1">IFERROR(__xludf.DUMMYFUNCTION("""COMPUTED_VALUE"""),0)</f>
        <v>0</v>
      </c>
      <c r="F169" s="2">
        <f ca="1">IFERROR(__xludf.DUMMYFUNCTION("""COMPUTED_VALUE"""),0)</f>
        <v>0</v>
      </c>
      <c r="G169" s="2">
        <f ca="1">IFERROR(__xludf.DUMMYFUNCTION("""COMPUTED_VALUE"""),0)</f>
        <v>0</v>
      </c>
      <c r="H169" s="2">
        <f ca="1">IFERROR(__xludf.DUMMYFUNCTION("""COMPUTED_VALUE"""),0)</f>
        <v>0</v>
      </c>
      <c r="I169" s="2">
        <f ca="1">IFERROR(__xludf.DUMMYFUNCTION("""COMPUTED_VALUE"""),0)</f>
        <v>0</v>
      </c>
      <c r="J169" s="2">
        <f ca="1">IFERROR(__xludf.DUMMYFUNCTION("""COMPUTED_VALUE"""),0)</f>
        <v>0</v>
      </c>
      <c r="K169" s="2">
        <f ca="1">IFERROR(__xludf.DUMMYFUNCTION("""COMPUTED_VALUE"""),0)</f>
        <v>0</v>
      </c>
      <c r="L169" s="2">
        <f ca="1">IFERROR(__xludf.DUMMYFUNCTION("""COMPUTED_VALUE"""),0)</f>
        <v>0</v>
      </c>
      <c r="M169" s="2">
        <f ca="1">IFERROR(__xludf.DUMMYFUNCTION("""COMPUTED_VALUE"""),0)</f>
        <v>0</v>
      </c>
      <c r="N169" s="2">
        <f ca="1">IFERROR(__xludf.DUMMYFUNCTION("""COMPUTED_VALUE"""),0)</f>
        <v>0</v>
      </c>
      <c r="O169" s="2">
        <f ca="1">IFERROR(__xludf.DUMMYFUNCTION("""COMPUTED_VALUE"""),0)</f>
        <v>0</v>
      </c>
      <c r="P169" s="2">
        <f ca="1">IFERROR(__xludf.DUMMYFUNCTION("""COMPUTED_VALUE"""),0)</f>
        <v>0</v>
      </c>
      <c r="Q169" s="2">
        <f ca="1">IFERROR(__xludf.DUMMYFUNCTION("""COMPUTED_VALUE"""),0)</f>
        <v>0</v>
      </c>
      <c r="R169" s="2">
        <f ca="1">IFERROR(__xludf.DUMMYFUNCTION("""COMPUTED_VALUE"""),0)</f>
        <v>0</v>
      </c>
      <c r="S169" s="2">
        <f ca="1">IFERROR(__xludf.DUMMYFUNCTION("""COMPUTED_VALUE"""),0)</f>
        <v>0</v>
      </c>
      <c r="T169" s="2">
        <f ca="1">IFERROR(__xludf.DUMMYFUNCTION("""COMPUTED_VALUE"""),0)</f>
        <v>0</v>
      </c>
      <c r="U169" s="2">
        <f ca="1">IFERROR(__xludf.DUMMYFUNCTION("""COMPUTED_VALUE"""),0)</f>
        <v>0</v>
      </c>
      <c r="V169" s="2">
        <f ca="1">IFERROR(__xludf.DUMMYFUNCTION("""COMPUTED_VALUE"""),0)</f>
        <v>0</v>
      </c>
      <c r="W169" s="2">
        <f ca="1">IFERROR(__xludf.DUMMYFUNCTION("""COMPUTED_VALUE"""),0)</f>
        <v>0</v>
      </c>
      <c r="X169" s="2">
        <f ca="1">IFERROR(__xludf.DUMMYFUNCTION("""COMPUTED_VALUE"""),0)</f>
        <v>0</v>
      </c>
      <c r="Y169" s="2">
        <f ca="1">IFERROR(__xludf.DUMMYFUNCTION("""COMPUTED_VALUE"""),0)</f>
        <v>0</v>
      </c>
      <c r="Z169" s="2">
        <f ca="1">IFERROR(__xludf.DUMMYFUNCTION("""COMPUTED_VALUE"""),0)</f>
        <v>0</v>
      </c>
      <c r="AA169" s="2">
        <f ca="1">IFERROR(__xludf.DUMMYFUNCTION("""COMPUTED_VALUE"""),0)</f>
        <v>0</v>
      </c>
      <c r="AB169" s="2">
        <f ca="1">IFERROR(__xludf.DUMMYFUNCTION("""COMPUTED_VALUE"""),0)</f>
        <v>0</v>
      </c>
      <c r="AC169" s="2">
        <f ca="1">IFERROR(__xludf.DUMMYFUNCTION("""COMPUTED_VALUE"""),0)</f>
        <v>0</v>
      </c>
      <c r="AD169" s="2">
        <f ca="1">IFERROR(__xludf.DUMMYFUNCTION("""COMPUTED_VALUE"""),0)</f>
        <v>0</v>
      </c>
      <c r="AE169" s="2">
        <f ca="1">IFERROR(__xludf.DUMMYFUNCTION("""COMPUTED_VALUE"""),0)</f>
        <v>0</v>
      </c>
      <c r="AF169" s="2">
        <f ca="1">IFERROR(__xludf.DUMMYFUNCTION("""COMPUTED_VALUE"""),0)</f>
        <v>0</v>
      </c>
      <c r="AG169" s="2">
        <f ca="1">IFERROR(__xludf.DUMMYFUNCTION("""COMPUTED_VALUE"""),0)</f>
        <v>0</v>
      </c>
      <c r="AH169" s="2">
        <f ca="1">IFERROR(__xludf.DUMMYFUNCTION("""COMPUTED_VALUE"""),0)</f>
        <v>0</v>
      </c>
      <c r="AI169" s="2">
        <f ca="1">IFERROR(__xludf.DUMMYFUNCTION("""COMPUTED_VALUE"""),0)</f>
        <v>0</v>
      </c>
      <c r="AJ169" s="2">
        <f ca="1">IFERROR(__xludf.DUMMYFUNCTION("""COMPUTED_VALUE"""),0)</f>
        <v>0</v>
      </c>
      <c r="AK169" s="2">
        <f ca="1">IFERROR(__xludf.DUMMYFUNCTION("""COMPUTED_VALUE"""),0)</f>
        <v>0</v>
      </c>
      <c r="AL169" s="2">
        <f ca="1">IFERROR(__xludf.DUMMYFUNCTION("""COMPUTED_VALUE"""),0)</f>
        <v>0</v>
      </c>
      <c r="AM169" s="2">
        <f ca="1">IFERROR(__xludf.DUMMYFUNCTION("""COMPUTED_VALUE"""),0)</f>
        <v>0</v>
      </c>
      <c r="AN169" s="2">
        <f ca="1">IFERROR(__xludf.DUMMYFUNCTION("""COMPUTED_VALUE"""),0)</f>
        <v>0</v>
      </c>
      <c r="AO169" s="2">
        <f ca="1">IFERROR(__xludf.DUMMYFUNCTION("""COMPUTED_VALUE"""),0)</f>
        <v>0</v>
      </c>
      <c r="AP169" s="2">
        <f ca="1">IFERROR(__xludf.DUMMYFUNCTION("""COMPUTED_VALUE"""),0)</f>
        <v>0</v>
      </c>
      <c r="AQ169" s="2">
        <f ca="1">IFERROR(__xludf.DUMMYFUNCTION("""COMPUTED_VALUE"""),0)</f>
        <v>0</v>
      </c>
      <c r="AR169" s="2">
        <f ca="1">IFERROR(__xludf.DUMMYFUNCTION("""COMPUTED_VALUE"""),0)</f>
        <v>0</v>
      </c>
      <c r="AS169" s="2">
        <f ca="1">IFERROR(__xludf.DUMMYFUNCTION("""COMPUTED_VALUE"""),0)</f>
        <v>0</v>
      </c>
      <c r="AT169" s="2">
        <f ca="1">IFERROR(__xludf.DUMMYFUNCTION("""COMPUTED_VALUE"""),0)</f>
        <v>0</v>
      </c>
      <c r="AU169" s="2">
        <f ca="1">IFERROR(__xludf.DUMMYFUNCTION("""COMPUTED_VALUE"""),0)</f>
        <v>0</v>
      </c>
      <c r="AV169" s="2">
        <f ca="1">IFERROR(__xludf.DUMMYFUNCTION("""COMPUTED_VALUE"""),0)</f>
        <v>0</v>
      </c>
      <c r="AW169" s="2">
        <f ca="1">IFERROR(__xludf.DUMMYFUNCTION("""COMPUTED_VALUE"""),0)</f>
        <v>0</v>
      </c>
      <c r="AX169" s="2">
        <f ca="1">IFERROR(__xludf.DUMMYFUNCTION("""COMPUTED_VALUE"""),0)</f>
        <v>0</v>
      </c>
      <c r="AY169" s="2">
        <f ca="1">IFERROR(__xludf.DUMMYFUNCTION("""COMPUTED_VALUE"""),0)</f>
        <v>0</v>
      </c>
      <c r="AZ169" s="2">
        <f ca="1">IFERROR(__xludf.DUMMYFUNCTION("""COMPUTED_VALUE"""),0)</f>
        <v>0</v>
      </c>
    </row>
    <row r="170" spans="1:52" ht="13.2" x14ac:dyDescent="0.25">
      <c r="A170" s="2" t="str">
        <f ca="1">IFERROR(__xludf.DUMMYFUNCTION("""COMPUTED_VALUE"""),"Summit County, CO")</f>
        <v>Summit County, CO</v>
      </c>
      <c r="B170" s="2" t="str">
        <f ca="1">IFERROR(__xludf.DUMMYFUNCTION("""COMPUTED_VALUE"""),"US")</f>
        <v>US</v>
      </c>
      <c r="C170" s="2">
        <f ca="1">IFERROR(__xludf.DUMMYFUNCTION("""COMPUTED_VALUE"""),39.5912)</f>
        <v>39.591200000000001</v>
      </c>
      <c r="D170" s="2">
        <f ca="1">IFERROR(__xludf.DUMMYFUNCTION("""COMPUTED_VALUE"""),-106.064)</f>
        <v>-106.06399999999999</v>
      </c>
      <c r="E170" s="2">
        <f ca="1">IFERROR(__xludf.DUMMYFUNCTION("""COMPUTED_VALUE"""),0)</f>
        <v>0</v>
      </c>
      <c r="F170" s="2">
        <f ca="1">IFERROR(__xludf.DUMMYFUNCTION("""COMPUTED_VALUE"""),0)</f>
        <v>0</v>
      </c>
      <c r="G170" s="2">
        <f ca="1">IFERROR(__xludf.DUMMYFUNCTION("""COMPUTED_VALUE"""),0)</f>
        <v>0</v>
      </c>
      <c r="H170" s="2">
        <f ca="1">IFERROR(__xludf.DUMMYFUNCTION("""COMPUTED_VALUE"""),0)</f>
        <v>0</v>
      </c>
      <c r="I170" s="2">
        <f ca="1">IFERROR(__xludf.DUMMYFUNCTION("""COMPUTED_VALUE"""),0)</f>
        <v>0</v>
      </c>
      <c r="J170" s="2">
        <f ca="1">IFERROR(__xludf.DUMMYFUNCTION("""COMPUTED_VALUE"""),0)</f>
        <v>0</v>
      </c>
      <c r="K170" s="2">
        <f ca="1">IFERROR(__xludf.DUMMYFUNCTION("""COMPUTED_VALUE"""),0)</f>
        <v>0</v>
      </c>
      <c r="L170" s="2">
        <f ca="1">IFERROR(__xludf.DUMMYFUNCTION("""COMPUTED_VALUE"""),0)</f>
        <v>0</v>
      </c>
      <c r="M170" s="2">
        <f ca="1">IFERROR(__xludf.DUMMYFUNCTION("""COMPUTED_VALUE"""),0)</f>
        <v>0</v>
      </c>
      <c r="N170" s="2">
        <f ca="1">IFERROR(__xludf.DUMMYFUNCTION("""COMPUTED_VALUE"""),0)</f>
        <v>0</v>
      </c>
      <c r="O170" s="2">
        <f ca="1">IFERROR(__xludf.DUMMYFUNCTION("""COMPUTED_VALUE"""),0)</f>
        <v>0</v>
      </c>
      <c r="P170" s="2">
        <f ca="1">IFERROR(__xludf.DUMMYFUNCTION("""COMPUTED_VALUE"""),0)</f>
        <v>0</v>
      </c>
      <c r="Q170" s="2">
        <f ca="1">IFERROR(__xludf.DUMMYFUNCTION("""COMPUTED_VALUE"""),0)</f>
        <v>0</v>
      </c>
      <c r="R170" s="2">
        <f ca="1">IFERROR(__xludf.DUMMYFUNCTION("""COMPUTED_VALUE"""),0)</f>
        <v>0</v>
      </c>
      <c r="S170" s="2">
        <f ca="1">IFERROR(__xludf.DUMMYFUNCTION("""COMPUTED_VALUE"""),0)</f>
        <v>0</v>
      </c>
      <c r="T170" s="2">
        <f ca="1">IFERROR(__xludf.DUMMYFUNCTION("""COMPUTED_VALUE"""),0)</f>
        <v>0</v>
      </c>
      <c r="U170" s="2">
        <f ca="1">IFERROR(__xludf.DUMMYFUNCTION("""COMPUTED_VALUE"""),0)</f>
        <v>0</v>
      </c>
      <c r="V170" s="2">
        <f ca="1">IFERROR(__xludf.DUMMYFUNCTION("""COMPUTED_VALUE"""),0)</f>
        <v>0</v>
      </c>
      <c r="W170" s="2">
        <f ca="1">IFERROR(__xludf.DUMMYFUNCTION("""COMPUTED_VALUE"""),0)</f>
        <v>0</v>
      </c>
      <c r="X170" s="2">
        <f ca="1">IFERROR(__xludf.DUMMYFUNCTION("""COMPUTED_VALUE"""),0)</f>
        <v>0</v>
      </c>
      <c r="Y170" s="2">
        <f ca="1">IFERROR(__xludf.DUMMYFUNCTION("""COMPUTED_VALUE"""),0)</f>
        <v>0</v>
      </c>
      <c r="Z170" s="2">
        <f ca="1">IFERROR(__xludf.DUMMYFUNCTION("""COMPUTED_VALUE"""),0)</f>
        <v>0</v>
      </c>
      <c r="AA170" s="2">
        <f ca="1">IFERROR(__xludf.DUMMYFUNCTION("""COMPUTED_VALUE"""),0)</f>
        <v>0</v>
      </c>
      <c r="AB170" s="2">
        <f ca="1">IFERROR(__xludf.DUMMYFUNCTION("""COMPUTED_VALUE"""),0)</f>
        <v>0</v>
      </c>
      <c r="AC170" s="2">
        <f ca="1">IFERROR(__xludf.DUMMYFUNCTION("""COMPUTED_VALUE"""),0)</f>
        <v>0</v>
      </c>
      <c r="AD170" s="2">
        <f ca="1">IFERROR(__xludf.DUMMYFUNCTION("""COMPUTED_VALUE"""),0)</f>
        <v>0</v>
      </c>
      <c r="AE170" s="2">
        <f ca="1">IFERROR(__xludf.DUMMYFUNCTION("""COMPUTED_VALUE"""),0)</f>
        <v>0</v>
      </c>
      <c r="AF170" s="2">
        <f ca="1">IFERROR(__xludf.DUMMYFUNCTION("""COMPUTED_VALUE"""),0)</f>
        <v>0</v>
      </c>
      <c r="AG170" s="2">
        <f ca="1">IFERROR(__xludf.DUMMYFUNCTION("""COMPUTED_VALUE"""),0)</f>
        <v>0</v>
      </c>
      <c r="AH170" s="2">
        <f ca="1">IFERROR(__xludf.DUMMYFUNCTION("""COMPUTED_VALUE"""),0)</f>
        <v>0</v>
      </c>
      <c r="AI170" s="2">
        <f ca="1">IFERROR(__xludf.DUMMYFUNCTION("""COMPUTED_VALUE"""),0)</f>
        <v>0</v>
      </c>
      <c r="AJ170" s="2">
        <f ca="1">IFERROR(__xludf.DUMMYFUNCTION("""COMPUTED_VALUE"""),0)</f>
        <v>0</v>
      </c>
      <c r="AK170" s="2">
        <f ca="1">IFERROR(__xludf.DUMMYFUNCTION("""COMPUTED_VALUE"""),0)</f>
        <v>0</v>
      </c>
      <c r="AL170" s="2">
        <f ca="1">IFERROR(__xludf.DUMMYFUNCTION("""COMPUTED_VALUE"""),0)</f>
        <v>0</v>
      </c>
      <c r="AM170" s="2">
        <f ca="1">IFERROR(__xludf.DUMMYFUNCTION("""COMPUTED_VALUE"""),0)</f>
        <v>0</v>
      </c>
      <c r="AN170" s="2">
        <f ca="1">IFERROR(__xludf.DUMMYFUNCTION("""COMPUTED_VALUE"""),0)</f>
        <v>0</v>
      </c>
      <c r="AO170" s="2">
        <f ca="1">IFERROR(__xludf.DUMMYFUNCTION("""COMPUTED_VALUE"""),0)</f>
        <v>0</v>
      </c>
      <c r="AP170" s="2">
        <f ca="1">IFERROR(__xludf.DUMMYFUNCTION("""COMPUTED_VALUE"""),0)</f>
        <v>0</v>
      </c>
      <c r="AQ170" s="2">
        <f ca="1">IFERROR(__xludf.DUMMYFUNCTION("""COMPUTED_VALUE"""),0)</f>
        <v>0</v>
      </c>
      <c r="AR170" s="2">
        <f ca="1">IFERROR(__xludf.DUMMYFUNCTION("""COMPUTED_VALUE"""),0)</f>
        <v>0</v>
      </c>
      <c r="AS170" s="2">
        <f ca="1">IFERROR(__xludf.DUMMYFUNCTION("""COMPUTED_VALUE"""),0)</f>
        <v>0</v>
      </c>
      <c r="AT170" s="2">
        <f ca="1">IFERROR(__xludf.DUMMYFUNCTION("""COMPUTED_VALUE"""),0)</f>
        <v>0</v>
      </c>
      <c r="AU170" s="2">
        <f ca="1">IFERROR(__xludf.DUMMYFUNCTION("""COMPUTED_VALUE"""),0)</f>
        <v>0</v>
      </c>
      <c r="AV170" s="2">
        <f ca="1">IFERROR(__xludf.DUMMYFUNCTION("""COMPUTED_VALUE"""),0)</f>
        <v>0</v>
      </c>
      <c r="AW170" s="2">
        <f ca="1">IFERROR(__xludf.DUMMYFUNCTION("""COMPUTED_VALUE"""),0)</f>
        <v>0</v>
      </c>
      <c r="AX170" s="2">
        <f ca="1">IFERROR(__xludf.DUMMYFUNCTION("""COMPUTED_VALUE"""),0)</f>
        <v>0</v>
      </c>
      <c r="AY170" s="2">
        <f ca="1">IFERROR(__xludf.DUMMYFUNCTION("""COMPUTED_VALUE"""),0)</f>
        <v>0</v>
      </c>
      <c r="AZ170" s="2">
        <f ca="1">IFERROR(__xludf.DUMMYFUNCTION("""COMPUTED_VALUE"""),0)</f>
        <v>0</v>
      </c>
    </row>
    <row r="171" spans="1:52" ht="13.2" x14ac:dyDescent="0.25">
      <c r="A171" s="2" t="str">
        <f ca="1">IFERROR(__xludf.DUMMYFUNCTION("""COMPUTED_VALUE"""),"")</f>
        <v/>
      </c>
      <c r="B171" s="2" t="str">
        <f ca="1">IFERROR(__xludf.DUMMYFUNCTION("""COMPUTED_VALUE"""),"Bhutan")</f>
        <v>Bhutan</v>
      </c>
      <c r="C171" s="2">
        <f ca="1">IFERROR(__xludf.DUMMYFUNCTION("""COMPUTED_VALUE"""),27.5142)</f>
        <v>27.514199999999999</v>
      </c>
      <c r="D171" s="2">
        <f ca="1">IFERROR(__xludf.DUMMYFUNCTION("""COMPUTED_VALUE"""),90.4336)</f>
        <v>90.433599999999998</v>
      </c>
      <c r="E171" s="2">
        <f ca="1">IFERROR(__xludf.DUMMYFUNCTION("""COMPUTED_VALUE"""),0)</f>
        <v>0</v>
      </c>
      <c r="F171" s="2">
        <f ca="1">IFERROR(__xludf.DUMMYFUNCTION("""COMPUTED_VALUE"""),0)</f>
        <v>0</v>
      </c>
      <c r="G171" s="2">
        <f ca="1">IFERROR(__xludf.DUMMYFUNCTION("""COMPUTED_VALUE"""),0)</f>
        <v>0</v>
      </c>
      <c r="H171" s="2">
        <f ca="1">IFERROR(__xludf.DUMMYFUNCTION("""COMPUTED_VALUE"""),0)</f>
        <v>0</v>
      </c>
      <c r="I171" s="2">
        <f ca="1">IFERROR(__xludf.DUMMYFUNCTION("""COMPUTED_VALUE"""),0)</f>
        <v>0</v>
      </c>
      <c r="J171" s="2">
        <f ca="1">IFERROR(__xludf.DUMMYFUNCTION("""COMPUTED_VALUE"""),0)</f>
        <v>0</v>
      </c>
      <c r="K171" s="2">
        <f ca="1">IFERROR(__xludf.DUMMYFUNCTION("""COMPUTED_VALUE"""),0)</f>
        <v>0</v>
      </c>
      <c r="L171" s="2">
        <f ca="1">IFERROR(__xludf.DUMMYFUNCTION("""COMPUTED_VALUE"""),0)</f>
        <v>0</v>
      </c>
      <c r="M171" s="2">
        <f ca="1">IFERROR(__xludf.DUMMYFUNCTION("""COMPUTED_VALUE"""),0)</f>
        <v>0</v>
      </c>
      <c r="N171" s="2">
        <f ca="1">IFERROR(__xludf.DUMMYFUNCTION("""COMPUTED_VALUE"""),0)</f>
        <v>0</v>
      </c>
      <c r="O171" s="2">
        <f ca="1">IFERROR(__xludf.DUMMYFUNCTION("""COMPUTED_VALUE"""),0)</f>
        <v>0</v>
      </c>
      <c r="P171" s="2">
        <f ca="1">IFERROR(__xludf.DUMMYFUNCTION("""COMPUTED_VALUE"""),0)</f>
        <v>0</v>
      </c>
      <c r="Q171" s="2">
        <f ca="1">IFERROR(__xludf.DUMMYFUNCTION("""COMPUTED_VALUE"""),0)</f>
        <v>0</v>
      </c>
      <c r="R171" s="2">
        <f ca="1">IFERROR(__xludf.DUMMYFUNCTION("""COMPUTED_VALUE"""),0)</f>
        <v>0</v>
      </c>
      <c r="S171" s="2">
        <f ca="1">IFERROR(__xludf.DUMMYFUNCTION("""COMPUTED_VALUE"""),0)</f>
        <v>0</v>
      </c>
      <c r="T171" s="2">
        <f ca="1">IFERROR(__xludf.DUMMYFUNCTION("""COMPUTED_VALUE"""),0)</f>
        <v>0</v>
      </c>
      <c r="U171" s="2">
        <f ca="1">IFERROR(__xludf.DUMMYFUNCTION("""COMPUTED_VALUE"""),0)</f>
        <v>0</v>
      </c>
      <c r="V171" s="2">
        <f ca="1">IFERROR(__xludf.DUMMYFUNCTION("""COMPUTED_VALUE"""),0)</f>
        <v>0</v>
      </c>
      <c r="W171" s="2">
        <f ca="1">IFERROR(__xludf.DUMMYFUNCTION("""COMPUTED_VALUE"""),0)</f>
        <v>0</v>
      </c>
      <c r="X171" s="2">
        <f ca="1">IFERROR(__xludf.DUMMYFUNCTION("""COMPUTED_VALUE"""),0)</f>
        <v>0</v>
      </c>
      <c r="Y171" s="2">
        <f ca="1">IFERROR(__xludf.DUMMYFUNCTION("""COMPUTED_VALUE"""),0)</f>
        <v>0</v>
      </c>
      <c r="Z171" s="2">
        <f ca="1">IFERROR(__xludf.DUMMYFUNCTION("""COMPUTED_VALUE"""),0)</f>
        <v>0</v>
      </c>
      <c r="AA171" s="2">
        <f ca="1">IFERROR(__xludf.DUMMYFUNCTION("""COMPUTED_VALUE"""),0)</f>
        <v>0</v>
      </c>
      <c r="AB171" s="2">
        <f ca="1">IFERROR(__xludf.DUMMYFUNCTION("""COMPUTED_VALUE"""),0)</f>
        <v>0</v>
      </c>
      <c r="AC171" s="2">
        <f ca="1">IFERROR(__xludf.DUMMYFUNCTION("""COMPUTED_VALUE"""),0)</f>
        <v>0</v>
      </c>
      <c r="AD171" s="2">
        <f ca="1">IFERROR(__xludf.DUMMYFUNCTION("""COMPUTED_VALUE"""),0)</f>
        <v>0</v>
      </c>
      <c r="AE171" s="2">
        <f ca="1">IFERROR(__xludf.DUMMYFUNCTION("""COMPUTED_VALUE"""),0)</f>
        <v>0</v>
      </c>
      <c r="AF171" s="2">
        <f ca="1">IFERROR(__xludf.DUMMYFUNCTION("""COMPUTED_VALUE"""),0)</f>
        <v>0</v>
      </c>
      <c r="AG171" s="2">
        <f ca="1">IFERROR(__xludf.DUMMYFUNCTION("""COMPUTED_VALUE"""),0)</f>
        <v>0</v>
      </c>
      <c r="AH171" s="2">
        <f ca="1">IFERROR(__xludf.DUMMYFUNCTION("""COMPUTED_VALUE"""),0)</f>
        <v>0</v>
      </c>
      <c r="AI171" s="2">
        <f ca="1">IFERROR(__xludf.DUMMYFUNCTION("""COMPUTED_VALUE"""),0)</f>
        <v>0</v>
      </c>
      <c r="AJ171" s="2">
        <f ca="1">IFERROR(__xludf.DUMMYFUNCTION("""COMPUTED_VALUE"""),0)</f>
        <v>0</v>
      </c>
      <c r="AK171" s="2">
        <f ca="1">IFERROR(__xludf.DUMMYFUNCTION("""COMPUTED_VALUE"""),0)</f>
        <v>0</v>
      </c>
      <c r="AL171" s="2">
        <f ca="1">IFERROR(__xludf.DUMMYFUNCTION("""COMPUTED_VALUE"""),0)</f>
        <v>0</v>
      </c>
      <c r="AM171" s="2">
        <f ca="1">IFERROR(__xludf.DUMMYFUNCTION("""COMPUTED_VALUE"""),0)</f>
        <v>0</v>
      </c>
      <c r="AN171" s="2">
        <f ca="1">IFERROR(__xludf.DUMMYFUNCTION("""COMPUTED_VALUE"""),0)</f>
        <v>0</v>
      </c>
      <c r="AO171" s="2">
        <f ca="1">IFERROR(__xludf.DUMMYFUNCTION("""COMPUTED_VALUE"""),0)</f>
        <v>0</v>
      </c>
      <c r="AP171" s="2">
        <f ca="1">IFERROR(__xludf.DUMMYFUNCTION("""COMPUTED_VALUE"""),0)</f>
        <v>0</v>
      </c>
      <c r="AQ171" s="2">
        <f ca="1">IFERROR(__xludf.DUMMYFUNCTION("""COMPUTED_VALUE"""),0)</f>
        <v>0</v>
      </c>
      <c r="AR171" s="2">
        <f ca="1">IFERROR(__xludf.DUMMYFUNCTION("""COMPUTED_VALUE"""),0)</f>
        <v>0</v>
      </c>
      <c r="AS171" s="2">
        <f ca="1">IFERROR(__xludf.DUMMYFUNCTION("""COMPUTED_VALUE"""),0)</f>
        <v>0</v>
      </c>
      <c r="AT171" s="2">
        <f ca="1">IFERROR(__xludf.DUMMYFUNCTION("""COMPUTED_VALUE"""),0)</f>
        <v>0</v>
      </c>
      <c r="AU171" s="2">
        <f ca="1">IFERROR(__xludf.DUMMYFUNCTION("""COMPUTED_VALUE"""),0)</f>
        <v>0</v>
      </c>
      <c r="AV171" s="2">
        <f ca="1">IFERROR(__xludf.DUMMYFUNCTION("""COMPUTED_VALUE"""),0)</f>
        <v>0</v>
      </c>
      <c r="AW171" s="2">
        <f ca="1">IFERROR(__xludf.DUMMYFUNCTION("""COMPUTED_VALUE"""),0)</f>
        <v>0</v>
      </c>
      <c r="AX171" s="2">
        <f ca="1">IFERROR(__xludf.DUMMYFUNCTION("""COMPUTED_VALUE"""),0)</f>
        <v>0</v>
      </c>
      <c r="AY171" s="2">
        <f ca="1">IFERROR(__xludf.DUMMYFUNCTION("""COMPUTED_VALUE"""),0)</f>
        <v>0</v>
      </c>
      <c r="AZ171" s="2">
        <f ca="1">IFERROR(__xludf.DUMMYFUNCTION("""COMPUTED_VALUE"""),0)</f>
        <v>0</v>
      </c>
    </row>
    <row r="172" spans="1:52" ht="13.2" x14ac:dyDescent="0.25">
      <c r="A172" s="2" t="str">
        <f ca="1">IFERROR(__xludf.DUMMYFUNCTION("""COMPUTED_VALUE"""),"")</f>
        <v/>
      </c>
      <c r="B172" s="2" t="str">
        <f ca="1">IFERROR(__xludf.DUMMYFUNCTION("""COMPUTED_VALUE"""),"Cameroon")</f>
        <v>Cameroon</v>
      </c>
      <c r="C172" s="2">
        <f ca="1">IFERROR(__xludf.DUMMYFUNCTION("""COMPUTED_VALUE"""),3.848)</f>
        <v>3.8479999999999999</v>
      </c>
      <c r="D172" s="2">
        <f ca="1">IFERROR(__xludf.DUMMYFUNCTION("""COMPUTED_VALUE"""),11.5021)</f>
        <v>11.5021</v>
      </c>
      <c r="E172" s="2">
        <f ca="1">IFERROR(__xludf.DUMMYFUNCTION("""COMPUTED_VALUE"""),0)</f>
        <v>0</v>
      </c>
      <c r="F172" s="2">
        <f ca="1">IFERROR(__xludf.DUMMYFUNCTION("""COMPUTED_VALUE"""),0)</f>
        <v>0</v>
      </c>
      <c r="G172" s="2">
        <f ca="1">IFERROR(__xludf.DUMMYFUNCTION("""COMPUTED_VALUE"""),0)</f>
        <v>0</v>
      </c>
      <c r="H172" s="2">
        <f ca="1">IFERROR(__xludf.DUMMYFUNCTION("""COMPUTED_VALUE"""),0)</f>
        <v>0</v>
      </c>
      <c r="I172" s="2">
        <f ca="1">IFERROR(__xludf.DUMMYFUNCTION("""COMPUTED_VALUE"""),0)</f>
        <v>0</v>
      </c>
      <c r="J172" s="2">
        <f ca="1">IFERROR(__xludf.DUMMYFUNCTION("""COMPUTED_VALUE"""),0)</f>
        <v>0</v>
      </c>
      <c r="K172" s="2">
        <f ca="1">IFERROR(__xludf.DUMMYFUNCTION("""COMPUTED_VALUE"""),0)</f>
        <v>0</v>
      </c>
      <c r="L172" s="2">
        <f ca="1">IFERROR(__xludf.DUMMYFUNCTION("""COMPUTED_VALUE"""),0)</f>
        <v>0</v>
      </c>
      <c r="M172" s="2">
        <f ca="1">IFERROR(__xludf.DUMMYFUNCTION("""COMPUTED_VALUE"""),0)</f>
        <v>0</v>
      </c>
      <c r="N172" s="2">
        <f ca="1">IFERROR(__xludf.DUMMYFUNCTION("""COMPUTED_VALUE"""),0)</f>
        <v>0</v>
      </c>
      <c r="O172" s="2">
        <f ca="1">IFERROR(__xludf.DUMMYFUNCTION("""COMPUTED_VALUE"""),0)</f>
        <v>0</v>
      </c>
      <c r="P172" s="2">
        <f ca="1">IFERROR(__xludf.DUMMYFUNCTION("""COMPUTED_VALUE"""),0)</f>
        <v>0</v>
      </c>
      <c r="Q172" s="2">
        <f ca="1">IFERROR(__xludf.DUMMYFUNCTION("""COMPUTED_VALUE"""),0)</f>
        <v>0</v>
      </c>
      <c r="R172" s="2">
        <f ca="1">IFERROR(__xludf.DUMMYFUNCTION("""COMPUTED_VALUE"""),0)</f>
        <v>0</v>
      </c>
      <c r="S172" s="2">
        <f ca="1">IFERROR(__xludf.DUMMYFUNCTION("""COMPUTED_VALUE"""),0)</f>
        <v>0</v>
      </c>
      <c r="T172" s="2">
        <f ca="1">IFERROR(__xludf.DUMMYFUNCTION("""COMPUTED_VALUE"""),0)</f>
        <v>0</v>
      </c>
      <c r="U172" s="2">
        <f ca="1">IFERROR(__xludf.DUMMYFUNCTION("""COMPUTED_VALUE"""),0)</f>
        <v>0</v>
      </c>
      <c r="V172" s="2">
        <f ca="1">IFERROR(__xludf.DUMMYFUNCTION("""COMPUTED_VALUE"""),0)</f>
        <v>0</v>
      </c>
      <c r="W172" s="2">
        <f ca="1">IFERROR(__xludf.DUMMYFUNCTION("""COMPUTED_VALUE"""),0)</f>
        <v>0</v>
      </c>
      <c r="X172" s="2">
        <f ca="1">IFERROR(__xludf.DUMMYFUNCTION("""COMPUTED_VALUE"""),0)</f>
        <v>0</v>
      </c>
      <c r="Y172" s="2">
        <f ca="1">IFERROR(__xludf.DUMMYFUNCTION("""COMPUTED_VALUE"""),0)</f>
        <v>0</v>
      </c>
      <c r="Z172" s="2">
        <f ca="1">IFERROR(__xludf.DUMMYFUNCTION("""COMPUTED_VALUE"""),0)</f>
        <v>0</v>
      </c>
      <c r="AA172" s="2">
        <f ca="1">IFERROR(__xludf.DUMMYFUNCTION("""COMPUTED_VALUE"""),0)</f>
        <v>0</v>
      </c>
      <c r="AB172" s="2">
        <f ca="1">IFERROR(__xludf.DUMMYFUNCTION("""COMPUTED_VALUE"""),0)</f>
        <v>0</v>
      </c>
      <c r="AC172" s="2">
        <f ca="1">IFERROR(__xludf.DUMMYFUNCTION("""COMPUTED_VALUE"""),0)</f>
        <v>0</v>
      </c>
      <c r="AD172" s="2">
        <f ca="1">IFERROR(__xludf.DUMMYFUNCTION("""COMPUTED_VALUE"""),0)</f>
        <v>0</v>
      </c>
      <c r="AE172" s="2">
        <f ca="1">IFERROR(__xludf.DUMMYFUNCTION("""COMPUTED_VALUE"""),0)</f>
        <v>0</v>
      </c>
      <c r="AF172" s="2">
        <f ca="1">IFERROR(__xludf.DUMMYFUNCTION("""COMPUTED_VALUE"""),0)</f>
        <v>0</v>
      </c>
      <c r="AG172" s="2">
        <f ca="1">IFERROR(__xludf.DUMMYFUNCTION("""COMPUTED_VALUE"""),0)</f>
        <v>0</v>
      </c>
      <c r="AH172" s="2">
        <f ca="1">IFERROR(__xludf.DUMMYFUNCTION("""COMPUTED_VALUE"""),0)</f>
        <v>0</v>
      </c>
      <c r="AI172" s="2">
        <f ca="1">IFERROR(__xludf.DUMMYFUNCTION("""COMPUTED_VALUE"""),0)</f>
        <v>0</v>
      </c>
      <c r="AJ172" s="2">
        <f ca="1">IFERROR(__xludf.DUMMYFUNCTION("""COMPUTED_VALUE"""),0)</f>
        <v>0</v>
      </c>
      <c r="AK172" s="2">
        <f ca="1">IFERROR(__xludf.DUMMYFUNCTION("""COMPUTED_VALUE"""),0)</f>
        <v>0</v>
      </c>
      <c r="AL172" s="2">
        <f ca="1">IFERROR(__xludf.DUMMYFUNCTION("""COMPUTED_VALUE"""),0)</f>
        <v>0</v>
      </c>
      <c r="AM172" s="2">
        <f ca="1">IFERROR(__xludf.DUMMYFUNCTION("""COMPUTED_VALUE"""),0)</f>
        <v>0</v>
      </c>
      <c r="AN172" s="2">
        <f ca="1">IFERROR(__xludf.DUMMYFUNCTION("""COMPUTED_VALUE"""),0)</f>
        <v>0</v>
      </c>
      <c r="AO172" s="2">
        <f ca="1">IFERROR(__xludf.DUMMYFUNCTION("""COMPUTED_VALUE"""),0)</f>
        <v>0</v>
      </c>
      <c r="AP172" s="2">
        <f ca="1">IFERROR(__xludf.DUMMYFUNCTION("""COMPUTED_VALUE"""),0)</f>
        <v>0</v>
      </c>
      <c r="AQ172" s="2">
        <f ca="1">IFERROR(__xludf.DUMMYFUNCTION("""COMPUTED_VALUE"""),0)</f>
        <v>0</v>
      </c>
      <c r="AR172" s="2">
        <f ca="1">IFERROR(__xludf.DUMMYFUNCTION("""COMPUTED_VALUE"""),0)</f>
        <v>0</v>
      </c>
      <c r="AS172" s="2">
        <f ca="1">IFERROR(__xludf.DUMMYFUNCTION("""COMPUTED_VALUE"""),0)</f>
        <v>0</v>
      </c>
      <c r="AT172" s="2">
        <f ca="1">IFERROR(__xludf.DUMMYFUNCTION("""COMPUTED_VALUE"""),0)</f>
        <v>0</v>
      </c>
      <c r="AU172" s="2">
        <f ca="1">IFERROR(__xludf.DUMMYFUNCTION("""COMPUTED_VALUE"""),0)</f>
        <v>0</v>
      </c>
      <c r="AV172" s="2">
        <f ca="1">IFERROR(__xludf.DUMMYFUNCTION("""COMPUTED_VALUE"""),0)</f>
        <v>0</v>
      </c>
      <c r="AW172" s="2">
        <f ca="1">IFERROR(__xludf.DUMMYFUNCTION("""COMPUTED_VALUE"""),0)</f>
        <v>0</v>
      </c>
      <c r="AX172" s="2">
        <f ca="1">IFERROR(__xludf.DUMMYFUNCTION("""COMPUTED_VALUE"""),0)</f>
        <v>0</v>
      </c>
      <c r="AY172" s="2">
        <f ca="1">IFERROR(__xludf.DUMMYFUNCTION("""COMPUTED_VALUE"""),0)</f>
        <v>0</v>
      </c>
      <c r="AZ172" s="2">
        <f ca="1">IFERROR(__xludf.DUMMYFUNCTION("""COMPUTED_VALUE"""),0)</f>
        <v>0</v>
      </c>
    </row>
    <row r="173" spans="1:52" ht="13.2" x14ac:dyDescent="0.25">
      <c r="A173" s="2" t="str">
        <f ca="1">IFERROR(__xludf.DUMMYFUNCTION("""COMPUTED_VALUE"""),"")</f>
        <v/>
      </c>
      <c r="B173" s="2" t="str">
        <f ca="1">IFERROR(__xludf.DUMMYFUNCTION("""COMPUTED_VALUE"""),"Colombia")</f>
        <v>Colombia</v>
      </c>
      <c r="C173" s="2">
        <f ca="1">IFERROR(__xludf.DUMMYFUNCTION("""COMPUTED_VALUE"""),4.5709)</f>
        <v>4.5709</v>
      </c>
      <c r="D173" s="2">
        <f ca="1">IFERROR(__xludf.DUMMYFUNCTION("""COMPUTED_VALUE"""),-74.2973)</f>
        <v>-74.297300000000007</v>
      </c>
      <c r="E173" s="2">
        <f ca="1">IFERROR(__xludf.DUMMYFUNCTION("""COMPUTED_VALUE"""),0)</f>
        <v>0</v>
      </c>
      <c r="F173" s="2">
        <f ca="1">IFERROR(__xludf.DUMMYFUNCTION("""COMPUTED_VALUE"""),0)</f>
        <v>0</v>
      </c>
      <c r="G173" s="2">
        <f ca="1">IFERROR(__xludf.DUMMYFUNCTION("""COMPUTED_VALUE"""),0)</f>
        <v>0</v>
      </c>
      <c r="H173" s="2">
        <f ca="1">IFERROR(__xludf.DUMMYFUNCTION("""COMPUTED_VALUE"""),0)</f>
        <v>0</v>
      </c>
      <c r="I173" s="2">
        <f ca="1">IFERROR(__xludf.DUMMYFUNCTION("""COMPUTED_VALUE"""),0)</f>
        <v>0</v>
      </c>
      <c r="J173" s="2">
        <f ca="1">IFERROR(__xludf.DUMMYFUNCTION("""COMPUTED_VALUE"""),0)</f>
        <v>0</v>
      </c>
      <c r="K173" s="2">
        <f ca="1">IFERROR(__xludf.DUMMYFUNCTION("""COMPUTED_VALUE"""),0)</f>
        <v>0</v>
      </c>
      <c r="L173" s="2">
        <f ca="1">IFERROR(__xludf.DUMMYFUNCTION("""COMPUTED_VALUE"""),0)</f>
        <v>0</v>
      </c>
      <c r="M173" s="2">
        <f ca="1">IFERROR(__xludf.DUMMYFUNCTION("""COMPUTED_VALUE"""),0)</f>
        <v>0</v>
      </c>
      <c r="N173" s="2">
        <f ca="1">IFERROR(__xludf.DUMMYFUNCTION("""COMPUTED_VALUE"""),0)</f>
        <v>0</v>
      </c>
      <c r="O173" s="2">
        <f ca="1">IFERROR(__xludf.DUMMYFUNCTION("""COMPUTED_VALUE"""),0)</f>
        <v>0</v>
      </c>
      <c r="P173" s="2">
        <f ca="1">IFERROR(__xludf.DUMMYFUNCTION("""COMPUTED_VALUE"""),0)</f>
        <v>0</v>
      </c>
      <c r="Q173" s="2">
        <f ca="1">IFERROR(__xludf.DUMMYFUNCTION("""COMPUTED_VALUE"""),0)</f>
        <v>0</v>
      </c>
      <c r="R173" s="2">
        <f ca="1">IFERROR(__xludf.DUMMYFUNCTION("""COMPUTED_VALUE"""),0)</f>
        <v>0</v>
      </c>
      <c r="S173" s="2">
        <f ca="1">IFERROR(__xludf.DUMMYFUNCTION("""COMPUTED_VALUE"""),0)</f>
        <v>0</v>
      </c>
      <c r="T173" s="2">
        <f ca="1">IFERROR(__xludf.DUMMYFUNCTION("""COMPUTED_VALUE"""),0)</f>
        <v>0</v>
      </c>
      <c r="U173" s="2">
        <f ca="1">IFERROR(__xludf.DUMMYFUNCTION("""COMPUTED_VALUE"""),0)</f>
        <v>0</v>
      </c>
      <c r="V173" s="2">
        <f ca="1">IFERROR(__xludf.DUMMYFUNCTION("""COMPUTED_VALUE"""),0)</f>
        <v>0</v>
      </c>
      <c r="W173" s="2">
        <f ca="1">IFERROR(__xludf.DUMMYFUNCTION("""COMPUTED_VALUE"""),0)</f>
        <v>0</v>
      </c>
      <c r="X173" s="2">
        <f ca="1">IFERROR(__xludf.DUMMYFUNCTION("""COMPUTED_VALUE"""),0)</f>
        <v>0</v>
      </c>
      <c r="Y173" s="2">
        <f ca="1">IFERROR(__xludf.DUMMYFUNCTION("""COMPUTED_VALUE"""),0)</f>
        <v>0</v>
      </c>
      <c r="Z173" s="2">
        <f ca="1">IFERROR(__xludf.DUMMYFUNCTION("""COMPUTED_VALUE"""),0)</f>
        <v>0</v>
      </c>
      <c r="AA173" s="2">
        <f ca="1">IFERROR(__xludf.DUMMYFUNCTION("""COMPUTED_VALUE"""),0)</f>
        <v>0</v>
      </c>
      <c r="AB173" s="2">
        <f ca="1">IFERROR(__xludf.DUMMYFUNCTION("""COMPUTED_VALUE"""),0)</f>
        <v>0</v>
      </c>
      <c r="AC173" s="2">
        <f ca="1">IFERROR(__xludf.DUMMYFUNCTION("""COMPUTED_VALUE"""),0)</f>
        <v>0</v>
      </c>
      <c r="AD173" s="2">
        <f ca="1">IFERROR(__xludf.DUMMYFUNCTION("""COMPUTED_VALUE"""),0)</f>
        <v>0</v>
      </c>
      <c r="AE173" s="2">
        <f ca="1">IFERROR(__xludf.DUMMYFUNCTION("""COMPUTED_VALUE"""),0)</f>
        <v>0</v>
      </c>
      <c r="AF173" s="2">
        <f ca="1">IFERROR(__xludf.DUMMYFUNCTION("""COMPUTED_VALUE"""),0)</f>
        <v>0</v>
      </c>
      <c r="AG173" s="2">
        <f ca="1">IFERROR(__xludf.DUMMYFUNCTION("""COMPUTED_VALUE"""),0)</f>
        <v>0</v>
      </c>
      <c r="AH173" s="2">
        <f ca="1">IFERROR(__xludf.DUMMYFUNCTION("""COMPUTED_VALUE"""),0)</f>
        <v>0</v>
      </c>
      <c r="AI173" s="2">
        <f ca="1">IFERROR(__xludf.DUMMYFUNCTION("""COMPUTED_VALUE"""),0)</f>
        <v>0</v>
      </c>
      <c r="AJ173" s="2">
        <f ca="1">IFERROR(__xludf.DUMMYFUNCTION("""COMPUTED_VALUE"""),0)</f>
        <v>0</v>
      </c>
      <c r="AK173" s="2">
        <f ca="1">IFERROR(__xludf.DUMMYFUNCTION("""COMPUTED_VALUE"""),0)</f>
        <v>0</v>
      </c>
      <c r="AL173" s="2">
        <f ca="1">IFERROR(__xludf.DUMMYFUNCTION("""COMPUTED_VALUE"""),0)</f>
        <v>0</v>
      </c>
      <c r="AM173" s="2">
        <f ca="1">IFERROR(__xludf.DUMMYFUNCTION("""COMPUTED_VALUE"""),0)</f>
        <v>0</v>
      </c>
      <c r="AN173" s="2">
        <f ca="1">IFERROR(__xludf.DUMMYFUNCTION("""COMPUTED_VALUE"""),0)</f>
        <v>0</v>
      </c>
      <c r="AO173" s="2">
        <f ca="1">IFERROR(__xludf.DUMMYFUNCTION("""COMPUTED_VALUE"""),0)</f>
        <v>0</v>
      </c>
      <c r="AP173" s="2">
        <f ca="1">IFERROR(__xludf.DUMMYFUNCTION("""COMPUTED_VALUE"""),0)</f>
        <v>0</v>
      </c>
      <c r="AQ173" s="2">
        <f ca="1">IFERROR(__xludf.DUMMYFUNCTION("""COMPUTED_VALUE"""),0)</f>
        <v>0</v>
      </c>
      <c r="AR173" s="2">
        <f ca="1">IFERROR(__xludf.DUMMYFUNCTION("""COMPUTED_VALUE"""),0)</f>
        <v>0</v>
      </c>
      <c r="AS173" s="2">
        <f ca="1">IFERROR(__xludf.DUMMYFUNCTION("""COMPUTED_VALUE"""),0)</f>
        <v>0</v>
      </c>
      <c r="AT173" s="2">
        <f ca="1">IFERROR(__xludf.DUMMYFUNCTION("""COMPUTED_VALUE"""),0)</f>
        <v>0</v>
      </c>
      <c r="AU173" s="2">
        <f ca="1">IFERROR(__xludf.DUMMYFUNCTION("""COMPUTED_VALUE"""),0)</f>
        <v>0</v>
      </c>
      <c r="AV173" s="2">
        <f ca="1">IFERROR(__xludf.DUMMYFUNCTION("""COMPUTED_VALUE"""),0)</f>
        <v>0</v>
      </c>
      <c r="AW173" s="2">
        <f ca="1">IFERROR(__xludf.DUMMYFUNCTION("""COMPUTED_VALUE"""),0)</f>
        <v>0</v>
      </c>
      <c r="AX173" s="2">
        <f ca="1">IFERROR(__xludf.DUMMYFUNCTION("""COMPUTED_VALUE"""),0)</f>
        <v>0</v>
      </c>
      <c r="AY173" s="2">
        <f ca="1">IFERROR(__xludf.DUMMYFUNCTION("""COMPUTED_VALUE"""),0)</f>
        <v>0</v>
      </c>
      <c r="AZ173" s="2">
        <f ca="1">IFERROR(__xludf.DUMMYFUNCTION("""COMPUTED_VALUE"""),0)</f>
        <v>0</v>
      </c>
    </row>
    <row r="174" spans="1:52" ht="13.2" x14ac:dyDescent="0.25">
      <c r="A174" s="2" t="str">
        <f ca="1">IFERROR(__xludf.DUMMYFUNCTION("""COMPUTED_VALUE"""),"")</f>
        <v/>
      </c>
      <c r="B174" s="2" t="str">
        <f ca="1">IFERROR(__xludf.DUMMYFUNCTION("""COMPUTED_VALUE"""),"Costa Rica")</f>
        <v>Costa Rica</v>
      </c>
      <c r="C174" s="2">
        <f ca="1">IFERROR(__xludf.DUMMYFUNCTION("""COMPUTED_VALUE"""),9.7489)</f>
        <v>9.7489000000000008</v>
      </c>
      <c r="D174" s="2">
        <f ca="1">IFERROR(__xludf.DUMMYFUNCTION("""COMPUTED_VALUE"""),-83.7534)</f>
        <v>-83.753399999999999</v>
      </c>
      <c r="E174" s="2">
        <f ca="1">IFERROR(__xludf.DUMMYFUNCTION("""COMPUTED_VALUE"""),0)</f>
        <v>0</v>
      </c>
      <c r="F174" s="2">
        <f ca="1">IFERROR(__xludf.DUMMYFUNCTION("""COMPUTED_VALUE"""),0)</f>
        <v>0</v>
      </c>
      <c r="G174" s="2">
        <f ca="1">IFERROR(__xludf.DUMMYFUNCTION("""COMPUTED_VALUE"""),0)</f>
        <v>0</v>
      </c>
      <c r="H174" s="2">
        <f ca="1">IFERROR(__xludf.DUMMYFUNCTION("""COMPUTED_VALUE"""),0)</f>
        <v>0</v>
      </c>
      <c r="I174" s="2">
        <f ca="1">IFERROR(__xludf.DUMMYFUNCTION("""COMPUTED_VALUE"""),0)</f>
        <v>0</v>
      </c>
      <c r="J174" s="2">
        <f ca="1">IFERROR(__xludf.DUMMYFUNCTION("""COMPUTED_VALUE"""),0)</f>
        <v>0</v>
      </c>
      <c r="K174" s="2">
        <f ca="1">IFERROR(__xludf.DUMMYFUNCTION("""COMPUTED_VALUE"""),0)</f>
        <v>0</v>
      </c>
      <c r="L174" s="2">
        <f ca="1">IFERROR(__xludf.DUMMYFUNCTION("""COMPUTED_VALUE"""),0)</f>
        <v>0</v>
      </c>
      <c r="M174" s="2">
        <f ca="1">IFERROR(__xludf.DUMMYFUNCTION("""COMPUTED_VALUE"""),0)</f>
        <v>0</v>
      </c>
      <c r="N174" s="2">
        <f ca="1">IFERROR(__xludf.DUMMYFUNCTION("""COMPUTED_VALUE"""),0)</f>
        <v>0</v>
      </c>
      <c r="O174" s="2">
        <f ca="1">IFERROR(__xludf.DUMMYFUNCTION("""COMPUTED_VALUE"""),0)</f>
        <v>0</v>
      </c>
      <c r="P174" s="2">
        <f ca="1">IFERROR(__xludf.DUMMYFUNCTION("""COMPUTED_VALUE"""),0)</f>
        <v>0</v>
      </c>
      <c r="Q174" s="2">
        <f ca="1">IFERROR(__xludf.DUMMYFUNCTION("""COMPUTED_VALUE"""),0)</f>
        <v>0</v>
      </c>
      <c r="R174" s="2">
        <f ca="1">IFERROR(__xludf.DUMMYFUNCTION("""COMPUTED_VALUE"""),0)</f>
        <v>0</v>
      </c>
      <c r="S174" s="2">
        <f ca="1">IFERROR(__xludf.DUMMYFUNCTION("""COMPUTED_VALUE"""),0)</f>
        <v>0</v>
      </c>
      <c r="T174" s="2">
        <f ca="1">IFERROR(__xludf.DUMMYFUNCTION("""COMPUTED_VALUE"""),0)</f>
        <v>0</v>
      </c>
      <c r="U174" s="2">
        <f ca="1">IFERROR(__xludf.DUMMYFUNCTION("""COMPUTED_VALUE"""),0)</f>
        <v>0</v>
      </c>
      <c r="V174" s="2">
        <f ca="1">IFERROR(__xludf.DUMMYFUNCTION("""COMPUTED_VALUE"""),0)</f>
        <v>0</v>
      </c>
      <c r="W174" s="2">
        <f ca="1">IFERROR(__xludf.DUMMYFUNCTION("""COMPUTED_VALUE"""),0)</f>
        <v>0</v>
      </c>
      <c r="X174" s="2">
        <f ca="1">IFERROR(__xludf.DUMMYFUNCTION("""COMPUTED_VALUE"""),0)</f>
        <v>0</v>
      </c>
      <c r="Y174" s="2">
        <f ca="1">IFERROR(__xludf.DUMMYFUNCTION("""COMPUTED_VALUE"""),0)</f>
        <v>0</v>
      </c>
      <c r="Z174" s="2">
        <f ca="1">IFERROR(__xludf.DUMMYFUNCTION("""COMPUTED_VALUE"""),0)</f>
        <v>0</v>
      </c>
      <c r="AA174" s="2">
        <f ca="1">IFERROR(__xludf.DUMMYFUNCTION("""COMPUTED_VALUE"""),0)</f>
        <v>0</v>
      </c>
      <c r="AB174" s="2">
        <f ca="1">IFERROR(__xludf.DUMMYFUNCTION("""COMPUTED_VALUE"""),0)</f>
        <v>0</v>
      </c>
      <c r="AC174" s="2">
        <f ca="1">IFERROR(__xludf.DUMMYFUNCTION("""COMPUTED_VALUE"""),0)</f>
        <v>0</v>
      </c>
      <c r="AD174" s="2">
        <f ca="1">IFERROR(__xludf.DUMMYFUNCTION("""COMPUTED_VALUE"""),0)</f>
        <v>0</v>
      </c>
      <c r="AE174" s="2">
        <f ca="1">IFERROR(__xludf.DUMMYFUNCTION("""COMPUTED_VALUE"""),0)</f>
        <v>0</v>
      </c>
      <c r="AF174" s="2">
        <f ca="1">IFERROR(__xludf.DUMMYFUNCTION("""COMPUTED_VALUE"""),0)</f>
        <v>0</v>
      </c>
      <c r="AG174" s="2">
        <f ca="1">IFERROR(__xludf.DUMMYFUNCTION("""COMPUTED_VALUE"""),0)</f>
        <v>0</v>
      </c>
      <c r="AH174" s="2">
        <f ca="1">IFERROR(__xludf.DUMMYFUNCTION("""COMPUTED_VALUE"""),0)</f>
        <v>0</v>
      </c>
      <c r="AI174" s="2">
        <f ca="1">IFERROR(__xludf.DUMMYFUNCTION("""COMPUTED_VALUE"""),0)</f>
        <v>0</v>
      </c>
      <c r="AJ174" s="2">
        <f ca="1">IFERROR(__xludf.DUMMYFUNCTION("""COMPUTED_VALUE"""),0)</f>
        <v>0</v>
      </c>
      <c r="AK174" s="2">
        <f ca="1">IFERROR(__xludf.DUMMYFUNCTION("""COMPUTED_VALUE"""),0)</f>
        <v>0</v>
      </c>
      <c r="AL174" s="2">
        <f ca="1">IFERROR(__xludf.DUMMYFUNCTION("""COMPUTED_VALUE"""),0)</f>
        <v>0</v>
      </c>
      <c r="AM174" s="2">
        <f ca="1">IFERROR(__xludf.DUMMYFUNCTION("""COMPUTED_VALUE"""),0)</f>
        <v>0</v>
      </c>
      <c r="AN174" s="2">
        <f ca="1">IFERROR(__xludf.DUMMYFUNCTION("""COMPUTED_VALUE"""),0)</f>
        <v>0</v>
      </c>
      <c r="AO174" s="2">
        <f ca="1">IFERROR(__xludf.DUMMYFUNCTION("""COMPUTED_VALUE"""),0)</f>
        <v>0</v>
      </c>
      <c r="AP174" s="2">
        <f ca="1">IFERROR(__xludf.DUMMYFUNCTION("""COMPUTED_VALUE"""),0)</f>
        <v>0</v>
      </c>
      <c r="AQ174" s="2">
        <f ca="1">IFERROR(__xludf.DUMMYFUNCTION("""COMPUTED_VALUE"""),0)</f>
        <v>0</v>
      </c>
      <c r="AR174" s="2">
        <f ca="1">IFERROR(__xludf.DUMMYFUNCTION("""COMPUTED_VALUE"""),0)</f>
        <v>0</v>
      </c>
      <c r="AS174" s="2">
        <f ca="1">IFERROR(__xludf.DUMMYFUNCTION("""COMPUTED_VALUE"""),0)</f>
        <v>0</v>
      </c>
      <c r="AT174" s="2">
        <f ca="1">IFERROR(__xludf.DUMMYFUNCTION("""COMPUTED_VALUE"""),0)</f>
        <v>0</v>
      </c>
      <c r="AU174" s="2">
        <f ca="1">IFERROR(__xludf.DUMMYFUNCTION("""COMPUTED_VALUE"""),0)</f>
        <v>0</v>
      </c>
      <c r="AV174" s="2">
        <f ca="1">IFERROR(__xludf.DUMMYFUNCTION("""COMPUTED_VALUE"""),0)</f>
        <v>0</v>
      </c>
      <c r="AW174" s="2">
        <f ca="1">IFERROR(__xludf.DUMMYFUNCTION("""COMPUTED_VALUE"""),0)</f>
        <v>0</v>
      </c>
      <c r="AX174" s="2">
        <f ca="1">IFERROR(__xludf.DUMMYFUNCTION("""COMPUTED_VALUE"""),0)</f>
        <v>0</v>
      </c>
      <c r="AY174" s="2">
        <f ca="1">IFERROR(__xludf.DUMMYFUNCTION("""COMPUTED_VALUE"""),0)</f>
        <v>0</v>
      </c>
      <c r="AZ174" s="2">
        <f ca="1">IFERROR(__xludf.DUMMYFUNCTION("""COMPUTED_VALUE"""),0)</f>
        <v>0</v>
      </c>
    </row>
    <row r="175" spans="1:52" ht="13.2" x14ac:dyDescent="0.25">
      <c r="A175" s="2" t="str">
        <f ca="1">IFERROR(__xludf.DUMMYFUNCTION("""COMPUTED_VALUE"""),"")</f>
        <v/>
      </c>
      <c r="B175" s="2" t="str">
        <f ca="1">IFERROR(__xludf.DUMMYFUNCTION("""COMPUTED_VALUE"""),"Peru")</f>
        <v>Peru</v>
      </c>
      <c r="C175" s="2">
        <f ca="1">IFERROR(__xludf.DUMMYFUNCTION("""COMPUTED_VALUE"""),-9.19)</f>
        <v>-9.19</v>
      </c>
      <c r="D175" s="2">
        <f ca="1">IFERROR(__xludf.DUMMYFUNCTION("""COMPUTED_VALUE"""),-75.0152)</f>
        <v>-75.015199999999993</v>
      </c>
      <c r="E175" s="2">
        <f ca="1">IFERROR(__xludf.DUMMYFUNCTION("""COMPUTED_VALUE"""),0)</f>
        <v>0</v>
      </c>
      <c r="F175" s="2">
        <f ca="1">IFERROR(__xludf.DUMMYFUNCTION("""COMPUTED_VALUE"""),0)</f>
        <v>0</v>
      </c>
      <c r="G175" s="2">
        <f ca="1">IFERROR(__xludf.DUMMYFUNCTION("""COMPUTED_VALUE"""),0)</f>
        <v>0</v>
      </c>
      <c r="H175" s="2">
        <f ca="1">IFERROR(__xludf.DUMMYFUNCTION("""COMPUTED_VALUE"""),0)</f>
        <v>0</v>
      </c>
      <c r="I175" s="2">
        <f ca="1">IFERROR(__xludf.DUMMYFUNCTION("""COMPUTED_VALUE"""),0)</f>
        <v>0</v>
      </c>
      <c r="J175" s="2">
        <f ca="1">IFERROR(__xludf.DUMMYFUNCTION("""COMPUTED_VALUE"""),0)</f>
        <v>0</v>
      </c>
      <c r="K175" s="2">
        <f ca="1">IFERROR(__xludf.DUMMYFUNCTION("""COMPUTED_VALUE"""),0)</f>
        <v>0</v>
      </c>
      <c r="L175" s="2">
        <f ca="1">IFERROR(__xludf.DUMMYFUNCTION("""COMPUTED_VALUE"""),0)</f>
        <v>0</v>
      </c>
      <c r="M175" s="2">
        <f ca="1">IFERROR(__xludf.DUMMYFUNCTION("""COMPUTED_VALUE"""),0)</f>
        <v>0</v>
      </c>
      <c r="N175" s="2">
        <f ca="1">IFERROR(__xludf.DUMMYFUNCTION("""COMPUTED_VALUE"""),0)</f>
        <v>0</v>
      </c>
      <c r="O175" s="2">
        <f ca="1">IFERROR(__xludf.DUMMYFUNCTION("""COMPUTED_VALUE"""),0)</f>
        <v>0</v>
      </c>
      <c r="P175" s="2">
        <f ca="1">IFERROR(__xludf.DUMMYFUNCTION("""COMPUTED_VALUE"""),0)</f>
        <v>0</v>
      </c>
      <c r="Q175" s="2">
        <f ca="1">IFERROR(__xludf.DUMMYFUNCTION("""COMPUTED_VALUE"""),0)</f>
        <v>0</v>
      </c>
      <c r="R175" s="2">
        <f ca="1">IFERROR(__xludf.DUMMYFUNCTION("""COMPUTED_VALUE"""),0)</f>
        <v>0</v>
      </c>
      <c r="S175" s="2">
        <f ca="1">IFERROR(__xludf.DUMMYFUNCTION("""COMPUTED_VALUE"""),0)</f>
        <v>0</v>
      </c>
      <c r="T175" s="2">
        <f ca="1">IFERROR(__xludf.DUMMYFUNCTION("""COMPUTED_VALUE"""),0)</f>
        <v>0</v>
      </c>
      <c r="U175" s="2">
        <f ca="1">IFERROR(__xludf.DUMMYFUNCTION("""COMPUTED_VALUE"""),0)</f>
        <v>0</v>
      </c>
      <c r="V175" s="2">
        <f ca="1">IFERROR(__xludf.DUMMYFUNCTION("""COMPUTED_VALUE"""),0)</f>
        <v>0</v>
      </c>
      <c r="W175" s="2">
        <f ca="1">IFERROR(__xludf.DUMMYFUNCTION("""COMPUTED_VALUE"""),0)</f>
        <v>0</v>
      </c>
      <c r="X175" s="2">
        <f ca="1">IFERROR(__xludf.DUMMYFUNCTION("""COMPUTED_VALUE"""),0)</f>
        <v>0</v>
      </c>
      <c r="Y175" s="2">
        <f ca="1">IFERROR(__xludf.DUMMYFUNCTION("""COMPUTED_VALUE"""),0)</f>
        <v>0</v>
      </c>
      <c r="Z175" s="2">
        <f ca="1">IFERROR(__xludf.DUMMYFUNCTION("""COMPUTED_VALUE"""),0)</f>
        <v>0</v>
      </c>
      <c r="AA175" s="2">
        <f ca="1">IFERROR(__xludf.DUMMYFUNCTION("""COMPUTED_VALUE"""),0)</f>
        <v>0</v>
      </c>
      <c r="AB175" s="2">
        <f ca="1">IFERROR(__xludf.DUMMYFUNCTION("""COMPUTED_VALUE"""),0)</f>
        <v>0</v>
      </c>
      <c r="AC175" s="2">
        <f ca="1">IFERROR(__xludf.DUMMYFUNCTION("""COMPUTED_VALUE"""),0)</f>
        <v>0</v>
      </c>
      <c r="AD175" s="2">
        <f ca="1">IFERROR(__xludf.DUMMYFUNCTION("""COMPUTED_VALUE"""),0)</f>
        <v>0</v>
      </c>
      <c r="AE175" s="2">
        <f ca="1">IFERROR(__xludf.DUMMYFUNCTION("""COMPUTED_VALUE"""),0)</f>
        <v>0</v>
      </c>
      <c r="AF175" s="2">
        <f ca="1">IFERROR(__xludf.DUMMYFUNCTION("""COMPUTED_VALUE"""),0)</f>
        <v>0</v>
      </c>
      <c r="AG175" s="2">
        <f ca="1">IFERROR(__xludf.DUMMYFUNCTION("""COMPUTED_VALUE"""),0)</f>
        <v>0</v>
      </c>
      <c r="AH175" s="2">
        <f ca="1">IFERROR(__xludf.DUMMYFUNCTION("""COMPUTED_VALUE"""),0)</f>
        <v>0</v>
      </c>
      <c r="AI175" s="2">
        <f ca="1">IFERROR(__xludf.DUMMYFUNCTION("""COMPUTED_VALUE"""),0)</f>
        <v>0</v>
      </c>
      <c r="AJ175" s="2">
        <f ca="1">IFERROR(__xludf.DUMMYFUNCTION("""COMPUTED_VALUE"""),0)</f>
        <v>0</v>
      </c>
      <c r="AK175" s="2">
        <f ca="1">IFERROR(__xludf.DUMMYFUNCTION("""COMPUTED_VALUE"""),0)</f>
        <v>0</v>
      </c>
      <c r="AL175" s="2">
        <f ca="1">IFERROR(__xludf.DUMMYFUNCTION("""COMPUTED_VALUE"""),0)</f>
        <v>0</v>
      </c>
      <c r="AM175" s="2">
        <f ca="1">IFERROR(__xludf.DUMMYFUNCTION("""COMPUTED_VALUE"""),0)</f>
        <v>0</v>
      </c>
      <c r="AN175" s="2">
        <f ca="1">IFERROR(__xludf.DUMMYFUNCTION("""COMPUTED_VALUE"""),0)</f>
        <v>0</v>
      </c>
      <c r="AO175" s="2">
        <f ca="1">IFERROR(__xludf.DUMMYFUNCTION("""COMPUTED_VALUE"""),0)</f>
        <v>0</v>
      </c>
      <c r="AP175" s="2">
        <f ca="1">IFERROR(__xludf.DUMMYFUNCTION("""COMPUTED_VALUE"""),0)</f>
        <v>0</v>
      </c>
      <c r="AQ175" s="2">
        <f ca="1">IFERROR(__xludf.DUMMYFUNCTION("""COMPUTED_VALUE"""),0)</f>
        <v>0</v>
      </c>
      <c r="AR175" s="2">
        <f ca="1">IFERROR(__xludf.DUMMYFUNCTION("""COMPUTED_VALUE"""),0)</f>
        <v>0</v>
      </c>
      <c r="AS175" s="2">
        <f ca="1">IFERROR(__xludf.DUMMYFUNCTION("""COMPUTED_VALUE"""),0)</f>
        <v>0</v>
      </c>
      <c r="AT175" s="2">
        <f ca="1">IFERROR(__xludf.DUMMYFUNCTION("""COMPUTED_VALUE"""),0)</f>
        <v>0</v>
      </c>
      <c r="AU175" s="2">
        <f ca="1">IFERROR(__xludf.DUMMYFUNCTION("""COMPUTED_VALUE"""),0)</f>
        <v>0</v>
      </c>
      <c r="AV175" s="2">
        <f ca="1">IFERROR(__xludf.DUMMYFUNCTION("""COMPUTED_VALUE"""),0)</f>
        <v>0</v>
      </c>
      <c r="AW175" s="2">
        <f ca="1">IFERROR(__xludf.DUMMYFUNCTION("""COMPUTED_VALUE"""),0)</f>
        <v>0</v>
      </c>
      <c r="AX175" s="2">
        <f ca="1">IFERROR(__xludf.DUMMYFUNCTION("""COMPUTED_VALUE"""),0)</f>
        <v>0</v>
      </c>
      <c r="AY175" s="2">
        <f ca="1">IFERROR(__xludf.DUMMYFUNCTION("""COMPUTED_VALUE"""),0)</f>
        <v>0</v>
      </c>
      <c r="AZ175" s="2">
        <f ca="1">IFERROR(__xludf.DUMMYFUNCTION("""COMPUTED_VALUE"""),0)</f>
        <v>0</v>
      </c>
    </row>
    <row r="176" spans="1:52" ht="13.2" x14ac:dyDescent="0.25">
      <c r="A176" s="2" t="str">
        <f ca="1">IFERROR(__xludf.DUMMYFUNCTION("""COMPUTED_VALUE"""),"")</f>
        <v/>
      </c>
      <c r="B176" s="2" t="str">
        <f ca="1">IFERROR(__xludf.DUMMYFUNCTION("""COMPUTED_VALUE"""),"Serbia")</f>
        <v>Serbia</v>
      </c>
      <c r="C176" s="2">
        <f ca="1">IFERROR(__xludf.DUMMYFUNCTION("""COMPUTED_VALUE"""),44.0165)</f>
        <v>44.016500000000001</v>
      </c>
      <c r="D176" s="2">
        <f ca="1">IFERROR(__xludf.DUMMYFUNCTION("""COMPUTED_VALUE"""),21.0059)</f>
        <v>21.0059</v>
      </c>
      <c r="E176" s="2">
        <f ca="1">IFERROR(__xludf.DUMMYFUNCTION("""COMPUTED_VALUE"""),0)</f>
        <v>0</v>
      </c>
      <c r="F176" s="2">
        <f ca="1">IFERROR(__xludf.DUMMYFUNCTION("""COMPUTED_VALUE"""),0)</f>
        <v>0</v>
      </c>
      <c r="G176" s="2">
        <f ca="1">IFERROR(__xludf.DUMMYFUNCTION("""COMPUTED_VALUE"""),0)</f>
        <v>0</v>
      </c>
      <c r="H176" s="2">
        <f ca="1">IFERROR(__xludf.DUMMYFUNCTION("""COMPUTED_VALUE"""),0)</f>
        <v>0</v>
      </c>
      <c r="I176" s="2">
        <f ca="1">IFERROR(__xludf.DUMMYFUNCTION("""COMPUTED_VALUE"""),0)</f>
        <v>0</v>
      </c>
      <c r="J176" s="2">
        <f ca="1">IFERROR(__xludf.DUMMYFUNCTION("""COMPUTED_VALUE"""),0)</f>
        <v>0</v>
      </c>
      <c r="K176" s="2">
        <f ca="1">IFERROR(__xludf.DUMMYFUNCTION("""COMPUTED_VALUE"""),0)</f>
        <v>0</v>
      </c>
      <c r="L176" s="2">
        <f ca="1">IFERROR(__xludf.DUMMYFUNCTION("""COMPUTED_VALUE"""),0)</f>
        <v>0</v>
      </c>
      <c r="M176" s="2">
        <f ca="1">IFERROR(__xludf.DUMMYFUNCTION("""COMPUTED_VALUE"""),0)</f>
        <v>0</v>
      </c>
      <c r="N176" s="2">
        <f ca="1">IFERROR(__xludf.DUMMYFUNCTION("""COMPUTED_VALUE"""),0)</f>
        <v>0</v>
      </c>
      <c r="O176" s="2">
        <f ca="1">IFERROR(__xludf.DUMMYFUNCTION("""COMPUTED_VALUE"""),0)</f>
        <v>0</v>
      </c>
      <c r="P176" s="2">
        <f ca="1">IFERROR(__xludf.DUMMYFUNCTION("""COMPUTED_VALUE"""),0)</f>
        <v>0</v>
      </c>
      <c r="Q176" s="2">
        <f ca="1">IFERROR(__xludf.DUMMYFUNCTION("""COMPUTED_VALUE"""),0)</f>
        <v>0</v>
      </c>
      <c r="R176" s="2">
        <f ca="1">IFERROR(__xludf.DUMMYFUNCTION("""COMPUTED_VALUE"""),0)</f>
        <v>0</v>
      </c>
      <c r="S176" s="2">
        <f ca="1">IFERROR(__xludf.DUMMYFUNCTION("""COMPUTED_VALUE"""),0)</f>
        <v>0</v>
      </c>
      <c r="T176" s="2">
        <f ca="1">IFERROR(__xludf.DUMMYFUNCTION("""COMPUTED_VALUE"""),0)</f>
        <v>0</v>
      </c>
      <c r="U176" s="2">
        <f ca="1">IFERROR(__xludf.DUMMYFUNCTION("""COMPUTED_VALUE"""),0)</f>
        <v>0</v>
      </c>
      <c r="V176" s="2">
        <f ca="1">IFERROR(__xludf.DUMMYFUNCTION("""COMPUTED_VALUE"""),0)</f>
        <v>0</v>
      </c>
      <c r="W176" s="2">
        <f ca="1">IFERROR(__xludf.DUMMYFUNCTION("""COMPUTED_VALUE"""),0)</f>
        <v>0</v>
      </c>
      <c r="X176" s="2">
        <f ca="1">IFERROR(__xludf.DUMMYFUNCTION("""COMPUTED_VALUE"""),0)</f>
        <v>0</v>
      </c>
      <c r="Y176" s="2">
        <f ca="1">IFERROR(__xludf.DUMMYFUNCTION("""COMPUTED_VALUE"""),0)</f>
        <v>0</v>
      </c>
      <c r="Z176" s="2">
        <f ca="1">IFERROR(__xludf.DUMMYFUNCTION("""COMPUTED_VALUE"""),0)</f>
        <v>0</v>
      </c>
      <c r="AA176" s="2">
        <f ca="1">IFERROR(__xludf.DUMMYFUNCTION("""COMPUTED_VALUE"""),0)</f>
        <v>0</v>
      </c>
      <c r="AB176" s="2">
        <f ca="1">IFERROR(__xludf.DUMMYFUNCTION("""COMPUTED_VALUE"""),0)</f>
        <v>0</v>
      </c>
      <c r="AC176" s="2">
        <f ca="1">IFERROR(__xludf.DUMMYFUNCTION("""COMPUTED_VALUE"""),0)</f>
        <v>0</v>
      </c>
      <c r="AD176" s="2">
        <f ca="1">IFERROR(__xludf.DUMMYFUNCTION("""COMPUTED_VALUE"""),0)</f>
        <v>0</v>
      </c>
      <c r="AE176" s="2">
        <f ca="1">IFERROR(__xludf.DUMMYFUNCTION("""COMPUTED_VALUE"""),0)</f>
        <v>0</v>
      </c>
      <c r="AF176" s="2">
        <f ca="1">IFERROR(__xludf.DUMMYFUNCTION("""COMPUTED_VALUE"""),0)</f>
        <v>0</v>
      </c>
      <c r="AG176" s="2">
        <f ca="1">IFERROR(__xludf.DUMMYFUNCTION("""COMPUTED_VALUE"""),0)</f>
        <v>0</v>
      </c>
      <c r="AH176" s="2">
        <f ca="1">IFERROR(__xludf.DUMMYFUNCTION("""COMPUTED_VALUE"""),0)</f>
        <v>0</v>
      </c>
      <c r="AI176" s="2">
        <f ca="1">IFERROR(__xludf.DUMMYFUNCTION("""COMPUTED_VALUE"""),0)</f>
        <v>0</v>
      </c>
      <c r="AJ176" s="2">
        <f ca="1">IFERROR(__xludf.DUMMYFUNCTION("""COMPUTED_VALUE"""),0)</f>
        <v>0</v>
      </c>
      <c r="AK176" s="2">
        <f ca="1">IFERROR(__xludf.DUMMYFUNCTION("""COMPUTED_VALUE"""),0)</f>
        <v>0</v>
      </c>
      <c r="AL176" s="2">
        <f ca="1">IFERROR(__xludf.DUMMYFUNCTION("""COMPUTED_VALUE"""),0)</f>
        <v>0</v>
      </c>
      <c r="AM176" s="2">
        <f ca="1">IFERROR(__xludf.DUMMYFUNCTION("""COMPUTED_VALUE"""),0)</f>
        <v>0</v>
      </c>
      <c r="AN176" s="2">
        <f ca="1">IFERROR(__xludf.DUMMYFUNCTION("""COMPUTED_VALUE"""),0)</f>
        <v>0</v>
      </c>
      <c r="AO176" s="2">
        <f ca="1">IFERROR(__xludf.DUMMYFUNCTION("""COMPUTED_VALUE"""),0)</f>
        <v>0</v>
      </c>
      <c r="AP176" s="2">
        <f ca="1">IFERROR(__xludf.DUMMYFUNCTION("""COMPUTED_VALUE"""),0)</f>
        <v>0</v>
      </c>
      <c r="AQ176" s="2">
        <f ca="1">IFERROR(__xludf.DUMMYFUNCTION("""COMPUTED_VALUE"""),0)</f>
        <v>0</v>
      </c>
      <c r="AR176" s="2">
        <f ca="1">IFERROR(__xludf.DUMMYFUNCTION("""COMPUTED_VALUE"""),0)</f>
        <v>0</v>
      </c>
      <c r="AS176" s="2">
        <f ca="1">IFERROR(__xludf.DUMMYFUNCTION("""COMPUTED_VALUE"""),0)</f>
        <v>0</v>
      </c>
      <c r="AT176" s="2">
        <f ca="1">IFERROR(__xludf.DUMMYFUNCTION("""COMPUTED_VALUE"""),0)</f>
        <v>0</v>
      </c>
      <c r="AU176" s="2">
        <f ca="1">IFERROR(__xludf.DUMMYFUNCTION("""COMPUTED_VALUE"""),0)</f>
        <v>0</v>
      </c>
      <c r="AV176" s="2">
        <f ca="1">IFERROR(__xludf.DUMMYFUNCTION("""COMPUTED_VALUE"""),0)</f>
        <v>0</v>
      </c>
      <c r="AW176" s="2">
        <f ca="1">IFERROR(__xludf.DUMMYFUNCTION("""COMPUTED_VALUE"""),0)</f>
        <v>0</v>
      </c>
      <c r="AX176" s="2">
        <f ca="1">IFERROR(__xludf.DUMMYFUNCTION("""COMPUTED_VALUE"""),0)</f>
        <v>0</v>
      </c>
      <c r="AY176" s="2">
        <f ca="1">IFERROR(__xludf.DUMMYFUNCTION("""COMPUTED_VALUE"""),0)</f>
        <v>0</v>
      </c>
      <c r="AZ176" s="2">
        <f ca="1">IFERROR(__xludf.DUMMYFUNCTION("""COMPUTED_VALUE"""),0)</f>
        <v>0</v>
      </c>
    </row>
    <row r="177" spans="1:52" ht="13.2" x14ac:dyDescent="0.25">
      <c r="A177" s="2" t="str">
        <f ca="1">IFERROR(__xludf.DUMMYFUNCTION("""COMPUTED_VALUE"""),"")</f>
        <v/>
      </c>
      <c r="B177" s="2" t="str">
        <f ca="1">IFERROR(__xludf.DUMMYFUNCTION("""COMPUTED_VALUE"""),"Slovakia")</f>
        <v>Slovakia</v>
      </c>
      <c r="C177" s="2">
        <f ca="1">IFERROR(__xludf.DUMMYFUNCTION("""COMPUTED_VALUE"""),48.669)</f>
        <v>48.668999999999997</v>
      </c>
      <c r="D177" s="2">
        <f ca="1">IFERROR(__xludf.DUMMYFUNCTION("""COMPUTED_VALUE"""),19.699)</f>
        <v>19.699000000000002</v>
      </c>
      <c r="E177" s="2">
        <f ca="1">IFERROR(__xludf.DUMMYFUNCTION("""COMPUTED_VALUE"""),0)</f>
        <v>0</v>
      </c>
      <c r="F177" s="2">
        <f ca="1">IFERROR(__xludf.DUMMYFUNCTION("""COMPUTED_VALUE"""),0)</f>
        <v>0</v>
      </c>
      <c r="G177" s="2">
        <f ca="1">IFERROR(__xludf.DUMMYFUNCTION("""COMPUTED_VALUE"""),0)</f>
        <v>0</v>
      </c>
      <c r="H177" s="2">
        <f ca="1">IFERROR(__xludf.DUMMYFUNCTION("""COMPUTED_VALUE"""),0)</f>
        <v>0</v>
      </c>
      <c r="I177" s="2">
        <f ca="1">IFERROR(__xludf.DUMMYFUNCTION("""COMPUTED_VALUE"""),0)</f>
        <v>0</v>
      </c>
      <c r="J177" s="2">
        <f ca="1">IFERROR(__xludf.DUMMYFUNCTION("""COMPUTED_VALUE"""),0)</f>
        <v>0</v>
      </c>
      <c r="K177" s="2">
        <f ca="1">IFERROR(__xludf.DUMMYFUNCTION("""COMPUTED_VALUE"""),0)</f>
        <v>0</v>
      </c>
      <c r="L177" s="2">
        <f ca="1">IFERROR(__xludf.DUMMYFUNCTION("""COMPUTED_VALUE"""),0)</f>
        <v>0</v>
      </c>
      <c r="M177" s="2">
        <f ca="1">IFERROR(__xludf.DUMMYFUNCTION("""COMPUTED_VALUE"""),0)</f>
        <v>0</v>
      </c>
      <c r="N177" s="2">
        <f ca="1">IFERROR(__xludf.DUMMYFUNCTION("""COMPUTED_VALUE"""),0)</f>
        <v>0</v>
      </c>
      <c r="O177" s="2">
        <f ca="1">IFERROR(__xludf.DUMMYFUNCTION("""COMPUTED_VALUE"""),0)</f>
        <v>0</v>
      </c>
      <c r="P177" s="2">
        <f ca="1">IFERROR(__xludf.DUMMYFUNCTION("""COMPUTED_VALUE"""),0)</f>
        <v>0</v>
      </c>
      <c r="Q177" s="2">
        <f ca="1">IFERROR(__xludf.DUMMYFUNCTION("""COMPUTED_VALUE"""),0)</f>
        <v>0</v>
      </c>
      <c r="R177" s="2">
        <f ca="1">IFERROR(__xludf.DUMMYFUNCTION("""COMPUTED_VALUE"""),0)</f>
        <v>0</v>
      </c>
      <c r="S177" s="2">
        <f ca="1">IFERROR(__xludf.DUMMYFUNCTION("""COMPUTED_VALUE"""),0)</f>
        <v>0</v>
      </c>
      <c r="T177" s="2">
        <f ca="1">IFERROR(__xludf.DUMMYFUNCTION("""COMPUTED_VALUE"""),0)</f>
        <v>0</v>
      </c>
      <c r="U177" s="2">
        <f ca="1">IFERROR(__xludf.DUMMYFUNCTION("""COMPUTED_VALUE"""),0)</f>
        <v>0</v>
      </c>
      <c r="V177" s="2">
        <f ca="1">IFERROR(__xludf.DUMMYFUNCTION("""COMPUTED_VALUE"""),0)</f>
        <v>0</v>
      </c>
      <c r="W177" s="2">
        <f ca="1">IFERROR(__xludf.DUMMYFUNCTION("""COMPUTED_VALUE"""),0)</f>
        <v>0</v>
      </c>
      <c r="X177" s="2">
        <f ca="1">IFERROR(__xludf.DUMMYFUNCTION("""COMPUTED_VALUE"""),0)</f>
        <v>0</v>
      </c>
      <c r="Y177" s="2">
        <f ca="1">IFERROR(__xludf.DUMMYFUNCTION("""COMPUTED_VALUE"""),0)</f>
        <v>0</v>
      </c>
      <c r="Z177" s="2">
        <f ca="1">IFERROR(__xludf.DUMMYFUNCTION("""COMPUTED_VALUE"""),0)</f>
        <v>0</v>
      </c>
      <c r="AA177" s="2">
        <f ca="1">IFERROR(__xludf.DUMMYFUNCTION("""COMPUTED_VALUE"""),0)</f>
        <v>0</v>
      </c>
      <c r="AB177" s="2">
        <f ca="1">IFERROR(__xludf.DUMMYFUNCTION("""COMPUTED_VALUE"""),0)</f>
        <v>0</v>
      </c>
      <c r="AC177" s="2">
        <f ca="1">IFERROR(__xludf.DUMMYFUNCTION("""COMPUTED_VALUE"""),0)</f>
        <v>0</v>
      </c>
      <c r="AD177" s="2">
        <f ca="1">IFERROR(__xludf.DUMMYFUNCTION("""COMPUTED_VALUE"""),0)</f>
        <v>0</v>
      </c>
      <c r="AE177" s="2">
        <f ca="1">IFERROR(__xludf.DUMMYFUNCTION("""COMPUTED_VALUE"""),0)</f>
        <v>0</v>
      </c>
      <c r="AF177" s="2">
        <f ca="1">IFERROR(__xludf.DUMMYFUNCTION("""COMPUTED_VALUE"""),0)</f>
        <v>0</v>
      </c>
      <c r="AG177" s="2">
        <f ca="1">IFERROR(__xludf.DUMMYFUNCTION("""COMPUTED_VALUE"""),0)</f>
        <v>0</v>
      </c>
      <c r="AH177" s="2">
        <f ca="1">IFERROR(__xludf.DUMMYFUNCTION("""COMPUTED_VALUE"""),0)</f>
        <v>0</v>
      </c>
      <c r="AI177" s="2">
        <f ca="1">IFERROR(__xludf.DUMMYFUNCTION("""COMPUTED_VALUE"""),0)</f>
        <v>0</v>
      </c>
      <c r="AJ177" s="2">
        <f ca="1">IFERROR(__xludf.DUMMYFUNCTION("""COMPUTED_VALUE"""),0)</f>
        <v>0</v>
      </c>
      <c r="AK177" s="2">
        <f ca="1">IFERROR(__xludf.DUMMYFUNCTION("""COMPUTED_VALUE"""),0)</f>
        <v>0</v>
      </c>
      <c r="AL177" s="2">
        <f ca="1">IFERROR(__xludf.DUMMYFUNCTION("""COMPUTED_VALUE"""),0)</f>
        <v>0</v>
      </c>
      <c r="AM177" s="2">
        <f ca="1">IFERROR(__xludf.DUMMYFUNCTION("""COMPUTED_VALUE"""),0)</f>
        <v>0</v>
      </c>
      <c r="AN177" s="2">
        <f ca="1">IFERROR(__xludf.DUMMYFUNCTION("""COMPUTED_VALUE"""),0)</f>
        <v>0</v>
      </c>
      <c r="AO177" s="2">
        <f ca="1">IFERROR(__xludf.DUMMYFUNCTION("""COMPUTED_VALUE"""),0)</f>
        <v>0</v>
      </c>
      <c r="AP177" s="2">
        <f ca="1">IFERROR(__xludf.DUMMYFUNCTION("""COMPUTED_VALUE"""),0)</f>
        <v>0</v>
      </c>
      <c r="AQ177" s="2">
        <f ca="1">IFERROR(__xludf.DUMMYFUNCTION("""COMPUTED_VALUE"""),0)</f>
        <v>0</v>
      </c>
      <c r="AR177" s="2">
        <f ca="1">IFERROR(__xludf.DUMMYFUNCTION("""COMPUTED_VALUE"""),0)</f>
        <v>0</v>
      </c>
      <c r="AS177" s="2">
        <f ca="1">IFERROR(__xludf.DUMMYFUNCTION("""COMPUTED_VALUE"""),0)</f>
        <v>0</v>
      </c>
      <c r="AT177" s="2">
        <f ca="1">IFERROR(__xludf.DUMMYFUNCTION("""COMPUTED_VALUE"""),0)</f>
        <v>0</v>
      </c>
      <c r="AU177" s="2">
        <f ca="1">IFERROR(__xludf.DUMMYFUNCTION("""COMPUTED_VALUE"""),0)</f>
        <v>0</v>
      </c>
      <c r="AV177" s="2">
        <f ca="1">IFERROR(__xludf.DUMMYFUNCTION("""COMPUTED_VALUE"""),0)</f>
        <v>0</v>
      </c>
      <c r="AW177" s="2">
        <f ca="1">IFERROR(__xludf.DUMMYFUNCTION("""COMPUTED_VALUE"""),0)</f>
        <v>0</v>
      </c>
      <c r="AX177" s="2">
        <f ca="1">IFERROR(__xludf.DUMMYFUNCTION("""COMPUTED_VALUE"""),0)</f>
        <v>0</v>
      </c>
      <c r="AY177" s="2">
        <f ca="1">IFERROR(__xludf.DUMMYFUNCTION("""COMPUTED_VALUE"""),0)</f>
        <v>0</v>
      </c>
      <c r="AZ177" s="2">
        <f ca="1">IFERROR(__xludf.DUMMYFUNCTION("""COMPUTED_VALUE"""),0)</f>
        <v>0</v>
      </c>
    </row>
    <row r="178" spans="1:52" ht="13.2" x14ac:dyDescent="0.25">
      <c r="A178" s="2" t="str">
        <f ca="1">IFERROR(__xludf.DUMMYFUNCTION("""COMPUTED_VALUE"""),"")</f>
        <v/>
      </c>
      <c r="B178" s="2" t="str">
        <f ca="1">IFERROR(__xludf.DUMMYFUNCTION("""COMPUTED_VALUE"""),"Togo")</f>
        <v>Togo</v>
      </c>
      <c r="C178" s="2">
        <f ca="1">IFERROR(__xludf.DUMMYFUNCTION("""COMPUTED_VALUE"""),8.6195)</f>
        <v>8.6195000000000004</v>
      </c>
      <c r="D178" s="2">
        <f ca="1">IFERROR(__xludf.DUMMYFUNCTION("""COMPUTED_VALUE"""),0.8248)</f>
        <v>0.82479999999999998</v>
      </c>
      <c r="E178" s="2">
        <f ca="1">IFERROR(__xludf.DUMMYFUNCTION("""COMPUTED_VALUE"""),0)</f>
        <v>0</v>
      </c>
      <c r="F178" s="2">
        <f ca="1">IFERROR(__xludf.DUMMYFUNCTION("""COMPUTED_VALUE"""),0)</f>
        <v>0</v>
      </c>
      <c r="G178" s="2">
        <f ca="1">IFERROR(__xludf.DUMMYFUNCTION("""COMPUTED_VALUE"""),0)</f>
        <v>0</v>
      </c>
      <c r="H178" s="2">
        <f ca="1">IFERROR(__xludf.DUMMYFUNCTION("""COMPUTED_VALUE"""),0)</f>
        <v>0</v>
      </c>
      <c r="I178" s="2">
        <f ca="1">IFERROR(__xludf.DUMMYFUNCTION("""COMPUTED_VALUE"""),0)</f>
        <v>0</v>
      </c>
      <c r="J178" s="2">
        <f ca="1">IFERROR(__xludf.DUMMYFUNCTION("""COMPUTED_VALUE"""),0)</f>
        <v>0</v>
      </c>
      <c r="K178" s="2">
        <f ca="1">IFERROR(__xludf.DUMMYFUNCTION("""COMPUTED_VALUE"""),0)</f>
        <v>0</v>
      </c>
      <c r="L178" s="2">
        <f ca="1">IFERROR(__xludf.DUMMYFUNCTION("""COMPUTED_VALUE"""),0)</f>
        <v>0</v>
      </c>
      <c r="M178" s="2">
        <f ca="1">IFERROR(__xludf.DUMMYFUNCTION("""COMPUTED_VALUE"""),0)</f>
        <v>0</v>
      </c>
      <c r="N178" s="2">
        <f ca="1">IFERROR(__xludf.DUMMYFUNCTION("""COMPUTED_VALUE"""),0)</f>
        <v>0</v>
      </c>
      <c r="O178" s="2">
        <f ca="1">IFERROR(__xludf.DUMMYFUNCTION("""COMPUTED_VALUE"""),0)</f>
        <v>0</v>
      </c>
      <c r="P178" s="2">
        <f ca="1">IFERROR(__xludf.DUMMYFUNCTION("""COMPUTED_VALUE"""),0)</f>
        <v>0</v>
      </c>
      <c r="Q178" s="2">
        <f ca="1">IFERROR(__xludf.DUMMYFUNCTION("""COMPUTED_VALUE"""),0)</f>
        <v>0</v>
      </c>
      <c r="R178" s="2">
        <f ca="1">IFERROR(__xludf.DUMMYFUNCTION("""COMPUTED_VALUE"""),0)</f>
        <v>0</v>
      </c>
      <c r="S178" s="2">
        <f ca="1">IFERROR(__xludf.DUMMYFUNCTION("""COMPUTED_VALUE"""),0)</f>
        <v>0</v>
      </c>
      <c r="T178" s="2">
        <f ca="1">IFERROR(__xludf.DUMMYFUNCTION("""COMPUTED_VALUE"""),0)</f>
        <v>0</v>
      </c>
      <c r="U178" s="2">
        <f ca="1">IFERROR(__xludf.DUMMYFUNCTION("""COMPUTED_VALUE"""),0)</f>
        <v>0</v>
      </c>
      <c r="V178" s="2">
        <f ca="1">IFERROR(__xludf.DUMMYFUNCTION("""COMPUTED_VALUE"""),0)</f>
        <v>0</v>
      </c>
      <c r="W178" s="2">
        <f ca="1">IFERROR(__xludf.DUMMYFUNCTION("""COMPUTED_VALUE"""),0)</f>
        <v>0</v>
      </c>
      <c r="X178" s="2">
        <f ca="1">IFERROR(__xludf.DUMMYFUNCTION("""COMPUTED_VALUE"""),0)</f>
        <v>0</v>
      </c>
      <c r="Y178" s="2">
        <f ca="1">IFERROR(__xludf.DUMMYFUNCTION("""COMPUTED_VALUE"""),0)</f>
        <v>0</v>
      </c>
      <c r="Z178" s="2">
        <f ca="1">IFERROR(__xludf.DUMMYFUNCTION("""COMPUTED_VALUE"""),0)</f>
        <v>0</v>
      </c>
      <c r="AA178" s="2">
        <f ca="1">IFERROR(__xludf.DUMMYFUNCTION("""COMPUTED_VALUE"""),0)</f>
        <v>0</v>
      </c>
      <c r="AB178" s="2">
        <f ca="1">IFERROR(__xludf.DUMMYFUNCTION("""COMPUTED_VALUE"""),0)</f>
        <v>0</v>
      </c>
      <c r="AC178" s="2">
        <f ca="1">IFERROR(__xludf.DUMMYFUNCTION("""COMPUTED_VALUE"""),0)</f>
        <v>0</v>
      </c>
      <c r="AD178" s="2">
        <f ca="1">IFERROR(__xludf.DUMMYFUNCTION("""COMPUTED_VALUE"""),0)</f>
        <v>0</v>
      </c>
      <c r="AE178" s="2">
        <f ca="1">IFERROR(__xludf.DUMMYFUNCTION("""COMPUTED_VALUE"""),0)</f>
        <v>0</v>
      </c>
      <c r="AF178" s="2">
        <f ca="1">IFERROR(__xludf.DUMMYFUNCTION("""COMPUTED_VALUE"""),0)</f>
        <v>0</v>
      </c>
      <c r="AG178" s="2">
        <f ca="1">IFERROR(__xludf.DUMMYFUNCTION("""COMPUTED_VALUE"""),0)</f>
        <v>0</v>
      </c>
      <c r="AH178" s="2">
        <f ca="1">IFERROR(__xludf.DUMMYFUNCTION("""COMPUTED_VALUE"""),0)</f>
        <v>0</v>
      </c>
      <c r="AI178" s="2">
        <f ca="1">IFERROR(__xludf.DUMMYFUNCTION("""COMPUTED_VALUE"""),0)</f>
        <v>0</v>
      </c>
      <c r="AJ178" s="2">
        <f ca="1">IFERROR(__xludf.DUMMYFUNCTION("""COMPUTED_VALUE"""),0)</f>
        <v>0</v>
      </c>
      <c r="AK178" s="2">
        <f ca="1">IFERROR(__xludf.DUMMYFUNCTION("""COMPUTED_VALUE"""),0)</f>
        <v>0</v>
      </c>
      <c r="AL178" s="2">
        <f ca="1">IFERROR(__xludf.DUMMYFUNCTION("""COMPUTED_VALUE"""),0)</f>
        <v>0</v>
      </c>
      <c r="AM178" s="2">
        <f ca="1">IFERROR(__xludf.DUMMYFUNCTION("""COMPUTED_VALUE"""),0)</f>
        <v>0</v>
      </c>
      <c r="AN178" s="2">
        <f ca="1">IFERROR(__xludf.DUMMYFUNCTION("""COMPUTED_VALUE"""),0)</f>
        <v>0</v>
      </c>
      <c r="AO178" s="2">
        <f ca="1">IFERROR(__xludf.DUMMYFUNCTION("""COMPUTED_VALUE"""),0)</f>
        <v>0</v>
      </c>
      <c r="AP178" s="2">
        <f ca="1">IFERROR(__xludf.DUMMYFUNCTION("""COMPUTED_VALUE"""),0)</f>
        <v>0</v>
      </c>
      <c r="AQ178" s="2">
        <f ca="1">IFERROR(__xludf.DUMMYFUNCTION("""COMPUTED_VALUE"""),0)</f>
        <v>0</v>
      </c>
      <c r="AR178" s="2">
        <f ca="1">IFERROR(__xludf.DUMMYFUNCTION("""COMPUTED_VALUE"""),0)</f>
        <v>0</v>
      </c>
      <c r="AS178" s="2">
        <f ca="1">IFERROR(__xludf.DUMMYFUNCTION("""COMPUTED_VALUE"""),0)</f>
        <v>0</v>
      </c>
      <c r="AT178" s="2">
        <f ca="1">IFERROR(__xludf.DUMMYFUNCTION("""COMPUTED_VALUE"""),0)</f>
        <v>0</v>
      </c>
      <c r="AU178" s="2">
        <f ca="1">IFERROR(__xludf.DUMMYFUNCTION("""COMPUTED_VALUE"""),0)</f>
        <v>0</v>
      </c>
      <c r="AV178" s="2">
        <f ca="1">IFERROR(__xludf.DUMMYFUNCTION("""COMPUTED_VALUE"""),0)</f>
        <v>0</v>
      </c>
      <c r="AW178" s="2">
        <f ca="1">IFERROR(__xludf.DUMMYFUNCTION("""COMPUTED_VALUE"""),0)</f>
        <v>0</v>
      </c>
      <c r="AX178" s="2">
        <f ca="1">IFERROR(__xludf.DUMMYFUNCTION("""COMPUTED_VALUE"""),0)</f>
        <v>0</v>
      </c>
      <c r="AY178" s="2">
        <f ca="1">IFERROR(__xludf.DUMMYFUNCTION("""COMPUTED_VALUE"""),0)</f>
        <v>0</v>
      </c>
      <c r="AZ178" s="2">
        <f ca="1">IFERROR(__xludf.DUMMYFUNCTION("""COMPUTED_VALUE"""),0)</f>
        <v>0</v>
      </c>
    </row>
    <row r="179" spans="1:52" ht="13.2" x14ac:dyDescent="0.25">
      <c r="A179" s="2" t="str">
        <f ca="1">IFERROR(__xludf.DUMMYFUNCTION("""COMPUTED_VALUE"""),"Chatham County, NC")</f>
        <v>Chatham County, NC</v>
      </c>
      <c r="B179" s="2" t="str">
        <f ca="1">IFERROR(__xludf.DUMMYFUNCTION("""COMPUTED_VALUE"""),"US")</f>
        <v>US</v>
      </c>
      <c r="C179" s="2">
        <f ca="1">IFERROR(__xludf.DUMMYFUNCTION("""COMPUTED_VALUE"""),35.7211)</f>
        <v>35.7211</v>
      </c>
      <c r="D179" s="2">
        <f ca="1">IFERROR(__xludf.DUMMYFUNCTION("""COMPUTED_VALUE"""),-79.1781)</f>
        <v>-79.178100000000001</v>
      </c>
      <c r="E179" s="2">
        <f ca="1">IFERROR(__xludf.DUMMYFUNCTION("""COMPUTED_VALUE"""),0)</f>
        <v>0</v>
      </c>
      <c r="F179" s="2">
        <f ca="1">IFERROR(__xludf.DUMMYFUNCTION("""COMPUTED_VALUE"""),0)</f>
        <v>0</v>
      </c>
      <c r="G179" s="2">
        <f ca="1">IFERROR(__xludf.DUMMYFUNCTION("""COMPUTED_VALUE"""),0)</f>
        <v>0</v>
      </c>
      <c r="H179" s="2">
        <f ca="1">IFERROR(__xludf.DUMMYFUNCTION("""COMPUTED_VALUE"""),0)</f>
        <v>0</v>
      </c>
      <c r="I179" s="2">
        <f ca="1">IFERROR(__xludf.DUMMYFUNCTION("""COMPUTED_VALUE"""),0)</f>
        <v>0</v>
      </c>
      <c r="J179" s="2">
        <f ca="1">IFERROR(__xludf.DUMMYFUNCTION("""COMPUTED_VALUE"""),0)</f>
        <v>0</v>
      </c>
      <c r="K179" s="2">
        <f ca="1">IFERROR(__xludf.DUMMYFUNCTION("""COMPUTED_VALUE"""),0)</f>
        <v>0</v>
      </c>
      <c r="L179" s="2">
        <f ca="1">IFERROR(__xludf.DUMMYFUNCTION("""COMPUTED_VALUE"""),0)</f>
        <v>0</v>
      </c>
      <c r="M179" s="2">
        <f ca="1">IFERROR(__xludf.DUMMYFUNCTION("""COMPUTED_VALUE"""),0)</f>
        <v>0</v>
      </c>
      <c r="N179" s="2">
        <f ca="1">IFERROR(__xludf.DUMMYFUNCTION("""COMPUTED_VALUE"""),0)</f>
        <v>0</v>
      </c>
      <c r="O179" s="2">
        <f ca="1">IFERROR(__xludf.DUMMYFUNCTION("""COMPUTED_VALUE"""),0)</f>
        <v>0</v>
      </c>
      <c r="P179" s="2">
        <f ca="1">IFERROR(__xludf.DUMMYFUNCTION("""COMPUTED_VALUE"""),0)</f>
        <v>0</v>
      </c>
      <c r="Q179" s="2">
        <f ca="1">IFERROR(__xludf.DUMMYFUNCTION("""COMPUTED_VALUE"""),0)</f>
        <v>0</v>
      </c>
      <c r="R179" s="2">
        <f ca="1">IFERROR(__xludf.DUMMYFUNCTION("""COMPUTED_VALUE"""),0)</f>
        <v>0</v>
      </c>
      <c r="S179" s="2">
        <f ca="1">IFERROR(__xludf.DUMMYFUNCTION("""COMPUTED_VALUE"""),0)</f>
        <v>0</v>
      </c>
      <c r="T179" s="2">
        <f ca="1">IFERROR(__xludf.DUMMYFUNCTION("""COMPUTED_VALUE"""),0)</f>
        <v>0</v>
      </c>
      <c r="U179" s="2">
        <f ca="1">IFERROR(__xludf.DUMMYFUNCTION("""COMPUTED_VALUE"""),0)</f>
        <v>0</v>
      </c>
      <c r="V179" s="2">
        <f ca="1">IFERROR(__xludf.DUMMYFUNCTION("""COMPUTED_VALUE"""),0)</f>
        <v>0</v>
      </c>
      <c r="W179" s="2">
        <f ca="1">IFERROR(__xludf.DUMMYFUNCTION("""COMPUTED_VALUE"""),0)</f>
        <v>0</v>
      </c>
      <c r="X179" s="2">
        <f ca="1">IFERROR(__xludf.DUMMYFUNCTION("""COMPUTED_VALUE"""),0)</f>
        <v>0</v>
      </c>
      <c r="Y179" s="2">
        <f ca="1">IFERROR(__xludf.DUMMYFUNCTION("""COMPUTED_VALUE"""),0)</f>
        <v>0</v>
      </c>
      <c r="Z179" s="2">
        <f ca="1">IFERROR(__xludf.DUMMYFUNCTION("""COMPUTED_VALUE"""),0)</f>
        <v>0</v>
      </c>
      <c r="AA179" s="2">
        <f ca="1">IFERROR(__xludf.DUMMYFUNCTION("""COMPUTED_VALUE"""),0)</f>
        <v>0</v>
      </c>
      <c r="AB179" s="2">
        <f ca="1">IFERROR(__xludf.DUMMYFUNCTION("""COMPUTED_VALUE"""),0)</f>
        <v>0</v>
      </c>
      <c r="AC179" s="2">
        <f ca="1">IFERROR(__xludf.DUMMYFUNCTION("""COMPUTED_VALUE"""),0)</f>
        <v>0</v>
      </c>
      <c r="AD179" s="2">
        <f ca="1">IFERROR(__xludf.DUMMYFUNCTION("""COMPUTED_VALUE"""),0)</f>
        <v>0</v>
      </c>
      <c r="AE179" s="2">
        <f ca="1">IFERROR(__xludf.DUMMYFUNCTION("""COMPUTED_VALUE"""),0)</f>
        <v>0</v>
      </c>
      <c r="AF179" s="2">
        <f ca="1">IFERROR(__xludf.DUMMYFUNCTION("""COMPUTED_VALUE"""),0)</f>
        <v>0</v>
      </c>
      <c r="AG179" s="2">
        <f ca="1">IFERROR(__xludf.DUMMYFUNCTION("""COMPUTED_VALUE"""),0)</f>
        <v>0</v>
      </c>
      <c r="AH179" s="2">
        <f ca="1">IFERROR(__xludf.DUMMYFUNCTION("""COMPUTED_VALUE"""),0)</f>
        <v>0</v>
      </c>
      <c r="AI179" s="2">
        <f ca="1">IFERROR(__xludf.DUMMYFUNCTION("""COMPUTED_VALUE"""),0)</f>
        <v>0</v>
      </c>
      <c r="AJ179" s="2">
        <f ca="1">IFERROR(__xludf.DUMMYFUNCTION("""COMPUTED_VALUE"""),0)</f>
        <v>0</v>
      </c>
      <c r="AK179" s="2">
        <f ca="1">IFERROR(__xludf.DUMMYFUNCTION("""COMPUTED_VALUE"""),0)</f>
        <v>0</v>
      </c>
      <c r="AL179" s="2">
        <f ca="1">IFERROR(__xludf.DUMMYFUNCTION("""COMPUTED_VALUE"""),0)</f>
        <v>0</v>
      </c>
      <c r="AM179" s="2">
        <f ca="1">IFERROR(__xludf.DUMMYFUNCTION("""COMPUTED_VALUE"""),0)</f>
        <v>0</v>
      </c>
      <c r="AN179" s="2">
        <f ca="1">IFERROR(__xludf.DUMMYFUNCTION("""COMPUTED_VALUE"""),0)</f>
        <v>0</v>
      </c>
      <c r="AO179" s="2">
        <f ca="1">IFERROR(__xludf.DUMMYFUNCTION("""COMPUTED_VALUE"""),0)</f>
        <v>0</v>
      </c>
      <c r="AP179" s="2">
        <f ca="1">IFERROR(__xludf.DUMMYFUNCTION("""COMPUTED_VALUE"""),0)</f>
        <v>0</v>
      </c>
      <c r="AQ179" s="2">
        <f ca="1">IFERROR(__xludf.DUMMYFUNCTION("""COMPUTED_VALUE"""),0)</f>
        <v>0</v>
      </c>
      <c r="AR179" s="2">
        <f ca="1">IFERROR(__xludf.DUMMYFUNCTION("""COMPUTED_VALUE"""),0)</f>
        <v>0</v>
      </c>
      <c r="AS179" s="2">
        <f ca="1">IFERROR(__xludf.DUMMYFUNCTION("""COMPUTED_VALUE"""),0)</f>
        <v>0</v>
      </c>
      <c r="AT179" s="2">
        <f ca="1">IFERROR(__xludf.DUMMYFUNCTION("""COMPUTED_VALUE"""),0)</f>
        <v>0</v>
      </c>
      <c r="AU179" s="2">
        <f ca="1">IFERROR(__xludf.DUMMYFUNCTION("""COMPUTED_VALUE"""),0)</f>
        <v>0</v>
      </c>
      <c r="AV179" s="2">
        <f ca="1">IFERROR(__xludf.DUMMYFUNCTION("""COMPUTED_VALUE"""),0)</f>
        <v>0</v>
      </c>
      <c r="AW179" s="2">
        <f ca="1">IFERROR(__xludf.DUMMYFUNCTION("""COMPUTED_VALUE"""),0)</f>
        <v>0</v>
      </c>
      <c r="AX179" s="2">
        <f ca="1">IFERROR(__xludf.DUMMYFUNCTION("""COMPUTED_VALUE"""),0)</f>
        <v>0</v>
      </c>
      <c r="AY179" s="2">
        <f ca="1">IFERROR(__xludf.DUMMYFUNCTION("""COMPUTED_VALUE"""),0)</f>
        <v>0</v>
      </c>
      <c r="AZ179" s="2">
        <f ca="1">IFERROR(__xludf.DUMMYFUNCTION("""COMPUTED_VALUE"""),0)</f>
        <v>0</v>
      </c>
    </row>
    <row r="180" spans="1:52" ht="13.2" x14ac:dyDescent="0.25">
      <c r="A180" s="2" t="str">
        <f ca="1">IFERROR(__xludf.DUMMYFUNCTION("""COMPUTED_VALUE"""),"Delaware County, PA")</f>
        <v>Delaware County, PA</v>
      </c>
      <c r="B180" s="2" t="str">
        <f ca="1">IFERROR(__xludf.DUMMYFUNCTION("""COMPUTED_VALUE"""),"US")</f>
        <v>US</v>
      </c>
      <c r="C180" s="2">
        <f ca="1">IFERROR(__xludf.DUMMYFUNCTION("""COMPUTED_VALUE"""),39.9078)</f>
        <v>39.907800000000002</v>
      </c>
      <c r="D180" s="2">
        <f ca="1">IFERROR(__xludf.DUMMYFUNCTION("""COMPUTED_VALUE"""),-75.3879)</f>
        <v>-75.387900000000002</v>
      </c>
      <c r="E180" s="2">
        <f ca="1">IFERROR(__xludf.DUMMYFUNCTION("""COMPUTED_VALUE"""),0)</f>
        <v>0</v>
      </c>
      <c r="F180" s="2">
        <f ca="1">IFERROR(__xludf.DUMMYFUNCTION("""COMPUTED_VALUE"""),0)</f>
        <v>0</v>
      </c>
      <c r="G180" s="2">
        <f ca="1">IFERROR(__xludf.DUMMYFUNCTION("""COMPUTED_VALUE"""),0)</f>
        <v>0</v>
      </c>
      <c r="H180" s="2">
        <f ca="1">IFERROR(__xludf.DUMMYFUNCTION("""COMPUTED_VALUE"""),0)</f>
        <v>0</v>
      </c>
      <c r="I180" s="2">
        <f ca="1">IFERROR(__xludf.DUMMYFUNCTION("""COMPUTED_VALUE"""),0)</f>
        <v>0</v>
      </c>
      <c r="J180" s="2">
        <f ca="1">IFERROR(__xludf.DUMMYFUNCTION("""COMPUTED_VALUE"""),0)</f>
        <v>0</v>
      </c>
      <c r="K180" s="2">
        <f ca="1">IFERROR(__xludf.DUMMYFUNCTION("""COMPUTED_VALUE"""),0)</f>
        <v>0</v>
      </c>
      <c r="L180" s="2">
        <f ca="1">IFERROR(__xludf.DUMMYFUNCTION("""COMPUTED_VALUE"""),0)</f>
        <v>0</v>
      </c>
      <c r="M180" s="2">
        <f ca="1">IFERROR(__xludf.DUMMYFUNCTION("""COMPUTED_VALUE"""),0)</f>
        <v>0</v>
      </c>
      <c r="N180" s="2">
        <f ca="1">IFERROR(__xludf.DUMMYFUNCTION("""COMPUTED_VALUE"""),0)</f>
        <v>0</v>
      </c>
      <c r="O180" s="2">
        <f ca="1">IFERROR(__xludf.DUMMYFUNCTION("""COMPUTED_VALUE"""),0)</f>
        <v>0</v>
      </c>
      <c r="P180" s="2">
        <f ca="1">IFERROR(__xludf.DUMMYFUNCTION("""COMPUTED_VALUE"""),0)</f>
        <v>0</v>
      </c>
      <c r="Q180" s="2">
        <f ca="1">IFERROR(__xludf.DUMMYFUNCTION("""COMPUTED_VALUE"""),0)</f>
        <v>0</v>
      </c>
      <c r="R180" s="2">
        <f ca="1">IFERROR(__xludf.DUMMYFUNCTION("""COMPUTED_VALUE"""),0)</f>
        <v>0</v>
      </c>
      <c r="S180" s="2">
        <f ca="1">IFERROR(__xludf.DUMMYFUNCTION("""COMPUTED_VALUE"""),0)</f>
        <v>0</v>
      </c>
      <c r="T180" s="2">
        <f ca="1">IFERROR(__xludf.DUMMYFUNCTION("""COMPUTED_VALUE"""),0)</f>
        <v>0</v>
      </c>
      <c r="U180" s="2">
        <f ca="1">IFERROR(__xludf.DUMMYFUNCTION("""COMPUTED_VALUE"""),0)</f>
        <v>0</v>
      </c>
      <c r="V180" s="2">
        <f ca="1">IFERROR(__xludf.DUMMYFUNCTION("""COMPUTED_VALUE"""),0)</f>
        <v>0</v>
      </c>
      <c r="W180" s="2">
        <f ca="1">IFERROR(__xludf.DUMMYFUNCTION("""COMPUTED_VALUE"""),0)</f>
        <v>0</v>
      </c>
      <c r="X180" s="2">
        <f ca="1">IFERROR(__xludf.DUMMYFUNCTION("""COMPUTED_VALUE"""),0)</f>
        <v>0</v>
      </c>
      <c r="Y180" s="2">
        <f ca="1">IFERROR(__xludf.DUMMYFUNCTION("""COMPUTED_VALUE"""),0)</f>
        <v>0</v>
      </c>
      <c r="Z180" s="2">
        <f ca="1">IFERROR(__xludf.DUMMYFUNCTION("""COMPUTED_VALUE"""),0)</f>
        <v>0</v>
      </c>
      <c r="AA180" s="2">
        <f ca="1">IFERROR(__xludf.DUMMYFUNCTION("""COMPUTED_VALUE"""),0)</f>
        <v>0</v>
      </c>
      <c r="AB180" s="2">
        <f ca="1">IFERROR(__xludf.DUMMYFUNCTION("""COMPUTED_VALUE"""),0)</f>
        <v>0</v>
      </c>
      <c r="AC180" s="2">
        <f ca="1">IFERROR(__xludf.DUMMYFUNCTION("""COMPUTED_VALUE"""),0)</f>
        <v>0</v>
      </c>
      <c r="AD180" s="2">
        <f ca="1">IFERROR(__xludf.DUMMYFUNCTION("""COMPUTED_VALUE"""),0)</f>
        <v>0</v>
      </c>
      <c r="AE180" s="2">
        <f ca="1">IFERROR(__xludf.DUMMYFUNCTION("""COMPUTED_VALUE"""),0)</f>
        <v>0</v>
      </c>
      <c r="AF180" s="2">
        <f ca="1">IFERROR(__xludf.DUMMYFUNCTION("""COMPUTED_VALUE"""),0)</f>
        <v>0</v>
      </c>
      <c r="AG180" s="2">
        <f ca="1">IFERROR(__xludf.DUMMYFUNCTION("""COMPUTED_VALUE"""),0)</f>
        <v>0</v>
      </c>
      <c r="AH180" s="2">
        <f ca="1">IFERROR(__xludf.DUMMYFUNCTION("""COMPUTED_VALUE"""),0)</f>
        <v>0</v>
      </c>
      <c r="AI180" s="2">
        <f ca="1">IFERROR(__xludf.DUMMYFUNCTION("""COMPUTED_VALUE"""),0)</f>
        <v>0</v>
      </c>
      <c r="AJ180" s="2">
        <f ca="1">IFERROR(__xludf.DUMMYFUNCTION("""COMPUTED_VALUE"""),0)</f>
        <v>0</v>
      </c>
      <c r="AK180" s="2">
        <f ca="1">IFERROR(__xludf.DUMMYFUNCTION("""COMPUTED_VALUE"""),0)</f>
        <v>0</v>
      </c>
      <c r="AL180" s="2">
        <f ca="1">IFERROR(__xludf.DUMMYFUNCTION("""COMPUTED_VALUE"""),0)</f>
        <v>0</v>
      </c>
      <c r="AM180" s="2">
        <f ca="1">IFERROR(__xludf.DUMMYFUNCTION("""COMPUTED_VALUE"""),0)</f>
        <v>0</v>
      </c>
      <c r="AN180" s="2">
        <f ca="1">IFERROR(__xludf.DUMMYFUNCTION("""COMPUTED_VALUE"""),0)</f>
        <v>0</v>
      </c>
      <c r="AO180" s="2">
        <f ca="1">IFERROR(__xludf.DUMMYFUNCTION("""COMPUTED_VALUE"""),0)</f>
        <v>0</v>
      </c>
      <c r="AP180" s="2">
        <f ca="1">IFERROR(__xludf.DUMMYFUNCTION("""COMPUTED_VALUE"""),0)</f>
        <v>0</v>
      </c>
      <c r="AQ180" s="2">
        <f ca="1">IFERROR(__xludf.DUMMYFUNCTION("""COMPUTED_VALUE"""),0)</f>
        <v>0</v>
      </c>
      <c r="AR180" s="2">
        <f ca="1">IFERROR(__xludf.DUMMYFUNCTION("""COMPUTED_VALUE"""),0)</f>
        <v>0</v>
      </c>
      <c r="AS180" s="2">
        <f ca="1">IFERROR(__xludf.DUMMYFUNCTION("""COMPUTED_VALUE"""),0)</f>
        <v>0</v>
      </c>
      <c r="AT180" s="2">
        <f ca="1">IFERROR(__xludf.DUMMYFUNCTION("""COMPUTED_VALUE"""),0)</f>
        <v>0</v>
      </c>
      <c r="AU180" s="2">
        <f ca="1">IFERROR(__xludf.DUMMYFUNCTION("""COMPUTED_VALUE"""),0)</f>
        <v>0</v>
      </c>
      <c r="AV180" s="2">
        <f ca="1">IFERROR(__xludf.DUMMYFUNCTION("""COMPUTED_VALUE"""),0)</f>
        <v>0</v>
      </c>
      <c r="AW180" s="2">
        <f ca="1">IFERROR(__xludf.DUMMYFUNCTION("""COMPUTED_VALUE"""),0)</f>
        <v>0</v>
      </c>
      <c r="AX180" s="2">
        <f ca="1">IFERROR(__xludf.DUMMYFUNCTION("""COMPUTED_VALUE"""),0)</f>
        <v>0</v>
      </c>
      <c r="AY180" s="2">
        <f ca="1">IFERROR(__xludf.DUMMYFUNCTION("""COMPUTED_VALUE"""),0)</f>
        <v>0</v>
      </c>
      <c r="AZ180" s="2">
        <f ca="1">IFERROR(__xludf.DUMMYFUNCTION("""COMPUTED_VALUE"""),0)</f>
        <v>0</v>
      </c>
    </row>
    <row r="181" spans="1:52" ht="13.2" x14ac:dyDescent="0.25">
      <c r="A181" s="2" t="str">
        <f ca="1">IFERROR(__xludf.DUMMYFUNCTION("""COMPUTED_VALUE"""),"Douglas County, NE")</f>
        <v>Douglas County, NE</v>
      </c>
      <c r="B181" s="2" t="str">
        <f ca="1">IFERROR(__xludf.DUMMYFUNCTION("""COMPUTED_VALUE"""),"US")</f>
        <v>US</v>
      </c>
      <c r="C181" s="2">
        <f ca="1">IFERROR(__xludf.DUMMYFUNCTION("""COMPUTED_VALUE"""),41.3148)</f>
        <v>41.314799999999998</v>
      </c>
      <c r="D181" s="2">
        <f ca="1">IFERROR(__xludf.DUMMYFUNCTION("""COMPUTED_VALUE"""),-96.1951)</f>
        <v>-96.195099999999996</v>
      </c>
      <c r="E181" s="2">
        <f ca="1">IFERROR(__xludf.DUMMYFUNCTION("""COMPUTED_VALUE"""),0)</f>
        <v>0</v>
      </c>
      <c r="F181" s="2">
        <f ca="1">IFERROR(__xludf.DUMMYFUNCTION("""COMPUTED_VALUE"""),0)</f>
        <v>0</v>
      </c>
      <c r="G181" s="2">
        <f ca="1">IFERROR(__xludf.DUMMYFUNCTION("""COMPUTED_VALUE"""),0)</f>
        <v>0</v>
      </c>
      <c r="H181" s="2">
        <f ca="1">IFERROR(__xludf.DUMMYFUNCTION("""COMPUTED_VALUE"""),0)</f>
        <v>0</v>
      </c>
      <c r="I181" s="2">
        <f ca="1">IFERROR(__xludf.DUMMYFUNCTION("""COMPUTED_VALUE"""),0)</f>
        <v>0</v>
      </c>
      <c r="J181" s="2">
        <f ca="1">IFERROR(__xludf.DUMMYFUNCTION("""COMPUTED_VALUE"""),0)</f>
        <v>0</v>
      </c>
      <c r="K181" s="2">
        <f ca="1">IFERROR(__xludf.DUMMYFUNCTION("""COMPUTED_VALUE"""),0)</f>
        <v>0</v>
      </c>
      <c r="L181" s="2">
        <f ca="1">IFERROR(__xludf.DUMMYFUNCTION("""COMPUTED_VALUE"""),0)</f>
        <v>0</v>
      </c>
      <c r="M181" s="2">
        <f ca="1">IFERROR(__xludf.DUMMYFUNCTION("""COMPUTED_VALUE"""),0)</f>
        <v>0</v>
      </c>
      <c r="N181" s="2">
        <f ca="1">IFERROR(__xludf.DUMMYFUNCTION("""COMPUTED_VALUE"""),0)</f>
        <v>0</v>
      </c>
      <c r="O181" s="2">
        <f ca="1">IFERROR(__xludf.DUMMYFUNCTION("""COMPUTED_VALUE"""),0)</f>
        <v>0</v>
      </c>
      <c r="P181" s="2">
        <f ca="1">IFERROR(__xludf.DUMMYFUNCTION("""COMPUTED_VALUE"""),0)</f>
        <v>0</v>
      </c>
      <c r="Q181" s="2">
        <f ca="1">IFERROR(__xludf.DUMMYFUNCTION("""COMPUTED_VALUE"""),0)</f>
        <v>0</v>
      </c>
      <c r="R181" s="2">
        <f ca="1">IFERROR(__xludf.DUMMYFUNCTION("""COMPUTED_VALUE"""),0)</f>
        <v>0</v>
      </c>
      <c r="S181" s="2">
        <f ca="1">IFERROR(__xludf.DUMMYFUNCTION("""COMPUTED_VALUE"""),0)</f>
        <v>0</v>
      </c>
      <c r="T181" s="2">
        <f ca="1">IFERROR(__xludf.DUMMYFUNCTION("""COMPUTED_VALUE"""),0)</f>
        <v>0</v>
      </c>
      <c r="U181" s="2">
        <f ca="1">IFERROR(__xludf.DUMMYFUNCTION("""COMPUTED_VALUE"""),0)</f>
        <v>0</v>
      </c>
      <c r="V181" s="2">
        <f ca="1">IFERROR(__xludf.DUMMYFUNCTION("""COMPUTED_VALUE"""),0)</f>
        <v>0</v>
      </c>
      <c r="W181" s="2">
        <f ca="1">IFERROR(__xludf.DUMMYFUNCTION("""COMPUTED_VALUE"""),0)</f>
        <v>0</v>
      </c>
      <c r="X181" s="2">
        <f ca="1">IFERROR(__xludf.DUMMYFUNCTION("""COMPUTED_VALUE"""),0)</f>
        <v>0</v>
      </c>
      <c r="Y181" s="2">
        <f ca="1">IFERROR(__xludf.DUMMYFUNCTION("""COMPUTED_VALUE"""),0)</f>
        <v>0</v>
      </c>
      <c r="Z181" s="2">
        <f ca="1">IFERROR(__xludf.DUMMYFUNCTION("""COMPUTED_VALUE"""),0)</f>
        <v>0</v>
      </c>
      <c r="AA181" s="2">
        <f ca="1">IFERROR(__xludf.DUMMYFUNCTION("""COMPUTED_VALUE"""),0)</f>
        <v>0</v>
      </c>
      <c r="AB181" s="2">
        <f ca="1">IFERROR(__xludf.DUMMYFUNCTION("""COMPUTED_VALUE"""),0)</f>
        <v>0</v>
      </c>
      <c r="AC181" s="2">
        <f ca="1">IFERROR(__xludf.DUMMYFUNCTION("""COMPUTED_VALUE"""),0)</f>
        <v>0</v>
      </c>
      <c r="AD181" s="2">
        <f ca="1">IFERROR(__xludf.DUMMYFUNCTION("""COMPUTED_VALUE"""),0)</f>
        <v>0</v>
      </c>
      <c r="AE181" s="2">
        <f ca="1">IFERROR(__xludf.DUMMYFUNCTION("""COMPUTED_VALUE"""),0)</f>
        <v>0</v>
      </c>
      <c r="AF181" s="2">
        <f ca="1">IFERROR(__xludf.DUMMYFUNCTION("""COMPUTED_VALUE"""),0)</f>
        <v>0</v>
      </c>
      <c r="AG181" s="2">
        <f ca="1">IFERROR(__xludf.DUMMYFUNCTION("""COMPUTED_VALUE"""),0)</f>
        <v>0</v>
      </c>
      <c r="AH181" s="2">
        <f ca="1">IFERROR(__xludf.DUMMYFUNCTION("""COMPUTED_VALUE"""),0)</f>
        <v>0</v>
      </c>
      <c r="AI181" s="2">
        <f ca="1">IFERROR(__xludf.DUMMYFUNCTION("""COMPUTED_VALUE"""),0)</f>
        <v>0</v>
      </c>
      <c r="AJ181" s="2">
        <f ca="1">IFERROR(__xludf.DUMMYFUNCTION("""COMPUTED_VALUE"""),0)</f>
        <v>0</v>
      </c>
      <c r="AK181" s="2">
        <f ca="1">IFERROR(__xludf.DUMMYFUNCTION("""COMPUTED_VALUE"""),0)</f>
        <v>0</v>
      </c>
      <c r="AL181" s="2">
        <f ca="1">IFERROR(__xludf.DUMMYFUNCTION("""COMPUTED_VALUE"""),0)</f>
        <v>0</v>
      </c>
      <c r="AM181" s="2">
        <f ca="1">IFERROR(__xludf.DUMMYFUNCTION("""COMPUTED_VALUE"""),0)</f>
        <v>0</v>
      </c>
      <c r="AN181" s="2">
        <f ca="1">IFERROR(__xludf.DUMMYFUNCTION("""COMPUTED_VALUE"""),0)</f>
        <v>0</v>
      </c>
      <c r="AO181" s="2">
        <f ca="1">IFERROR(__xludf.DUMMYFUNCTION("""COMPUTED_VALUE"""),0)</f>
        <v>0</v>
      </c>
      <c r="AP181" s="2">
        <f ca="1">IFERROR(__xludf.DUMMYFUNCTION("""COMPUTED_VALUE"""),0)</f>
        <v>0</v>
      </c>
      <c r="AQ181" s="2">
        <f ca="1">IFERROR(__xludf.DUMMYFUNCTION("""COMPUTED_VALUE"""),0)</f>
        <v>0</v>
      </c>
      <c r="AR181" s="2">
        <f ca="1">IFERROR(__xludf.DUMMYFUNCTION("""COMPUTED_VALUE"""),0)</f>
        <v>0</v>
      </c>
      <c r="AS181" s="2">
        <f ca="1">IFERROR(__xludf.DUMMYFUNCTION("""COMPUTED_VALUE"""),0)</f>
        <v>0</v>
      </c>
      <c r="AT181" s="2">
        <f ca="1">IFERROR(__xludf.DUMMYFUNCTION("""COMPUTED_VALUE"""),0)</f>
        <v>0</v>
      </c>
      <c r="AU181" s="2">
        <f ca="1">IFERROR(__xludf.DUMMYFUNCTION("""COMPUTED_VALUE"""),0)</f>
        <v>0</v>
      </c>
      <c r="AV181" s="2">
        <f ca="1">IFERROR(__xludf.DUMMYFUNCTION("""COMPUTED_VALUE"""),0)</f>
        <v>0</v>
      </c>
      <c r="AW181" s="2">
        <f ca="1">IFERROR(__xludf.DUMMYFUNCTION("""COMPUTED_VALUE"""),0)</f>
        <v>0</v>
      </c>
      <c r="AX181" s="2">
        <f ca="1">IFERROR(__xludf.DUMMYFUNCTION("""COMPUTED_VALUE"""),0)</f>
        <v>0</v>
      </c>
      <c r="AY181" s="2">
        <f ca="1">IFERROR(__xludf.DUMMYFUNCTION("""COMPUTED_VALUE"""),0)</f>
        <v>0</v>
      </c>
      <c r="AZ181" s="2">
        <f ca="1">IFERROR(__xludf.DUMMYFUNCTION("""COMPUTED_VALUE"""),0)</f>
        <v>0</v>
      </c>
    </row>
    <row r="182" spans="1:52" ht="13.2" x14ac:dyDescent="0.25">
      <c r="A182" s="2" t="str">
        <f ca="1">IFERROR(__xludf.DUMMYFUNCTION("""COMPUTED_VALUE"""),"Fayette County, KY")</f>
        <v>Fayette County, KY</v>
      </c>
      <c r="B182" s="2" t="str">
        <f ca="1">IFERROR(__xludf.DUMMYFUNCTION("""COMPUTED_VALUE"""),"US")</f>
        <v>US</v>
      </c>
      <c r="C182" s="2">
        <f ca="1">IFERROR(__xludf.DUMMYFUNCTION("""COMPUTED_VALUE"""),38.0606)</f>
        <v>38.060600000000001</v>
      </c>
      <c r="D182" s="2">
        <f ca="1">IFERROR(__xludf.DUMMYFUNCTION("""COMPUTED_VALUE"""),-84.4803)</f>
        <v>-84.4803</v>
      </c>
      <c r="E182" s="2">
        <f ca="1">IFERROR(__xludf.DUMMYFUNCTION("""COMPUTED_VALUE"""),0)</f>
        <v>0</v>
      </c>
      <c r="F182" s="2">
        <f ca="1">IFERROR(__xludf.DUMMYFUNCTION("""COMPUTED_VALUE"""),0)</f>
        <v>0</v>
      </c>
      <c r="G182" s="2">
        <f ca="1">IFERROR(__xludf.DUMMYFUNCTION("""COMPUTED_VALUE"""),0)</f>
        <v>0</v>
      </c>
      <c r="H182" s="2">
        <f ca="1">IFERROR(__xludf.DUMMYFUNCTION("""COMPUTED_VALUE"""),0)</f>
        <v>0</v>
      </c>
      <c r="I182" s="2">
        <f ca="1">IFERROR(__xludf.DUMMYFUNCTION("""COMPUTED_VALUE"""),0)</f>
        <v>0</v>
      </c>
      <c r="J182" s="2">
        <f ca="1">IFERROR(__xludf.DUMMYFUNCTION("""COMPUTED_VALUE"""),0)</f>
        <v>0</v>
      </c>
      <c r="K182" s="2">
        <f ca="1">IFERROR(__xludf.DUMMYFUNCTION("""COMPUTED_VALUE"""),0)</f>
        <v>0</v>
      </c>
      <c r="L182" s="2">
        <f ca="1">IFERROR(__xludf.DUMMYFUNCTION("""COMPUTED_VALUE"""),0)</f>
        <v>0</v>
      </c>
      <c r="M182" s="2">
        <f ca="1">IFERROR(__xludf.DUMMYFUNCTION("""COMPUTED_VALUE"""),0)</f>
        <v>0</v>
      </c>
      <c r="N182" s="2">
        <f ca="1">IFERROR(__xludf.DUMMYFUNCTION("""COMPUTED_VALUE"""),0)</f>
        <v>0</v>
      </c>
      <c r="O182" s="2">
        <f ca="1">IFERROR(__xludf.DUMMYFUNCTION("""COMPUTED_VALUE"""),0)</f>
        <v>0</v>
      </c>
      <c r="P182" s="2">
        <f ca="1">IFERROR(__xludf.DUMMYFUNCTION("""COMPUTED_VALUE"""),0)</f>
        <v>0</v>
      </c>
      <c r="Q182" s="2">
        <f ca="1">IFERROR(__xludf.DUMMYFUNCTION("""COMPUTED_VALUE"""),0)</f>
        <v>0</v>
      </c>
      <c r="R182" s="2">
        <f ca="1">IFERROR(__xludf.DUMMYFUNCTION("""COMPUTED_VALUE"""),0)</f>
        <v>0</v>
      </c>
      <c r="S182" s="2">
        <f ca="1">IFERROR(__xludf.DUMMYFUNCTION("""COMPUTED_VALUE"""),0)</f>
        <v>0</v>
      </c>
      <c r="T182" s="2">
        <f ca="1">IFERROR(__xludf.DUMMYFUNCTION("""COMPUTED_VALUE"""),0)</f>
        <v>0</v>
      </c>
      <c r="U182" s="2">
        <f ca="1">IFERROR(__xludf.DUMMYFUNCTION("""COMPUTED_VALUE"""),0)</f>
        <v>0</v>
      </c>
      <c r="V182" s="2">
        <f ca="1">IFERROR(__xludf.DUMMYFUNCTION("""COMPUTED_VALUE"""),0)</f>
        <v>0</v>
      </c>
      <c r="W182" s="2">
        <f ca="1">IFERROR(__xludf.DUMMYFUNCTION("""COMPUTED_VALUE"""),0)</f>
        <v>0</v>
      </c>
      <c r="X182" s="2">
        <f ca="1">IFERROR(__xludf.DUMMYFUNCTION("""COMPUTED_VALUE"""),0)</f>
        <v>0</v>
      </c>
      <c r="Y182" s="2">
        <f ca="1">IFERROR(__xludf.DUMMYFUNCTION("""COMPUTED_VALUE"""),0)</f>
        <v>0</v>
      </c>
      <c r="Z182" s="2">
        <f ca="1">IFERROR(__xludf.DUMMYFUNCTION("""COMPUTED_VALUE"""),0)</f>
        <v>0</v>
      </c>
      <c r="AA182" s="2">
        <f ca="1">IFERROR(__xludf.DUMMYFUNCTION("""COMPUTED_VALUE"""),0)</f>
        <v>0</v>
      </c>
      <c r="AB182" s="2">
        <f ca="1">IFERROR(__xludf.DUMMYFUNCTION("""COMPUTED_VALUE"""),0)</f>
        <v>0</v>
      </c>
      <c r="AC182" s="2">
        <f ca="1">IFERROR(__xludf.DUMMYFUNCTION("""COMPUTED_VALUE"""),0)</f>
        <v>0</v>
      </c>
      <c r="AD182" s="2">
        <f ca="1">IFERROR(__xludf.DUMMYFUNCTION("""COMPUTED_VALUE"""),0)</f>
        <v>0</v>
      </c>
      <c r="AE182" s="2">
        <f ca="1">IFERROR(__xludf.DUMMYFUNCTION("""COMPUTED_VALUE"""),0)</f>
        <v>0</v>
      </c>
      <c r="AF182" s="2">
        <f ca="1">IFERROR(__xludf.DUMMYFUNCTION("""COMPUTED_VALUE"""),0)</f>
        <v>0</v>
      </c>
      <c r="AG182" s="2">
        <f ca="1">IFERROR(__xludf.DUMMYFUNCTION("""COMPUTED_VALUE"""),0)</f>
        <v>0</v>
      </c>
      <c r="AH182" s="2">
        <f ca="1">IFERROR(__xludf.DUMMYFUNCTION("""COMPUTED_VALUE"""),0)</f>
        <v>0</v>
      </c>
      <c r="AI182" s="2">
        <f ca="1">IFERROR(__xludf.DUMMYFUNCTION("""COMPUTED_VALUE"""),0)</f>
        <v>0</v>
      </c>
      <c r="AJ182" s="2">
        <f ca="1">IFERROR(__xludf.DUMMYFUNCTION("""COMPUTED_VALUE"""),0)</f>
        <v>0</v>
      </c>
      <c r="AK182" s="2">
        <f ca="1">IFERROR(__xludf.DUMMYFUNCTION("""COMPUTED_VALUE"""),0)</f>
        <v>0</v>
      </c>
      <c r="AL182" s="2">
        <f ca="1">IFERROR(__xludf.DUMMYFUNCTION("""COMPUTED_VALUE"""),0)</f>
        <v>0</v>
      </c>
      <c r="AM182" s="2">
        <f ca="1">IFERROR(__xludf.DUMMYFUNCTION("""COMPUTED_VALUE"""),0)</f>
        <v>0</v>
      </c>
      <c r="AN182" s="2">
        <f ca="1">IFERROR(__xludf.DUMMYFUNCTION("""COMPUTED_VALUE"""),0)</f>
        <v>0</v>
      </c>
      <c r="AO182" s="2">
        <f ca="1">IFERROR(__xludf.DUMMYFUNCTION("""COMPUTED_VALUE"""),0)</f>
        <v>0</v>
      </c>
      <c r="AP182" s="2">
        <f ca="1">IFERROR(__xludf.DUMMYFUNCTION("""COMPUTED_VALUE"""),0)</f>
        <v>0</v>
      </c>
      <c r="AQ182" s="2">
        <f ca="1">IFERROR(__xludf.DUMMYFUNCTION("""COMPUTED_VALUE"""),0)</f>
        <v>0</v>
      </c>
      <c r="AR182" s="2">
        <f ca="1">IFERROR(__xludf.DUMMYFUNCTION("""COMPUTED_VALUE"""),0)</f>
        <v>0</v>
      </c>
      <c r="AS182" s="2">
        <f ca="1">IFERROR(__xludf.DUMMYFUNCTION("""COMPUTED_VALUE"""),0)</f>
        <v>0</v>
      </c>
      <c r="AT182" s="2">
        <f ca="1">IFERROR(__xludf.DUMMYFUNCTION("""COMPUTED_VALUE"""),0)</f>
        <v>0</v>
      </c>
      <c r="AU182" s="2">
        <f ca="1">IFERROR(__xludf.DUMMYFUNCTION("""COMPUTED_VALUE"""),0)</f>
        <v>0</v>
      </c>
      <c r="AV182" s="2">
        <f ca="1">IFERROR(__xludf.DUMMYFUNCTION("""COMPUTED_VALUE"""),0)</f>
        <v>0</v>
      </c>
      <c r="AW182" s="2">
        <f ca="1">IFERROR(__xludf.DUMMYFUNCTION("""COMPUTED_VALUE"""),0)</f>
        <v>0</v>
      </c>
      <c r="AX182" s="2">
        <f ca="1">IFERROR(__xludf.DUMMYFUNCTION("""COMPUTED_VALUE"""),0)</f>
        <v>0</v>
      </c>
      <c r="AY182" s="2">
        <f ca="1">IFERROR(__xludf.DUMMYFUNCTION("""COMPUTED_VALUE"""),0)</f>
        <v>0</v>
      </c>
      <c r="AZ182" s="2">
        <f ca="1">IFERROR(__xludf.DUMMYFUNCTION("""COMPUTED_VALUE"""),0)</f>
        <v>0</v>
      </c>
    </row>
    <row r="183" spans="1:52" ht="13.2" x14ac:dyDescent="0.25">
      <c r="A183" s="2" t="str">
        <f ca="1">IFERROR(__xludf.DUMMYFUNCTION("""COMPUTED_VALUE"""),"Marion County, IN")</f>
        <v>Marion County, IN</v>
      </c>
      <c r="B183" s="2" t="str">
        <f ca="1">IFERROR(__xludf.DUMMYFUNCTION("""COMPUTED_VALUE"""),"US")</f>
        <v>US</v>
      </c>
      <c r="C183" s="2">
        <f ca="1">IFERROR(__xludf.DUMMYFUNCTION("""COMPUTED_VALUE"""),39.8362)</f>
        <v>39.836199999999998</v>
      </c>
      <c r="D183" s="2">
        <f ca="1">IFERROR(__xludf.DUMMYFUNCTION("""COMPUTED_VALUE"""),-86.1752)</f>
        <v>-86.175200000000004</v>
      </c>
      <c r="E183" s="2">
        <f ca="1">IFERROR(__xludf.DUMMYFUNCTION("""COMPUTED_VALUE"""),0)</f>
        <v>0</v>
      </c>
      <c r="F183" s="2">
        <f ca="1">IFERROR(__xludf.DUMMYFUNCTION("""COMPUTED_VALUE"""),0)</f>
        <v>0</v>
      </c>
      <c r="G183" s="2">
        <f ca="1">IFERROR(__xludf.DUMMYFUNCTION("""COMPUTED_VALUE"""),0)</f>
        <v>0</v>
      </c>
      <c r="H183" s="2">
        <f ca="1">IFERROR(__xludf.DUMMYFUNCTION("""COMPUTED_VALUE"""),0)</f>
        <v>0</v>
      </c>
      <c r="I183" s="2">
        <f ca="1">IFERROR(__xludf.DUMMYFUNCTION("""COMPUTED_VALUE"""),0)</f>
        <v>0</v>
      </c>
      <c r="J183" s="2">
        <f ca="1">IFERROR(__xludf.DUMMYFUNCTION("""COMPUTED_VALUE"""),0)</f>
        <v>0</v>
      </c>
      <c r="K183" s="2">
        <f ca="1">IFERROR(__xludf.DUMMYFUNCTION("""COMPUTED_VALUE"""),0)</f>
        <v>0</v>
      </c>
      <c r="L183" s="2">
        <f ca="1">IFERROR(__xludf.DUMMYFUNCTION("""COMPUTED_VALUE"""),0)</f>
        <v>0</v>
      </c>
      <c r="M183" s="2">
        <f ca="1">IFERROR(__xludf.DUMMYFUNCTION("""COMPUTED_VALUE"""),0)</f>
        <v>0</v>
      </c>
      <c r="N183" s="2">
        <f ca="1">IFERROR(__xludf.DUMMYFUNCTION("""COMPUTED_VALUE"""),0)</f>
        <v>0</v>
      </c>
      <c r="O183" s="2">
        <f ca="1">IFERROR(__xludf.DUMMYFUNCTION("""COMPUTED_VALUE"""),0)</f>
        <v>0</v>
      </c>
      <c r="P183" s="2">
        <f ca="1">IFERROR(__xludf.DUMMYFUNCTION("""COMPUTED_VALUE"""),0)</f>
        <v>0</v>
      </c>
      <c r="Q183" s="2">
        <f ca="1">IFERROR(__xludf.DUMMYFUNCTION("""COMPUTED_VALUE"""),0)</f>
        <v>0</v>
      </c>
      <c r="R183" s="2">
        <f ca="1">IFERROR(__xludf.DUMMYFUNCTION("""COMPUTED_VALUE"""),0)</f>
        <v>0</v>
      </c>
      <c r="S183" s="2">
        <f ca="1">IFERROR(__xludf.DUMMYFUNCTION("""COMPUTED_VALUE"""),0)</f>
        <v>0</v>
      </c>
      <c r="T183" s="2">
        <f ca="1">IFERROR(__xludf.DUMMYFUNCTION("""COMPUTED_VALUE"""),0)</f>
        <v>0</v>
      </c>
      <c r="U183" s="2">
        <f ca="1">IFERROR(__xludf.DUMMYFUNCTION("""COMPUTED_VALUE"""),0)</f>
        <v>0</v>
      </c>
      <c r="V183" s="2">
        <f ca="1">IFERROR(__xludf.DUMMYFUNCTION("""COMPUTED_VALUE"""),0)</f>
        <v>0</v>
      </c>
      <c r="W183" s="2">
        <f ca="1">IFERROR(__xludf.DUMMYFUNCTION("""COMPUTED_VALUE"""),0)</f>
        <v>0</v>
      </c>
      <c r="X183" s="2">
        <f ca="1">IFERROR(__xludf.DUMMYFUNCTION("""COMPUTED_VALUE"""),0)</f>
        <v>0</v>
      </c>
      <c r="Y183" s="2">
        <f ca="1">IFERROR(__xludf.DUMMYFUNCTION("""COMPUTED_VALUE"""),0)</f>
        <v>0</v>
      </c>
      <c r="Z183" s="2">
        <f ca="1">IFERROR(__xludf.DUMMYFUNCTION("""COMPUTED_VALUE"""),0)</f>
        <v>0</v>
      </c>
      <c r="AA183" s="2">
        <f ca="1">IFERROR(__xludf.DUMMYFUNCTION("""COMPUTED_VALUE"""),0)</f>
        <v>0</v>
      </c>
      <c r="AB183" s="2">
        <f ca="1">IFERROR(__xludf.DUMMYFUNCTION("""COMPUTED_VALUE"""),0)</f>
        <v>0</v>
      </c>
      <c r="AC183" s="2">
        <f ca="1">IFERROR(__xludf.DUMMYFUNCTION("""COMPUTED_VALUE"""),0)</f>
        <v>0</v>
      </c>
      <c r="AD183" s="2">
        <f ca="1">IFERROR(__xludf.DUMMYFUNCTION("""COMPUTED_VALUE"""),0)</f>
        <v>0</v>
      </c>
      <c r="AE183" s="2">
        <f ca="1">IFERROR(__xludf.DUMMYFUNCTION("""COMPUTED_VALUE"""),0)</f>
        <v>0</v>
      </c>
      <c r="AF183" s="2">
        <f ca="1">IFERROR(__xludf.DUMMYFUNCTION("""COMPUTED_VALUE"""),0)</f>
        <v>0</v>
      </c>
      <c r="AG183" s="2">
        <f ca="1">IFERROR(__xludf.DUMMYFUNCTION("""COMPUTED_VALUE"""),0)</f>
        <v>0</v>
      </c>
      <c r="AH183" s="2">
        <f ca="1">IFERROR(__xludf.DUMMYFUNCTION("""COMPUTED_VALUE"""),0)</f>
        <v>0</v>
      </c>
      <c r="AI183" s="2">
        <f ca="1">IFERROR(__xludf.DUMMYFUNCTION("""COMPUTED_VALUE"""),0)</f>
        <v>0</v>
      </c>
      <c r="AJ183" s="2">
        <f ca="1">IFERROR(__xludf.DUMMYFUNCTION("""COMPUTED_VALUE"""),0)</f>
        <v>0</v>
      </c>
      <c r="AK183" s="2">
        <f ca="1">IFERROR(__xludf.DUMMYFUNCTION("""COMPUTED_VALUE"""),0)</f>
        <v>0</v>
      </c>
      <c r="AL183" s="2">
        <f ca="1">IFERROR(__xludf.DUMMYFUNCTION("""COMPUTED_VALUE"""),0)</f>
        <v>0</v>
      </c>
      <c r="AM183" s="2">
        <f ca="1">IFERROR(__xludf.DUMMYFUNCTION("""COMPUTED_VALUE"""),0)</f>
        <v>0</v>
      </c>
      <c r="AN183" s="2">
        <f ca="1">IFERROR(__xludf.DUMMYFUNCTION("""COMPUTED_VALUE"""),0)</f>
        <v>0</v>
      </c>
      <c r="AO183" s="2">
        <f ca="1">IFERROR(__xludf.DUMMYFUNCTION("""COMPUTED_VALUE"""),0)</f>
        <v>0</v>
      </c>
      <c r="AP183" s="2">
        <f ca="1">IFERROR(__xludf.DUMMYFUNCTION("""COMPUTED_VALUE"""),0)</f>
        <v>0</v>
      </c>
      <c r="AQ183" s="2">
        <f ca="1">IFERROR(__xludf.DUMMYFUNCTION("""COMPUTED_VALUE"""),0)</f>
        <v>0</v>
      </c>
      <c r="AR183" s="2">
        <f ca="1">IFERROR(__xludf.DUMMYFUNCTION("""COMPUTED_VALUE"""),0)</f>
        <v>0</v>
      </c>
      <c r="AS183" s="2">
        <f ca="1">IFERROR(__xludf.DUMMYFUNCTION("""COMPUTED_VALUE"""),0)</f>
        <v>0</v>
      </c>
      <c r="AT183" s="2">
        <f ca="1">IFERROR(__xludf.DUMMYFUNCTION("""COMPUTED_VALUE"""),0)</f>
        <v>0</v>
      </c>
      <c r="AU183" s="2">
        <f ca="1">IFERROR(__xludf.DUMMYFUNCTION("""COMPUTED_VALUE"""),0)</f>
        <v>0</v>
      </c>
      <c r="AV183" s="2">
        <f ca="1">IFERROR(__xludf.DUMMYFUNCTION("""COMPUTED_VALUE"""),0)</f>
        <v>0</v>
      </c>
      <c r="AW183" s="2">
        <f ca="1">IFERROR(__xludf.DUMMYFUNCTION("""COMPUTED_VALUE"""),0)</f>
        <v>0</v>
      </c>
      <c r="AX183" s="2">
        <f ca="1">IFERROR(__xludf.DUMMYFUNCTION("""COMPUTED_VALUE"""),0)</f>
        <v>0</v>
      </c>
      <c r="AY183" s="2">
        <f ca="1">IFERROR(__xludf.DUMMYFUNCTION("""COMPUTED_VALUE"""),0)</f>
        <v>0</v>
      </c>
      <c r="AZ183" s="2">
        <f ca="1">IFERROR(__xludf.DUMMYFUNCTION("""COMPUTED_VALUE"""),0)</f>
        <v>0</v>
      </c>
    </row>
    <row r="184" spans="1:52" ht="13.2" x14ac:dyDescent="0.25">
      <c r="A184" s="2" t="str">
        <f ca="1">IFERROR(__xludf.DUMMYFUNCTION("""COMPUTED_VALUE"""),"Middlesex County, MA")</f>
        <v>Middlesex County, MA</v>
      </c>
      <c r="B184" s="2" t="str">
        <f ca="1">IFERROR(__xludf.DUMMYFUNCTION("""COMPUTED_VALUE"""),"US")</f>
        <v>US</v>
      </c>
      <c r="C184" s="2">
        <f ca="1">IFERROR(__xludf.DUMMYFUNCTION("""COMPUTED_VALUE"""),42.4672)</f>
        <v>42.467199999999998</v>
      </c>
      <c r="D184" s="2">
        <f ca="1">IFERROR(__xludf.DUMMYFUNCTION("""COMPUTED_VALUE"""),-71.2874)</f>
        <v>-71.287400000000005</v>
      </c>
      <c r="E184" s="2">
        <f ca="1">IFERROR(__xludf.DUMMYFUNCTION("""COMPUTED_VALUE"""),0)</f>
        <v>0</v>
      </c>
      <c r="F184" s="2">
        <f ca="1">IFERROR(__xludf.DUMMYFUNCTION("""COMPUTED_VALUE"""),0)</f>
        <v>0</v>
      </c>
      <c r="G184" s="2">
        <f ca="1">IFERROR(__xludf.DUMMYFUNCTION("""COMPUTED_VALUE"""),0)</f>
        <v>0</v>
      </c>
      <c r="H184" s="2">
        <f ca="1">IFERROR(__xludf.DUMMYFUNCTION("""COMPUTED_VALUE"""),0)</f>
        <v>0</v>
      </c>
      <c r="I184" s="2">
        <f ca="1">IFERROR(__xludf.DUMMYFUNCTION("""COMPUTED_VALUE"""),0)</f>
        <v>0</v>
      </c>
      <c r="J184" s="2">
        <f ca="1">IFERROR(__xludf.DUMMYFUNCTION("""COMPUTED_VALUE"""),0)</f>
        <v>0</v>
      </c>
      <c r="K184" s="2">
        <f ca="1">IFERROR(__xludf.DUMMYFUNCTION("""COMPUTED_VALUE"""),0)</f>
        <v>0</v>
      </c>
      <c r="L184" s="2">
        <f ca="1">IFERROR(__xludf.DUMMYFUNCTION("""COMPUTED_VALUE"""),0)</f>
        <v>0</v>
      </c>
      <c r="M184" s="2">
        <f ca="1">IFERROR(__xludf.DUMMYFUNCTION("""COMPUTED_VALUE"""),0)</f>
        <v>0</v>
      </c>
      <c r="N184" s="2">
        <f ca="1">IFERROR(__xludf.DUMMYFUNCTION("""COMPUTED_VALUE"""),0)</f>
        <v>0</v>
      </c>
      <c r="O184" s="2">
        <f ca="1">IFERROR(__xludf.DUMMYFUNCTION("""COMPUTED_VALUE"""),0)</f>
        <v>0</v>
      </c>
      <c r="P184" s="2">
        <f ca="1">IFERROR(__xludf.DUMMYFUNCTION("""COMPUTED_VALUE"""),0)</f>
        <v>0</v>
      </c>
      <c r="Q184" s="2">
        <f ca="1">IFERROR(__xludf.DUMMYFUNCTION("""COMPUTED_VALUE"""),0)</f>
        <v>0</v>
      </c>
      <c r="R184" s="2">
        <f ca="1">IFERROR(__xludf.DUMMYFUNCTION("""COMPUTED_VALUE"""),0)</f>
        <v>0</v>
      </c>
      <c r="S184" s="2">
        <f ca="1">IFERROR(__xludf.DUMMYFUNCTION("""COMPUTED_VALUE"""),0)</f>
        <v>0</v>
      </c>
      <c r="T184" s="2">
        <f ca="1">IFERROR(__xludf.DUMMYFUNCTION("""COMPUTED_VALUE"""),0)</f>
        <v>0</v>
      </c>
      <c r="U184" s="2">
        <f ca="1">IFERROR(__xludf.DUMMYFUNCTION("""COMPUTED_VALUE"""),0)</f>
        <v>0</v>
      </c>
      <c r="V184" s="2">
        <f ca="1">IFERROR(__xludf.DUMMYFUNCTION("""COMPUTED_VALUE"""),0)</f>
        <v>0</v>
      </c>
      <c r="W184" s="2">
        <f ca="1">IFERROR(__xludf.DUMMYFUNCTION("""COMPUTED_VALUE"""),0)</f>
        <v>0</v>
      </c>
      <c r="X184" s="2">
        <f ca="1">IFERROR(__xludf.DUMMYFUNCTION("""COMPUTED_VALUE"""),0)</f>
        <v>0</v>
      </c>
      <c r="Y184" s="2">
        <f ca="1">IFERROR(__xludf.DUMMYFUNCTION("""COMPUTED_VALUE"""),0)</f>
        <v>0</v>
      </c>
      <c r="Z184" s="2">
        <f ca="1">IFERROR(__xludf.DUMMYFUNCTION("""COMPUTED_VALUE"""),0)</f>
        <v>0</v>
      </c>
      <c r="AA184" s="2">
        <f ca="1">IFERROR(__xludf.DUMMYFUNCTION("""COMPUTED_VALUE"""),0)</f>
        <v>0</v>
      </c>
      <c r="AB184" s="2">
        <f ca="1">IFERROR(__xludf.DUMMYFUNCTION("""COMPUTED_VALUE"""),0)</f>
        <v>0</v>
      </c>
      <c r="AC184" s="2">
        <f ca="1">IFERROR(__xludf.DUMMYFUNCTION("""COMPUTED_VALUE"""),0)</f>
        <v>0</v>
      </c>
      <c r="AD184" s="2">
        <f ca="1">IFERROR(__xludf.DUMMYFUNCTION("""COMPUTED_VALUE"""),0)</f>
        <v>0</v>
      </c>
      <c r="AE184" s="2">
        <f ca="1">IFERROR(__xludf.DUMMYFUNCTION("""COMPUTED_VALUE"""),0)</f>
        <v>0</v>
      </c>
      <c r="AF184" s="2">
        <f ca="1">IFERROR(__xludf.DUMMYFUNCTION("""COMPUTED_VALUE"""),0)</f>
        <v>0</v>
      </c>
      <c r="AG184" s="2">
        <f ca="1">IFERROR(__xludf.DUMMYFUNCTION("""COMPUTED_VALUE"""),0)</f>
        <v>0</v>
      </c>
      <c r="AH184" s="2">
        <f ca="1">IFERROR(__xludf.DUMMYFUNCTION("""COMPUTED_VALUE"""),0)</f>
        <v>0</v>
      </c>
      <c r="AI184" s="2">
        <f ca="1">IFERROR(__xludf.DUMMYFUNCTION("""COMPUTED_VALUE"""),0)</f>
        <v>0</v>
      </c>
      <c r="AJ184" s="2">
        <f ca="1">IFERROR(__xludf.DUMMYFUNCTION("""COMPUTED_VALUE"""),0)</f>
        <v>0</v>
      </c>
      <c r="AK184" s="2">
        <f ca="1">IFERROR(__xludf.DUMMYFUNCTION("""COMPUTED_VALUE"""),0)</f>
        <v>0</v>
      </c>
      <c r="AL184" s="2">
        <f ca="1">IFERROR(__xludf.DUMMYFUNCTION("""COMPUTED_VALUE"""),0)</f>
        <v>0</v>
      </c>
      <c r="AM184" s="2">
        <f ca="1">IFERROR(__xludf.DUMMYFUNCTION("""COMPUTED_VALUE"""),0)</f>
        <v>0</v>
      </c>
      <c r="AN184" s="2">
        <f ca="1">IFERROR(__xludf.DUMMYFUNCTION("""COMPUTED_VALUE"""),0)</f>
        <v>0</v>
      </c>
      <c r="AO184" s="2">
        <f ca="1">IFERROR(__xludf.DUMMYFUNCTION("""COMPUTED_VALUE"""),0)</f>
        <v>0</v>
      </c>
      <c r="AP184" s="2">
        <f ca="1">IFERROR(__xludf.DUMMYFUNCTION("""COMPUTED_VALUE"""),0)</f>
        <v>0</v>
      </c>
      <c r="AQ184" s="2">
        <f ca="1">IFERROR(__xludf.DUMMYFUNCTION("""COMPUTED_VALUE"""),0)</f>
        <v>0</v>
      </c>
      <c r="AR184" s="2">
        <f ca="1">IFERROR(__xludf.DUMMYFUNCTION("""COMPUTED_VALUE"""),0)</f>
        <v>0</v>
      </c>
      <c r="AS184" s="2">
        <f ca="1">IFERROR(__xludf.DUMMYFUNCTION("""COMPUTED_VALUE"""),0)</f>
        <v>0</v>
      </c>
      <c r="AT184" s="2">
        <f ca="1">IFERROR(__xludf.DUMMYFUNCTION("""COMPUTED_VALUE"""),0)</f>
        <v>0</v>
      </c>
      <c r="AU184" s="2">
        <f ca="1">IFERROR(__xludf.DUMMYFUNCTION("""COMPUTED_VALUE"""),0)</f>
        <v>0</v>
      </c>
      <c r="AV184" s="2">
        <f ca="1">IFERROR(__xludf.DUMMYFUNCTION("""COMPUTED_VALUE"""),0)</f>
        <v>0</v>
      </c>
      <c r="AW184" s="2">
        <f ca="1">IFERROR(__xludf.DUMMYFUNCTION("""COMPUTED_VALUE"""),0)</f>
        <v>0</v>
      </c>
      <c r="AX184" s="2">
        <f ca="1">IFERROR(__xludf.DUMMYFUNCTION("""COMPUTED_VALUE"""),0)</f>
        <v>0</v>
      </c>
      <c r="AY184" s="2">
        <f ca="1">IFERROR(__xludf.DUMMYFUNCTION("""COMPUTED_VALUE"""),0)</f>
        <v>0</v>
      </c>
      <c r="AZ184" s="2">
        <f ca="1">IFERROR(__xludf.DUMMYFUNCTION("""COMPUTED_VALUE"""),0)</f>
        <v>0</v>
      </c>
    </row>
    <row r="185" spans="1:52" ht="13.2" x14ac:dyDescent="0.25">
      <c r="A185" s="2" t="str">
        <f ca="1">IFERROR(__xludf.DUMMYFUNCTION("""COMPUTED_VALUE"""),"Nassau County, NY")</f>
        <v>Nassau County, NY</v>
      </c>
      <c r="B185" s="2" t="str">
        <f ca="1">IFERROR(__xludf.DUMMYFUNCTION("""COMPUTED_VALUE"""),"US")</f>
        <v>US</v>
      </c>
      <c r="C185" s="2">
        <f ca="1">IFERROR(__xludf.DUMMYFUNCTION("""COMPUTED_VALUE"""),40.6546)</f>
        <v>40.654600000000002</v>
      </c>
      <c r="D185" s="2">
        <f ca="1">IFERROR(__xludf.DUMMYFUNCTION("""COMPUTED_VALUE"""),-73.5594)</f>
        <v>-73.559399999999997</v>
      </c>
      <c r="E185" s="2">
        <f ca="1">IFERROR(__xludf.DUMMYFUNCTION("""COMPUTED_VALUE"""),0)</f>
        <v>0</v>
      </c>
      <c r="F185" s="2">
        <f ca="1">IFERROR(__xludf.DUMMYFUNCTION("""COMPUTED_VALUE"""),0)</f>
        <v>0</v>
      </c>
      <c r="G185" s="2">
        <f ca="1">IFERROR(__xludf.DUMMYFUNCTION("""COMPUTED_VALUE"""),0)</f>
        <v>0</v>
      </c>
      <c r="H185" s="2">
        <f ca="1">IFERROR(__xludf.DUMMYFUNCTION("""COMPUTED_VALUE"""),0)</f>
        <v>0</v>
      </c>
      <c r="I185" s="2">
        <f ca="1">IFERROR(__xludf.DUMMYFUNCTION("""COMPUTED_VALUE"""),0)</f>
        <v>0</v>
      </c>
      <c r="J185" s="2">
        <f ca="1">IFERROR(__xludf.DUMMYFUNCTION("""COMPUTED_VALUE"""),0)</f>
        <v>0</v>
      </c>
      <c r="K185" s="2">
        <f ca="1">IFERROR(__xludf.DUMMYFUNCTION("""COMPUTED_VALUE"""),0)</f>
        <v>0</v>
      </c>
      <c r="L185" s="2">
        <f ca="1">IFERROR(__xludf.DUMMYFUNCTION("""COMPUTED_VALUE"""),0)</f>
        <v>0</v>
      </c>
      <c r="M185" s="2">
        <f ca="1">IFERROR(__xludf.DUMMYFUNCTION("""COMPUTED_VALUE"""),0)</f>
        <v>0</v>
      </c>
      <c r="N185" s="2">
        <f ca="1">IFERROR(__xludf.DUMMYFUNCTION("""COMPUTED_VALUE"""),0)</f>
        <v>0</v>
      </c>
      <c r="O185" s="2">
        <f ca="1">IFERROR(__xludf.DUMMYFUNCTION("""COMPUTED_VALUE"""),0)</f>
        <v>0</v>
      </c>
      <c r="P185" s="2">
        <f ca="1">IFERROR(__xludf.DUMMYFUNCTION("""COMPUTED_VALUE"""),0)</f>
        <v>0</v>
      </c>
      <c r="Q185" s="2">
        <f ca="1">IFERROR(__xludf.DUMMYFUNCTION("""COMPUTED_VALUE"""),0)</f>
        <v>0</v>
      </c>
      <c r="R185" s="2">
        <f ca="1">IFERROR(__xludf.DUMMYFUNCTION("""COMPUTED_VALUE"""),0)</f>
        <v>0</v>
      </c>
      <c r="S185" s="2">
        <f ca="1">IFERROR(__xludf.DUMMYFUNCTION("""COMPUTED_VALUE"""),0)</f>
        <v>0</v>
      </c>
      <c r="T185" s="2">
        <f ca="1">IFERROR(__xludf.DUMMYFUNCTION("""COMPUTED_VALUE"""),0)</f>
        <v>0</v>
      </c>
      <c r="U185" s="2">
        <f ca="1">IFERROR(__xludf.DUMMYFUNCTION("""COMPUTED_VALUE"""),0)</f>
        <v>0</v>
      </c>
      <c r="V185" s="2">
        <f ca="1">IFERROR(__xludf.DUMMYFUNCTION("""COMPUTED_VALUE"""),0)</f>
        <v>0</v>
      </c>
      <c r="W185" s="2">
        <f ca="1">IFERROR(__xludf.DUMMYFUNCTION("""COMPUTED_VALUE"""),0)</f>
        <v>0</v>
      </c>
      <c r="X185" s="2">
        <f ca="1">IFERROR(__xludf.DUMMYFUNCTION("""COMPUTED_VALUE"""),0)</f>
        <v>0</v>
      </c>
      <c r="Y185" s="2">
        <f ca="1">IFERROR(__xludf.DUMMYFUNCTION("""COMPUTED_VALUE"""),0)</f>
        <v>0</v>
      </c>
      <c r="Z185" s="2">
        <f ca="1">IFERROR(__xludf.DUMMYFUNCTION("""COMPUTED_VALUE"""),0)</f>
        <v>0</v>
      </c>
      <c r="AA185" s="2">
        <f ca="1">IFERROR(__xludf.DUMMYFUNCTION("""COMPUTED_VALUE"""),0)</f>
        <v>0</v>
      </c>
      <c r="AB185" s="2">
        <f ca="1">IFERROR(__xludf.DUMMYFUNCTION("""COMPUTED_VALUE"""),0)</f>
        <v>0</v>
      </c>
      <c r="AC185" s="2">
        <f ca="1">IFERROR(__xludf.DUMMYFUNCTION("""COMPUTED_VALUE"""),0)</f>
        <v>0</v>
      </c>
      <c r="AD185" s="2">
        <f ca="1">IFERROR(__xludf.DUMMYFUNCTION("""COMPUTED_VALUE"""),0)</f>
        <v>0</v>
      </c>
      <c r="AE185" s="2">
        <f ca="1">IFERROR(__xludf.DUMMYFUNCTION("""COMPUTED_VALUE"""),0)</f>
        <v>0</v>
      </c>
      <c r="AF185" s="2">
        <f ca="1">IFERROR(__xludf.DUMMYFUNCTION("""COMPUTED_VALUE"""),0)</f>
        <v>0</v>
      </c>
      <c r="AG185" s="2">
        <f ca="1">IFERROR(__xludf.DUMMYFUNCTION("""COMPUTED_VALUE"""),0)</f>
        <v>0</v>
      </c>
      <c r="AH185" s="2">
        <f ca="1">IFERROR(__xludf.DUMMYFUNCTION("""COMPUTED_VALUE"""),0)</f>
        <v>0</v>
      </c>
      <c r="AI185" s="2">
        <f ca="1">IFERROR(__xludf.DUMMYFUNCTION("""COMPUTED_VALUE"""),0)</f>
        <v>0</v>
      </c>
      <c r="AJ185" s="2">
        <f ca="1">IFERROR(__xludf.DUMMYFUNCTION("""COMPUTED_VALUE"""),0)</f>
        <v>0</v>
      </c>
      <c r="AK185" s="2">
        <f ca="1">IFERROR(__xludf.DUMMYFUNCTION("""COMPUTED_VALUE"""),0)</f>
        <v>0</v>
      </c>
      <c r="AL185" s="2">
        <f ca="1">IFERROR(__xludf.DUMMYFUNCTION("""COMPUTED_VALUE"""),0)</f>
        <v>0</v>
      </c>
      <c r="AM185" s="2">
        <f ca="1">IFERROR(__xludf.DUMMYFUNCTION("""COMPUTED_VALUE"""),0)</f>
        <v>0</v>
      </c>
      <c r="AN185" s="2">
        <f ca="1">IFERROR(__xludf.DUMMYFUNCTION("""COMPUTED_VALUE"""),0)</f>
        <v>0</v>
      </c>
      <c r="AO185" s="2">
        <f ca="1">IFERROR(__xludf.DUMMYFUNCTION("""COMPUTED_VALUE"""),0)</f>
        <v>0</v>
      </c>
      <c r="AP185" s="2">
        <f ca="1">IFERROR(__xludf.DUMMYFUNCTION("""COMPUTED_VALUE"""),0)</f>
        <v>0</v>
      </c>
      <c r="AQ185" s="2">
        <f ca="1">IFERROR(__xludf.DUMMYFUNCTION("""COMPUTED_VALUE"""),0)</f>
        <v>0</v>
      </c>
      <c r="AR185" s="2">
        <f ca="1">IFERROR(__xludf.DUMMYFUNCTION("""COMPUTED_VALUE"""),0)</f>
        <v>0</v>
      </c>
      <c r="AS185" s="2">
        <f ca="1">IFERROR(__xludf.DUMMYFUNCTION("""COMPUTED_VALUE"""),0)</f>
        <v>0</v>
      </c>
      <c r="AT185" s="2">
        <f ca="1">IFERROR(__xludf.DUMMYFUNCTION("""COMPUTED_VALUE"""),0)</f>
        <v>0</v>
      </c>
      <c r="AU185" s="2">
        <f ca="1">IFERROR(__xludf.DUMMYFUNCTION("""COMPUTED_VALUE"""),0)</f>
        <v>0</v>
      </c>
      <c r="AV185" s="2">
        <f ca="1">IFERROR(__xludf.DUMMYFUNCTION("""COMPUTED_VALUE"""),0)</f>
        <v>0</v>
      </c>
      <c r="AW185" s="2">
        <f ca="1">IFERROR(__xludf.DUMMYFUNCTION("""COMPUTED_VALUE"""),0)</f>
        <v>0</v>
      </c>
      <c r="AX185" s="2">
        <f ca="1">IFERROR(__xludf.DUMMYFUNCTION("""COMPUTED_VALUE"""),0)</f>
        <v>0</v>
      </c>
      <c r="AY185" s="2">
        <f ca="1">IFERROR(__xludf.DUMMYFUNCTION("""COMPUTED_VALUE"""),0)</f>
        <v>0</v>
      </c>
      <c r="AZ185" s="2">
        <f ca="1">IFERROR(__xludf.DUMMYFUNCTION("""COMPUTED_VALUE"""),0)</f>
        <v>0</v>
      </c>
    </row>
    <row r="186" spans="1:52" ht="13.2" x14ac:dyDescent="0.25">
      <c r="A186" s="2" t="str">
        <f ca="1">IFERROR(__xludf.DUMMYFUNCTION("""COMPUTED_VALUE"""),"Ramsey County, MN")</f>
        <v>Ramsey County, MN</v>
      </c>
      <c r="B186" s="2" t="str">
        <f ca="1">IFERROR(__xludf.DUMMYFUNCTION("""COMPUTED_VALUE"""),"US")</f>
        <v>US</v>
      </c>
      <c r="C186" s="2">
        <f ca="1">IFERROR(__xludf.DUMMYFUNCTION("""COMPUTED_VALUE"""),44.9964)</f>
        <v>44.996400000000001</v>
      </c>
      <c r="D186" s="2">
        <f ca="1">IFERROR(__xludf.DUMMYFUNCTION("""COMPUTED_VALUE"""),-93.0616)</f>
        <v>-93.061599999999999</v>
      </c>
      <c r="E186" s="2">
        <f ca="1">IFERROR(__xludf.DUMMYFUNCTION("""COMPUTED_VALUE"""),0)</f>
        <v>0</v>
      </c>
      <c r="F186" s="2">
        <f ca="1">IFERROR(__xludf.DUMMYFUNCTION("""COMPUTED_VALUE"""),0)</f>
        <v>0</v>
      </c>
      <c r="G186" s="2">
        <f ca="1">IFERROR(__xludf.DUMMYFUNCTION("""COMPUTED_VALUE"""),0)</f>
        <v>0</v>
      </c>
      <c r="H186" s="2">
        <f ca="1">IFERROR(__xludf.DUMMYFUNCTION("""COMPUTED_VALUE"""),0)</f>
        <v>0</v>
      </c>
      <c r="I186" s="2">
        <f ca="1">IFERROR(__xludf.DUMMYFUNCTION("""COMPUTED_VALUE"""),0)</f>
        <v>0</v>
      </c>
      <c r="J186" s="2">
        <f ca="1">IFERROR(__xludf.DUMMYFUNCTION("""COMPUTED_VALUE"""),0)</f>
        <v>0</v>
      </c>
      <c r="K186" s="2">
        <f ca="1">IFERROR(__xludf.DUMMYFUNCTION("""COMPUTED_VALUE"""),0)</f>
        <v>0</v>
      </c>
      <c r="L186" s="2">
        <f ca="1">IFERROR(__xludf.DUMMYFUNCTION("""COMPUTED_VALUE"""),0)</f>
        <v>0</v>
      </c>
      <c r="M186" s="2">
        <f ca="1">IFERROR(__xludf.DUMMYFUNCTION("""COMPUTED_VALUE"""),0)</f>
        <v>0</v>
      </c>
      <c r="N186" s="2">
        <f ca="1">IFERROR(__xludf.DUMMYFUNCTION("""COMPUTED_VALUE"""),0)</f>
        <v>0</v>
      </c>
      <c r="O186" s="2">
        <f ca="1">IFERROR(__xludf.DUMMYFUNCTION("""COMPUTED_VALUE"""),0)</f>
        <v>0</v>
      </c>
      <c r="P186" s="2">
        <f ca="1">IFERROR(__xludf.DUMMYFUNCTION("""COMPUTED_VALUE"""),0)</f>
        <v>0</v>
      </c>
      <c r="Q186" s="2">
        <f ca="1">IFERROR(__xludf.DUMMYFUNCTION("""COMPUTED_VALUE"""),0)</f>
        <v>0</v>
      </c>
      <c r="R186" s="2">
        <f ca="1">IFERROR(__xludf.DUMMYFUNCTION("""COMPUTED_VALUE"""),0)</f>
        <v>0</v>
      </c>
      <c r="S186" s="2">
        <f ca="1">IFERROR(__xludf.DUMMYFUNCTION("""COMPUTED_VALUE"""),0)</f>
        <v>0</v>
      </c>
      <c r="T186" s="2">
        <f ca="1">IFERROR(__xludf.DUMMYFUNCTION("""COMPUTED_VALUE"""),0)</f>
        <v>0</v>
      </c>
      <c r="U186" s="2">
        <f ca="1">IFERROR(__xludf.DUMMYFUNCTION("""COMPUTED_VALUE"""),0)</f>
        <v>0</v>
      </c>
      <c r="V186" s="2">
        <f ca="1">IFERROR(__xludf.DUMMYFUNCTION("""COMPUTED_VALUE"""),0)</f>
        <v>0</v>
      </c>
      <c r="W186" s="2">
        <f ca="1">IFERROR(__xludf.DUMMYFUNCTION("""COMPUTED_VALUE"""),0)</f>
        <v>0</v>
      </c>
      <c r="X186" s="2">
        <f ca="1">IFERROR(__xludf.DUMMYFUNCTION("""COMPUTED_VALUE"""),0)</f>
        <v>0</v>
      </c>
      <c r="Y186" s="2">
        <f ca="1">IFERROR(__xludf.DUMMYFUNCTION("""COMPUTED_VALUE"""),0)</f>
        <v>0</v>
      </c>
      <c r="Z186" s="2">
        <f ca="1">IFERROR(__xludf.DUMMYFUNCTION("""COMPUTED_VALUE"""),0)</f>
        <v>0</v>
      </c>
      <c r="AA186" s="2">
        <f ca="1">IFERROR(__xludf.DUMMYFUNCTION("""COMPUTED_VALUE"""),0)</f>
        <v>0</v>
      </c>
      <c r="AB186" s="2">
        <f ca="1">IFERROR(__xludf.DUMMYFUNCTION("""COMPUTED_VALUE"""),0)</f>
        <v>0</v>
      </c>
      <c r="AC186" s="2">
        <f ca="1">IFERROR(__xludf.DUMMYFUNCTION("""COMPUTED_VALUE"""),0)</f>
        <v>0</v>
      </c>
      <c r="AD186" s="2">
        <f ca="1">IFERROR(__xludf.DUMMYFUNCTION("""COMPUTED_VALUE"""),0)</f>
        <v>0</v>
      </c>
      <c r="AE186" s="2">
        <f ca="1">IFERROR(__xludf.DUMMYFUNCTION("""COMPUTED_VALUE"""),0)</f>
        <v>0</v>
      </c>
      <c r="AF186" s="2">
        <f ca="1">IFERROR(__xludf.DUMMYFUNCTION("""COMPUTED_VALUE"""),0)</f>
        <v>0</v>
      </c>
      <c r="AG186" s="2">
        <f ca="1">IFERROR(__xludf.DUMMYFUNCTION("""COMPUTED_VALUE"""),0)</f>
        <v>0</v>
      </c>
      <c r="AH186" s="2">
        <f ca="1">IFERROR(__xludf.DUMMYFUNCTION("""COMPUTED_VALUE"""),0)</f>
        <v>0</v>
      </c>
      <c r="AI186" s="2">
        <f ca="1">IFERROR(__xludf.DUMMYFUNCTION("""COMPUTED_VALUE"""),0)</f>
        <v>0</v>
      </c>
      <c r="AJ186" s="2">
        <f ca="1">IFERROR(__xludf.DUMMYFUNCTION("""COMPUTED_VALUE"""),0)</f>
        <v>0</v>
      </c>
      <c r="AK186" s="2">
        <f ca="1">IFERROR(__xludf.DUMMYFUNCTION("""COMPUTED_VALUE"""),0)</f>
        <v>0</v>
      </c>
      <c r="AL186" s="2">
        <f ca="1">IFERROR(__xludf.DUMMYFUNCTION("""COMPUTED_VALUE"""),0)</f>
        <v>0</v>
      </c>
      <c r="AM186" s="2">
        <f ca="1">IFERROR(__xludf.DUMMYFUNCTION("""COMPUTED_VALUE"""),0)</f>
        <v>0</v>
      </c>
      <c r="AN186" s="2">
        <f ca="1">IFERROR(__xludf.DUMMYFUNCTION("""COMPUTED_VALUE"""),0)</f>
        <v>0</v>
      </c>
      <c r="AO186" s="2">
        <f ca="1">IFERROR(__xludf.DUMMYFUNCTION("""COMPUTED_VALUE"""),0)</f>
        <v>0</v>
      </c>
      <c r="AP186" s="2">
        <f ca="1">IFERROR(__xludf.DUMMYFUNCTION("""COMPUTED_VALUE"""),0)</f>
        <v>0</v>
      </c>
      <c r="AQ186" s="2">
        <f ca="1">IFERROR(__xludf.DUMMYFUNCTION("""COMPUTED_VALUE"""),0)</f>
        <v>0</v>
      </c>
      <c r="AR186" s="2">
        <f ca="1">IFERROR(__xludf.DUMMYFUNCTION("""COMPUTED_VALUE"""),0)</f>
        <v>0</v>
      </c>
      <c r="AS186" s="2">
        <f ca="1">IFERROR(__xludf.DUMMYFUNCTION("""COMPUTED_VALUE"""),0)</f>
        <v>0</v>
      </c>
      <c r="AT186" s="2">
        <f ca="1">IFERROR(__xludf.DUMMYFUNCTION("""COMPUTED_VALUE"""),0)</f>
        <v>0</v>
      </c>
      <c r="AU186" s="2">
        <f ca="1">IFERROR(__xludf.DUMMYFUNCTION("""COMPUTED_VALUE"""),0)</f>
        <v>0</v>
      </c>
      <c r="AV186" s="2">
        <f ca="1">IFERROR(__xludf.DUMMYFUNCTION("""COMPUTED_VALUE"""),0)</f>
        <v>0</v>
      </c>
      <c r="AW186" s="2">
        <f ca="1">IFERROR(__xludf.DUMMYFUNCTION("""COMPUTED_VALUE"""),0)</f>
        <v>0</v>
      </c>
      <c r="AX186" s="2">
        <f ca="1">IFERROR(__xludf.DUMMYFUNCTION("""COMPUTED_VALUE"""),0)</f>
        <v>0</v>
      </c>
      <c r="AY186" s="2">
        <f ca="1">IFERROR(__xludf.DUMMYFUNCTION("""COMPUTED_VALUE"""),0)</f>
        <v>0</v>
      </c>
      <c r="AZ186" s="2">
        <f ca="1">IFERROR(__xludf.DUMMYFUNCTION("""COMPUTED_VALUE"""),0)</f>
        <v>0</v>
      </c>
    </row>
    <row r="187" spans="1:52" ht="13.2" x14ac:dyDescent="0.25">
      <c r="A187" s="2" t="str">
        <f ca="1">IFERROR(__xludf.DUMMYFUNCTION("""COMPUTED_VALUE"""),"Washoe County, NV")</f>
        <v>Washoe County, NV</v>
      </c>
      <c r="B187" s="2" t="str">
        <f ca="1">IFERROR(__xludf.DUMMYFUNCTION("""COMPUTED_VALUE"""),"US")</f>
        <v>US</v>
      </c>
      <c r="C187" s="2">
        <f ca="1">IFERROR(__xludf.DUMMYFUNCTION("""COMPUTED_VALUE"""),40.5608)</f>
        <v>40.5608</v>
      </c>
      <c r="D187" s="2">
        <f ca="1">IFERROR(__xludf.DUMMYFUNCTION("""COMPUTED_VALUE"""),-119.6035)</f>
        <v>-119.6035</v>
      </c>
      <c r="E187" s="2">
        <f ca="1">IFERROR(__xludf.DUMMYFUNCTION("""COMPUTED_VALUE"""),0)</f>
        <v>0</v>
      </c>
      <c r="F187" s="2">
        <f ca="1">IFERROR(__xludf.DUMMYFUNCTION("""COMPUTED_VALUE"""),0)</f>
        <v>0</v>
      </c>
      <c r="G187" s="2">
        <f ca="1">IFERROR(__xludf.DUMMYFUNCTION("""COMPUTED_VALUE"""),0)</f>
        <v>0</v>
      </c>
      <c r="H187" s="2">
        <f ca="1">IFERROR(__xludf.DUMMYFUNCTION("""COMPUTED_VALUE"""),0)</f>
        <v>0</v>
      </c>
      <c r="I187" s="2">
        <f ca="1">IFERROR(__xludf.DUMMYFUNCTION("""COMPUTED_VALUE"""),0)</f>
        <v>0</v>
      </c>
      <c r="J187" s="2">
        <f ca="1">IFERROR(__xludf.DUMMYFUNCTION("""COMPUTED_VALUE"""),0)</f>
        <v>0</v>
      </c>
      <c r="K187" s="2">
        <f ca="1">IFERROR(__xludf.DUMMYFUNCTION("""COMPUTED_VALUE"""),0)</f>
        <v>0</v>
      </c>
      <c r="L187" s="2">
        <f ca="1">IFERROR(__xludf.DUMMYFUNCTION("""COMPUTED_VALUE"""),0)</f>
        <v>0</v>
      </c>
      <c r="M187" s="2">
        <f ca="1">IFERROR(__xludf.DUMMYFUNCTION("""COMPUTED_VALUE"""),0)</f>
        <v>0</v>
      </c>
      <c r="N187" s="2">
        <f ca="1">IFERROR(__xludf.DUMMYFUNCTION("""COMPUTED_VALUE"""),0)</f>
        <v>0</v>
      </c>
      <c r="O187" s="2">
        <f ca="1">IFERROR(__xludf.DUMMYFUNCTION("""COMPUTED_VALUE"""),0)</f>
        <v>0</v>
      </c>
      <c r="P187" s="2">
        <f ca="1">IFERROR(__xludf.DUMMYFUNCTION("""COMPUTED_VALUE"""),0)</f>
        <v>0</v>
      </c>
      <c r="Q187" s="2">
        <f ca="1">IFERROR(__xludf.DUMMYFUNCTION("""COMPUTED_VALUE"""),0)</f>
        <v>0</v>
      </c>
      <c r="R187" s="2">
        <f ca="1">IFERROR(__xludf.DUMMYFUNCTION("""COMPUTED_VALUE"""),0)</f>
        <v>0</v>
      </c>
      <c r="S187" s="2">
        <f ca="1">IFERROR(__xludf.DUMMYFUNCTION("""COMPUTED_VALUE"""),0)</f>
        <v>0</v>
      </c>
      <c r="T187" s="2">
        <f ca="1">IFERROR(__xludf.DUMMYFUNCTION("""COMPUTED_VALUE"""),0)</f>
        <v>0</v>
      </c>
      <c r="U187" s="2">
        <f ca="1">IFERROR(__xludf.DUMMYFUNCTION("""COMPUTED_VALUE"""),0)</f>
        <v>0</v>
      </c>
      <c r="V187" s="2">
        <f ca="1">IFERROR(__xludf.DUMMYFUNCTION("""COMPUTED_VALUE"""),0)</f>
        <v>0</v>
      </c>
      <c r="W187" s="2">
        <f ca="1">IFERROR(__xludf.DUMMYFUNCTION("""COMPUTED_VALUE"""),0)</f>
        <v>0</v>
      </c>
      <c r="X187" s="2">
        <f ca="1">IFERROR(__xludf.DUMMYFUNCTION("""COMPUTED_VALUE"""),0)</f>
        <v>0</v>
      </c>
      <c r="Y187" s="2">
        <f ca="1">IFERROR(__xludf.DUMMYFUNCTION("""COMPUTED_VALUE"""),0)</f>
        <v>0</v>
      </c>
      <c r="Z187" s="2">
        <f ca="1">IFERROR(__xludf.DUMMYFUNCTION("""COMPUTED_VALUE"""),0)</f>
        <v>0</v>
      </c>
      <c r="AA187" s="2">
        <f ca="1">IFERROR(__xludf.DUMMYFUNCTION("""COMPUTED_VALUE"""),0)</f>
        <v>0</v>
      </c>
      <c r="AB187" s="2">
        <f ca="1">IFERROR(__xludf.DUMMYFUNCTION("""COMPUTED_VALUE"""),0)</f>
        <v>0</v>
      </c>
      <c r="AC187" s="2">
        <f ca="1">IFERROR(__xludf.DUMMYFUNCTION("""COMPUTED_VALUE"""),0)</f>
        <v>0</v>
      </c>
      <c r="AD187" s="2">
        <f ca="1">IFERROR(__xludf.DUMMYFUNCTION("""COMPUTED_VALUE"""),0)</f>
        <v>0</v>
      </c>
      <c r="AE187" s="2">
        <f ca="1">IFERROR(__xludf.DUMMYFUNCTION("""COMPUTED_VALUE"""),0)</f>
        <v>0</v>
      </c>
      <c r="AF187" s="2">
        <f ca="1">IFERROR(__xludf.DUMMYFUNCTION("""COMPUTED_VALUE"""),0)</f>
        <v>0</v>
      </c>
      <c r="AG187" s="2">
        <f ca="1">IFERROR(__xludf.DUMMYFUNCTION("""COMPUTED_VALUE"""),0)</f>
        <v>0</v>
      </c>
      <c r="AH187" s="2">
        <f ca="1">IFERROR(__xludf.DUMMYFUNCTION("""COMPUTED_VALUE"""),0)</f>
        <v>0</v>
      </c>
      <c r="AI187" s="2">
        <f ca="1">IFERROR(__xludf.DUMMYFUNCTION("""COMPUTED_VALUE"""),0)</f>
        <v>0</v>
      </c>
      <c r="AJ187" s="2">
        <f ca="1">IFERROR(__xludf.DUMMYFUNCTION("""COMPUTED_VALUE"""),0)</f>
        <v>0</v>
      </c>
      <c r="AK187" s="2">
        <f ca="1">IFERROR(__xludf.DUMMYFUNCTION("""COMPUTED_VALUE"""),0)</f>
        <v>0</v>
      </c>
      <c r="AL187" s="2">
        <f ca="1">IFERROR(__xludf.DUMMYFUNCTION("""COMPUTED_VALUE"""),0)</f>
        <v>0</v>
      </c>
      <c r="AM187" s="2">
        <f ca="1">IFERROR(__xludf.DUMMYFUNCTION("""COMPUTED_VALUE"""),0)</f>
        <v>0</v>
      </c>
      <c r="AN187" s="2">
        <f ca="1">IFERROR(__xludf.DUMMYFUNCTION("""COMPUTED_VALUE"""),0)</f>
        <v>0</v>
      </c>
      <c r="AO187" s="2">
        <f ca="1">IFERROR(__xludf.DUMMYFUNCTION("""COMPUTED_VALUE"""),0)</f>
        <v>0</v>
      </c>
      <c r="AP187" s="2">
        <f ca="1">IFERROR(__xludf.DUMMYFUNCTION("""COMPUTED_VALUE"""),0)</f>
        <v>0</v>
      </c>
      <c r="AQ187" s="2">
        <f ca="1">IFERROR(__xludf.DUMMYFUNCTION("""COMPUTED_VALUE"""),0)</f>
        <v>0</v>
      </c>
      <c r="AR187" s="2">
        <f ca="1">IFERROR(__xludf.DUMMYFUNCTION("""COMPUTED_VALUE"""),0)</f>
        <v>0</v>
      </c>
      <c r="AS187" s="2">
        <f ca="1">IFERROR(__xludf.DUMMYFUNCTION("""COMPUTED_VALUE"""),0)</f>
        <v>0</v>
      </c>
      <c r="AT187" s="2">
        <f ca="1">IFERROR(__xludf.DUMMYFUNCTION("""COMPUTED_VALUE"""),0)</f>
        <v>0</v>
      </c>
      <c r="AU187" s="2">
        <f ca="1">IFERROR(__xludf.DUMMYFUNCTION("""COMPUTED_VALUE"""),0)</f>
        <v>0</v>
      </c>
      <c r="AV187" s="2">
        <f ca="1">IFERROR(__xludf.DUMMYFUNCTION("""COMPUTED_VALUE"""),0)</f>
        <v>0</v>
      </c>
      <c r="AW187" s="2">
        <f ca="1">IFERROR(__xludf.DUMMYFUNCTION("""COMPUTED_VALUE"""),0)</f>
        <v>0</v>
      </c>
      <c r="AX187" s="2">
        <f ca="1">IFERROR(__xludf.DUMMYFUNCTION("""COMPUTED_VALUE"""),0)</f>
        <v>0</v>
      </c>
      <c r="AY187" s="2">
        <f ca="1">IFERROR(__xludf.DUMMYFUNCTION("""COMPUTED_VALUE"""),0)</f>
        <v>0</v>
      </c>
      <c r="AZ187" s="2">
        <f ca="1">IFERROR(__xludf.DUMMYFUNCTION("""COMPUTED_VALUE"""),0)</f>
        <v>0</v>
      </c>
    </row>
    <row r="188" spans="1:52" ht="13.2" x14ac:dyDescent="0.25">
      <c r="A188" s="2" t="str">
        <f ca="1">IFERROR(__xludf.DUMMYFUNCTION("""COMPUTED_VALUE"""),"Wayne County, PA")</f>
        <v>Wayne County, PA</v>
      </c>
      <c r="B188" s="2" t="str">
        <f ca="1">IFERROR(__xludf.DUMMYFUNCTION("""COMPUTED_VALUE"""),"US")</f>
        <v>US</v>
      </c>
      <c r="C188" s="2">
        <f ca="1">IFERROR(__xludf.DUMMYFUNCTION("""COMPUTED_VALUE"""),41.6739)</f>
        <v>41.673900000000003</v>
      </c>
      <c r="D188" s="2">
        <f ca="1">IFERROR(__xludf.DUMMYFUNCTION("""COMPUTED_VALUE"""),-75.2479)</f>
        <v>-75.247900000000001</v>
      </c>
      <c r="E188" s="2">
        <f ca="1">IFERROR(__xludf.DUMMYFUNCTION("""COMPUTED_VALUE"""),0)</f>
        <v>0</v>
      </c>
      <c r="F188" s="2">
        <f ca="1">IFERROR(__xludf.DUMMYFUNCTION("""COMPUTED_VALUE"""),0)</f>
        <v>0</v>
      </c>
      <c r="G188" s="2">
        <f ca="1">IFERROR(__xludf.DUMMYFUNCTION("""COMPUTED_VALUE"""),0)</f>
        <v>0</v>
      </c>
      <c r="H188" s="2">
        <f ca="1">IFERROR(__xludf.DUMMYFUNCTION("""COMPUTED_VALUE"""),0)</f>
        <v>0</v>
      </c>
      <c r="I188" s="2">
        <f ca="1">IFERROR(__xludf.DUMMYFUNCTION("""COMPUTED_VALUE"""),0)</f>
        <v>0</v>
      </c>
      <c r="J188" s="2">
        <f ca="1">IFERROR(__xludf.DUMMYFUNCTION("""COMPUTED_VALUE"""),0)</f>
        <v>0</v>
      </c>
      <c r="K188" s="2">
        <f ca="1">IFERROR(__xludf.DUMMYFUNCTION("""COMPUTED_VALUE"""),0)</f>
        <v>0</v>
      </c>
      <c r="L188" s="2">
        <f ca="1">IFERROR(__xludf.DUMMYFUNCTION("""COMPUTED_VALUE"""),0)</f>
        <v>0</v>
      </c>
      <c r="M188" s="2">
        <f ca="1">IFERROR(__xludf.DUMMYFUNCTION("""COMPUTED_VALUE"""),0)</f>
        <v>0</v>
      </c>
      <c r="N188" s="2">
        <f ca="1">IFERROR(__xludf.DUMMYFUNCTION("""COMPUTED_VALUE"""),0)</f>
        <v>0</v>
      </c>
      <c r="O188" s="2">
        <f ca="1">IFERROR(__xludf.DUMMYFUNCTION("""COMPUTED_VALUE"""),0)</f>
        <v>0</v>
      </c>
      <c r="P188" s="2">
        <f ca="1">IFERROR(__xludf.DUMMYFUNCTION("""COMPUTED_VALUE"""),0)</f>
        <v>0</v>
      </c>
      <c r="Q188" s="2">
        <f ca="1">IFERROR(__xludf.DUMMYFUNCTION("""COMPUTED_VALUE"""),0)</f>
        <v>0</v>
      </c>
      <c r="R188" s="2">
        <f ca="1">IFERROR(__xludf.DUMMYFUNCTION("""COMPUTED_VALUE"""),0)</f>
        <v>0</v>
      </c>
      <c r="S188" s="2">
        <f ca="1">IFERROR(__xludf.DUMMYFUNCTION("""COMPUTED_VALUE"""),0)</f>
        <v>0</v>
      </c>
      <c r="T188" s="2">
        <f ca="1">IFERROR(__xludf.DUMMYFUNCTION("""COMPUTED_VALUE"""),0)</f>
        <v>0</v>
      </c>
      <c r="U188" s="2">
        <f ca="1">IFERROR(__xludf.DUMMYFUNCTION("""COMPUTED_VALUE"""),0)</f>
        <v>0</v>
      </c>
      <c r="V188" s="2">
        <f ca="1">IFERROR(__xludf.DUMMYFUNCTION("""COMPUTED_VALUE"""),0)</f>
        <v>0</v>
      </c>
      <c r="W188" s="2">
        <f ca="1">IFERROR(__xludf.DUMMYFUNCTION("""COMPUTED_VALUE"""),0)</f>
        <v>0</v>
      </c>
      <c r="X188" s="2">
        <f ca="1">IFERROR(__xludf.DUMMYFUNCTION("""COMPUTED_VALUE"""),0)</f>
        <v>0</v>
      </c>
      <c r="Y188" s="2">
        <f ca="1">IFERROR(__xludf.DUMMYFUNCTION("""COMPUTED_VALUE"""),0)</f>
        <v>0</v>
      </c>
      <c r="Z188" s="2">
        <f ca="1">IFERROR(__xludf.DUMMYFUNCTION("""COMPUTED_VALUE"""),0)</f>
        <v>0</v>
      </c>
      <c r="AA188" s="2">
        <f ca="1">IFERROR(__xludf.DUMMYFUNCTION("""COMPUTED_VALUE"""),0)</f>
        <v>0</v>
      </c>
      <c r="AB188" s="2">
        <f ca="1">IFERROR(__xludf.DUMMYFUNCTION("""COMPUTED_VALUE"""),0)</f>
        <v>0</v>
      </c>
      <c r="AC188" s="2">
        <f ca="1">IFERROR(__xludf.DUMMYFUNCTION("""COMPUTED_VALUE"""),0)</f>
        <v>0</v>
      </c>
      <c r="AD188" s="2">
        <f ca="1">IFERROR(__xludf.DUMMYFUNCTION("""COMPUTED_VALUE"""),0)</f>
        <v>0</v>
      </c>
      <c r="AE188" s="2">
        <f ca="1">IFERROR(__xludf.DUMMYFUNCTION("""COMPUTED_VALUE"""),0)</f>
        <v>0</v>
      </c>
      <c r="AF188" s="2">
        <f ca="1">IFERROR(__xludf.DUMMYFUNCTION("""COMPUTED_VALUE"""),0)</f>
        <v>0</v>
      </c>
      <c r="AG188" s="2">
        <f ca="1">IFERROR(__xludf.DUMMYFUNCTION("""COMPUTED_VALUE"""),0)</f>
        <v>0</v>
      </c>
      <c r="AH188" s="2">
        <f ca="1">IFERROR(__xludf.DUMMYFUNCTION("""COMPUTED_VALUE"""),0)</f>
        <v>0</v>
      </c>
      <c r="AI188" s="2">
        <f ca="1">IFERROR(__xludf.DUMMYFUNCTION("""COMPUTED_VALUE"""),0)</f>
        <v>0</v>
      </c>
      <c r="AJ188" s="2">
        <f ca="1">IFERROR(__xludf.DUMMYFUNCTION("""COMPUTED_VALUE"""),0)</f>
        <v>0</v>
      </c>
      <c r="AK188" s="2">
        <f ca="1">IFERROR(__xludf.DUMMYFUNCTION("""COMPUTED_VALUE"""),0)</f>
        <v>0</v>
      </c>
      <c r="AL188" s="2">
        <f ca="1">IFERROR(__xludf.DUMMYFUNCTION("""COMPUTED_VALUE"""),0)</f>
        <v>0</v>
      </c>
      <c r="AM188" s="2">
        <f ca="1">IFERROR(__xludf.DUMMYFUNCTION("""COMPUTED_VALUE"""),0)</f>
        <v>0</v>
      </c>
      <c r="AN188" s="2">
        <f ca="1">IFERROR(__xludf.DUMMYFUNCTION("""COMPUTED_VALUE"""),0)</f>
        <v>0</v>
      </c>
      <c r="AO188" s="2">
        <f ca="1">IFERROR(__xludf.DUMMYFUNCTION("""COMPUTED_VALUE"""),0)</f>
        <v>0</v>
      </c>
      <c r="AP188" s="2">
        <f ca="1">IFERROR(__xludf.DUMMYFUNCTION("""COMPUTED_VALUE"""),0)</f>
        <v>0</v>
      </c>
      <c r="AQ188" s="2">
        <f ca="1">IFERROR(__xludf.DUMMYFUNCTION("""COMPUTED_VALUE"""),0)</f>
        <v>0</v>
      </c>
      <c r="AR188" s="2">
        <f ca="1">IFERROR(__xludf.DUMMYFUNCTION("""COMPUTED_VALUE"""),0)</f>
        <v>0</v>
      </c>
      <c r="AS188" s="2">
        <f ca="1">IFERROR(__xludf.DUMMYFUNCTION("""COMPUTED_VALUE"""),0)</f>
        <v>0</v>
      </c>
      <c r="AT188" s="2">
        <f ca="1">IFERROR(__xludf.DUMMYFUNCTION("""COMPUTED_VALUE"""),0)</f>
        <v>0</v>
      </c>
      <c r="AU188" s="2">
        <f ca="1">IFERROR(__xludf.DUMMYFUNCTION("""COMPUTED_VALUE"""),0)</f>
        <v>0</v>
      </c>
      <c r="AV188" s="2">
        <f ca="1">IFERROR(__xludf.DUMMYFUNCTION("""COMPUTED_VALUE"""),0)</f>
        <v>0</v>
      </c>
      <c r="AW188" s="2">
        <f ca="1">IFERROR(__xludf.DUMMYFUNCTION("""COMPUTED_VALUE"""),0)</f>
        <v>0</v>
      </c>
      <c r="AX188" s="2">
        <f ca="1">IFERROR(__xludf.DUMMYFUNCTION("""COMPUTED_VALUE"""),0)</f>
        <v>0</v>
      </c>
      <c r="AY188" s="2">
        <f ca="1">IFERROR(__xludf.DUMMYFUNCTION("""COMPUTED_VALUE"""),0)</f>
        <v>0</v>
      </c>
      <c r="AZ188" s="2">
        <f ca="1">IFERROR(__xludf.DUMMYFUNCTION("""COMPUTED_VALUE"""),0)</f>
        <v>0</v>
      </c>
    </row>
    <row r="189" spans="1:52" ht="13.2" x14ac:dyDescent="0.25">
      <c r="A189" s="2" t="str">
        <f ca="1">IFERROR(__xludf.DUMMYFUNCTION("""COMPUTED_VALUE"""),"Yolo County, CA")</f>
        <v>Yolo County, CA</v>
      </c>
      <c r="B189" s="2" t="str">
        <f ca="1">IFERROR(__xludf.DUMMYFUNCTION("""COMPUTED_VALUE"""),"US")</f>
        <v>US</v>
      </c>
      <c r="C189" s="2">
        <f ca="1">IFERROR(__xludf.DUMMYFUNCTION("""COMPUTED_VALUE"""),38.7646)</f>
        <v>38.764600000000002</v>
      </c>
      <c r="D189" s="2">
        <f ca="1">IFERROR(__xludf.DUMMYFUNCTION("""COMPUTED_VALUE"""),-121.9018)</f>
        <v>-121.90179999999999</v>
      </c>
      <c r="E189" s="2">
        <f ca="1">IFERROR(__xludf.DUMMYFUNCTION("""COMPUTED_VALUE"""),0)</f>
        <v>0</v>
      </c>
      <c r="F189" s="2">
        <f ca="1">IFERROR(__xludf.DUMMYFUNCTION("""COMPUTED_VALUE"""),0)</f>
        <v>0</v>
      </c>
      <c r="G189" s="2">
        <f ca="1">IFERROR(__xludf.DUMMYFUNCTION("""COMPUTED_VALUE"""),0)</f>
        <v>0</v>
      </c>
      <c r="H189" s="2">
        <f ca="1">IFERROR(__xludf.DUMMYFUNCTION("""COMPUTED_VALUE"""),0)</f>
        <v>0</v>
      </c>
      <c r="I189" s="2">
        <f ca="1">IFERROR(__xludf.DUMMYFUNCTION("""COMPUTED_VALUE"""),0)</f>
        <v>0</v>
      </c>
      <c r="J189" s="2">
        <f ca="1">IFERROR(__xludf.DUMMYFUNCTION("""COMPUTED_VALUE"""),0)</f>
        <v>0</v>
      </c>
      <c r="K189" s="2">
        <f ca="1">IFERROR(__xludf.DUMMYFUNCTION("""COMPUTED_VALUE"""),0)</f>
        <v>0</v>
      </c>
      <c r="L189" s="2">
        <f ca="1">IFERROR(__xludf.DUMMYFUNCTION("""COMPUTED_VALUE"""),0)</f>
        <v>0</v>
      </c>
      <c r="M189" s="2">
        <f ca="1">IFERROR(__xludf.DUMMYFUNCTION("""COMPUTED_VALUE"""),0)</f>
        <v>0</v>
      </c>
      <c r="N189" s="2">
        <f ca="1">IFERROR(__xludf.DUMMYFUNCTION("""COMPUTED_VALUE"""),0)</f>
        <v>0</v>
      </c>
      <c r="O189" s="2">
        <f ca="1">IFERROR(__xludf.DUMMYFUNCTION("""COMPUTED_VALUE"""),0)</f>
        <v>0</v>
      </c>
      <c r="P189" s="2">
        <f ca="1">IFERROR(__xludf.DUMMYFUNCTION("""COMPUTED_VALUE"""),0)</f>
        <v>0</v>
      </c>
      <c r="Q189" s="2">
        <f ca="1">IFERROR(__xludf.DUMMYFUNCTION("""COMPUTED_VALUE"""),0)</f>
        <v>0</v>
      </c>
      <c r="R189" s="2">
        <f ca="1">IFERROR(__xludf.DUMMYFUNCTION("""COMPUTED_VALUE"""),0)</f>
        <v>0</v>
      </c>
      <c r="S189" s="2">
        <f ca="1">IFERROR(__xludf.DUMMYFUNCTION("""COMPUTED_VALUE"""),0)</f>
        <v>0</v>
      </c>
      <c r="T189" s="2">
        <f ca="1">IFERROR(__xludf.DUMMYFUNCTION("""COMPUTED_VALUE"""),0)</f>
        <v>0</v>
      </c>
      <c r="U189" s="2">
        <f ca="1">IFERROR(__xludf.DUMMYFUNCTION("""COMPUTED_VALUE"""),0)</f>
        <v>0</v>
      </c>
      <c r="V189" s="2">
        <f ca="1">IFERROR(__xludf.DUMMYFUNCTION("""COMPUTED_VALUE"""),0)</f>
        <v>0</v>
      </c>
      <c r="W189" s="2">
        <f ca="1">IFERROR(__xludf.DUMMYFUNCTION("""COMPUTED_VALUE"""),0)</f>
        <v>0</v>
      </c>
      <c r="X189" s="2">
        <f ca="1">IFERROR(__xludf.DUMMYFUNCTION("""COMPUTED_VALUE"""),0)</f>
        <v>0</v>
      </c>
      <c r="Y189" s="2">
        <f ca="1">IFERROR(__xludf.DUMMYFUNCTION("""COMPUTED_VALUE"""),0)</f>
        <v>0</v>
      </c>
      <c r="Z189" s="2">
        <f ca="1">IFERROR(__xludf.DUMMYFUNCTION("""COMPUTED_VALUE"""),0)</f>
        <v>0</v>
      </c>
      <c r="AA189" s="2">
        <f ca="1">IFERROR(__xludf.DUMMYFUNCTION("""COMPUTED_VALUE"""),0)</f>
        <v>0</v>
      </c>
      <c r="AB189" s="2">
        <f ca="1">IFERROR(__xludf.DUMMYFUNCTION("""COMPUTED_VALUE"""),0)</f>
        <v>0</v>
      </c>
      <c r="AC189" s="2">
        <f ca="1">IFERROR(__xludf.DUMMYFUNCTION("""COMPUTED_VALUE"""),0)</f>
        <v>0</v>
      </c>
      <c r="AD189" s="2">
        <f ca="1">IFERROR(__xludf.DUMMYFUNCTION("""COMPUTED_VALUE"""),0)</f>
        <v>0</v>
      </c>
      <c r="AE189" s="2">
        <f ca="1">IFERROR(__xludf.DUMMYFUNCTION("""COMPUTED_VALUE"""),0)</f>
        <v>0</v>
      </c>
      <c r="AF189" s="2">
        <f ca="1">IFERROR(__xludf.DUMMYFUNCTION("""COMPUTED_VALUE"""),0)</f>
        <v>0</v>
      </c>
      <c r="AG189" s="2">
        <f ca="1">IFERROR(__xludf.DUMMYFUNCTION("""COMPUTED_VALUE"""),0)</f>
        <v>0</v>
      </c>
      <c r="AH189" s="2">
        <f ca="1">IFERROR(__xludf.DUMMYFUNCTION("""COMPUTED_VALUE"""),0)</f>
        <v>0</v>
      </c>
      <c r="AI189" s="2">
        <f ca="1">IFERROR(__xludf.DUMMYFUNCTION("""COMPUTED_VALUE"""),0)</f>
        <v>0</v>
      </c>
      <c r="AJ189" s="2">
        <f ca="1">IFERROR(__xludf.DUMMYFUNCTION("""COMPUTED_VALUE"""),0)</f>
        <v>0</v>
      </c>
      <c r="AK189" s="2">
        <f ca="1">IFERROR(__xludf.DUMMYFUNCTION("""COMPUTED_VALUE"""),0)</f>
        <v>0</v>
      </c>
      <c r="AL189" s="2">
        <f ca="1">IFERROR(__xludf.DUMMYFUNCTION("""COMPUTED_VALUE"""),0)</f>
        <v>0</v>
      </c>
      <c r="AM189" s="2">
        <f ca="1">IFERROR(__xludf.DUMMYFUNCTION("""COMPUTED_VALUE"""),0)</f>
        <v>0</v>
      </c>
      <c r="AN189" s="2">
        <f ca="1">IFERROR(__xludf.DUMMYFUNCTION("""COMPUTED_VALUE"""),0)</f>
        <v>0</v>
      </c>
      <c r="AO189" s="2">
        <f ca="1">IFERROR(__xludf.DUMMYFUNCTION("""COMPUTED_VALUE"""),0)</f>
        <v>0</v>
      </c>
      <c r="AP189" s="2">
        <f ca="1">IFERROR(__xludf.DUMMYFUNCTION("""COMPUTED_VALUE"""),0)</f>
        <v>0</v>
      </c>
      <c r="AQ189" s="2">
        <f ca="1">IFERROR(__xludf.DUMMYFUNCTION("""COMPUTED_VALUE"""),0)</f>
        <v>0</v>
      </c>
      <c r="AR189" s="2">
        <f ca="1">IFERROR(__xludf.DUMMYFUNCTION("""COMPUTED_VALUE"""),0)</f>
        <v>0</v>
      </c>
      <c r="AS189" s="2">
        <f ca="1">IFERROR(__xludf.DUMMYFUNCTION("""COMPUTED_VALUE"""),0)</f>
        <v>0</v>
      </c>
      <c r="AT189" s="2">
        <f ca="1">IFERROR(__xludf.DUMMYFUNCTION("""COMPUTED_VALUE"""),0)</f>
        <v>0</v>
      </c>
      <c r="AU189" s="2">
        <f ca="1">IFERROR(__xludf.DUMMYFUNCTION("""COMPUTED_VALUE"""),0)</f>
        <v>0</v>
      </c>
      <c r="AV189" s="2">
        <f ca="1">IFERROR(__xludf.DUMMYFUNCTION("""COMPUTED_VALUE"""),0)</f>
        <v>0</v>
      </c>
      <c r="AW189" s="2">
        <f ca="1">IFERROR(__xludf.DUMMYFUNCTION("""COMPUTED_VALUE"""),0)</f>
        <v>0</v>
      </c>
      <c r="AX189" s="2">
        <f ca="1">IFERROR(__xludf.DUMMYFUNCTION("""COMPUTED_VALUE"""),0)</f>
        <v>0</v>
      </c>
      <c r="AY189" s="2">
        <f ca="1">IFERROR(__xludf.DUMMYFUNCTION("""COMPUTED_VALUE"""),0)</f>
        <v>0</v>
      </c>
      <c r="AZ189" s="2">
        <f ca="1">IFERROR(__xludf.DUMMYFUNCTION("""COMPUTED_VALUE"""),0)</f>
        <v>0</v>
      </c>
    </row>
    <row r="190" spans="1:52" ht="13.2" x14ac:dyDescent="0.25">
      <c r="A190" s="2" t="str">
        <f ca="1">IFERROR(__xludf.DUMMYFUNCTION("""COMPUTED_VALUE"""),"")</f>
        <v/>
      </c>
      <c r="B190" s="2" t="str">
        <f ca="1">IFERROR(__xludf.DUMMYFUNCTION("""COMPUTED_VALUE"""),"Vatican City")</f>
        <v>Vatican City</v>
      </c>
      <c r="C190" s="2">
        <f ca="1">IFERROR(__xludf.DUMMYFUNCTION("""COMPUTED_VALUE"""),41.9029)</f>
        <v>41.902900000000002</v>
      </c>
      <c r="D190" s="2">
        <f ca="1">IFERROR(__xludf.DUMMYFUNCTION("""COMPUTED_VALUE"""),12.4534)</f>
        <v>12.4534</v>
      </c>
      <c r="E190" s="2">
        <f ca="1">IFERROR(__xludf.DUMMYFUNCTION("""COMPUTED_VALUE"""),0)</f>
        <v>0</v>
      </c>
      <c r="F190" s="2">
        <f ca="1">IFERROR(__xludf.DUMMYFUNCTION("""COMPUTED_VALUE"""),0)</f>
        <v>0</v>
      </c>
      <c r="G190" s="2">
        <f ca="1">IFERROR(__xludf.DUMMYFUNCTION("""COMPUTED_VALUE"""),0)</f>
        <v>0</v>
      </c>
      <c r="H190" s="2">
        <f ca="1">IFERROR(__xludf.DUMMYFUNCTION("""COMPUTED_VALUE"""),0)</f>
        <v>0</v>
      </c>
      <c r="I190" s="2">
        <f ca="1">IFERROR(__xludf.DUMMYFUNCTION("""COMPUTED_VALUE"""),0)</f>
        <v>0</v>
      </c>
      <c r="J190" s="2">
        <f ca="1">IFERROR(__xludf.DUMMYFUNCTION("""COMPUTED_VALUE"""),0)</f>
        <v>0</v>
      </c>
      <c r="K190" s="2">
        <f ca="1">IFERROR(__xludf.DUMMYFUNCTION("""COMPUTED_VALUE"""),0)</f>
        <v>0</v>
      </c>
      <c r="L190" s="2">
        <f ca="1">IFERROR(__xludf.DUMMYFUNCTION("""COMPUTED_VALUE"""),0)</f>
        <v>0</v>
      </c>
      <c r="M190" s="2">
        <f ca="1">IFERROR(__xludf.DUMMYFUNCTION("""COMPUTED_VALUE"""),0)</f>
        <v>0</v>
      </c>
      <c r="N190" s="2">
        <f ca="1">IFERROR(__xludf.DUMMYFUNCTION("""COMPUTED_VALUE"""),0)</f>
        <v>0</v>
      </c>
      <c r="O190" s="2">
        <f ca="1">IFERROR(__xludf.DUMMYFUNCTION("""COMPUTED_VALUE"""),0)</f>
        <v>0</v>
      </c>
      <c r="P190" s="2">
        <f ca="1">IFERROR(__xludf.DUMMYFUNCTION("""COMPUTED_VALUE"""),0)</f>
        <v>0</v>
      </c>
      <c r="Q190" s="2">
        <f ca="1">IFERROR(__xludf.DUMMYFUNCTION("""COMPUTED_VALUE"""),0)</f>
        <v>0</v>
      </c>
      <c r="R190" s="2">
        <f ca="1">IFERROR(__xludf.DUMMYFUNCTION("""COMPUTED_VALUE"""),0)</f>
        <v>0</v>
      </c>
      <c r="S190" s="2">
        <f ca="1">IFERROR(__xludf.DUMMYFUNCTION("""COMPUTED_VALUE"""),0)</f>
        <v>0</v>
      </c>
      <c r="T190" s="2">
        <f ca="1">IFERROR(__xludf.DUMMYFUNCTION("""COMPUTED_VALUE"""),0)</f>
        <v>0</v>
      </c>
      <c r="U190" s="2">
        <f ca="1">IFERROR(__xludf.DUMMYFUNCTION("""COMPUTED_VALUE"""),0)</f>
        <v>0</v>
      </c>
      <c r="V190" s="2">
        <f ca="1">IFERROR(__xludf.DUMMYFUNCTION("""COMPUTED_VALUE"""),0)</f>
        <v>0</v>
      </c>
      <c r="W190" s="2">
        <f ca="1">IFERROR(__xludf.DUMMYFUNCTION("""COMPUTED_VALUE"""),0)</f>
        <v>0</v>
      </c>
      <c r="X190" s="2">
        <f ca="1">IFERROR(__xludf.DUMMYFUNCTION("""COMPUTED_VALUE"""),0)</f>
        <v>0</v>
      </c>
      <c r="Y190" s="2">
        <f ca="1">IFERROR(__xludf.DUMMYFUNCTION("""COMPUTED_VALUE"""),0)</f>
        <v>0</v>
      </c>
      <c r="Z190" s="2">
        <f ca="1">IFERROR(__xludf.DUMMYFUNCTION("""COMPUTED_VALUE"""),0)</f>
        <v>0</v>
      </c>
      <c r="AA190" s="2">
        <f ca="1">IFERROR(__xludf.DUMMYFUNCTION("""COMPUTED_VALUE"""),0)</f>
        <v>0</v>
      </c>
      <c r="AB190" s="2">
        <f ca="1">IFERROR(__xludf.DUMMYFUNCTION("""COMPUTED_VALUE"""),0)</f>
        <v>0</v>
      </c>
      <c r="AC190" s="2">
        <f ca="1">IFERROR(__xludf.DUMMYFUNCTION("""COMPUTED_VALUE"""),0)</f>
        <v>0</v>
      </c>
      <c r="AD190" s="2">
        <f ca="1">IFERROR(__xludf.DUMMYFUNCTION("""COMPUTED_VALUE"""),0)</f>
        <v>0</v>
      </c>
      <c r="AE190" s="2">
        <f ca="1">IFERROR(__xludf.DUMMYFUNCTION("""COMPUTED_VALUE"""),0)</f>
        <v>0</v>
      </c>
      <c r="AF190" s="2">
        <f ca="1">IFERROR(__xludf.DUMMYFUNCTION("""COMPUTED_VALUE"""),0)</f>
        <v>0</v>
      </c>
      <c r="AG190" s="2">
        <f ca="1">IFERROR(__xludf.DUMMYFUNCTION("""COMPUTED_VALUE"""),0)</f>
        <v>0</v>
      </c>
      <c r="AH190" s="2">
        <f ca="1">IFERROR(__xludf.DUMMYFUNCTION("""COMPUTED_VALUE"""),0)</f>
        <v>0</v>
      </c>
      <c r="AI190" s="2">
        <f ca="1">IFERROR(__xludf.DUMMYFUNCTION("""COMPUTED_VALUE"""),0)</f>
        <v>0</v>
      </c>
      <c r="AJ190" s="2">
        <f ca="1">IFERROR(__xludf.DUMMYFUNCTION("""COMPUTED_VALUE"""),0)</f>
        <v>0</v>
      </c>
      <c r="AK190" s="2">
        <f ca="1">IFERROR(__xludf.DUMMYFUNCTION("""COMPUTED_VALUE"""),0)</f>
        <v>0</v>
      </c>
      <c r="AL190" s="2">
        <f ca="1">IFERROR(__xludf.DUMMYFUNCTION("""COMPUTED_VALUE"""),0)</f>
        <v>0</v>
      </c>
      <c r="AM190" s="2">
        <f ca="1">IFERROR(__xludf.DUMMYFUNCTION("""COMPUTED_VALUE"""),0)</f>
        <v>0</v>
      </c>
      <c r="AN190" s="2">
        <f ca="1">IFERROR(__xludf.DUMMYFUNCTION("""COMPUTED_VALUE"""),0)</f>
        <v>0</v>
      </c>
      <c r="AO190" s="2">
        <f ca="1">IFERROR(__xludf.DUMMYFUNCTION("""COMPUTED_VALUE"""),0)</f>
        <v>0</v>
      </c>
      <c r="AP190" s="2">
        <f ca="1">IFERROR(__xludf.DUMMYFUNCTION("""COMPUTED_VALUE"""),0)</f>
        <v>0</v>
      </c>
      <c r="AQ190" s="2">
        <f ca="1">IFERROR(__xludf.DUMMYFUNCTION("""COMPUTED_VALUE"""),0)</f>
        <v>0</v>
      </c>
      <c r="AR190" s="2">
        <f ca="1">IFERROR(__xludf.DUMMYFUNCTION("""COMPUTED_VALUE"""),0)</f>
        <v>0</v>
      </c>
      <c r="AS190" s="2">
        <f ca="1">IFERROR(__xludf.DUMMYFUNCTION("""COMPUTED_VALUE"""),0)</f>
        <v>0</v>
      </c>
      <c r="AT190" s="2">
        <f ca="1">IFERROR(__xludf.DUMMYFUNCTION("""COMPUTED_VALUE"""),0)</f>
        <v>0</v>
      </c>
      <c r="AU190" s="2">
        <f ca="1">IFERROR(__xludf.DUMMYFUNCTION("""COMPUTED_VALUE"""),0)</f>
        <v>0</v>
      </c>
      <c r="AV190" s="2">
        <f ca="1">IFERROR(__xludf.DUMMYFUNCTION("""COMPUTED_VALUE"""),0)</f>
        <v>0</v>
      </c>
      <c r="AW190" s="2">
        <f ca="1">IFERROR(__xludf.DUMMYFUNCTION("""COMPUTED_VALUE"""),0)</f>
        <v>0</v>
      </c>
      <c r="AX190" s="2">
        <f ca="1">IFERROR(__xludf.DUMMYFUNCTION("""COMPUTED_VALUE"""),0)</f>
        <v>0</v>
      </c>
      <c r="AY190" s="2">
        <f ca="1">IFERROR(__xludf.DUMMYFUNCTION("""COMPUTED_VALUE"""),0)</f>
        <v>0</v>
      </c>
      <c r="AZ190" s="2">
        <f ca="1">IFERROR(__xludf.DUMMYFUNCTION("""COMPUTED_VALUE"""),0)</f>
        <v>0</v>
      </c>
    </row>
    <row r="191" spans="1:52" ht="13.2" x14ac:dyDescent="0.25">
      <c r="A191" s="2" t="str">
        <f ca="1">IFERROR(__xludf.DUMMYFUNCTION("""COMPUTED_VALUE"""),"Santa Clara County, CA")</f>
        <v>Santa Clara County, CA</v>
      </c>
      <c r="B191" s="2" t="str">
        <f ca="1">IFERROR(__xludf.DUMMYFUNCTION("""COMPUTED_VALUE"""),"US")</f>
        <v>US</v>
      </c>
      <c r="C191" s="2">
        <f ca="1">IFERROR(__xludf.DUMMYFUNCTION("""COMPUTED_VALUE"""),37.3541)</f>
        <v>37.354100000000003</v>
      </c>
      <c r="D191" s="2">
        <f ca="1">IFERROR(__xludf.DUMMYFUNCTION("""COMPUTED_VALUE"""),-121.9552)</f>
        <v>-121.9552</v>
      </c>
      <c r="E191" s="2">
        <f ca="1">IFERROR(__xludf.DUMMYFUNCTION("""COMPUTED_VALUE"""),0)</f>
        <v>0</v>
      </c>
      <c r="F191" s="2">
        <f ca="1">IFERROR(__xludf.DUMMYFUNCTION("""COMPUTED_VALUE"""),0)</f>
        <v>0</v>
      </c>
      <c r="G191" s="2">
        <f ca="1">IFERROR(__xludf.DUMMYFUNCTION("""COMPUTED_VALUE"""),0)</f>
        <v>0</v>
      </c>
      <c r="H191" s="2">
        <f ca="1">IFERROR(__xludf.DUMMYFUNCTION("""COMPUTED_VALUE"""),0)</f>
        <v>0</v>
      </c>
      <c r="I191" s="2">
        <f ca="1">IFERROR(__xludf.DUMMYFUNCTION("""COMPUTED_VALUE"""),0)</f>
        <v>0</v>
      </c>
      <c r="J191" s="2">
        <f ca="1">IFERROR(__xludf.DUMMYFUNCTION("""COMPUTED_VALUE"""),0)</f>
        <v>0</v>
      </c>
      <c r="K191" s="2">
        <f ca="1">IFERROR(__xludf.DUMMYFUNCTION("""COMPUTED_VALUE"""),0)</f>
        <v>0</v>
      </c>
      <c r="L191" s="2">
        <f ca="1">IFERROR(__xludf.DUMMYFUNCTION("""COMPUTED_VALUE"""),0)</f>
        <v>0</v>
      </c>
      <c r="M191" s="2">
        <f ca="1">IFERROR(__xludf.DUMMYFUNCTION("""COMPUTED_VALUE"""),0)</f>
        <v>0</v>
      </c>
      <c r="N191" s="2">
        <f ca="1">IFERROR(__xludf.DUMMYFUNCTION("""COMPUTED_VALUE"""),0)</f>
        <v>0</v>
      </c>
      <c r="O191" s="2">
        <f ca="1">IFERROR(__xludf.DUMMYFUNCTION("""COMPUTED_VALUE"""),0)</f>
        <v>0</v>
      </c>
      <c r="P191" s="2">
        <f ca="1">IFERROR(__xludf.DUMMYFUNCTION("""COMPUTED_VALUE"""),0)</f>
        <v>0</v>
      </c>
      <c r="Q191" s="2">
        <f ca="1">IFERROR(__xludf.DUMMYFUNCTION("""COMPUTED_VALUE"""),0)</f>
        <v>0</v>
      </c>
      <c r="R191" s="2">
        <f ca="1">IFERROR(__xludf.DUMMYFUNCTION("""COMPUTED_VALUE"""),0)</f>
        <v>0</v>
      </c>
      <c r="S191" s="2">
        <f ca="1">IFERROR(__xludf.DUMMYFUNCTION("""COMPUTED_VALUE"""),0)</f>
        <v>0</v>
      </c>
      <c r="T191" s="2">
        <f ca="1">IFERROR(__xludf.DUMMYFUNCTION("""COMPUTED_VALUE"""),0)</f>
        <v>0</v>
      </c>
      <c r="U191" s="2">
        <f ca="1">IFERROR(__xludf.DUMMYFUNCTION("""COMPUTED_VALUE"""),0)</f>
        <v>0</v>
      </c>
      <c r="V191" s="2">
        <f ca="1">IFERROR(__xludf.DUMMYFUNCTION("""COMPUTED_VALUE"""),0)</f>
        <v>0</v>
      </c>
      <c r="W191" s="2">
        <f ca="1">IFERROR(__xludf.DUMMYFUNCTION("""COMPUTED_VALUE"""),0)</f>
        <v>0</v>
      </c>
      <c r="X191" s="2">
        <f ca="1">IFERROR(__xludf.DUMMYFUNCTION("""COMPUTED_VALUE"""),0)</f>
        <v>0</v>
      </c>
      <c r="Y191" s="2">
        <f ca="1">IFERROR(__xludf.DUMMYFUNCTION("""COMPUTED_VALUE"""),0)</f>
        <v>0</v>
      </c>
      <c r="Z191" s="2">
        <f ca="1">IFERROR(__xludf.DUMMYFUNCTION("""COMPUTED_VALUE"""),0)</f>
        <v>0</v>
      </c>
      <c r="AA191" s="2">
        <f ca="1">IFERROR(__xludf.DUMMYFUNCTION("""COMPUTED_VALUE"""),0)</f>
        <v>0</v>
      </c>
      <c r="AB191" s="2">
        <f ca="1">IFERROR(__xludf.DUMMYFUNCTION("""COMPUTED_VALUE"""),0)</f>
        <v>0</v>
      </c>
      <c r="AC191" s="2">
        <f ca="1">IFERROR(__xludf.DUMMYFUNCTION("""COMPUTED_VALUE"""),0)</f>
        <v>0</v>
      </c>
      <c r="AD191" s="2">
        <f ca="1">IFERROR(__xludf.DUMMYFUNCTION("""COMPUTED_VALUE"""),0)</f>
        <v>0</v>
      </c>
      <c r="AE191" s="2">
        <f ca="1">IFERROR(__xludf.DUMMYFUNCTION("""COMPUTED_VALUE"""),0)</f>
        <v>0</v>
      </c>
      <c r="AF191" s="2">
        <f ca="1">IFERROR(__xludf.DUMMYFUNCTION("""COMPUTED_VALUE"""),0)</f>
        <v>0</v>
      </c>
      <c r="AG191" s="2">
        <f ca="1">IFERROR(__xludf.DUMMYFUNCTION("""COMPUTED_VALUE"""),0)</f>
        <v>0</v>
      </c>
      <c r="AH191" s="2">
        <f ca="1">IFERROR(__xludf.DUMMYFUNCTION("""COMPUTED_VALUE"""),0)</f>
        <v>0</v>
      </c>
      <c r="AI191" s="2">
        <f ca="1">IFERROR(__xludf.DUMMYFUNCTION("""COMPUTED_VALUE"""),1)</f>
        <v>1</v>
      </c>
      <c r="AJ191" s="2">
        <f ca="1">IFERROR(__xludf.DUMMYFUNCTION("""COMPUTED_VALUE"""),1)</f>
        <v>1</v>
      </c>
      <c r="AK191" s="2">
        <f ca="1">IFERROR(__xludf.DUMMYFUNCTION("""COMPUTED_VALUE"""),1)</f>
        <v>1</v>
      </c>
      <c r="AL191" s="2">
        <f ca="1">IFERROR(__xludf.DUMMYFUNCTION("""COMPUTED_VALUE"""),1)</f>
        <v>1</v>
      </c>
      <c r="AM191" s="2">
        <f ca="1">IFERROR(__xludf.DUMMYFUNCTION("""COMPUTED_VALUE"""),1)</f>
        <v>1</v>
      </c>
      <c r="AN191" s="2">
        <f ca="1">IFERROR(__xludf.DUMMYFUNCTION("""COMPUTED_VALUE"""),1)</f>
        <v>1</v>
      </c>
      <c r="AO191" s="2">
        <f ca="1">IFERROR(__xludf.DUMMYFUNCTION("""COMPUTED_VALUE"""),1)</f>
        <v>1</v>
      </c>
      <c r="AP191" s="2">
        <f ca="1">IFERROR(__xludf.DUMMYFUNCTION("""COMPUTED_VALUE"""),1)</f>
        <v>1</v>
      </c>
      <c r="AQ191" s="2">
        <f ca="1">IFERROR(__xludf.DUMMYFUNCTION("""COMPUTED_VALUE"""),1)</f>
        <v>1</v>
      </c>
      <c r="AR191" s="2">
        <f ca="1">IFERROR(__xludf.DUMMYFUNCTION("""COMPUTED_VALUE"""),1)</f>
        <v>1</v>
      </c>
      <c r="AS191" s="2">
        <f ca="1">IFERROR(__xludf.DUMMYFUNCTION("""COMPUTED_VALUE"""),1)</f>
        <v>1</v>
      </c>
      <c r="AT191" s="2">
        <f ca="1">IFERROR(__xludf.DUMMYFUNCTION("""COMPUTED_VALUE"""),1)</f>
        <v>1</v>
      </c>
      <c r="AU191" s="2">
        <f ca="1">IFERROR(__xludf.DUMMYFUNCTION("""COMPUTED_VALUE"""),1)</f>
        <v>1</v>
      </c>
      <c r="AV191" s="2">
        <f ca="1">IFERROR(__xludf.DUMMYFUNCTION("""COMPUTED_VALUE"""),1)</f>
        <v>1</v>
      </c>
      <c r="AW191" s="2">
        <f ca="1">IFERROR(__xludf.DUMMYFUNCTION("""COMPUTED_VALUE"""),1)</f>
        <v>1</v>
      </c>
      <c r="AX191" s="2">
        <f ca="1">IFERROR(__xludf.DUMMYFUNCTION("""COMPUTED_VALUE"""),1)</f>
        <v>1</v>
      </c>
      <c r="AY191" s="2">
        <f ca="1">IFERROR(__xludf.DUMMYFUNCTION("""COMPUTED_VALUE"""),1)</f>
        <v>1</v>
      </c>
      <c r="AZ191" s="2">
        <f ca="1">IFERROR(__xludf.DUMMYFUNCTION("""COMPUTED_VALUE"""),1)</f>
        <v>1</v>
      </c>
    </row>
    <row r="192" spans="1:52" ht="13.2" x14ac:dyDescent="0.25">
      <c r="A192" s="2" t="str">
        <f ca="1">IFERROR(__xludf.DUMMYFUNCTION("""COMPUTED_VALUE"""),"Grand Princess Cruise Ship")</f>
        <v>Grand Princess Cruise Ship</v>
      </c>
      <c r="B192" s="2" t="str">
        <f ca="1">IFERROR(__xludf.DUMMYFUNCTION("""COMPUTED_VALUE"""),"US")</f>
        <v>US</v>
      </c>
      <c r="C192" s="2">
        <f ca="1">IFERROR(__xludf.DUMMYFUNCTION("""COMPUTED_VALUE"""),37.6489)</f>
        <v>37.648899999999998</v>
      </c>
      <c r="D192" s="2">
        <f ca="1">IFERROR(__xludf.DUMMYFUNCTION("""COMPUTED_VALUE"""),-122.6655)</f>
        <v>-122.66549999999999</v>
      </c>
      <c r="E192" s="2">
        <f ca="1">IFERROR(__xludf.DUMMYFUNCTION("""COMPUTED_VALUE"""),0)</f>
        <v>0</v>
      </c>
      <c r="F192" s="2">
        <f ca="1">IFERROR(__xludf.DUMMYFUNCTION("""COMPUTED_VALUE"""),0)</f>
        <v>0</v>
      </c>
      <c r="G192" s="2">
        <f ca="1">IFERROR(__xludf.DUMMYFUNCTION("""COMPUTED_VALUE"""),0)</f>
        <v>0</v>
      </c>
      <c r="H192" s="2">
        <f ca="1">IFERROR(__xludf.DUMMYFUNCTION("""COMPUTED_VALUE"""),0)</f>
        <v>0</v>
      </c>
      <c r="I192" s="2">
        <f ca="1">IFERROR(__xludf.DUMMYFUNCTION("""COMPUTED_VALUE"""),0)</f>
        <v>0</v>
      </c>
      <c r="J192" s="2">
        <f ca="1">IFERROR(__xludf.DUMMYFUNCTION("""COMPUTED_VALUE"""),0)</f>
        <v>0</v>
      </c>
      <c r="K192" s="2">
        <f ca="1">IFERROR(__xludf.DUMMYFUNCTION("""COMPUTED_VALUE"""),0)</f>
        <v>0</v>
      </c>
      <c r="L192" s="2">
        <f ca="1">IFERROR(__xludf.DUMMYFUNCTION("""COMPUTED_VALUE"""),0)</f>
        <v>0</v>
      </c>
      <c r="M192" s="2">
        <f ca="1">IFERROR(__xludf.DUMMYFUNCTION("""COMPUTED_VALUE"""),0)</f>
        <v>0</v>
      </c>
      <c r="N192" s="2">
        <f ca="1">IFERROR(__xludf.DUMMYFUNCTION("""COMPUTED_VALUE"""),0)</f>
        <v>0</v>
      </c>
      <c r="O192" s="2">
        <f ca="1">IFERROR(__xludf.DUMMYFUNCTION("""COMPUTED_VALUE"""),0)</f>
        <v>0</v>
      </c>
      <c r="P192" s="2">
        <f ca="1">IFERROR(__xludf.DUMMYFUNCTION("""COMPUTED_VALUE"""),0)</f>
        <v>0</v>
      </c>
      <c r="Q192" s="2">
        <f ca="1">IFERROR(__xludf.DUMMYFUNCTION("""COMPUTED_VALUE"""),0)</f>
        <v>0</v>
      </c>
      <c r="R192" s="2">
        <f ca="1">IFERROR(__xludf.DUMMYFUNCTION("""COMPUTED_VALUE"""),0)</f>
        <v>0</v>
      </c>
      <c r="S192" s="2">
        <f ca="1">IFERROR(__xludf.DUMMYFUNCTION("""COMPUTED_VALUE"""),0)</f>
        <v>0</v>
      </c>
      <c r="T192" s="2">
        <f ca="1">IFERROR(__xludf.DUMMYFUNCTION("""COMPUTED_VALUE"""),0)</f>
        <v>0</v>
      </c>
      <c r="U192" s="2">
        <f ca="1">IFERROR(__xludf.DUMMYFUNCTION("""COMPUTED_VALUE"""),0)</f>
        <v>0</v>
      </c>
      <c r="V192" s="2">
        <f ca="1">IFERROR(__xludf.DUMMYFUNCTION("""COMPUTED_VALUE"""),0)</f>
        <v>0</v>
      </c>
      <c r="W192" s="2">
        <f ca="1">IFERROR(__xludf.DUMMYFUNCTION("""COMPUTED_VALUE"""),0)</f>
        <v>0</v>
      </c>
      <c r="X192" s="2">
        <f ca="1">IFERROR(__xludf.DUMMYFUNCTION("""COMPUTED_VALUE"""),0)</f>
        <v>0</v>
      </c>
      <c r="Y192" s="2">
        <f ca="1">IFERROR(__xludf.DUMMYFUNCTION("""COMPUTED_VALUE"""),0)</f>
        <v>0</v>
      </c>
      <c r="Z192" s="2">
        <f ca="1">IFERROR(__xludf.DUMMYFUNCTION("""COMPUTED_VALUE"""),0)</f>
        <v>0</v>
      </c>
      <c r="AA192" s="2">
        <f ca="1">IFERROR(__xludf.DUMMYFUNCTION("""COMPUTED_VALUE"""),0)</f>
        <v>0</v>
      </c>
      <c r="AB192" s="2">
        <f ca="1">IFERROR(__xludf.DUMMYFUNCTION("""COMPUTED_VALUE"""),0)</f>
        <v>0</v>
      </c>
      <c r="AC192" s="2">
        <f ca="1">IFERROR(__xludf.DUMMYFUNCTION("""COMPUTED_VALUE"""),0)</f>
        <v>0</v>
      </c>
      <c r="AD192" s="2">
        <f ca="1">IFERROR(__xludf.DUMMYFUNCTION("""COMPUTED_VALUE"""),0)</f>
        <v>0</v>
      </c>
      <c r="AE192" s="2">
        <f ca="1">IFERROR(__xludf.DUMMYFUNCTION("""COMPUTED_VALUE"""),0)</f>
        <v>0</v>
      </c>
      <c r="AF192" s="2">
        <f ca="1">IFERROR(__xludf.DUMMYFUNCTION("""COMPUTED_VALUE"""),0)</f>
        <v>0</v>
      </c>
      <c r="AG192" s="2">
        <f ca="1">IFERROR(__xludf.DUMMYFUNCTION("""COMPUTED_VALUE"""),0)</f>
        <v>0</v>
      </c>
      <c r="AH192" s="2">
        <f ca="1">IFERROR(__xludf.DUMMYFUNCTION("""COMPUTED_VALUE"""),0)</f>
        <v>0</v>
      </c>
      <c r="AI192" s="2">
        <f ca="1">IFERROR(__xludf.DUMMYFUNCTION("""COMPUTED_VALUE"""),0)</f>
        <v>0</v>
      </c>
      <c r="AJ192" s="2">
        <f ca="1">IFERROR(__xludf.DUMMYFUNCTION("""COMPUTED_VALUE"""),0)</f>
        <v>0</v>
      </c>
      <c r="AK192" s="2">
        <f ca="1">IFERROR(__xludf.DUMMYFUNCTION("""COMPUTED_VALUE"""),0)</f>
        <v>0</v>
      </c>
      <c r="AL192" s="2">
        <f ca="1">IFERROR(__xludf.DUMMYFUNCTION("""COMPUTED_VALUE"""),0)</f>
        <v>0</v>
      </c>
      <c r="AM192" s="2">
        <f ca="1">IFERROR(__xludf.DUMMYFUNCTION("""COMPUTED_VALUE"""),0)</f>
        <v>0</v>
      </c>
      <c r="AN192" s="2">
        <f ca="1">IFERROR(__xludf.DUMMYFUNCTION("""COMPUTED_VALUE"""),0)</f>
        <v>0</v>
      </c>
      <c r="AO192" s="2">
        <f ca="1">IFERROR(__xludf.DUMMYFUNCTION("""COMPUTED_VALUE"""),0)</f>
        <v>0</v>
      </c>
      <c r="AP192" s="2">
        <f ca="1">IFERROR(__xludf.DUMMYFUNCTION("""COMPUTED_VALUE"""),0)</f>
        <v>0</v>
      </c>
      <c r="AQ192" s="2">
        <f ca="1">IFERROR(__xludf.DUMMYFUNCTION("""COMPUTED_VALUE"""),0)</f>
        <v>0</v>
      </c>
      <c r="AR192" s="2">
        <f ca="1">IFERROR(__xludf.DUMMYFUNCTION("""COMPUTED_VALUE"""),0)</f>
        <v>0</v>
      </c>
      <c r="AS192" s="2">
        <f ca="1">IFERROR(__xludf.DUMMYFUNCTION("""COMPUTED_VALUE"""),0)</f>
        <v>0</v>
      </c>
      <c r="AT192" s="2">
        <f ca="1">IFERROR(__xludf.DUMMYFUNCTION("""COMPUTED_VALUE"""),0)</f>
        <v>0</v>
      </c>
      <c r="AU192" s="2">
        <f ca="1">IFERROR(__xludf.DUMMYFUNCTION("""COMPUTED_VALUE"""),0)</f>
        <v>0</v>
      </c>
      <c r="AV192" s="2">
        <f ca="1">IFERROR(__xludf.DUMMYFUNCTION("""COMPUTED_VALUE"""),0)</f>
        <v>0</v>
      </c>
      <c r="AW192" s="2">
        <f ca="1">IFERROR(__xludf.DUMMYFUNCTION("""COMPUTED_VALUE"""),0)</f>
        <v>0</v>
      </c>
      <c r="AX192" s="2">
        <f ca="1">IFERROR(__xludf.DUMMYFUNCTION("""COMPUTED_VALUE"""),0)</f>
        <v>0</v>
      </c>
      <c r="AY192" s="2">
        <f ca="1">IFERROR(__xludf.DUMMYFUNCTION("""COMPUTED_VALUE"""),0)</f>
        <v>0</v>
      </c>
      <c r="AZ192" s="2">
        <f ca="1">IFERROR(__xludf.DUMMYFUNCTION("""COMPUTED_VALUE"""),0)</f>
        <v>0</v>
      </c>
    </row>
    <row r="193" spans="1:52" ht="13.2" x14ac:dyDescent="0.25">
      <c r="A193" s="2" t="str">
        <f ca="1">IFERROR(__xludf.DUMMYFUNCTION("""COMPUTED_VALUE"""),"")</f>
        <v/>
      </c>
      <c r="B193" s="2" t="str">
        <f ca="1">IFERROR(__xludf.DUMMYFUNCTION("""COMPUTED_VALUE"""),"French Guiana")</f>
        <v>French Guiana</v>
      </c>
      <c r="C193" s="2">
        <f ca="1">IFERROR(__xludf.DUMMYFUNCTION("""COMPUTED_VALUE"""),3.9339)</f>
        <v>3.9339</v>
      </c>
      <c r="D193" s="2">
        <f ca="1">IFERROR(__xludf.DUMMYFUNCTION("""COMPUTED_VALUE"""),-53.1258)</f>
        <v>-53.125799999999998</v>
      </c>
      <c r="E193" s="2">
        <f ca="1">IFERROR(__xludf.DUMMYFUNCTION("""COMPUTED_VALUE"""),0)</f>
        <v>0</v>
      </c>
      <c r="F193" s="2">
        <f ca="1">IFERROR(__xludf.DUMMYFUNCTION("""COMPUTED_VALUE"""),0)</f>
        <v>0</v>
      </c>
      <c r="G193" s="2">
        <f ca="1">IFERROR(__xludf.DUMMYFUNCTION("""COMPUTED_VALUE"""),0)</f>
        <v>0</v>
      </c>
      <c r="H193" s="2">
        <f ca="1">IFERROR(__xludf.DUMMYFUNCTION("""COMPUTED_VALUE"""),0)</f>
        <v>0</v>
      </c>
      <c r="I193" s="2">
        <f ca="1">IFERROR(__xludf.DUMMYFUNCTION("""COMPUTED_VALUE"""),0)</f>
        <v>0</v>
      </c>
      <c r="J193" s="2">
        <f ca="1">IFERROR(__xludf.DUMMYFUNCTION("""COMPUTED_VALUE"""),0)</f>
        <v>0</v>
      </c>
      <c r="K193" s="2">
        <f ca="1">IFERROR(__xludf.DUMMYFUNCTION("""COMPUTED_VALUE"""),0)</f>
        <v>0</v>
      </c>
      <c r="L193" s="2">
        <f ca="1">IFERROR(__xludf.DUMMYFUNCTION("""COMPUTED_VALUE"""),0)</f>
        <v>0</v>
      </c>
      <c r="M193" s="2">
        <f ca="1">IFERROR(__xludf.DUMMYFUNCTION("""COMPUTED_VALUE"""),0)</f>
        <v>0</v>
      </c>
      <c r="N193" s="2">
        <f ca="1">IFERROR(__xludf.DUMMYFUNCTION("""COMPUTED_VALUE"""),0)</f>
        <v>0</v>
      </c>
      <c r="O193" s="2">
        <f ca="1">IFERROR(__xludf.DUMMYFUNCTION("""COMPUTED_VALUE"""),0)</f>
        <v>0</v>
      </c>
      <c r="P193" s="2">
        <f ca="1">IFERROR(__xludf.DUMMYFUNCTION("""COMPUTED_VALUE"""),0)</f>
        <v>0</v>
      </c>
      <c r="Q193" s="2">
        <f ca="1">IFERROR(__xludf.DUMMYFUNCTION("""COMPUTED_VALUE"""),0)</f>
        <v>0</v>
      </c>
      <c r="R193" s="2">
        <f ca="1">IFERROR(__xludf.DUMMYFUNCTION("""COMPUTED_VALUE"""),0)</f>
        <v>0</v>
      </c>
      <c r="S193" s="2">
        <f ca="1">IFERROR(__xludf.DUMMYFUNCTION("""COMPUTED_VALUE"""),0)</f>
        <v>0</v>
      </c>
      <c r="T193" s="2">
        <f ca="1">IFERROR(__xludf.DUMMYFUNCTION("""COMPUTED_VALUE"""),0)</f>
        <v>0</v>
      </c>
      <c r="U193" s="2">
        <f ca="1">IFERROR(__xludf.DUMMYFUNCTION("""COMPUTED_VALUE"""),0)</f>
        <v>0</v>
      </c>
      <c r="V193" s="2">
        <f ca="1">IFERROR(__xludf.DUMMYFUNCTION("""COMPUTED_VALUE"""),0)</f>
        <v>0</v>
      </c>
      <c r="W193" s="2">
        <f ca="1">IFERROR(__xludf.DUMMYFUNCTION("""COMPUTED_VALUE"""),0)</f>
        <v>0</v>
      </c>
      <c r="X193" s="2">
        <f ca="1">IFERROR(__xludf.DUMMYFUNCTION("""COMPUTED_VALUE"""),0)</f>
        <v>0</v>
      </c>
      <c r="Y193" s="2">
        <f ca="1">IFERROR(__xludf.DUMMYFUNCTION("""COMPUTED_VALUE"""),0)</f>
        <v>0</v>
      </c>
      <c r="Z193" s="2">
        <f ca="1">IFERROR(__xludf.DUMMYFUNCTION("""COMPUTED_VALUE"""),0)</f>
        <v>0</v>
      </c>
      <c r="AA193" s="2">
        <f ca="1">IFERROR(__xludf.DUMMYFUNCTION("""COMPUTED_VALUE"""),0)</f>
        <v>0</v>
      </c>
      <c r="AB193" s="2">
        <f ca="1">IFERROR(__xludf.DUMMYFUNCTION("""COMPUTED_VALUE"""),0)</f>
        <v>0</v>
      </c>
      <c r="AC193" s="2">
        <f ca="1">IFERROR(__xludf.DUMMYFUNCTION("""COMPUTED_VALUE"""),0)</f>
        <v>0</v>
      </c>
      <c r="AD193" s="2">
        <f ca="1">IFERROR(__xludf.DUMMYFUNCTION("""COMPUTED_VALUE"""),0)</f>
        <v>0</v>
      </c>
      <c r="AE193" s="2">
        <f ca="1">IFERROR(__xludf.DUMMYFUNCTION("""COMPUTED_VALUE"""),0)</f>
        <v>0</v>
      </c>
      <c r="AF193" s="2">
        <f ca="1">IFERROR(__xludf.DUMMYFUNCTION("""COMPUTED_VALUE"""),0)</f>
        <v>0</v>
      </c>
      <c r="AG193" s="2">
        <f ca="1">IFERROR(__xludf.DUMMYFUNCTION("""COMPUTED_VALUE"""),0)</f>
        <v>0</v>
      </c>
      <c r="AH193" s="2">
        <f ca="1">IFERROR(__xludf.DUMMYFUNCTION("""COMPUTED_VALUE"""),0)</f>
        <v>0</v>
      </c>
      <c r="AI193" s="2">
        <f ca="1">IFERROR(__xludf.DUMMYFUNCTION("""COMPUTED_VALUE"""),0)</f>
        <v>0</v>
      </c>
      <c r="AJ193" s="2">
        <f ca="1">IFERROR(__xludf.DUMMYFUNCTION("""COMPUTED_VALUE"""),0)</f>
        <v>0</v>
      </c>
      <c r="AK193" s="2">
        <f ca="1">IFERROR(__xludf.DUMMYFUNCTION("""COMPUTED_VALUE"""),0)</f>
        <v>0</v>
      </c>
      <c r="AL193" s="2">
        <f ca="1">IFERROR(__xludf.DUMMYFUNCTION("""COMPUTED_VALUE"""),0)</f>
        <v>0</v>
      </c>
      <c r="AM193" s="2">
        <f ca="1">IFERROR(__xludf.DUMMYFUNCTION("""COMPUTED_VALUE"""),0)</f>
        <v>0</v>
      </c>
      <c r="AN193" s="2">
        <f ca="1">IFERROR(__xludf.DUMMYFUNCTION("""COMPUTED_VALUE"""),0)</f>
        <v>0</v>
      </c>
      <c r="AO193" s="2">
        <f ca="1">IFERROR(__xludf.DUMMYFUNCTION("""COMPUTED_VALUE"""),0)</f>
        <v>0</v>
      </c>
      <c r="AP193" s="2">
        <f ca="1">IFERROR(__xludf.DUMMYFUNCTION("""COMPUTED_VALUE"""),0)</f>
        <v>0</v>
      </c>
      <c r="AQ193" s="2">
        <f ca="1">IFERROR(__xludf.DUMMYFUNCTION("""COMPUTED_VALUE"""),0)</f>
        <v>0</v>
      </c>
      <c r="AR193" s="2">
        <f ca="1">IFERROR(__xludf.DUMMYFUNCTION("""COMPUTED_VALUE"""),0)</f>
        <v>0</v>
      </c>
      <c r="AS193" s="2">
        <f ca="1">IFERROR(__xludf.DUMMYFUNCTION("""COMPUTED_VALUE"""),0)</f>
        <v>0</v>
      </c>
      <c r="AT193" s="2">
        <f ca="1">IFERROR(__xludf.DUMMYFUNCTION("""COMPUTED_VALUE"""),0)</f>
        <v>0</v>
      </c>
      <c r="AU193" s="2">
        <f ca="1">IFERROR(__xludf.DUMMYFUNCTION("""COMPUTED_VALUE"""),0)</f>
        <v>0</v>
      </c>
      <c r="AV193" s="2">
        <f ca="1">IFERROR(__xludf.DUMMYFUNCTION("""COMPUTED_VALUE"""),0)</f>
        <v>0</v>
      </c>
      <c r="AW193" s="2">
        <f ca="1">IFERROR(__xludf.DUMMYFUNCTION("""COMPUTED_VALUE"""),0)</f>
        <v>0</v>
      </c>
      <c r="AX193" s="2">
        <f ca="1">IFERROR(__xludf.DUMMYFUNCTION("""COMPUTED_VALUE"""),0)</f>
        <v>0</v>
      </c>
      <c r="AY193" s="2">
        <f ca="1">IFERROR(__xludf.DUMMYFUNCTION("""COMPUTED_VALUE"""),0)</f>
        <v>0</v>
      </c>
      <c r="AZ193" s="2">
        <f ca="1">IFERROR(__xludf.DUMMYFUNCTION("""COMPUTED_VALUE"""),0)</f>
        <v>0</v>
      </c>
    </row>
    <row r="194" spans="1:52" ht="13.2" x14ac:dyDescent="0.25">
      <c r="A194" s="2" t="str">
        <f ca="1">IFERROR(__xludf.DUMMYFUNCTION("""COMPUTED_VALUE"""),"")</f>
        <v/>
      </c>
      <c r="B194" s="2" t="str">
        <f ca="1">IFERROR(__xludf.DUMMYFUNCTION("""COMPUTED_VALUE"""),"Malta")</f>
        <v>Malta</v>
      </c>
      <c r="C194" s="2">
        <f ca="1">IFERROR(__xludf.DUMMYFUNCTION("""COMPUTED_VALUE"""),35.9375)</f>
        <v>35.9375</v>
      </c>
      <c r="D194" s="2">
        <f ca="1">IFERROR(__xludf.DUMMYFUNCTION("""COMPUTED_VALUE"""),14.3754)</f>
        <v>14.375400000000001</v>
      </c>
      <c r="E194" s="2">
        <f ca="1">IFERROR(__xludf.DUMMYFUNCTION("""COMPUTED_VALUE"""),0)</f>
        <v>0</v>
      </c>
      <c r="F194" s="2">
        <f ca="1">IFERROR(__xludf.DUMMYFUNCTION("""COMPUTED_VALUE"""),0)</f>
        <v>0</v>
      </c>
      <c r="G194" s="2">
        <f ca="1">IFERROR(__xludf.DUMMYFUNCTION("""COMPUTED_VALUE"""),0)</f>
        <v>0</v>
      </c>
      <c r="H194" s="2">
        <f ca="1">IFERROR(__xludf.DUMMYFUNCTION("""COMPUTED_VALUE"""),0)</f>
        <v>0</v>
      </c>
      <c r="I194" s="2">
        <f ca="1">IFERROR(__xludf.DUMMYFUNCTION("""COMPUTED_VALUE"""),0)</f>
        <v>0</v>
      </c>
      <c r="J194" s="2">
        <f ca="1">IFERROR(__xludf.DUMMYFUNCTION("""COMPUTED_VALUE"""),0)</f>
        <v>0</v>
      </c>
      <c r="K194" s="2">
        <f ca="1">IFERROR(__xludf.DUMMYFUNCTION("""COMPUTED_VALUE"""),0)</f>
        <v>0</v>
      </c>
      <c r="L194" s="2">
        <f ca="1">IFERROR(__xludf.DUMMYFUNCTION("""COMPUTED_VALUE"""),0)</f>
        <v>0</v>
      </c>
      <c r="M194" s="2">
        <f ca="1">IFERROR(__xludf.DUMMYFUNCTION("""COMPUTED_VALUE"""),0)</f>
        <v>0</v>
      </c>
      <c r="N194" s="2">
        <f ca="1">IFERROR(__xludf.DUMMYFUNCTION("""COMPUTED_VALUE"""),0)</f>
        <v>0</v>
      </c>
      <c r="O194" s="2">
        <f ca="1">IFERROR(__xludf.DUMMYFUNCTION("""COMPUTED_VALUE"""),0)</f>
        <v>0</v>
      </c>
      <c r="P194" s="2">
        <f ca="1">IFERROR(__xludf.DUMMYFUNCTION("""COMPUTED_VALUE"""),0)</f>
        <v>0</v>
      </c>
      <c r="Q194" s="2">
        <f ca="1">IFERROR(__xludf.DUMMYFUNCTION("""COMPUTED_VALUE"""),0)</f>
        <v>0</v>
      </c>
      <c r="R194" s="2">
        <f ca="1">IFERROR(__xludf.DUMMYFUNCTION("""COMPUTED_VALUE"""),0)</f>
        <v>0</v>
      </c>
      <c r="S194" s="2">
        <f ca="1">IFERROR(__xludf.DUMMYFUNCTION("""COMPUTED_VALUE"""),0)</f>
        <v>0</v>
      </c>
      <c r="T194" s="2">
        <f ca="1">IFERROR(__xludf.DUMMYFUNCTION("""COMPUTED_VALUE"""),0)</f>
        <v>0</v>
      </c>
      <c r="U194" s="2">
        <f ca="1">IFERROR(__xludf.DUMMYFUNCTION("""COMPUTED_VALUE"""),0)</f>
        <v>0</v>
      </c>
      <c r="V194" s="2">
        <f ca="1">IFERROR(__xludf.DUMMYFUNCTION("""COMPUTED_VALUE"""),0)</f>
        <v>0</v>
      </c>
      <c r="W194" s="2">
        <f ca="1">IFERROR(__xludf.DUMMYFUNCTION("""COMPUTED_VALUE"""),0)</f>
        <v>0</v>
      </c>
      <c r="X194" s="2">
        <f ca="1">IFERROR(__xludf.DUMMYFUNCTION("""COMPUTED_VALUE"""),0)</f>
        <v>0</v>
      </c>
      <c r="Y194" s="2">
        <f ca="1">IFERROR(__xludf.DUMMYFUNCTION("""COMPUTED_VALUE"""),0)</f>
        <v>0</v>
      </c>
      <c r="Z194" s="2">
        <f ca="1">IFERROR(__xludf.DUMMYFUNCTION("""COMPUTED_VALUE"""),0)</f>
        <v>0</v>
      </c>
      <c r="AA194" s="2">
        <f ca="1">IFERROR(__xludf.DUMMYFUNCTION("""COMPUTED_VALUE"""),0)</f>
        <v>0</v>
      </c>
      <c r="AB194" s="2">
        <f ca="1">IFERROR(__xludf.DUMMYFUNCTION("""COMPUTED_VALUE"""),0)</f>
        <v>0</v>
      </c>
      <c r="AC194" s="2">
        <f ca="1">IFERROR(__xludf.DUMMYFUNCTION("""COMPUTED_VALUE"""),0)</f>
        <v>0</v>
      </c>
      <c r="AD194" s="2">
        <f ca="1">IFERROR(__xludf.DUMMYFUNCTION("""COMPUTED_VALUE"""),0)</f>
        <v>0</v>
      </c>
      <c r="AE194" s="2">
        <f ca="1">IFERROR(__xludf.DUMMYFUNCTION("""COMPUTED_VALUE"""),0)</f>
        <v>0</v>
      </c>
      <c r="AF194" s="2">
        <f ca="1">IFERROR(__xludf.DUMMYFUNCTION("""COMPUTED_VALUE"""),0)</f>
        <v>0</v>
      </c>
      <c r="AG194" s="2">
        <f ca="1">IFERROR(__xludf.DUMMYFUNCTION("""COMPUTED_VALUE"""),0)</f>
        <v>0</v>
      </c>
      <c r="AH194" s="2">
        <f ca="1">IFERROR(__xludf.DUMMYFUNCTION("""COMPUTED_VALUE"""),0)</f>
        <v>0</v>
      </c>
      <c r="AI194" s="2">
        <f ca="1">IFERROR(__xludf.DUMMYFUNCTION("""COMPUTED_VALUE"""),0)</f>
        <v>0</v>
      </c>
      <c r="AJ194" s="2">
        <f ca="1">IFERROR(__xludf.DUMMYFUNCTION("""COMPUTED_VALUE"""),0)</f>
        <v>0</v>
      </c>
      <c r="AK194" s="2">
        <f ca="1">IFERROR(__xludf.DUMMYFUNCTION("""COMPUTED_VALUE"""),0)</f>
        <v>0</v>
      </c>
      <c r="AL194" s="2">
        <f ca="1">IFERROR(__xludf.DUMMYFUNCTION("""COMPUTED_VALUE"""),0)</f>
        <v>0</v>
      </c>
      <c r="AM194" s="2">
        <f ca="1">IFERROR(__xludf.DUMMYFUNCTION("""COMPUTED_VALUE"""),0)</f>
        <v>0</v>
      </c>
      <c r="AN194" s="2">
        <f ca="1">IFERROR(__xludf.DUMMYFUNCTION("""COMPUTED_VALUE"""),0)</f>
        <v>0</v>
      </c>
      <c r="AO194" s="2">
        <f ca="1">IFERROR(__xludf.DUMMYFUNCTION("""COMPUTED_VALUE"""),0)</f>
        <v>0</v>
      </c>
      <c r="AP194" s="2">
        <f ca="1">IFERROR(__xludf.DUMMYFUNCTION("""COMPUTED_VALUE"""),0)</f>
        <v>0</v>
      </c>
      <c r="AQ194" s="2">
        <f ca="1">IFERROR(__xludf.DUMMYFUNCTION("""COMPUTED_VALUE"""),0)</f>
        <v>0</v>
      </c>
      <c r="AR194" s="2">
        <f ca="1">IFERROR(__xludf.DUMMYFUNCTION("""COMPUTED_VALUE"""),0)</f>
        <v>0</v>
      </c>
      <c r="AS194" s="2">
        <f ca="1">IFERROR(__xludf.DUMMYFUNCTION("""COMPUTED_VALUE"""),0)</f>
        <v>0</v>
      </c>
      <c r="AT194" s="2">
        <f ca="1">IFERROR(__xludf.DUMMYFUNCTION("""COMPUTED_VALUE"""),0)</f>
        <v>0</v>
      </c>
      <c r="AU194" s="2">
        <f ca="1">IFERROR(__xludf.DUMMYFUNCTION("""COMPUTED_VALUE"""),0)</f>
        <v>0</v>
      </c>
      <c r="AV194" s="2">
        <f ca="1">IFERROR(__xludf.DUMMYFUNCTION("""COMPUTED_VALUE"""),0)</f>
        <v>0</v>
      </c>
      <c r="AW194" s="2">
        <f ca="1">IFERROR(__xludf.DUMMYFUNCTION("""COMPUTED_VALUE"""),0)</f>
        <v>0</v>
      </c>
      <c r="AX194" s="2">
        <f ca="1">IFERROR(__xludf.DUMMYFUNCTION("""COMPUTED_VALUE"""),0)</f>
        <v>0</v>
      </c>
      <c r="AY194" s="2">
        <f ca="1">IFERROR(__xludf.DUMMYFUNCTION("""COMPUTED_VALUE"""),0)</f>
        <v>0</v>
      </c>
      <c r="AZ194" s="2">
        <f ca="1">IFERROR(__xludf.DUMMYFUNCTION("""COMPUTED_VALUE"""),0)</f>
        <v>0</v>
      </c>
    </row>
    <row r="195" spans="1:52" ht="13.2" x14ac:dyDescent="0.25">
      <c r="A195" s="2" t="str">
        <f ca="1">IFERROR(__xludf.DUMMYFUNCTION("""COMPUTED_VALUE"""),"Douglas County, CO")</f>
        <v>Douglas County, CO</v>
      </c>
      <c r="B195" s="2" t="str">
        <f ca="1">IFERROR(__xludf.DUMMYFUNCTION("""COMPUTED_VALUE"""),"US")</f>
        <v>US</v>
      </c>
      <c r="C195" s="2">
        <f ca="1">IFERROR(__xludf.DUMMYFUNCTION("""COMPUTED_VALUE"""),39.2587)</f>
        <v>39.258699999999997</v>
      </c>
      <c r="D195" s="2">
        <f ca="1">IFERROR(__xludf.DUMMYFUNCTION("""COMPUTED_VALUE"""),-104.9389)</f>
        <v>-104.9389</v>
      </c>
      <c r="E195" s="2">
        <f ca="1">IFERROR(__xludf.DUMMYFUNCTION("""COMPUTED_VALUE"""),0)</f>
        <v>0</v>
      </c>
      <c r="F195" s="2">
        <f ca="1">IFERROR(__xludf.DUMMYFUNCTION("""COMPUTED_VALUE"""),0)</f>
        <v>0</v>
      </c>
      <c r="G195" s="2">
        <f ca="1">IFERROR(__xludf.DUMMYFUNCTION("""COMPUTED_VALUE"""),0)</f>
        <v>0</v>
      </c>
      <c r="H195" s="2">
        <f ca="1">IFERROR(__xludf.DUMMYFUNCTION("""COMPUTED_VALUE"""),0)</f>
        <v>0</v>
      </c>
      <c r="I195" s="2">
        <f ca="1">IFERROR(__xludf.DUMMYFUNCTION("""COMPUTED_VALUE"""),0)</f>
        <v>0</v>
      </c>
      <c r="J195" s="2">
        <f ca="1">IFERROR(__xludf.DUMMYFUNCTION("""COMPUTED_VALUE"""),0)</f>
        <v>0</v>
      </c>
      <c r="K195" s="2">
        <f ca="1">IFERROR(__xludf.DUMMYFUNCTION("""COMPUTED_VALUE"""),0)</f>
        <v>0</v>
      </c>
      <c r="L195" s="2">
        <f ca="1">IFERROR(__xludf.DUMMYFUNCTION("""COMPUTED_VALUE"""),0)</f>
        <v>0</v>
      </c>
      <c r="M195" s="2">
        <f ca="1">IFERROR(__xludf.DUMMYFUNCTION("""COMPUTED_VALUE"""),0)</f>
        <v>0</v>
      </c>
      <c r="N195" s="2">
        <f ca="1">IFERROR(__xludf.DUMMYFUNCTION("""COMPUTED_VALUE"""),0)</f>
        <v>0</v>
      </c>
      <c r="O195" s="2">
        <f ca="1">IFERROR(__xludf.DUMMYFUNCTION("""COMPUTED_VALUE"""),0)</f>
        <v>0</v>
      </c>
      <c r="P195" s="2">
        <f ca="1">IFERROR(__xludf.DUMMYFUNCTION("""COMPUTED_VALUE"""),0)</f>
        <v>0</v>
      </c>
      <c r="Q195" s="2">
        <f ca="1">IFERROR(__xludf.DUMMYFUNCTION("""COMPUTED_VALUE"""),0)</f>
        <v>0</v>
      </c>
      <c r="R195" s="2">
        <f ca="1">IFERROR(__xludf.DUMMYFUNCTION("""COMPUTED_VALUE"""),0)</f>
        <v>0</v>
      </c>
      <c r="S195" s="2">
        <f ca="1">IFERROR(__xludf.DUMMYFUNCTION("""COMPUTED_VALUE"""),0)</f>
        <v>0</v>
      </c>
      <c r="T195" s="2">
        <f ca="1">IFERROR(__xludf.DUMMYFUNCTION("""COMPUTED_VALUE"""),0)</f>
        <v>0</v>
      </c>
      <c r="U195" s="2">
        <f ca="1">IFERROR(__xludf.DUMMYFUNCTION("""COMPUTED_VALUE"""),0)</f>
        <v>0</v>
      </c>
      <c r="V195" s="2">
        <f ca="1">IFERROR(__xludf.DUMMYFUNCTION("""COMPUTED_VALUE"""),0)</f>
        <v>0</v>
      </c>
      <c r="W195" s="2">
        <f ca="1">IFERROR(__xludf.DUMMYFUNCTION("""COMPUTED_VALUE"""),0)</f>
        <v>0</v>
      </c>
      <c r="X195" s="2">
        <f ca="1">IFERROR(__xludf.DUMMYFUNCTION("""COMPUTED_VALUE"""),0)</f>
        <v>0</v>
      </c>
      <c r="Y195" s="2">
        <f ca="1">IFERROR(__xludf.DUMMYFUNCTION("""COMPUTED_VALUE"""),0)</f>
        <v>0</v>
      </c>
      <c r="Z195" s="2">
        <f ca="1">IFERROR(__xludf.DUMMYFUNCTION("""COMPUTED_VALUE"""),0)</f>
        <v>0</v>
      </c>
      <c r="AA195" s="2">
        <f ca="1">IFERROR(__xludf.DUMMYFUNCTION("""COMPUTED_VALUE"""),0)</f>
        <v>0</v>
      </c>
      <c r="AB195" s="2">
        <f ca="1">IFERROR(__xludf.DUMMYFUNCTION("""COMPUTED_VALUE"""),0)</f>
        <v>0</v>
      </c>
      <c r="AC195" s="2">
        <f ca="1">IFERROR(__xludf.DUMMYFUNCTION("""COMPUTED_VALUE"""),0)</f>
        <v>0</v>
      </c>
      <c r="AD195" s="2">
        <f ca="1">IFERROR(__xludf.DUMMYFUNCTION("""COMPUTED_VALUE"""),0)</f>
        <v>0</v>
      </c>
      <c r="AE195" s="2">
        <f ca="1">IFERROR(__xludf.DUMMYFUNCTION("""COMPUTED_VALUE"""),0)</f>
        <v>0</v>
      </c>
      <c r="AF195" s="2">
        <f ca="1">IFERROR(__xludf.DUMMYFUNCTION("""COMPUTED_VALUE"""),0)</f>
        <v>0</v>
      </c>
      <c r="AG195" s="2">
        <f ca="1">IFERROR(__xludf.DUMMYFUNCTION("""COMPUTED_VALUE"""),0)</f>
        <v>0</v>
      </c>
      <c r="AH195" s="2">
        <f ca="1">IFERROR(__xludf.DUMMYFUNCTION("""COMPUTED_VALUE"""),0)</f>
        <v>0</v>
      </c>
      <c r="AI195" s="2">
        <f ca="1">IFERROR(__xludf.DUMMYFUNCTION("""COMPUTED_VALUE"""),0)</f>
        <v>0</v>
      </c>
      <c r="AJ195" s="2">
        <f ca="1">IFERROR(__xludf.DUMMYFUNCTION("""COMPUTED_VALUE"""),0)</f>
        <v>0</v>
      </c>
      <c r="AK195" s="2">
        <f ca="1">IFERROR(__xludf.DUMMYFUNCTION("""COMPUTED_VALUE"""),0)</f>
        <v>0</v>
      </c>
      <c r="AL195" s="2">
        <f ca="1">IFERROR(__xludf.DUMMYFUNCTION("""COMPUTED_VALUE"""),0)</f>
        <v>0</v>
      </c>
      <c r="AM195" s="2">
        <f ca="1">IFERROR(__xludf.DUMMYFUNCTION("""COMPUTED_VALUE"""),0)</f>
        <v>0</v>
      </c>
      <c r="AN195" s="2">
        <f ca="1">IFERROR(__xludf.DUMMYFUNCTION("""COMPUTED_VALUE"""),0)</f>
        <v>0</v>
      </c>
      <c r="AO195" s="2">
        <f ca="1">IFERROR(__xludf.DUMMYFUNCTION("""COMPUTED_VALUE"""),0)</f>
        <v>0</v>
      </c>
      <c r="AP195" s="2">
        <f ca="1">IFERROR(__xludf.DUMMYFUNCTION("""COMPUTED_VALUE"""),0)</f>
        <v>0</v>
      </c>
      <c r="AQ195" s="2">
        <f ca="1">IFERROR(__xludf.DUMMYFUNCTION("""COMPUTED_VALUE"""),0)</f>
        <v>0</v>
      </c>
      <c r="AR195" s="2">
        <f ca="1">IFERROR(__xludf.DUMMYFUNCTION("""COMPUTED_VALUE"""),0)</f>
        <v>0</v>
      </c>
      <c r="AS195" s="2">
        <f ca="1">IFERROR(__xludf.DUMMYFUNCTION("""COMPUTED_VALUE"""),0)</f>
        <v>0</v>
      </c>
      <c r="AT195" s="2">
        <f ca="1">IFERROR(__xludf.DUMMYFUNCTION("""COMPUTED_VALUE"""),0)</f>
        <v>0</v>
      </c>
      <c r="AU195" s="2">
        <f ca="1">IFERROR(__xludf.DUMMYFUNCTION("""COMPUTED_VALUE"""),0)</f>
        <v>0</v>
      </c>
      <c r="AV195" s="2">
        <f ca="1">IFERROR(__xludf.DUMMYFUNCTION("""COMPUTED_VALUE"""),0)</f>
        <v>0</v>
      </c>
      <c r="AW195" s="2">
        <f ca="1">IFERROR(__xludf.DUMMYFUNCTION("""COMPUTED_VALUE"""),0)</f>
        <v>0</v>
      </c>
      <c r="AX195" s="2">
        <f ca="1">IFERROR(__xludf.DUMMYFUNCTION("""COMPUTED_VALUE"""),0)</f>
        <v>0</v>
      </c>
      <c r="AY195" s="2">
        <f ca="1">IFERROR(__xludf.DUMMYFUNCTION("""COMPUTED_VALUE"""),0)</f>
        <v>0</v>
      </c>
      <c r="AZ195" s="2">
        <f ca="1">IFERROR(__xludf.DUMMYFUNCTION("""COMPUTED_VALUE"""),0)</f>
        <v>0</v>
      </c>
    </row>
    <row r="196" spans="1:52" ht="13.2" x14ac:dyDescent="0.25">
      <c r="A196" s="2" t="str">
        <f ca="1">IFERROR(__xludf.DUMMYFUNCTION("""COMPUTED_VALUE"""),"Providence County, RI")</f>
        <v>Providence County, RI</v>
      </c>
      <c r="B196" s="2" t="str">
        <f ca="1">IFERROR(__xludf.DUMMYFUNCTION("""COMPUTED_VALUE"""),"US")</f>
        <v>US</v>
      </c>
      <c r="C196" s="2">
        <f ca="1">IFERROR(__xludf.DUMMYFUNCTION("""COMPUTED_VALUE"""),41.8882)</f>
        <v>41.888199999999998</v>
      </c>
      <c r="D196" s="2">
        <f ca="1">IFERROR(__xludf.DUMMYFUNCTION("""COMPUTED_VALUE"""),-71.4774)</f>
        <v>-71.477400000000003</v>
      </c>
      <c r="E196" s="2">
        <f ca="1">IFERROR(__xludf.DUMMYFUNCTION("""COMPUTED_VALUE"""),0)</f>
        <v>0</v>
      </c>
      <c r="F196" s="2">
        <f ca="1">IFERROR(__xludf.DUMMYFUNCTION("""COMPUTED_VALUE"""),0)</f>
        <v>0</v>
      </c>
      <c r="G196" s="2">
        <f ca="1">IFERROR(__xludf.DUMMYFUNCTION("""COMPUTED_VALUE"""),0)</f>
        <v>0</v>
      </c>
      <c r="H196" s="2">
        <f ca="1">IFERROR(__xludf.DUMMYFUNCTION("""COMPUTED_VALUE"""),0)</f>
        <v>0</v>
      </c>
      <c r="I196" s="2">
        <f ca="1">IFERROR(__xludf.DUMMYFUNCTION("""COMPUTED_VALUE"""),0)</f>
        <v>0</v>
      </c>
      <c r="J196" s="2">
        <f ca="1">IFERROR(__xludf.DUMMYFUNCTION("""COMPUTED_VALUE"""),0)</f>
        <v>0</v>
      </c>
      <c r="K196" s="2">
        <f ca="1">IFERROR(__xludf.DUMMYFUNCTION("""COMPUTED_VALUE"""),0)</f>
        <v>0</v>
      </c>
      <c r="L196" s="2">
        <f ca="1">IFERROR(__xludf.DUMMYFUNCTION("""COMPUTED_VALUE"""),0)</f>
        <v>0</v>
      </c>
      <c r="M196" s="2">
        <f ca="1">IFERROR(__xludf.DUMMYFUNCTION("""COMPUTED_VALUE"""),0)</f>
        <v>0</v>
      </c>
      <c r="N196" s="2">
        <f ca="1">IFERROR(__xludf.DUMMYFUNCTION("""COMPUTED_VALUE"""),0)</f>
        <v>0</v>
      </c>
      <c r="O196" s="2">
        <f ca="1">IFERROR(__xludf.DUMMYFUNCTION("""COMPUTED_VALUE"""),0)</f>
        <v>0</v>
      </c>
      <c r="P196" s="2">
        <f ca="1">IFERROR(__xludf.DUMMYFUNCTION("""COMPUTED_VALUE"""),0)</f>
        <v>0</v>
      </c>
      <c r="Q196" s="2">
        <f ca="1">IFERROR(__xludf.DUMMYFUNCTION("""COMPUTED_VALUE"""),0)</f>
        <v>0</v>
      </c>
      <c r="R196" s="2">
        <f ca="1">IFERROR(__xludf.DUMMYFUNCTION("""COMPUTED_VALUE"""),0)</f>
        <v>0</v>
      </c>
      <c r="S196" s="2">
        <f ca="1">IFERROR(__xludf.DUMMYFUNCTION("""COMPUTED_VALUE"""),0)</f>
        <v>0</v>
      </c>
      <c r="T196" s="2">
        <f ca="1">IFERROR(__xludf.DUMMYFUNCTION("""COMPUTED_VALUE"""),0)</f>
        <v>0</v>
      </c>
      <c r="U196" s="2">
        <f ca="1">IFERROR(__xludf.DUMMYFUNCTION("""COMPUTED_VALUE"""),0)</f>
        <v>0</v>
      </c>
      <c r="V196" s="2">
        <f ca="1">IFERROR(__xludf.DUMMYFUNCTION("""COMPUTED_VALUE"""),0)</f>
        <v>0</v>
      </c>
      <c r="W196" s="2">
        <f ca="1">IFERROR(__xludf.DUMMYFUNCTION("""COMPUTED_VALUE"""),0)</f>
        <v>0</v>
      </c>
      <c r="X196" s="2">
        <f ca="1">IFERROR(__xludf.DUMMYFUNCTION("""COMPUTED_VALUE"""),0)</f>
        <v>0</v>
      </c>
      <c r="Y196" s="2">
        <f ca="1">IFERROR(__xludf.DUMMYFUNCTION("""COMPUTED_VALUE"""),0)</f>
        <v>0</v>
      </c>
      <c r="Z196" s="2">
        <f ca="1">IFERROR(__xludf.DUMMYFUNCTION("""COMPUTED_VALUE"""),0)</f>
        <v>0</v>
      </c>
      <c r="AA196" s="2">
        <f ca="1">IFERROR(__xludf.DUMMYFUNCTION("""COMPUTED_VALUE"""),0)</f>
        <v>0</v>
      </c>
      <c r="AB196" s="2">
        <f ca="1">IFERROR(__xludf.DUMMYFUNCTION("""COMPUTED_VALUE"""),0)</f>
        <v>0</v>
      </c>
      <c r="AC196" s="2">
        <f ca="1">IFERROR(__xludf.DUMMYFUNCTION("""COMPUTED_VALUE"""),0)</f>
        <v>0</v>
      </c>
      <c r="AD196" s="2">
        <f ca="1">IFERROR(__xludf.DUMMYFUNCTION("""COMPUTED_VALUE"""),0)</f>
        <v>0</v>
      </c>
      <c r="AE196" s="2">
        <f ca="1">IFERROR(__xludf.DUMMYFUNCTION("""COMPUTED_VALUE"""),0)</f>
        <v>0</v>
      </c>
      <c r="AF196" s="2">
        <f ca="1">IFERROR(__xludf.DUMMYFUNCTION("""COMPUTED_VALUE"""),0)</f>
        <v>0</v>
      </c>
      <c r="AG196" s="2">
        <f ca="1">IFERROR(__xludf.DUMMYFUNCTION("""COMPUTED_VALUE"""),0)</f>
        <v>0</v>
      </c>
      <c r="AH196" s="2">
        <f ca="1">IFERROR(__xludf.DUMMYFUNCTION("""COMPUTED_VALUE"""),0)</f>
        <v>0</v>
      </c>
      <c r="AI196" s="2">
        <f ca="1">IFERROR(__xludf.DUMMYFUNCTION("""COMPUTED_VALUE"""),0)</f>
        <v>0</v>
      </c>
      <c r="AJ196" s="2">
        <f ca="1">IFERROR(__xludf.DUMMYFUNCTION("""COMPUTED_VALUE"""),0)</f>
        <v>0</v>
      </c>
      <c r="AK196" s="2">
        <f ca="1">IFERROR(__xludf.DUMMYFUNCTION("""COMPUTED_VALUE"""),0)</f>
        <v>0</v>
      </c>
      <c r="AL196" s="2">
        <f ca="1">IFERROR(__xludf.DUMMYFUNCTION("""COMPUTED_VALUE"""),0)</f>
        <v>0</v>
      </c>
      <c r="AM196" s="2">
        <f ca="1">IFERROR(__xludf.DUMMYFUNCTION("""COMPUTED_VALUE"""),0)</f>
        <v>0</v>
      </c>
      <c r="AN196" s="2">
        <f ca="1">IFERROR(__xludf.DUMMYFUNCTION("""COMPUTED_VALUE"""),0)</f>
        <v>0</v>
      </c>
      <c r="AO196" s="2">
        <f ca="1">IFERROR(__xludf.DUMMYFUNCTION("""COMPUTED_VALUE"""),0)</f>
        <v>0</v>
      </c>
      <c r="AP196" s="2">
        <f ca="1">IFERROR(__xludf.DUMMYFUNCTION("""COMPUTED_VALUE"""),0)</f>
        <v>0</v>
      </c>
      <c r="AQ196" s="2">
        <f ca="1">IFERROR(__xludf.DUMMYFUNCTION("""COMPUTED_VALUE"""),0)</f>
        <v>0</v>
      </c>
      <c r="AR196" s="2">
        <f ca="1">IFERROR(__xludf.DUMMYFUNCTION("""COMPUTED_VALUE"""),0)</f>
        <v>0</v>
      </c>
      <c r="AS196" s="2">
        <f ca="1">IFERROR(__xludf.DUMMYFUNCTION("""COMPUTED_VALUE"""),0)</f>
        <v>0</v>
      </c>
      <c r="AT196" s="2">
        <f ca="1">IFERROR(__xludf.DUMMYFUNCTION("""COMPUTED_VALUE"""),0)</f>
        <v>0</v>
      </c>
      <c r="AU196" s="2">
        <f ca="1">IFERROR(__xludf.DUMMYFUNCTION("""COMPUTED_VALUE"""),0)</f>
        <v>0</v>
      </c>
      <c r="AV196" s="2">
        <f ca="1">IFERROR(__xludf.DUMMYFUNCTION("""COMPUTED_VALUE"""),0)</f>
        <v>0</v>
      </c>
      <c r="AW196" s="2">
        <f ca="1">IFERROR(__xludf.DUMMYFUNCTION("""COMPUTED_VALUE"""),0)</f>
        <v>0</v>
      </c>
      <c r="AX196" s="2">
        <f ca="1">IFERROR(__xludf.DUMMYFUNCTION("""COMPUTED_VALUE"""),0)</f>
        <v>0</v>
      </c>
      <c r="AY196" s="2">
        <f ca="1">IFERROR(__xludf.DUMMYFUNCTION("""COMPUTED_VALUE"""),0)</f>
        <v>0</v>
      </c>
      <c r="AZ196" s="2">
        <f ca="1">IFERROR(__xludf.DUMMYFUNCTION("""COMPUTED_VALUE"""),0)</f>
        <v>0</v>
      </c>
    </row>
    <row r="197" spans="1:52" ht="13.2" x14ac:dyDescent="0.25">
      <c r="A197" s="2" t="str">
        <f ca="1">IFERROR(__xludf.DUMMYFUNCTION("""COMPUTED_VALUE"""),"")</f>
        <v/>
      </c>
      <c r="B197" s="2" t="str">
        <f ca="1">IFERROR(__xludf.DUMMYFUNCTION("""COMPUTED_VALUE"""),"Martinique")</f>
        <v>Martinique</v>
      </c>
      <c r="C197" s="2">
        <f ca="1">IFERROR(__xludf.DUMMYFUNCTION("""COMPUTED_VALUE"""),14.6415)</f>
        <v>14.641500000000001</v>
      </c>
      <c r="D197" s="2">
        <f ca="1">IFERROR(__xludf.DUMMYFUNCTION("""COMPUTED_VALUE"""),-61.0242)</f>
        <v>-61.0242</v>
      </c>
      <c r="E197" s="2">
        <f ca="1">IFERROR(__xludf.DUMMYFUNCTION("""COMPUTED_VALUE"""),0)</f>
        <v>0</v>
      </c>
      <c r="F197" s="2">
        <f ca="1">IFERROR(__xludf.DUMMYFUNCTION("""COMPUTED_VALUE"""),0)</f>
        <v>0</v>
      </c>
      <c r="G197" s="2">
        <f ca="1">IFERROR(__xludf.DUMMYFUNCTION("""COMPUTED_VALUE"""),0)</f>
        <v>0</v>
      </c>
      <c r="H197" s="2">
        <f ca="1">IFERROR(__xludf.DUMMYFUNCTION("""COMPUTED_VALUE"""),0)</f>
        <v>0</v>
      </c>
      <c r="I197" s="2">
        <f ca="1">IFERROR(__xludf.DUMMYFUNCTION("""COMPUTED_VALUE"""),0)</f>
        <v>0</v>
      </c>
      <c r="J197" s="2">
        <f ca="1">IFERROR(__xludf.DUMMYFUNCTION("""COMPUTED_VALUE"""),0)</f>
        <v>0</v>
      </c>
      <c r="K197" s="2">
        <f ca="1">IFERROR(__xludf.DUMMYFUNCTION("""COMPUTED_VALUE"""),0)</f>
        <v>0</v>
      </c>
      <c r="L197" s="2">
        <f ca="1">IFERROR(__xludf.DUMMYFUNCTION("""COMPUTED_VALUE"""),0)</f>
        <v>0</v>
      </c>
      <c r="M197" s="2">
        <f ca="1">IFERROR(__xludf.DUMMYFUNCTION("""COMPUTED_VALUE"""),0)</f>
        <v>0</v>
      </c>
      <c r="N197" s="2">
        <f ca="1">IFERROR(__xludf.DUMMYFUNCTION("""COMPUTED_VALUE"""),0)</f>
        <v>0</v>
      </c>
      <c r="O197" s="2">
        <f ca="1">IFERROR(__xludf.DUMMYFUNCTION("""COMPUTED_VALUE"""),0)</f>
        <v>0</v>
      </c>
      <c r="P197" s="2">
        <f ca="1">IFERROR(__xludf.DUMMYFUNCTION("""COMPUTED_VALUE"""),0)</f>
        <v>0</v>
      </c>
      <c r="Q197" s="2">
        <f ca="1">IFERROR(__xludf.DUMMYFUNCTION("""COMPUTED_VALUE"""),0)</f>
        <v>0</v>
      </c>
      <c r="R197" s="2">
        <f ca="1">IFERROR(__xludf.DUMMYFUNCTION("""COMPUTED_VALUE"""),0)</f>
        <v>0</v>
      </c>
      <c r="S197" s="2">
        <f ca="1">IFERROR(__xludf.DUMMYFUNCTION("""COMPUTED_VALUE"""),0)</f>
        <v>0</v>
      </c>
      <c r="T197" s="2">
        <f ca="1">IFERROR(__xludf.DUMMYFUNCTION("""COMPUTED_VALUE"""),0)</f>
        <v>0</v>
      </c>
      <c r="U197" s="2">
        <f ca="1">IFERROR(__xludf.DUMMYFUNCTION("""COMPUTED_VALUE"""),0)</f>
        <v>0</v>
      </c>
      <c r="V197" s="2">
        <f ca="1">IFERROR(__xludf.DUMMYFUNCTION("""COMPUTED_VALUE"""),0)</f>
        <v>0</v>
      </c>
      <c r="W197" s="2">
        <f ca="1">IFERROR(__xludf.DUMMYFUNCTION("""COMPUTED_VALUE"""),0)</f>
        <v>0</v>
      </c>
      <c r="X197" s="2">
        <f ca="1">IFERROR(__xludf.DUMMYFUNCTION("""COMPUTED_VALUE"""),0)</f>
        <v>0</v>
      </c>
      <c r="Y197" s="2">
        <f ca="1">IFERROR(__xludf.DUMMYFUNCTION("""COMPUTED_VALUE"""),0)</f>
        <v>0</v>
      </c>
      <c r="Z197" s="2">
        <f ca="1">IFERROR(__xludf.DUMMYFUNCTION("""COMPUTED_VALUE"""),0)</f>
        <v>0</v>
      </c>
      <c r="AA197" s="2">
        <f ca="1">IFERROR(__xludf.DUMMYFUNCTION("""COMPUTED_VALUE"""),0)</f>
        <v>0</v>
      </c>
      <c r="AB197" s="2">
        <f ca="1">IFERROR(__xludf.DUMMYFUNCTION("""COMPUTED_VALUE"""),0)</f>
        <v>0</v>
      </c>
      <c r="AC197" s="2">
        <f ca="1">IFERROR(__xludf.DUMMYFUNCTION("""COMPUTED_VALUE"""),0)</f>
        <v>0</v>
      </c>
      <c r="AD197" s="2">
        <f ca="1">IFERROR(__xludf.DUMMYFUNCTION("""COMPUTED_VALUE"""),0)</f>
        <v>0</v>
      </c>
      <c r="AE197" s="2">
        <f ca="1">IFERROR(__xludf.DUMMYFUNCTION("""COMPUTED_VALUE"""),0)</f>
        <v>0</v>
      </c>
      <c r="AF197" s="2">
        <f ca="1">IFERROR(__xludf.DUMMYFUNCTION("""COMPUTED_VALUE"""),0)</f>
        <v>0</v>
      </c>
      <c r="AG197" s="2">
        <f ca="1">IFERROR(__xludf.DUMMYFUNCTION("""COMPUTED_VALUE"""),0)</f>
        <v>0</v>
      </c>
      <c r="AH197" s="2">
        <f ca="1">IFERROR(__xludf.DUMMYFUNCTION("""COMPUTED_VALUE"""),0)</f>
        <v>0</v>
      </c>
      <c r="AI197" s="2">
        <f ca="1">IFERROR(__xludf.DUMMYFUNCTION("""COMPUTED_VALUE"""),0)</f>
        <v>0</v>
      </c>
      <c r="AJ197" s="2">
        <f ca="1">IFERROR(__xludf.DUMMYFUNCTION("""COMPUTED_VALUE"""),0)</f>
        <v>0</v>
      </c>
      <c r="AK197" s="2">
        <f ca="1">IFERROR(__xludf.DUMMYFUNCTION("""COMPUTED_VALUE"""),0)</f>
        <v>0</v>
      </c>
      <c r="AL197" s="2">
        <f ca="1">IFERROR(__xludf.DUMMYFUNCTION("""COMPUTED_VALUE"""),0)</f>
        <v>0</v>
      </c>
      <c r="AM197" s="2">
        <f ca="1">IFERROR(__xludf.DUMMYFUNCTION("""COMPUTED_VALUE"""),0)</f>
        <v>0</v>
      </c>
      <c r="AN197" s="2">
        <f ca="1">IFERROR(__xludf.DUMMYFUNCTION("""COMPUTED_VALUE"""),0)</f>
        <v>0</v>
      </c>
      <c r="AO197" s="2">
        <f ca="1">IFERROR(__xludf.DUMMYFUNCTION("""COMPUTED_VALUE"""),0)</f>
        <v>0</v>
      </c>
      <c r="AP197" s="2">
        <f ca="1">IFERROR(__xludf.DUMMYFUNCTION("""COMPUTED_VALUE"""),0)</f>
        <v>0</v>
      </c>
      <c r="AQ197" s="2">
        <f ca="1">IFERROR(__xludf.DUMMYFUNCTION("""COMPUTED_VALUE"""),0)</f>
        <v>0</v>
      </c>
      <c r="AR197" s="2">
        <f ca="1">IFERROR(__xludf.DUMMYFUNCTION("""COMPUTED_VALUE"""),0)</f>
        <v>0</v>
      </c>
      <c r="AS197" s="2">
        <f ca="1">IFERROR(__xludf.DUMMYFUNCTION("""COMPUTED_VALUE"""),0)</f>
        <v>0</v>
      </c>
      <c r="AT197" s="2">
        <f ca="1">IFERROR(__xludf.DUMMYFUNCTION("""COMPUTED_VALUE"""),0)</f>
        <v>0</v>
      </c>
      <c r="AU197" s="2">
        <f ca="1">IFERROR(__xludf.DUMMYFUNCTION("""COMPUTED_VALUE"""),0)</f>
        <v>0</v>
      </c>
      <c r="AV197" s="2">
        <f ca="1">IFERROR(__xludf.DUMMYFUNCTION("""COMPUTED_VALUE"""),0)</f>
        <v>0</v>
      </c>
      <c r="AW197" s="2">
        <f ca="1">IFERROR(__xludf.DUMMYFUNCTION("""COMPUTED_VALUE"""),0)</f>
        <v>0</v>
      </c>
      <c r="AX197" s="2">
        <f ca="1">IFERROR(__xludf.DUMMYFUNCTION("""COMPUTED_VALUE"""),0)</f>
        <v>0</v>
      </c>
      <c r="AY197" s="2">
        <f ca="1">IFERROR(__xludf.DUMMYFUNCTION("""COMPUTED_VALUE"""),0)</f>
        <v>0</v>
      </c>
      <c r="AZ197" s="2">
        <f ca="1">IFERROR(__xludf.DUMMYFUNCTION("""COMPUTED_VALUE"""),0)</f>
        <v>0</v>
      </c>
    </row>
    <row r="198" spans="1:52" ht="13.2" x14ac:dyDescent="0.25">
      <c r="A198" s="2" t="str">
        <f ca="1">IFERROR(__xludf.DUMMYFUNCTION("""COMPUTED_VALUE"""),"Alameda County, CA")</f>
        <v>Alameda County, CA</v>
      </c>
      <c r="B198" s="2" t="str">
        <f ca="1">IFERROR(__xludf.DUMMYFUNCTION("""COMPUTED_VALUE"""),"US")</f>
        <v>US</v>
      </c>
      <c r="C198" s="2">
        <f ca="1">IFERROR(__xludf.DUMMYFUNCTION("""COMPUTED_VALUE"""),37.6017)</f>
        <v>37.601700000000001</v>
      </c>
      <c r="D198" s="2">
        <f ca="1">IFERROR(__xludf.DUMMYFUNCTION("""COMPUTED_VALUE"""),-121.7195)</f>
        <v>-121.7195</v>
      </c>
      <c r="E198" s="2">
        <f ca="1">IFERROR(__xludf.DUMMYFUNCTION("""COMPUTED_VALUE"""),0)</f>
        <v>0</v>
      </c>
      <c r="F198" s="2">
        <f ca="1">IFERROR(__xludf.DUMMYFUNCTION("""COMPUTED_VALUE"""),0)</f>
        <v>0</v>
      </c>
      <c r="G198" s="2">
        <f ca="1">IFERROR(__xludf.DUMMYFUNCTION("""COMPUTED_VALUE"""),0)</f>
        <v>0</v>
      </c>
      <c r="H198" s="2">
        <f ca="1">IFERROR(__xludf.DUMMYFUNCTION("""COMPUTED_VALUE"""),0)</f>
        <v>0</v>
      </c>
      <c r="I198" s="2">
        <f ca="1">IFERROR(__xludf.DUMMYFUNCTION("""COMPUTED_VALUE"""),0)</f>
        <v>0</v>
      </c>
      <c r="J198" s="2">
        <f ca="1">IFERROR(__xludf.DUMMYFUNCTION("""COMPUTED_VALUE"""),0)</f>
        <v>0</v>
      </c>
      <c r="K198" s="2">
        <f ca="1">IFERROR(__xludf.DUMMYFUNCTION("""COMPUTED_VALUE"""),0)</f>
        <v>0</v>
      </c>
      <c r="L198" s="2">
        <f ca="1">IFERROR(__xludf.DUMMYFUNCTION("""COMPUTED_VALUE"""),0)</f>
        <v>0</v>
      </c>
      <c r="M198" s="2">
        <f ca="1">IFERROR(__xludf.DUMMYFUNCTION("""COMPUTED_VALUE"""),0)</f>
        <v>0</v>
      </c>
      <c r="N198" s="2">
        <f ca="1">IFERROR(__xludf.DUMMYFUNCTION("""COMPUTED_VALUE"""),0)</f>
        <v>0</v>
      </c>
      <c r="O198" s="2">
        <f ca="1">IFERROR(__xludf.DUMMYFUNCTION("""COMPUTED_VALUE"""),0)</f>
        <v>0</v>
      </c>
      <c r="P198" s="2">
        <f ca="1">IFERROR(__xludf.DUMMYFUNCTION("""COMPUTED_VALUE"""),0)</f>
        <v>0</v>
      </c>
      <c r="Q198" s="2">
        <f ca="1">IFERROR(__xludf.DUMMYFUNCTION("""COMPUTED_VALUE"""),0)</f>
        <v>0</v>
      </c>
      <c r="R198" s="2">
        <f ca="1">IFERROR(__xludf.DUMMYFUNCTION("""COMPUTED_VALUE"""),0)</f>
        <v>0</v>
      </c>
      <c r="S198" s="2">
        <f ca="1">IFERROR(__xludf.DUMMYFUNCTION("""COMPUTED_VALUE"""),0)</f>
        <v>0</v>
      </c>
      <c r="T198" s="2">
        <f ca="1">IFERROR(__xludf.DUMMYFUNCTION("""COMPUTED_VALUE"""),0)</f>
        <v>0</v>
      </c>
      <c r="U198" s="2">
        <f ca="1">IFERROR(__xludf.DUMMYFUNCTION("""COMPUTED_VALUE"""),0)</f>
        <v>0</v>
      </c>
      <c r="V198" s="2">
        <f ca="1">IFERROR(__xludf.DUMMYFUNCTION("""COMPUTED_VALUE"""),0)</f>
        <v>0</v>
      </c>
      <c r="W198" s="2">
        <f ca="1">IFERROR(__xludf.DUMMYFUNCTION("""COMPUTED_VALUE"""),0)</f>
        <v>0</v>
      </c>
      <c r="X198" s="2">
        <f ca="1">IFERROR(__xludf.DUMMYFUNCTION("""COMPUTED_VALUE"""),0)</f>
        <v>0</v>
      </c>
      <c r="Y198" s="2">
        <f ca="1">IFERROR(__xludf.DUMMYFUNCTION("""COMPUTED_VALUE"""),0)</f>
        <v>0</v>
      </c>
      <c r="Z198" s="2">
        <f ca="1">IFERROR(__xludf.DUMMYFUNCTION("""COMPUTED_VALUE"""),0)</f>
        <v>0</v>
      </c>
      <c r="AA198" s="2">
        <f ca="1">IFERROR(__xludf.DUMMYFUNCTION("""COMPUTED_VALUE"""),0)</f>
        <v>0</v>
      </c>
      <c r="AB198" s="2">
        <f ca="1">IFERROR(__xludf.DUMMYFUNCTION("""COMPUTED_VALUE"""),0)</f>
        <v>0</v>
      </c>
      <c r="AC198" s="2">
        <f ca="1">IFERROR(__xludf.DUMMYFUNCTION("""COMPUTED_VALUE"""),0)</f>
        <v>0</v>
      </c>
      <c r="AD198" s="2">
        <f ca="1">IFERROR(__xludf.DUMMYFUNCTION("""COMPUTED_VALUE"""),0)</f>
        <v>0</v>
      </c>
      <c r="AE198" s="2">
        <f ca="1">IFERROR(__xludf.DUMMYFUNCTION("""COMPUTED_VALUE"""),0)</f>
        <v>0</v>
      </c>
      <c r="AF198" s="2">
        <f ca="1">IFERROR(__xludf.DUMMYFUNCTION("""COMPUTED_VALUE"""),0)</f>
        <v>0</v>
      </c>
      <c r="AG198" s="2">
        <f ca="1">IFERROR(__xludf.DUMMYFUNCTION("""COMPUTED_VALUE"""),0)</f>
        <v>0</v>
      </c>
      <c r="AH198" s="2">
        <f ca="1">IFERROR(__xludf.DUMMYFUNCTION("""COMPUTED_VALUE"""),0)</f>
        <v>0</v>
      </c>
      <c r="AI198" s="2">
        <f ca="1">IFERROR(__xludf.DUMMYFUNCTION("""COMPUTED_VALUE"""),0)</f>
        <v>0</v>
      </c>
      <c r="AJ198" s="2">
        <f ca="1">IFERROR(__xludf.DUMMYFUNCTION("""COMPUTED_VALUE"""),0)</f>
        <v>0</v>
      </c>
      <c r="AK198" s="2">
        <f ca="1">IFERROR(__xludf.DUMMYFUNCTION("""COMPUTED_VALUE"""),0)</f>
        <v>0</v>
      </c>
      <c r="AL198" s="2">
        <f ca="1">IFERROR(__xludf.DUMMYFUNCTION("""COMPUTED_VALUE"""),0)</f>
        <v>0</v>
      </c>
      <c r="AM198" s="2">
        <f ca="1">IFERROR(__xludf.DUMMYFUNCTION("""COMPUTED_VALUE"""),0)</f>
        <v>0</v>
      </c>
      <c r="AN198" s="2">
        <f ca="1">IFERROR(__xludf.DUMMYFUNCTION("""COMPUTED_VALUE"""),0)</f>
        <v>0</v>
      </c>
      <c r="AO198" s="2">
        <f ca="1">IFERROR(__xludf.DUMMYFUNCTION("""COMPUTED_VALUE"""),0)</f>
        <v>0</v>
      </c>
      <c r="AP198" s="2">
        <f ca="1">IFERROR(__xludf.DUMMYFUNCTION("""COMPUTED_VALUE"""),0)</f>
        <v>0</v>
      </c>
      <c r="AQ198" s="2">
        <f ca="1">IFERROR(__xludf.DUMMYFUNCTION("""COMPUTED_VALUE"""),0)</f>
        <v>0</v>
      </c>
      <c r="AR198" s="2">
        <f ca="1">IFERROR(__xludf.DUMMYFUNCTION("""COMPUTED_VALUE"""),0)</f>
        <v>0</v>
      </c>
      <c r="AS198" s="2">
        <f ca="1">IFERROR(__xludf.DUMMYFUNCTION("""COMPUTED_VALUE"""),0)</f>
        <v>0</v>
      </c>
      <c r="AT198" s="2">
        <f ca="1">IFERROR(__xludf.DUMMYFUNCTION("""COMPUTED_VALUE"""),0)</f>
        <v>0</v>
      </c>
      <c r="AU198" s="2">
        <f ca="1">IFERROR(__xludf.DUMMYFUNCTION("""COMPUTED_VALUE"""),0)</f>
        <v>0</v>
      </c>
      <c r="AV198" s="2">
        <f ca="1">IFERROR(__xludf.DUMMYFUNCTION("""COMPUTED_VALUE"""),0)</f>
        <v>0</v>
      </c>
      <c r="AW198" s="2">
        <f ca="1">IFERROR(__xludf.DUMMYFUNCTION("""COMPUTED_VALUE"""),0)</f>
        <v>0</v>
      </c>
      <c r="AX198" s="2">
        <f ca="1">IFERROR(__xludf.DUMMYFUNCTION("""COMPUTED_VALUE"""),0)</f>
        <v>0</v>
      </c>
      <c r="AY198" s="2">
        <f ca="1">IFERROR(__xludf.DUMMYFUNCTION("""COMPUTED_VALUE"""),0)</f>
        <v>0</v>
      </c>
      <c r="AZ198" s="2">
        <f ca="1">IFERROR(__xludf.DUMMYFUNCTION("""COMPUTED_VALUE"""),0)</f>
        <v>0</v>
      </c>
    </row>
    <row r="199" spans="1:52" ht="13.2" x14ac:dyDescent="0.25">
      <c r="A199" s="2" t="str">
        <f ca="1">IFERROR(__xludf.DUMMYFUNCTION("""COMPUTED_VALUE"""),"Broward County, FL")</f>
        <v>Broward County, FL</v>
      </c>
      <c r="B199" s="2" t="str">
        <f ca="1">IFERROR(__xludf.DUMMYFUNCTION("""COMPUTED_VALUE"""),"US")</f>
        <v>US</v>
      </c>
      <c r="C199" s="2">
        <f ca="1">IFERROR(__xludf.DUMMYFUNCTION("""COMPUTED_VALUE"""),26.1901)</f>
        <v>26.190100000000001</v>
      </c>
      <c r="D199" s="2">
        <f ca="1">IFERROR(__xludf.DUMMYFUNCTION("""COMPUTED_VALUE"""),-80.3659)</f>
        <v>-80.365899999999996</v>
      </c>
      <c r="E199" s="2">
        <f ca="1">IFERROR(__xludf.DUMMYFUNCTION("""COMPUTED_VALUE"""),0)</f>
        <v>0</v>
      </c>
      <c r="F199" s="2">
        <f ca="1">IFERROR(__xludf.DUMMYFUNCTION("""COMPUTED_VALUE"""),0)</f>
        <v>0</v>
      </c>
      <c r="G199" s="2">
        <f ca="1">IFERROR(__xludf.DUMMYFUNCTION("""COMPUTED_VALUE"""),0)</f>
        <v>0</v>
      </c>
      <c r="H199" s="2">
        <f ca="1">IFERROR(__xludf.DUMMYFUNCTION("""COMPUTED_VALUE"""),0)</f>
        <v>0</v>
      </c>
      <c r="I199" s="2">
        <f ca="1">IFERROR(__xludf.DUMMYFUNCTION("""COMPUTED_VALUE"""),0)</f>
        <v>0</v>
      </c>
      <c r="J199" s="2">
        <f ca="1">IFERROR(__xludf.DUMMYFUNCTION("""COMPUTED_VALUE"""),0)</f>
        <v>0</v>
      </c>
      <c r="K199" s="2">
        <f ca="1">IFERROR(__xludf.DUMMYFUNCTION("""COMPUTED_VALUE"""),0)</f>
        <v>0</v>
      </c>
      <c r="L199" s="2">
        <f ca="1">IFERROR(__xludf.DUMMYFUNCTION("""COMPUTED_VALUE"""),0)</f>
        <v>0</v>
      </c>
      <c r="M199" s="2">
        <f ca="1">IFERROR(__xludf.DUMMYFUNCTION("""COMPUTED_VALUE"""),0)</f>
        <v>0</v>
      </c>
      <c r="N199" s="2">
        <f ca="1">IFERROR(__xludf.DUMMYFUNCTION("""COMPUTED_VALUE"""),0)</f>
        <v>0</v>
      </c>
      <c r="O199" s="2">
        <f ca="1">IFERROR(__xludf.DUMMYFUNCTION("""COMPUTED_VALUE"""),0)</f>
        <v>0</v>
      </c>
      <c r="P199" s="2">
        <f ca="1">IFERROR(__xludf.DUMMYFUNCTION("""COMPUTED_VALUE"""),0)</f>
        <v>0</v>
      </c>
      <c r="Q199" s="2">
        <f ca="1">IFERROR(__xludf.DUMMYFUNCTION("""COMPUTED_VALUE"""),0)</f>
        <v>0</v>
      </c>
      <c r="R199" s="2">
        <f ca="1">IFERROR(__xludf.DUMMYFUNCTION("""COMPUTED_VALUE"""),0)</f>
        <v>0</v>
      </c>
      <c r="S199" s="2">
        <f ca="1">IFERROR(__xludf.DUMMYFUNCTION("""COMPUTED_VALUE"""),0)</f>
        <v>0</v>
      </c>
      <c r="T199" s="2">
        <f ca="1">IFERROR(__xludf.DUMMYFUNCTION("""COMPUTED_VALUE"""),0)</f>
        <v>0</v>
      </c>
      <c r="U199" s="2">
        <f ca="1">IFERROR(__xludf.DUMMYFUNCTION("""COMPUTED_VALUE"""),0)</f>
        <v>0</v>
      </c>
      <c r="V199" s="2">
        <f ca="1">IFERROR(__xludf.DUMMYFUNCTION("""COMPUTED_VALUE"""),0)</f>
        <v>0</v>
      </c>
      <c r="W199" s="2">
        <f ca="1">IFERROR(__xludf.DUMMYFUNCTION("""COMPUTED_VALUE"""),0)</f>
        <v>0</v>
      </c>
      <c r="X199" s="2">
        <f ca="1">IFERROR(__xludf.DUMMYFUNCTION("""COMPUTED_VALUE"""),0)</f>
        <v>0</v>
      </c>
      <c r="Y199" s="2">
        <f ca="1">IFERROR(__xludf.DUMMYFUNCTION("""COMPUTED_VALUE"""),0)</f>
        <v>0</v>
      </c>
      <c r="Z199" s="2">
        <f ca="1">IFERROR(__xludf.DUMMYFUNCTION("""COMPUTED_VALUE"""),0)</f>
        <v>0</v>
      </c>
      <c r="AA199" s="2">
        <f ca="1">IFERROR(__xludf.DUMMYFUNCTION("""COMPUTED_VALUE"""),0)</f>
        <v>0</v>
      </c>
      <c r="AB199" s="2">
        <f ca="1">IFERROR(__xludf.DUMMYFUNCTION("""COMPUTED_VALUE"""),0)</f>
        <v>0</v>
      </c>
      <c r="AC199" s="2">
        <f ca="1">IFERROR(__xludf.DUMMYFUNCTION("""COMPUTED_VALUE"""),0)</f>
        <v>0</v>
      </c>
      <c r="AD199" s="2">
        <f ca="1">IFERROR(__xludf.DUMMYFUNCTION("""COMPUTED_VALUE"""),0)</f>
        <v>0</v>
      </c>
      <c r="AE199" s="2">
        <f ca="1">IFERROR(__xludf.DUMMYFUNCTION("""COMPUTED_VALUE"""),0)</f>
        <v>0</v>
      </c>
      <c r="AF199" s="2">
        <f ca="1">IFERROR(__xludf.DUMMYFUNCTION("""COMPUTED_VALUE"""),0)</f>
        <v>0</v>
      </c>
      <c r="AG199" s="2">
        <f ca="1">IFERROR(__xludf.DUMMYFUNCTION("""COMPUTED_VALUE"""),0)</f>
        <v>0</v>
      </c>
      <c r="AH199" s="2">
        <f ca="1">IFERROR(__xludf.DUMMYFUNCTION("""COMPUTED_VALUE"""),0)</f>
        <v>0</v>
      </c>
      <c r="AI199" s="2">
        <f ca="1">IFERROR(__xludf.DUMMYFUNCTION("""COMPUTED_VALUE"""),0)</f>
        <v>0</v>
      </c>
      <c r="AJ199" s="2">
        <f ca="1">IFERROR(__xludf.DUMMYFUNCTION("""COMPUTED_VALUE"""),0)</f>
        <v>0</v>
      </c>
      <c r="AK199" s="2">
        <f ca="1">IFERROR(__xludf.DUMMYFUNCTION("""COMPUTED_VALUE"""),0)</f>
        <v>0</v>
      </c>
      <c r="AL199" s="2">
        <f ca="1">IFERROR(__xludf.DUMMYFUNCTION("""COMPUTED_VALUE"""),0)</f>
        <v>0</v>
      </c>
      <c r="AM199" s="2">
        <f ca="1">IFERROR(__xludf.DUMMYFUNCTION("""COMPUTED_VALUE"""),0)</f>
        <v>0</v>
      </c>
      <c r="AN199" s="2">
        <f ca="1">IFERROR(__xludf.DUMMYFUNCTION("""COMPUTED_VALUE"""),0)</f>
        <v>0</v>
      </c>
      <c r="AO199" s="2">
        <f ca="1">IFERROR(__xludf.DUMMYFUNCTION("""COMPUTED_VALUE"""),0)</f>
        <v>0</v>
      </c>
      <c r="AP199" s="2">
        <f ca="1">IFERROR(__xludf.DUMMYFUNCTION("""COMPUTED_VALUE"""),0)</f>
        <v>0</v>
      </c>
      <c r="AQ199" s="2">
        <f ca="1">IFERROR(__xludf.DUMMYFUNCTION("""COMPUTED_VALUE"""),0)</f>
        <v>0</v>
      </c>
      <c r="AR199" s="2">
        <f ca="1">IFERROR(__xludf.DUMMYFUNCTION("""COMPUTED_VALUE"""),0)</f>
        <v>0</v>
      </c>
      <c r="AS199" s="2">
        <f ca="1">IFERROR(__xludf.DUMMYFUNCTION("""COMPUTED_VALUE"""),0)</f>
        <v>0</v>
      </c>
      <c r="AT199" s="2">
        <f ca="1">IFERROR(__xludf.DUMMYFUNCTION("""COMPUTED_VALUE"""),0)</f>
        <v>0</v>
      </c>
      <c r="AU199" s="2">
        <f ca="1">IFERROR(__xludf.DUMMYFUNCTION("""COMPUTED_VALUE"""),0)</f>
        <v>0</v>
      </c>
      <c r="AV199" s="2">
        <f ca="1">IFERROR(__xludf.DUMMYFUNCTION("""COMPUTED_VALUE"""),0)</f>
        <v>0</v>
      </c>
      <c r="AW199" s="2">
        <f ca="1">IFERROR(__xludf.DUMMYFUNCTION("""COMPUTED_VALUE"""),0)</f>
        <v>0</v>
      </c>
      <c r="AX199" s="2">
        <f ca="1">IFERROR(__xludf.DUMMYFUNCTION("""COMPUTED_VALUE"""),0)</f>
        <v>0</v>
      </c>
      <c r="AY199" s="2">
        <f ca="1">IFERROR(__xludf.DUMMYFUNCTION("""COMPUTED_VALUE"""),0)</f>
        <v>0</v>
      </c>
      <c r="AZ199" s="2">
        <f ca="1">IFERROR(__xludf.DUMMYFUNCTION("""COMPUTED_VALUE"""),0)</f>
        <v>0</v>
      </c>
    </row>
    <row r="200" spans="1:52" ht="13.2" x14ac:dyDescent="0.25">
      <c r="A200" s="2" t="str">
        <f ca="1">IFERROR(__xludf.DUMMYFUNCTION("""COMPUTED_VALUE"""),"Fairfield County, CT")</f>
        <v>Fairfield County, CT</v>
      </c>
      <c r="B200" s="2" t="str">
        <f ca="1">IFERROR(__xludf.DUMMYFUNCTION("""COMPUTED_VALUE"""),"US")</f>
        <v>US</v>
      </c>
      <c r="C200" s="2">
        <f ca="1">IFERROR(__xludf.DUMMYFUNCTION("""COMPUTED_VALUE"""),41.256)</f>
        <v>41.256</v>
      </c>
      <c r="D200" s="2">
        <f ca="1">IFERROR(__xludf.DUMMYFUNCTION("""COMPUTED_VALUE"""),-73.3709)</f>
        <v>-73.370900000000006</v>
      </c>
      <c r="E200" s="2">
        <f ca="1">IFERROR(__xludf.DUMMYFUNCTION("""COMPUTED_VALUE"""),0)</f>
        <v>0</v>
      </c>
      <c r="F200" s="2">
        <f ca="1">IFERROR(__xludf.DUMMYFUNCTION("""COMPUTED_VALUE"""),0)</f>
        <v>0</v>
      </c>
      <c r="G200" s="2">
        <f ca="1">IFERROR(__xludf.DUMMYFUNCTION("""COMPUTED_VALUE"""),0)</f>
        <v>0</v>
      </c>
      <c r="H200" s="2">
        <f ca="1">IFERROR(__xludf.DUMMYFUNCTION("""COMPUTED_VALUE"""),0)</f>
        <v>0</v>
      </c>
      <c r="I200" s="2">
        <f ca="1">IFERROR(__xludf.DUMMYFUNCTION("""COMPUTED_VALUE"""),0)</f>
        <v>0</v>
      </c>
      <c r="J200" s="2">
        <f ca="1">IFERROR(__xludf.DUMMYFUNCTION("""COMPUTED_VALUE"""),0)</f>
        <v>0</v>
      </c>
      <c r="K200" s="2">
        <f ca="1">IFERROR(__xludf.DUMMYFUNCTION("""COMPUTED_VALUE"""),0)</f>
        <v>0</v>
      </c>
      <c r="L200" s="2">
        <f ca="1">IFERROR(__xludf.DUMMYFUNCTION("""COMPUTED_VALUE"""),0)</f>
        <v>0</v>
      </c>
      <c r="M200" s="2">
        <f ca="1">IFERROR(__xludf.DUMMYFUNCTION("""COMPUTED_VALUE"""),0)</f>
        <v>0</v>
      </c>
      <c r="N200" s="2">
        <f ca="1">IFERROR(__xludf.DUMMYFUNCTION("""COMPUTED_VALUE"""),0)</f>
        <v>0</v>
      </c>
      <c r="O200" s="2">
        <f ca="1">IFERROR(__xludf.DUMMYFUNCTION("""COMPUTED_VALUE"""),0)</f>
        <v>0</v>
      </c>
      <c r="P200" s="2">
        <f ca="1">IFERROR(__xludf.DUMMYFUNCTION("""COMPUTED_VALUE"""),0)</f>
        <v>0</v>
      </c>
      <c r="Q200" s="2">
        <f ca="1">IFERROR(__xludf.DUMMYFUNCTION("""COMPUTED_VALUE"""),0)</f>
        <v>0</v>
      </c>
      <c r="R200" s="2">
        <f ca="1">IFERROR(__xludf.DUMMYFUNCTION("""COMPUTED_VALUE"""),0)</f>
        <v>0</v>
      </c>
      <c r="S200" s="2">
        <f ca="1">IFERROR(__xludf.DUMMYFUNCTION("""COMPUTED_VALUE"""),0)</f>
        <v>0</v>
      </c>
      <c r="T200" s="2">
        <f ca="1">IFERROR(__xludf.DUMMYFUNCTION("""COMPUTED_VALUE"""),0)</f>
        <v>0</v>
      </c>
      <c r="U200" s="2">
        <f ca="1">IFERROR(__xludf.DUMMYFUNCTION("""COMPUTED_VALUE"""),0)</f>
        <v>0</v>
      </c>
      <c r="V200" s="2">
        <f ca="1">IFERROR(__xludf.DUMMYFUNCTION("""COMPUTED_VALUE"""),0)</f>
        <v>0</v>
      </c>
      <c r="W200" s="2">
        <f ca="1">IFERROR(__xludf.DUMMYFUNCTION("""COMPUTED_VALUE"""),0)</f>
        <v>0</v>
      </c>
      <c r="X200" s="2">
        <f ca="1">IFERROR(__xludf.DUMMYFUNCTION("""COMPUTED_VALUE"""),0)</f>
        <v>0</v>
      </c>
      <c r="Y200" s="2">
        <f ca="1">IFERROR(__xludf.DUMMYFUNCTION("""COMPUTED_VALUE"""),0)</f>
        <v>0</v>
      </c>
      <c r="Z200" s="2">
        <f ca="1">IFERROR(__xludf.DUMMYFUNCTION("""COMPUTED_VALUE"""),0)</f>
        <v>0</v>
      </c>
      <c r="AA200" s="2">
        <f ca="1">IFERROR(__xludf.DUMMYFUNCTION("""COMPUTED_VALUE"""),0)</f>
        <v>0</v>
      </c>
      <c r="AB200" s="2">
        <f ca="1">IFERROR(__xludf.DUMMYFUNCTION("""COMPUTED_VALUE"""),0)</f>
        <v>0</v>
      </c>
      <c r="AC200" s="2">
        <f ca="1">IFERROR(__xludf.DUMMYFUNCTION("""COMPUTED_VALUE"""),0)</f>
        <v>0</v>
      </c>
      <c r="AD200" s="2">
        <f ca="1">IFERROR(__xludf.DUMMYFUNCTION("""COMPUTED_VALUE"""),0)</f>
        <v>0</v>
      </c>
      <c r="AE200" s="2">
        <f ca="1">IFERROR(__xludf.DUMMYFUNCTION("""COMPUTED_VALUE"""),0)</f>
        <v>0</v>
      </c>
      <c r="AF200" s="2">
        <f ca="1">IFERROR(__xludf.DUMMYFUNCTION("""COMPUTED_VALUE"""),0)</f>
        <v>0</v>
      </c>
      <c r="AG200" s="2">
        <f ca="1">IFERROR(__xludf.DUMMYFUNCTION("""COMPUTED_VALUE"""),0)</f>
        <v>0</v>
      </c>
      <c r="AH200" s="2">
        <f ca="1">IFERROR(__xludf.DUMMYFUNCTION("""COMPUTED_VALUE"""),0)</f>
        <v>0</v>
      </c>
      <c r="AI200" s="2">
        <f ca="1">IFERROR(__xludf.DUMMYFUNCTION("""COMPUTED_VALUE"""),0)</f>
        <v>0</v>
      </c>
      <c r="AJ200" s="2">
        <f ca="1">IFERROR(__xludf.DUMMYFUNCTION("""COMPUTED_VALUE"""),0)</f>
        <v>0</v>
      </c>
      <c r="AK200" s="2">
        <f ca="1">IFERROR(__xludf.DUMMYFUNCTION("""COMPUTED_VALUE"""),0)</f>
        <v>0</v>
      </c>
      <c r="AL200" s="2">
        <f ca="1">IFERROR(__xludf.DUMMYFUNCTION("""COMPUTED_VALUE"""),0)</f>
        <v>0</v>
      </c>
      <c r="AM200" s="2">
        <f ca="1">IFERROR(__xludf.DUMMYFUNCTION("""COMPUTED_VALUE"""),0)</f>
        <v>0</v>
      </c>
      <c r="AN200" s="2">
        <f ca="1">IFERROR(__xludf.DUMMYFUNCTION("""COMPUTED_VALUE"""),0)</f>
        <v>0</v>
      </c>
      <c r="AO200" s="2">
        <f ca="1">IFERROR(__xludf.DUMMYFUNCTION("""COMPUTED_VALUE"""),0)</f>
        <v>0</v>
      </c>
      <c r="AP200" s="2">
        <f ca="1">IFERROR(__xludf.DUMMYFUNCTION("""COMPUTED_VALUE"""),0)</f>
        <v>0</v>
      </c>
      <c r="AQ200" s="2">
        <f ca="1">IFERROR(__xludf.DUMMYFUNCTION("""COMPUTED_VALUE"""),0)</f>
        <v>0</v>
      </c>
      <c r="AR200" s="2">
        <f ca="1">IFERROR(__xludf.DUMMYFUNCTION("""COMPUTED_VALUE"""),0)</f>
        <v>0</v>
      </c>
      <c r="AS200" s="2">
        <f ca="1">IFERROR(__xludf.DUMMYFUNCTION("""COMPUTED_VALUE"""),0)</f>
        <v>0</v>
      </c>
      <c r="AT200" s="2">
        <f ca="1">IFERROR(__xludf.DUMMYFUNCTION("""COMPUTED_VALUE"""),0)</f>
        <v>0</v>
      </c>
      <c r="AU200" s="2">
        <f ca="1">IFERROR(__xludf.DUMMYFUNCTION("""COMPUTED_VALUE"""),0)</f>
        <v>0</v>
      </c>
      <c r="AV200" s="2">
        <f ca="1">IFERROR(__xludf.DUMMYFUNCTION("""COMPUTED_VALUE"""),0)</f>
        <v>0</v>
      </c>
      <c r="AW200" s="2">
        <f ca="1">IFERROR(__xludf.DUMMYFUNCTION("""COMPUTED_VALUE"""),0)</f>
        <v>0</v>
      </c>
      <c r="AX200" s="2">
        <f ca="1">IFERROR(__xludf.DUMMYFUNCTION("""COMPUTED_VALUE"""),0)</f>
        <v>0</v>
      </c>
      <c r="AY200" s="2">
        <f ca="1">IFERROR(__xludf.DUMMYFUNCTION("""COMPUTED_VALUE"""),0)</f>
        <v>0</v>
      </c>
      <c r="AZ200" s="2">
        <f ca="1">IFERROR(__xludf.DUMMYFUNCTION("""COMPUTED_VALUE"""),0)</f>
        <v>0</v>
      </c>
    </row>
    <row r="201" spans="1:52" ht="13.2" x14ac:dyDescent="0.25">
      <c r="A201" s="2" t="str">
        <f ca="1">IFERROR(__xludf.DUMMYFUNCTION("""COMPUTED_VALUE"""),"Lee County, FL")</f>
        <v>Lee County, FL</v>
      </c>
      <c r="B201" s="2" t="str">
        <f ca="1">IFERROR(__xludf.DUMMYFUNCTION("""COMPUTED_VALUE"""),"US")</f>
        <v>US</v>
      </c>
      <c r="C201" s="2">
        <f ca="1">IFERROR(__xludf.DUMMYFUNCTION("""COMPUTED_VALUE"""),26.663)</f>
        <v>26.663</v>
      </c>
      <c r="D201" s="2">
        <f ca="1">IFERROR(__xludf.DUMMYFUNCTION("""COMPUTED_VALUE"""),-81.9535)</f>
        <v>-81.953500000000005</v>
      </c>
      <c r="E201" s="2">
        <f ca="1">IFERROR(__xludf.DUMMYFUNCTION("""COMPUTED_VALUE"""),0)</f>
        <v>0</v>
      </c>
      <c r="F201" s="2">
        <f ca="1">IFERROR(__xludf.DUMMYFUNCTION("""COMPUTED_VALUE"""),0)</f>
        <v>0</v>
      </c>
      <c r="G201" s="2">
        <f ca="1">IFERROR(__xludf.DUMMYFUNCTION("""COMPUTED_VALUE"""),0)</f>
        <v>0</v>
      </c>
      <c r="H201" s="2">
        <f ca="1">IFERROR(__xludf.DUMMYFUNCTION("""COMPUTED_VALUE"""),0)</f>
        <v>0</v>
      </c>
      <c r="I201" s="2">
        <f ca="1">IFERROR(__xludf.DUMMYFUNCTION("""COMPUTED_VALUE"""),0)</f>
        <v>0</v>
      </c>
      <c r="J201" s="2">
        <f ca="1">IFERROR(__xludf.DUMMYFUNCTION("""COMPUTED_VALUE"""),0)</f>
        <v>0</v>
      </c>
      <c r="K201" s="2">
        <f ca="1">IFERROR(__xludf.DUMMYFUNCTION("""COMPUTED_VALUE"""),0)</f>
        <v>0</v>
      </c>
      <c r="L201" s="2">
        <f ca="1">IFERROR(__xludf.DUMMYFUNCTION("""COMPUTED_VALUE"""),0)</f>
        <v>0</v>
      </c>
      <c r="M201" s="2">
        <f ca="1">IFERROR(__xludf.DUMMYFUNCTION("""COMPUTED_VALUE"""),0)</f>
        <v>0</v>
      </c>
      <c r="N201" s="2">
        <f ca="1">IFERROR(__xludf.DUMMYFUNCTION("""COMPUTED_VALUE"""),0)</f>
        <v>0</v>
      </c>
      <c r="O201" s="2">
        <f ca="1">IFERROR(__xludf.DUMMYFUNCTION("""COMPUTED_VALUE"""),0)</f>
        <v>0</v>
      </c>
      <c r="P201" s="2">
        <f ca="1">IFERROR(__xludf.DUMMYFUNCTION("""COMPUTED_VALUE"""),0)</f>
        <v>0</v>
      </c>
      <c r="Q201" s="2">
        <f ca="1">IFERROR(__xludf.DUMMYFUNCTION("""COMPUTED_VALUE"""),0)</f>
        <v>0</v>
      </c>
      <c r="R201" s="2">
        <f ca="1">IFERROR(__xludf.DUMMYFUNCTION("""COMPUTED_VALUE"""),0)</f>
        <v>0</v>
      </c>
      <c r="S201" s="2">
        <f ca="1">IFERROR(__xludf.DUMMYFUNCTION("""COMPUTED_VALUE"""),0)</f>
        <v>0</v>
      </c>
      <c r="T201" s="2">
        <f ca="1">IFERROR(__xludf.DUMMYFUNCTION("""COMPUTED_VALUE"""),0)</f>
        <v>0</v>
      </c>
      <c r="U201" s="2">
        <f ca="1">IFERROR(__xludf.DUMMYFUNCTION("""COMPUTED_VALUE"""),0)</f>
        <v>0</v>
      </c>
      <c r="V201" s="2">
        <f ca="1">IFERROR(__xludf.DUMMYFUNCTION("""COMPUTED_VALUE"""),0)</f>
        <v>0</v>
      </c>
      <c r="W201" s="2">
        <f ca="1">IFERROR(__xludf.DUMMYFUNCTION("""COMPUTED_VALUE"""),0)</f>
        <v>0</v>
      </c>
      <c r="X201" s="2">
        <f ca="1">IFERROR(__xludf.DUMMYFUNCTION("""COMPUTED_VALUE"""),0)</f>
        <v>0</v>
      </c>
      <c r="Y201" s="2">
        <f ca="1">IFERROR(__xludf.DUMMYFUNCTION("""COMPUTED_VALUE"""),0)</f>
        <v>0</v>
      </c>
      <c r="Z201" s="2">
        <f ca="1">IFERROR(__xludf.DUMMYFUNCTION("""COMPUTED_VALUE"""),0)</f>
        <v>0</v>
      </c>
      <c r="AA201" s="2">
        <f ca="1">IFERROR(__xludf.DUMMYFUNCTION("""COMPUTED_VALUE"""),0)</f>
        <v>0</v>
      </c>
      <c r="AB201" s="2">
        <f ca="1">IFERROR(__xludf.DUMMYFUNCTION("""COMPUTED_VALUE"""),0)</f>
        <v>0</v>
      </c>
      <c r="AC201" s="2">
        <f ca="1">IFERROR(__xludf.DUMMYFUNCTION("""COMPUTED_VALUE"""),0)</f>
        <v>0</v>
      </c>
      <c r="AD201" s="2">
        <f ca="1">IFERROR(__xludf.DUMMYFUNCTION("""COMPUTED_VALUE"""),0)</f>
        <v>0</v>
      </c>
      <c r="AE201" s="2">
        <f ca="1">IFERROR(__xludf.DUMMYFUNCTION("""COMPUTED_VALUE"""),0)</f>
        <v>0</v>
      </c>
      <c r="AF201" s="2">
        <f ca="1">IFERROR(__xludf.DUMMYFUNCTION("""COMPUTED_VALUE"""),0)</f>
        <v>0</v>
      </c>
      <c r="AG201" s="2">
        <f ca="1">IFERROR(__xludf.DUMMYFUNCTION("""COMPUTED_VALUE"""),0)</f>
        <v>0</v>
      </c>
      <c r="AH201" s="2">
        <f ca="1">IFERROR(__xludf.DUMMYFUNCTION("""COMPUTED_VALUE"""),0)</f>
        <v>0</v>
      </c>
      <c r="AI201" s="2">
        <f ca="1">IFERROR(__xludf.DUMMYFUNCTION("""COMPUTED_VALUE"""),0)</f>
        <v>0</v>
      </c>
      <c r="AJ201" s="2">
        <f ca="1">IFERROR(__xludf.DUMMYFUNCTION("""COMPUTED_VALUE"""),0)</f>
        <v>0</v>
      </c>
      <c r="AK201" s="2">
        <f ca="1">IFERROR(__xludf.DUMMYFUNCTION("""COMPUTED_VALUE"""),0)</f>
        <v>0</v>
      </c>
      <c r="AL201" s="2">
        <f ca="1">IFERROR(__xludf.DUMMYFUNCTION("""COMPUTED_VALUE"""),0)</f>
        <v>0</v>
      </c>
      <c r="AM201" s="2">
        <f ca="1">IFERROR(__xludf.DUMMYFUNCTION("""COMPUTED_VALUE"""),0)</f>
        <v>0</v>
      </c>
      <c r="AN201" s="2">
        <f ca="1">IFERROR(__xludf.DUMMYFUNCTION("""COMPUTED_VALUE"""),0)</f>
        <v>0</v>
      </c>
      <c r="AO201" s="2">
        <f ca="1">IFERROR(__xludf.DUMMYFUNCTION("""COMPUTED_VALUE"""),0)</f>
        <v>0</v>
      </c>
      <c r="AP201" s="2">
        <f ca="1">IFERROR(__xludf.DUMMYFUNCTION("""COMPUTED_VALUE"""),0)</f>
        <v>0</v>
      </c>
      <c r="AQ201" s="2">
        <f ca="1">IFERROR(__xludf.DUMMYFUNCTION("""COMPUTED_VALUE"""),0)</f>
        <v>0</v>
      </c>
      <c r="AR201" s="2">
        <f ca="1">IFERROR(__xludf.DUMMYFUNCTION("""COMPUTED_VALUE"""),0)</f>
        <v>0</v>
      </c>
      <c r="AS201" s="2">
        <f ca="1">IFERROR(__xludf.DUMMYFUNCTION("""COMPUTED_VALUE"""),0)</f>
        <v>0</v>
      </c>
      <c r="AT201" s="2">
        <f ca="1">IFERROR(__xludf.DUMMYFUNCTION("""COMPUTED_VALUE"""),0)</f>
        <v>0</v>
      </c>
      <c r="AU201" s="2">
        <f ca="1">IFERROR(__xludf.DUMMYFUNCTION("""COMPUTED_VALUE"""),0)</f>
        <v>0</v>
      </c>
      <c r="AV201" s="2">
        <f ca="1">IFERROR(__xludf.DUMMYFUNCTION("""COMPUTED_VALUE"""),0)</f>
        <v>0</v>
      </c>
      <c r="AW201" s="2">
        <f ca="1">IFERROR(__xludf.DUMMYFUNCTION("""COMPUTED_VALUE"""),0)</f>
        <v>0</v>
      </c>
      <c r="AX201" s="2">
        <f ca="1">IFERROR(__xludf.DUMMYFUNCTION("""COMPUTED_VALUE"""),0)</f>
        <v>0</v>
      </c>
      <c r="AY201" s="2">
        <f ca="1">IFERROR(__xludf.DUMMYFUNCTION("""COMPUTED_VALUE"""),0)</f>
        <v>0</v>
      </c>
      <c r="AZ201" s="2">
        <f ca="1">IFERROR(__xludf.DUMMYFUNCTION("""COMPUTED_VALUE"""),0)</f>
        <v>0</v>
      </c>
    </row>
    <row r="202" spans="1:52" ht="13.2" x14ac:dyDescent="0.25">
      <c r="A202" s="2" t="str">
        <f ca="1">IFERROR(__xludf.DUMMYFUNCTION("""COMPUTED_VALUE"""),"Pinal County, AZ")</f>
        <v>Pinal County, AZ</v>
      </c>
      <c r="B202" s="2" t="str">
        <f ca="1">IFERROR(__xludf.DUMMYFUNCTION("""COMPUTED_VALUE"""),"US")</f>
        <v>US</v>
      </c>
      <c r="C202" s="2">
        <f ca="1">IFERROR(__xludf.DUMMYFUNCTION("""COMPUTED_VALUE"""),32.8162)</f>
        <v>32.816200000000002</v>
      </c>
      <c r="D202" s="2">
        <f ca="1">IFERROR(__xludf.DUMMYFUNCTION("""COMPUTED_VALUE"""),-111.2845)</f>
        <v>-111.28449999999999</v>
      </c>
      <c r="E202" s="2">
        <f ca="1">IFERROR(__xludf.DUMMYFUNCTION("""COMPUTED_VALUE"""),0)</f>
        <v>0</v>
      </c>
      <c r="F202" s="2">
        <f ca="1">IFERROR(__xludf.DUMMYFUNCTION("""COMPUTED_VALUE"""),0)</f>
        <v>0</v>
      </c>
      <c r="G202" s="2">
        <f ca="1">IFERROR(__xludf.DUMMYFUNCTION("""COMPUTED_VALUE"""),0)</f>
        <v>0</v>
      </c>
      <c r="H202" s="2">
        <f ca="1">IFERROR(__xludf.DUMMYFUNCTION("""COMPUTED_VALUE"""),0)</f>
        <v>0</v>
      </c>
      <c r="I202" s="2">
        <f ca="1">IFERROR(__xludf.DUMMYFUNCTION("""COMPUTED_VALUE"""),0)</f>
        <v>0</v>
      </c>
      <c r="J202" s="2">
        <f ca="1">IFERROR(__xludf.DUMMYFUNCTION("""COMPUTED_VALUE"""),0)</f>
        <v>0</v>
      </c>
      <c r="K202" s="2">
        <f ca="1">IFERROR(__xludf.DUMMYFUNCTION("""COMPUTED_VALUE"""),0)</f>
        <v>0</v>
      </c>
      <c r="L202" s="2">
        <f ca="1">IFERROR(__xludf.DUMMYFUNCTION("""COMPUTED_VALUE"""),0)</f>
        <v>0</v>
      </c>
      <c r="M202" s="2">
        <f ca="1">IFERROR(__xludf.DUMMYFUNCTION("""COMPUTED_VALUE"""),0)</f>
        <v>0</v>
      </c>
      <c r="N202" s="2">
        <f ca="1">IFERROR(__xludf.DUMMYFUNCTION("""COMPUTED_VALUE"""),0)</f>
        <v>0</v>
      </c>
      <c r="O202" s="2">
        <f ca="1">IFERROR(__xludf.DUMMYFUNCTION("""COMPUTED_VALUE"""),0)</f>
        <v>0</v>
      </c>
      <c r="P202" s="2">
        <f ca="1">IFERROR(__xludf.DUMMYFUNCTION("""COMPUTED_VALUE"""),0)</f>
        <v>0</v>
      </c>
      <c r="Q202" s="2">
        <f ca="1">IFERROR(__xludf.DUMMYFUNCTION("""COMPUTED_VALUE"""),0)</f>
        <v>0</v>
      </c>
      <c r="R202" s="2">
        <f ca="1">IFERROR(__xludf.DUMMYFUNCTION("""COMPUTED_VALUE"""),0)</f>
        <v>0</v>
      </c>
      <c r="S202" s="2">
        <f ca="1">IFERROR(__xludf.DUMMYFUNCTION("""COMPUTED_VALUE"""),0)</f>
        <v>0</v>
      </c>
      <c r="T202" s="2">
        <f ca="1">IFERROR(__xludf.DUMMYFUNCTION("""COMPUTED_VALUE"""),0)</f>
        <v>0</v>
      </c>
      <c r="U202" s="2">
        <f ca="1">IFERROR(__xludf.DUMMYFUNCTION("""COMPUTED_VALUE"""),0)</f>
        <v>0</v>
      </c>
      <c r="V202" s="2">
        <f ca="1">IFERROR(__xludf.DUMMYFUNCTION("""COMPUTED_VALUE"""),0)</f>
        <v>0</v>
      </c>
      <c r="W202" s="2">
        <f ca="1">IFERROR(__xludf.DUMMYFUNCTION("""COMPUTED_VALUE"""),0)</f>
        <v>0</v>
      </c>
      <c r="X202" s="2">
        <f ca="1">IFERROR(__xludf.DUMMYFUNCTION("""COMPUTED_VALUE"""),0)</f>
        <v>0</v>
      </c>
      <c r="Y202" s="2">
        <f ca="1">IFERROR(__xludf.DUMMYFUNCTION("""COMPUTED_VALUE"""),0)</f>
        <v>0</v>
      </c>
      <c r="Z202" s="2">
        <f ca="1">IFERROR(__xludf.DUMMYFUNCTION("""COMPUTED_VALUE"""),0)</f>
        <v>0</v>
      </c>
      <c r="AA202" s="2">
        <f ca="1">IFERROR(__xludf.DUMMYFUNCTION("""COMPUTED_VALUE"""),0)</f>
        <v>0</v>
      </c>
      <c r="AB202" s="2">
        <f ca="1">IFERROR(__xludf.DUMMYFUNCTION("""COMPUTED_VALUE"""),0)</f>
        <v>0</v>
      </c>
      <c r="AC202" s="2">
        <f ca="1">IFERROR(__xludf.DUMMYFUNCTION("""COMPUTED_VALUE"""),0)</f>
        <v>0</v>
      </c>
      <c r="AD202" s="2">
        <f ca="1">IFERROR(__xludf.DUMMYFUNCTION("""COMPUTED_VALUE"""),0)</f>
        <v>0</v>
      </c>
      <c r="AE202" s="2">
        <f ca="1">IFERROR(__xludf.DUMMYFUNCTION("""COMPUTED_VALUE"""),0)</f>
        <v>0</v>
      </c>
      <c r="AF202" s="2">
        <f ca="1">IFERROR(__xludf.DUMMYFUNCTION("""COMPUTED_VALUE"""),0)</f>
        <v>0</v>
      </c>
      <c r="AG202" s="2">
        <f ca="1">IFERROR(__xludf.DUMMYFUNCTION("""COMPUTED_VALUE"""),0)</f>
        <v>0</v>
      </c>
      <c r="AH202" s="2">
        <f ca="1">IFERROR(__xludf.DUMMYFUNCTION("""COMPUTED_VALUE"""),0)</f>
        <v>0</v>
      </c>
      <c r="AI202" s="2">
        <f ca="1">IFERROR(__xludf.DUMMYFUNCTION("""COMPUTED_VALUE"""),0)</f>
        <v>0</v>
      </c>
      <c r="AJ202" s="2">
        <f ca="1">IFERROR(__xludf.DUMMYFUNCTION("""COMPUTED_VALUE"""),0)</f>
        <v>0</v>
      </c>
      <c r="AK202" s="2">
        <f ca="1">IFERROR(__xludf.DUMMYFUNCTION("""COMPUTED_VALUE"""),0)</f>
        <v>0</v>
      </c>
      <c r="AL202" s="2">
        <f ca="1">IFERROR(__xludf.DUMMYFUNCTION("""COMPUTED_VALUE"""),0)</f>
        <v>0</v>
      </c>
      <c r="AM202" s="2">
        <f ca="1">IFERROR(__xludf.DUMMYFUNCTION("""COMPUTED_VALUE"""),0)</f>
        <v>0</v>
      </c>
      <c r="AN202" s="2">
        <f ca="1">IFERROR(__xludf.DUMMYFUNCTION("""COMPUTED_VALUE"""),0)</f>
        <v>0</v>
      </c>
      <c r="AO202" s="2">
        <f ca="1">IFERROR(__xludf.DUMMYFUNCTION("""COMPUTED_VALUE"""),0)</f>
        <v>0</v>
      </c>
      <c r="AP202" s="2">
        <f ca="1">IFERROR(__xludf.DUMMYFUNCTION("""COMPUTED_VALUE"""),0)</f>
        <v>0</v>
      </c>
      <c r="AQ202" s="2">
        <f ca="1">IFERROR(__xludf.DUMMYFUNCTION("""COMPUTED_VALUE"""),0)</f>
        <v>0</v>
      </c>
      <c r="AR202" s="2">
        <f ca="1">IFERROR(__xludf.DUMMYFUNCTION("""COMPUTED_VALUE"""),0)</f>
        <v>0</v>
      </c>
      <c r="AS202" s="2">
        <f ca="1">IFERROR(__xludf.DUMMYFUNCTION("""COMPUTED_VALUE"""),0)</f>
        <v>0</v>
      </c>
      <c r="AT202" s="2">
        <f ca="1">IFERROR(__xludf.DUMMYFUNCTION("""COMPUTED_VALUE"""),0)</f>
        <v>0</v>
      </c>
      <c r="AU202" s="2">
        <f ca="1">IFERROR(__xludf.DUMMYFUNCTION("""COMPUTED_VALUE"""),0)</f>
        <v>0</v>
      </c>
      <c r="AV202" s="2">
        <f ca="1">IFERROR(__xludf.DUMMYFUNCTION("""COMPUTED_VALUE"""),0)</f>
        <v>0</v>
      </c>
      <c r="AW202" s="2">
        <f ca="1">IFERROR(__xludf.DUMMYFUNCTION("""COMPUTED_VALUE"""),0)</f>
        <v>0</v>
      </c>
      <c r="AX202" s="2">
        <f ca="1">IFERROR(__xludf.DUMMYFUNCTION("""COMPUTED_VALUE"""),0)</f>
        <v>0</v>
      </c>
      <c r="AY202" s="2">
        <f ca="1">IFERROR(__xludf.DUMMYFUNCTION("""COMPUTED_VALUE"""),0)</f>
        <v>0</v>
      </c>
      <c r="AZ202" s="2">
        <f ca="1">IFERROR(__xludf.DUMMYFUNCTION("""COMPUTED_VALUE"""),0)</f>
        <v>0</v>
      </c>
    </row>
    <row r="203" spans="1:52" ht="13.2" x14ac:dyDescent="0.25">
      <c r="A203" s="2" t="str">
        <f ca="1">IFERROR(__xludf.DUMMYFUNCTION("""COMPUTED_VALUE"""),"Rockland County, NY")</f>
        <v>Rockland County, NY</v>
      </c>
      <c r="B203" s="2" t="str">
        <f ca="1">IFERROR(__xludf.DUMMYFUNCTION("""COMPUTED_VALUE"""),"US")</f>
        <v>US</v>
      </c>
      <c r="C203" s="2">
        <f ca="1">IFERROR(__xludf.DUMMYFUNCTION("""COMPUTED_VALUE"""),41.1489)</f>
        <v>41.148899999999998</v>
      </c>
      <c r="D203" s="2">
        <f ca="1">IFERROR(__xludf.DUMMYFUNCTION("""COMPUTED_VALUE"""),-73.983)</f>
        <v>-73.983000000000004</v>
      </c>
      <c r="E203" s="2">
        <f ca="1">IFERROR(__xludf.DUMMYFUNCTION("""COMPUTED_VALUE"""),0)</f>
        <v>0</v>
      </c>
      <c r="F203" s="2">
        <f ca="1">IFERROR(__xludf.DUMMYFUNCTION("""COMPUTED_VALUE"""),0)</f>
        <v>0</v>
      </c>
      <c r="G203" s="2">
        <f ca="1">IFERROR(__xludf.DUMMYFUNCTION("""COMPUTED_VALUE"""),0)</f>
        <v>0</v>
      </c>
      <c r="H203" s="2">
        <f ca="1">IFERROR(__xludf.DUMMYFUNCTION("""COMPUTED_VALUE"""),0)</f>
        <v>0</v>
      </c>
      <c r="I203" s="2">
        <f ca="1">IFERROR(__xludf.DUMMYFUNCTION("""COMPUTED_VALUE"""),0)</f>
        <v>0</v>
      </c>
      <c r="J203" s="2">
        <f ca="1">IFERROR(__xludf.DUMMYFUNCTION("""COMPUTED_VALUE"""),0)</f>
        <v>0</v>
      </c>
      <c r="K203" s="2">
        <f ca="1">IFERROR(__xludf.DUMMYFUNCTION("""COMPUTED_VALUE"""),0)</f>
        <v>0</v>
      </c>
      <c r="L203" s="2">
        <f ca="1">IFERROR(__xludf.DUMMYFUNCTION("""COMPUTED_VALUE"""),0)</f>
        <v>0</v>
      </c>
      <c r="M203" s="2">
        <f ca="1">IFERROR(__xludf.DUMMYFUNCTION("""COMPUTED_VALUE"""),0)</f>
        <v>0</v>
      </c>
      <c r="N203" s="2">
        <f ca="1">IFERROR(__xludf.DUMMYFUNCTION("""COMPUTED_VALUE"""),0)</f>
        <v>0</v>
      </c>
      <c r="O203" s="2">
        <f ca="1">IFERROR(__xludf.DUMMYFUNCTION("""COMPUTED_VALUE"""),0)</f>
        <v>0</v>
      </c>
      <c r="P203" s="2">
        <f ca="1">IFERROR(__xludf.DUMMYFUNCTION("""COMPUTED_VALUE"""),0)</f>
        <v>0</v>
      </c>
      <c r="Q203" s="2">
        <f ca="1">IFERROR(__xludf.DUMMYFUNCTION("""COMPUTED_VALUE"""),0)</f>
        <v>0</v>
      </c>
      <c r="R203" s="2">
        <f ca="1">IFERROR(__xludf.DUMMYFUNCTION("""COMPUTED_VALUE"""),0)</f>
        <v>0</v>
      </c>
      <c r="S203" s="2">
        <f ca="1">IFERROR(__xludf.DUMMYFUNCTION("""COMPUTED_VALUE"""),0)</f>
        <v>0</v>
      </c>
      <c r="T203" s="2">
        <f ca="1">IFERROR(__xludf.DUMMYFUNCTION("""COMPUTED_VALUE"""),0)</f>
        <v>0</v>
      </c>
      <c r="U203" s="2">
        <f ca="1">IFERROR(__xludf.DUMMYFUNCTION("""COMPUTED_VALUE"""),0)</f>
        <v>0</v>
      </c>
      <c r="V203" s="2">
        <f ca="1">IFERROR(__xludf.DUMMYFUNCTION("""COMPUTED_VALUE"""),0)</f>
        <v>0</v>
      </c>
      <c r="W203" s="2">
        <f ca="1">IFERROR(__xludf.DUMMYFUNCTION("""COMPUTED_VALUE"""),0)</f>
        <v>0</v>
      </c>
      <c r="X203" s="2">
        <f ca="1">IFERROR(__xludf.DUMMYFUNCTION("""COMPUTED_VALUE"""),0)</f>
        <v>0</v>
      </c>
      <c r="Y203" s="2">
        <f ca="1">IFERROR(__xludf.DUMMYFUNCTION("""COMPUTED_VALUE"""),0)</f>
        <v>0</v>
      </c>
      <c r="Z203" s="2">
        <f ca="1">IFERROR(__xludf.DUMMYFUNCTION("""COMPUTED_VALUE"""),0)</f>
        <v>0</v>
      </c>
      <c r="AA203" s="2">
        <f ca="1">IFERROR(__xludf.DUMMYFUNCTION("""COMPUTED_VALUE"""),0)</f>
        <v>0</v>
      </c>
      <c r="AB203" s="2">
        <f ca="1">IFERROR(__xludf.DUMMYFUNCTION("""COMPUTED_VALUE"""),0)</f>
        <v>0</v>
      </c>
      <c r="AC203" s="2">
        <f ca="1">IFERROR(__xludf.DUMMYFUNCTION("""COMPUTED_VALUE"""),0)</f>
        <v>0</v>
      </c>
      <c r="AD203" s="2">
        <f ca="1">IFERROR(__xludf.DUMMYFUNCTION("""COMPUTED_VALUE"""),0)</f>
        <v>0</v>
      </c>
      <c r="AE203" s="2">
        <f ca="1">IFERROR(__xludf.DUMMYFUNCTION("""COMPUTED_VALUE"""),0)</f>
        <v>0</v>
      </c>
      <c r="AF203" s="2">
        <f ca="1">IFERROR(__xludf.DUMMYFUNCTION("""COMPUTED_VALUE"""),0)</f>
        <v>0</v>
      </c>
      <c r="AG203" s="2">
        <f ca="1">IFERROR(__xludf.DUMMYFUNCTION("""COMPUTED_VALUE"""),0)</f>
        <v>0</v>
      </c>
      <c r="AH203" s="2">
        <f ca="1">IFERROR(__xludf.DUMMYFUNCTION("""COMPUTED_VALUE"""),0)</f>
        <v>0</v>
      </c>
      <c r="AI203" s="2">
        <f ca="1">IFERROR(__xludf.DUMMYFUNCTION("""COMPUTED_VALUE"""),0)</f>
        <v>0</v>
      </c>
      <c r="AJ203" s="2">
        <f ca="1">IFERROR(__xludf.DUMMYFUNCTION("""COMPUTED_VALUE"""),0)</f>
        <v>0</v>
      </c>
      <c r="AK203" s="2">
        <f ca="1">IFERROR(__xludf.DUMMYFUNCTION("""COMPUTED_VALUE"""),0)</f>
        <v>0</v>
      </c>
      <c r="AL203" s="2">
        <f ca="1">IFERROR(__xludf.DUMMYFUNCTION("""COMPUTED_VALUE"""),0)</f>
        <v>0</v>
      </c>
      <c r="AM203" s="2">
        <f ca="1">IFERROR(__xludf.DUMMYFUNCTION("""COMPUTED_VALUE"""),0)</f>
        <v>0</v>
      </c>
      <c r="AN203" s="2">
        <f ca="1">IFERROR(__xludf.DUMMYFUNCTION("""COMPUTED_VALUE"""),0)</f>
        <v>0</v>
      </c>
      <c r="AO203" s="2">
        <f ca="1">IFERROR(__xludf.DUMMYFUNCTION("""COMPUTED_VALUE"""),0)</f>
        <v>0</v>
      </c>
      <c r="AP203" s="2">
        <f ca="1">IFERROR(__xludf.DUMMYFUNCTION("""COMPUTED_VALUE"""),0)</f>
        <v>0</v>
      </c>
      <c r="AQ203" s="2">
        <f ca="1">IFERROR(__xludf.DUMMYFUNCTION("""COMPUTED_VALUE"""),0)</f>
        <v>0</v>
      </c>
      <c r="AR203" s="2">
        <f ca="1">IFERROR(__xludf.DUMMYFUNCTION("""COMPUTED_VALUE"""),0)</f>
        <v>0</v>
      </c>
      <c r="AS203" s="2">
        <f ca="1">IFERROR(__xludf.DUMMYFUNCTION("""COMPUTED_VALUE"""),0)</f>
        <v>0</v>
      </c>
      <c r="AT203" s="2">
        <f ca="1">IFERROR(__xludf.DUMMYFUNCTION("""COMPUTED_VALUE"""),0)</f>
        <v>0</v>
      </c>
      <c r="AU203" s="2">
        <f ca="1">IFERROR(__xludf.DUMMYFUNCTION("""COMPUTED_VALUE"""),0)</f>
        <v>0</v>
      </c>
      <c r="AV203" s="2">
        <f ca="1">IFERROR(__xludf.DUMMYFUNCTION("""COMPUTED_VALUE"""),0)</f>
        <v>0</v>
      </c>
      <c r="AW203" s="2">
        <f ca="1">IFERROR(__xludf.DUMMYFUNCTION("""COMPUTED_VALUE"""),0)</f>
        <v>0</v>
      </c>
      <c r="AX203" s="2">
        <f ca="1">IFERROR(__xludf.DUMMYFUNCTION("""COMPUTED_VALUE"""),0)</f>
        <v>0</v>
      </c>
      <c r="AY203" s="2">
        <f ca="1">IFERROR(__xludf.DUMMYFUNCTION("""COMPUTED_VALUE"""),0)</f>
        <v>0</v>
      </c>
      <c r="AZ203" s="2">
        <f ca="1">IFERROR(__xludf.DUMMYFUNCTION("""COMPUTED_VALUE"""),0)</f>
        <v>0</v>
      </c>
    </row>
    <row r="204" spans="1:52" ht="13.2" x14ac:dyDescent="0.25">
      <c r="A204" s="2" t="str">
        <f ca="1">IFERROR(__xludf.DUMMYFUNCTION("""COMPUTED_VALUE"""),"Saratoga County, NY")</f>
        <v>Saratoga County, NY</v>
      </c>
      <c r="B204" s="2" t="str">
        <f ca="1">IFERROR(__xludf.DUMMYFUNCTION("""COMPUTED_VALUE"""),"US")</f>
        <v>US</v>
      </c>
      <c r="C204" s="2">
        <f ca="1">IFERROR(__xludf.DUMMYFUNCTION("""COMPUTED_VALUE"""),43.0324)</f>
        <v>43.032400000000003</v>
      </c>
      <c r="D204" s="2">
        <f ca="1">IFERROR(__xludf.DUMMYFUNCTION("""COMPUTED_VALUE"""),-73.936)</f>
        <v>-73.936000000000007</v>
      </c>
      <c r="E204" s="2">
        <f ca="1">IFERROR(__xludf.DUMMYFUNCTION("""COMPUTED_VALUE"""),0)</f>
        <v>0</v>
      </c>
      <c r="F204" s="2">
        <f ca="1">IFERROR(__xludf.DUMMYFUNCTION("""COMPUTED_VALUE"""),0)</f>
        <v>0</v>
      </c>
      <c r="G204" s="2">
        <f ca="1">IFERROR(__xludf.DUMMYFUNCTION("""COMPUTED_VALUE"""),0)</f>
        <v>0</v>
      </c>
      <c r="H204" s="2">
        <f ca="1">IFERROR(__xludf.DUMMYFUNCTION("""COMPUTED_VALUE"""),0)</f>
        <v>0</v>
      </c>
      <c r="I204" s="2">
        <f ca="1">IFERROR(__xludf.DUMMYFUNCTION("""COMPUTED_VALUE"""),0)</f>
        <v>0</v>
      </c>
      <c r="J204" s="2">
        <f ca="1">IFERROR(__xludf.DUMMYFUNCTION("""COMPUTED_VALUE"""),0)</f>
        <v>0</v>
      </c>
      <c r="K204" s="2">
        <f ca="1">IFERROR(__xludf.DUMMYFUNCTION("""COMPUTED_VALUE"""),0)</f>
        <v>0</v>
      </c>
      <c r="L204" s="2">
        <f ca="1">IFERROR(__xludf.DUMMYFUNCTION("""COMPUTED_VALUE"""),0)</f>
        <v>0</v>
      </c>
      <c r="M204" s="2">
        <f ca="1">IFERROR(__xludf.DUMMYFUNCTION("""COMPUTED_VALUE"""),0)</f>
        <v>0</v>
      </c>
      <c r="N204" s="2">
        <f ca="1">IFERROR(__xludf.DUMMYFUNCTION("""COMPUTED_VALUE"""),0)</f>
        <v>0</v>
      </c>
      <c r="O204" s="2">
        <f ca="1">IFERROR(__xludf.DUMMYFUNCTION("""COMPUTED_VALUE"""),0)</f>
        <v>0</v>
      </c>
      <c r="P204" s="2">
        <f ca="1">IFERROR(__xludf.DUMMYFUNCTION("""COMPUTED_VALUE"""),0)</f>
        <v>0</v>
      </c>
      <c r="Q204" s="2">
        <f ca="1">IFERROR(__xludf.DUMMYFUNCTION("""COMPUTED_VALUE"""),0)</f>
        <v>0</v>
      </c>
      <c r="R204" s="2">
        <f ca="1">IFERROR(__xludf.DUMMYFUNCTION("""COMPUTED_VALUE"""),0)</f>
        <v>0</v>
      </c>
      <c r="S204" s="2">
        <f ca="1">IFERROR(__xludf.DUMMYFUNCTION("""COMPUTED_VALUE"""),0)</f>
        <v>0</v>
      </c>
      <c r="T204" s="2">
        <f ca="1">IFERROR(__xludf.DUMMYFUNCTION("""COMPUTED_VALUE"""),0)</f>
        <v>0</v>
      </c>
      <c r="U204" s="2">
        <f ca="1">IFERROR(__xludf.DUMMYFUNCTION("""COMPUTED_VALUE"""),0)</f>
        <v>0</v>
      </c>
      <c r="V204" s="2">
        <f ca="1">IFERROR(__xludf.DUMMYFUNCTION("""COMPUTED_VALUE"""),0)</f>
        <v>0</v>
      </c>
      <c r="W204" s="2">
        <f ca="1">IFERROR(__xludf.DUMMYFUNCTION("""COMPUTED_VALUE"""),0)</f>
        <v>0</v>
      </c>
      <c r="X204" s="2">
        <f ca="1">IFERROR(__xludf.DUMMYFUNCTION("""COMPUTED_VALUE"""),0)</f>
        <v>0</v>
      </c>
      <c r="Y204" s="2">
        <f ca="1">IFERROR(__xludf.DUMMYFUNCTION("""COMPUTED_VALUE"""),0)</f>
        <v>0</v>
      </c>
      <c r="Z204" s="2">
        <f ca="1">IFERROR(__xludf.DUMMYFUNCTION("""COMPUTED_VALUE"""),0)</f>
        <v>0</v>
      </c>
      <c r="AA204" s="2">
        <f ca="1">IFERROR(__xludf.DUMMYFUNCTION("""COMPUTED_VALUE"""),0)</f>
        <v>0</v>
      </c>
      <c r="AB204" s="2">
        <f ca="1">IFERROR(__xludf.DUMMYFUNCTION("""COMPUTED_VALUE"""),0)</f>
        <v>0</v>
      </c>
      <c r="AC204" s="2">
        <f ca="1">IFERROR(__xludf.DUMMYFUNCTION("""COMPUTED_VALUE"""),0)</f>
        <v>0</v>
      </c>
      <c r="AD204" s="2">
        <f ca="1">IFERROR(__xludf.DUMMYFUNCTION("""COMPUTED_VALUE"""),0)</f>
        <v>0</v>
      </c>
      <c r="AE204" s="2">
        <f ca="1">IFERROR(__xludf.DUMMYFUNCTION("""COMPUTED_VALUE"""),0)</f>
        <v>0</v>
      </c>
      <c r="AF204" s="2">
        <f ca="1">IFERROR(__xludf.DUMMYFUNCTION("""COMPUTED_VALUE"""),0)</f>
        <v>0</v>
      </c>
      <c r="AG204" s="2">
        <f ca="1">IFERROR(__xludf.DUMMYFUNCTION("""COMPUTED_VALUE"""),0)</f>
        <v>0</v>
      </c>
      <c r="AH204" s="2">
        <f ca="1">IFERROR(__xludf.DUMMYFUNCTION("""COMPUTED_VALUE"""),0)</f>
        <v>0</v>
      </c>
      <c r="AI204" s="2">
        <f ca="1">IFERROR(__xludf.DUMMYFUNCTION("""COMPUTED_VALUE"""),0)</f>
        <v>0</v>
      </c>
      <c r="AJ204" s="2">
        <f ca="1">IFERROR(__xludf.DUMMYFUNCTION("""COMPUTED_VALUE"""),0)</f>
        <v>0</v>
      </c>
      <c r="AK204" s="2">
        <f ca="1">IFERROR(__xludf.DUMMYFUNCTION("""COMPUTED_VALUE"""),0)</f>
        <v>0</v>
      </c>
      <c r="AL204" s="2">
        <f ca="1">IFERROR(__xludf.DUMMYFUNCTION("""COMPUTED_VALUE"""),0)</f>
        <v>0</v>
      </c>
      <c r="AM204" s="2">
        <f ca="1">IFERROR(__xludf.DUMMYFUNCTION("""COMPUTED_VALUE"""),0)</f>
        <v>0</v>
      </c>
      <c r="AN204" s="2">
        <f ca="1">IFERROR(__xludf.DUMMYFUNCTION("""COMPUTED_VALUE"""),0)</f>
        <v>0</v>
      </c>
      <c r="AO204" s="2">
        <f ca="1">IFERROR(__xludf.DUMMYFUNCTION("""COMPUTED_VALUE"""),0)</f>
        <v>0</v>
      </c>
      <c r="AP204" s="2">
        <f ca="1">IFERROR(__xludf.DUMMYFUNCTION("""COMPUTED_VALUE"""),0)</f>
        <v>0</v>
      </c>
      <c r="AQ204" s="2">
        <f ca="1">IFERROR(__xludf.DUMMYFUNCTION("""COMPUTED_VALUE"""),0)</f>
        <v>0</v>
      </c>
      <c r="AR204" s="2">
        <f ca="1">IFERROR(__xludf.DUMMYFUNCTION("""COMPUTED_VALUE"""),0)</f>
        <v>0</v>
      </c>
      <c r="AS204" s="2">
        <f ca="1">IFERROR(__xludf.DUMMYFUNCTION("""COMPUTED_VALUE"""),0)</f>
        <v>0</v>
      </c>
      <c r="AT204" s="2">
        <f ca="1">IFERROR(__xludf.DUMMYFUNCTION("""COMPUTED_VALUE"""),0)</f>
        <v>0</v>
      </c>
      <c r="AU204" s="2">
        <f ca="1">IFERROR(__xludf.DUMMYFUNCTION("""COMPUTED_VALUE"""),0)</f>
        <v>0</v>
      </c>
      <c r="AV204" s="2">
        <f ca="1">IFERROR(__xludf.DUMMYFUNCTION("""COMPUTED_VALUE"""),0)</f>
        <v>0</v>
      </c>
      <c r="AW204" s="2">
        <f ca="1">IFERROR(__xludf.DUMMYFUNCTION("""COMPUTED_VALUE"""),0)</f>
        <v>0</v>
      </c>
      <c r="AX204" s="2">
        <f ca="1">IFERROR(__xludf.DUMMYFUNCTION("""COMPUTED_VALUE"""),0)</f>
        <v>0</v>
      </c>
      <c r="AY204" s="2">
        <f ca="1">IFERROR(__xludf.DUMMYFUNCTION("""COMPUTED_VALUE"""),0)</f>
        <v>0</v>
      </c>
      <c r="AZ204" s="2">
        <f ca="1">IFERROR(__xludf.DUMMYFUNCTION("""COMPUTED_VALUE"""),0)</f>
        <v>0</v>
      </c>
    </row>
    <row r="205" spans="1:52" ht="13.2" x14ac:dyDescent="0.25">
      <c r="A205" s="2" t="str">
        <f ca="1">IFERROR(__xludf.DUMMYFUNCTION("""COMPUTED_VALUE"""),"Charleston County, SC")</f>
        <v>Charleston County, SC</v>
      </c>
      <c r="B205" s="2" t="str">
        <f ca="1">IFERROR(__xludf.DUMMYFUNCTION("""COMPUTED_VALUE"""),"US")</f>
        <v>US</v>
      </c>
      <c r="C205" s="2">
        <f ca="1">IFERROR(__xludf.DUMMYFUNCTION("""COMPUTED_VALUE"""),32.7957)</f>
        <v>32.795699999999997</v>
      </c>
      <c r="D205" s="2">
        <f ca="1">IFERROR(__xludf.DUMMYFUNCTION("""COMPUTED_VALUE"""),-79.7848)</f>
        <v>-79.784800000000004</v>
      </c>
      <c r="E205" s="2">
        <f ca="1">IFERROR(__xludf.DUMMYFUNCTION("""COMPUTED_VALUE"""),0)</f>
        <v>0</v>
      </c>
      <c r="F205" s="2">
        <f ca="1">IFERROR(__xludf.DUMMYFUNCTION("""COMPUTED_VALUE"""),0)</f>
        <v>0</v>
      </c>
      <c r="G205" s="2">
        <f ca="1">IFERROR(__xludf.DUMMYFUNCTION("""COMPUTED_VALUE"""),0)</f>
        <v>0</v>
      </c>
      <c r="H205" s="2">
        <f ca="1">IFERROR(__xludf.DUMMYFUNCTION("""COMPUTED_VALUE"""),0)</f>
        <v>0</v>
      </c>
      <c r="I205" s="2">
        <f ca="1">IFERROR(__xludf.DUMMYFUNCTION("""COMPUTED_VALUE"""),0)</f>
        <v>0</v>
      </c>
      <c r="J205" s="2">
        <f ca="1">IFERROR(__xludf.DUMMYFUNCTION("""COMPUTED_VALUE"""),0)</f>
        <v>0</v>
      </c>
      <c r="K205" s="2">
        <f ca="1">IFERROR(__xludf.DUMMYFUNCTION("""COMPUTED_VALUE"""),0)</f>
        <v>0</v>
      </c>
      <c r="L205" s="2">
        <f ca="1">IFERROR(__xludf.DUMMYFUNCTION("""COMPUTED_VALUE"""),0)</f>
        <v>0</v>
      </c>
      <c r="M205" s="2">
        <f ca="1">IFERROR(__xludf.DUMMYFUNCTION("""COMPUTED_VALUE"""),0)</f>
        <v>0</v>
      </c>
      <c r="N205" s="2">
        <f ca="1">IFERROR(__xludf.DUMMYFUNCTION("""COMPUTED_VALUE"""),0)</f>
        <v>0</v>
      </c>
      <c r="O205" s="2">
        <f ca="1">IFERROR(__xludf.DUMMYFUNCTION("""COMPUTED_VALUE"""),0)</f>
        <v>0</v>
      </c>
      <c r="P205" s="2">
        <f ca="1">IFERROR(__xludf.DUMMYFUNCTION("""COMPUTED_VALUE"""),0)</f>
        <v>0</v>
      </c>
      <c r="Q205" s="2">
        <f ca="1">IFERROR(__xludf.DUMMYFUNCTION("""COMPUTED_VALUE"""),0)</f>
        <v>0</v>
      </c>
      <c r="R205" s="2">
        <f ca="1">IFERROR(__xludf.DUMMYFUNCTION("""COMPUTED_VALUE"""),0)</f>
        <v>0</v>
      </c>
      <c r="S205" s="2">
        <f ca="1">IFERROR(__xludf.DUMMYFUNCTION("""COMPUTED_VALUE"""),0)</f>
        <v>0</v>
      </c>
      <c r="T205" s="2">
        <f ca="1">IFERROR(__xludf.DUMMYFUNCTION("""COMPUTED_VALUE"""),0)</f>
        <v>0</v>
      </c>
      <c r="U205" s="2">
        <f ca="1">IFERROR(__xludf.DUMMYFUNCTION("""COMPUTED_VALUE"""),0)</f>
        <v>0</v>
      </c>
      <c r="V205" s="2">
        <f ca="1">IFERROR(__xludf.DUMMYFUNCTION("""COMPUTED_VALUE"""),0)</f>
        <v>0</v>
      </c>
      <c r="W205" s="2">
        <f ca="1">IFERROR(__xludf.DUMMYFUNCTION("""COMPUTED_VALUE"""),0)</f>
        <v>0</v>
      </c>
      <c r="X205" s="2">
        <f ca="1">IFERROR(__xludf.DUMMYFUNCTION("""COMPUTED_VALUE"""),0)</f>
        <v>0</v>
      </c>
      <c r="Y205" s="2">
        <f ca="1">IFERROR(__xludf.DUMMYFUNCTION("""COMPUTED_VALUE"""),0)</f>
        <v>0</v>
      </c>
      <c r="Z205" s="2">
        <f ca="1">IFERROR(__xludf.DUMMYFUNCTION("""COMPUTED_VALUE"""),0)</f>
        <v>0</v>
      </c>
      <c r="AA205" s="2">
        <f ca="1">IFERROR(__xludf.DUMMYFUNCTION("""COMPUTED_VALUE"""),0)</f>
        <v>0</v>
      </c>
      <c r="AB205" s="2">
        <f ca="1">IFERROR(__xludf.DUMMYFUNCTION("""COMPUTED_VALUE"""),0)</f>
        <v>0</v>
      </c>
      <c r="AC205" s="2">
        <f ca="1">IFERROR(__xludf.DUMMYFUNCTION("""COMPUTED_VALUE"""),0)</f>
        <v>0</v>
      </c>
      <c r="AD205" s="2">
        <f ca="1">IFERROR(__xludf.DUMMYFUNCTION("""COMPUTED_VALUE"""),0)</f>
        <v>0</v>
      </c>
      <c r="AE205" s="2">
        <f ca="1">IFERROR(__xludf.DUMMYFUNCTION("""COMPUTED_VALUE"""),0)</f>
        <v>0</v>
      </c>
      <c r="AF205" s="2">
        <f ca="1">IFERROR(__xludf.DUMMYFUNCTION("""COMPUTED_VALUE"""),0)</f>
        <v>0</v>
      </c>
      <c r="AG205" s="2">
        <f ca="1">IFERROR(__xludf.DUMMYFUNCTION("""COMPUTED_VALUE"""),0)</f>
        <v>0</v>
      </c>
      <c r="AH205" s="2">
        <f ca="1">IFERROR(__xludf.DUMMYFUNCTION("""COMPUTED_VALUE"""),0)</f>
        <v>0</v>
      </c>
      <c r="AI205" s="2">
        <f ca="1">IFERROR(__xludf.DUMMYFUNCTION("""COMPUTED_VALUE"""),0)</f>
        <v>0</v>
      </c>
      <c r="AJ205" s="2">
        <f ca="1">IFERROR(__xludf.DUMMYFUNCTION("""COMPUTED_VALUE"""),0)</f>
        <v>0</v>
      </c>
      <c r="AK205" s="2">
        <f ca="1">IFERROR(__xludf.DUMMYFUNCTION("""COMPUTED_VALUE"""),0)</f>
        <v>0</v>
      </c>
      <c r="AL205" s="2">
        <f ca="1">IFERROR(__xludf.DUMMYFUNCTION("""COMPUTED_VALUE"""),0)</f>
        <v>0</v>
      </c>
      <c r="AM205" s="2">
        <f ca="1">IFERROR(__xludf.DUMMYFUNCTION("""COMPUTED_VALUE"""),0)</f>
        <v>0</v>
      </c>
      <c r="AN205" s="2">
        <f ca="1">IFERROR(__xludf.DUMMYFUNCTION("""COMPUTED_VALUE"""),0)</f>
        <v>0</v>
      </c>
      <c r="AO205" s="2">
        <f ca="1">IFERROR(__xludf.DUMMYFUNCTION("""COMPUTED_VALUE"""),0)</f>
        <v>0</v>
      </c>
      <c r="AP205" s="2">
        <f ca="1">IFERROR(__xludf.DUMMYFUNCTION("""COMPUTED_VALUE"""),0)</f>
        <v>0</v>
      </c>
      <c r="AQ205" s="2">
        <f ca="1">IFERROR(__xludf.DUMMYFUNCTION("""COMPUTED_VALUE"""),0)</f>
        <v>0</v>
      </c>
      <c r="AR205" s="2">
        <f ca="1">IFERROR(__xludf.DUMMYFUNCTION("""COMPUTED_VALUE"""),0)</f>
        <v>0</v>
      </c>
      <c r="AS205" s="2">
        <f ca="1">IFERROR(__xludf.DUMMYFUNCTION("""COMPUTED_VALUE"""),0)</f>
        <v>0</v>
      </c>
      <c r="AT205" s="2">
        <f ca="1">IFERROR(__xludf.DUMMYFUNCTION("""COMPUTED_VALUE"""),0)</f>
        <v>0</v>
      </c>
      <c r="AU205" s="2">
        <f ca="1">IFERROR(__xludf.DUMMYFUNCTION("""COMPUTED_VALUE"""),0)</f>
        <v>0</v>
      </c>
      <c r="AV205" s="2">
        <f ca="1">IFERROR(__xludf.DUMMYFUNCTION("""COMPUTED_VALUE"""),0)</f>
        <v>0</v>
      </c>
      <c r="AW205" s="2">
        <f ca="1">IFERROR(__xludf.DUMMYFUNCTION("""COMPUTED_VALUE"""),0)</f>
        <v>0</v>
      </c>
      <c r="AX205" s="2">
        <f ca="1">IFERROR(__xludf.DUMMYFUNCTION("""COMPUTED_VALUE"""),0)</f>
        <v>0</v>
      </c>
      <c r="AY205" s="2">
        <f ca="1">IFERROR(__xludf.DUMMYFUNCTION("""COMPUTED_VALUE"""),0)</f>
        <v>0</v>
      </c>
      <c r="AZ205" s="2">
        <f ca="1">IFERROR(__xludf.DUMMYFUNCTION("""COMPUTED_VALUE"""),0)</f>
        <v>0</v>
      </c>
    </row>
    <row r="206" spans="1:52" ht="13.2" x14ac:dyDescent="0.25">
      <c r="A206" s="2" t="str">
        <f ca="1">IFERROR(__xludf.DUMMYFUNCTION("""COMPUTED_VALUE"""),"Clark County, WA")</f>
        <v>Clark County, WA</v>
      </c>
      <c r="B206" s="2" t="str">
        <f ca="1">IFERROR(__xludf.DUMMYFUNCTION("""COMPUTED_VALUE"""),"US")</f>
        <v>US</v>
      </c>
      <c r="C206" s="2">
        <f ca="1">IFERROR(__xludf.DUMMYFUNCTION("""COMPUTED_VALUE"""),45.7466)</f>
        <v>45.746600000000001</v>
      </c>
      <c r="D206" s="2">
        <f ca="1">IFERROR(__xludf.DUMMYFUNCTION("""COMPUTED_VALUE"""),-122.5194)</f>
        <v>-122.5194</v>
      </c>
      <c r="E206" s="2">
        <f ca="1">IFERROR(__xludf.DUMMYFUNCTION("""COMPUTED_VALUE"""),0)</f>
        <v>0</v>
      </c>
      <c r="F206" s="2">
        <f ca="1">IFERROR(__xludf.DUMMYFUNCTION("""COMPUTED_VALUE"""),0)</f>
        <v>0</v>
      </c>
      <c r="G206" s="2">
        <f ca="1">IFERROR(__xludf.DUMMYFUNCTION("""COMPUTED_VALUE"""),0)</f>
        <v>0</v>
      </c>
      <c r="H206" s="2">
        <f ca="1">IFERROR(__xludf.DUMMYFUNCTION("""COMPUTED_VALUE"""),0)</f>
        <v>0</v>
      </c>
      <c r="I206" s="2">
        <f ca="1">IFERROR(__xludf.DUMMYFUNCTION("""COMPUTED_VALUE"""),0)</f>
        <v>0</v>
      </c>
      <c r="J206" s="2">
        <f ca="1">IFERROR(__xludf.DUMMYFUNCTION("""COMPUTED_VALUE"""),0)</f>
        <v>0</v>
      </c>
      <c r="K206" s="2">
        <f ca="1">IFERROR(__xludf.DUMMYFUNCTION("""COMPUTED_VALUE"""),0)</f>
        <v>0</v>
      </c>
      <c r="L206" s="2">
        <f ca="1">IFERROR(__xludf.DUMMYFUNCTION("""COMPUTED_VALUE"""),0)</f>
        <v>0</v>
      </c>
      <c r="M206" s="2">
        <f ca="1">IFERROR(__xludf.DUMMYFUNCTION("""COMPUTED_VALUE"""),0)</f>
        <v>0</v>
      </c>
      <c r="N206" s="2">
        <f ca="1">IFERROR(__xludf.DUMMYFUNCTION("""COMPUTED_VALUE"""),0)</f>
        <v>0</v>
      </c>
      <c r="O206" s="2">
        <f ca="1">IFERROR(__xludf.DUMMYFUNCTION("""COMPUTED_VALUE"""),0)</f>
        <v>0</v>
      </c>
      <c r="P206" s="2">
        <f ca="1">IFERROR(__xludf.DUMMYFUNCTION("""COMPUTED_VALUE"""),0)</f>
        <v>0</v>
      </c>
      <c r="Q206" s="2">
        <f ca="1">IFERROR(__xludf.DUMMYFUNCTION("""COMPUTED_VALUE"""),0)</f>
        <v>0</v>
      </c>
      <c r="R206" s="2">
        <f ca="1">IFERROR(__xludf.DUMMYFUNCTION("""COMPUTED_VALUE"""),0)</f>
        <v>0</v>
      </c>
      <c r="S206" s="2">
        <f ca="1">IFERROR(__xludf.DUMMYFUNCTION("""COMPUTED_VALUE"""),0)</f>
        <v>0</v>
      </c>
      <c r="T206" s="2">
        <f ca="1">IFERROR(__xludf.DUMMYFUNCTION("""COMPUTED_VALUE"""),0)</f>
        <v>0</v>
      </c>
      <c r="U206" s="2">
        <f ca="1">IFERROR(__xludf.DUMMYFUNCTION("""COMPUTED_VALUE"""),0)</f>
        <v>0</v>
      </c>
      <c r="V206" s="2">
        <f ca="1">IFERROR(__xludf.DUMMYFUNCTION("""COMPUTED_VALUE"""),0)</f>
        <v>0</v>
      </c>
      <c r="W206" s="2">
        <f ca="1">IFERROR(__xludf.DUMMYFUNCTION("""COMPUTED_VALUE"""),0)</f>
        <v>0</v>
      </c>
      <c r="X206" s="2">
        <f ca="1">IFERROR(__xludf.DUMMYFUNCTION("""COMPUTED_VALUE"""),0)</f>
        <v>0</v>
      </c>
      <c r="Y206" s="2">
        <f ca="1">IFERROR(__xludf.DUMMYFUNCTION("""COMPUTED_VALUE"""),0)</f>
        <v>0</v>
      </c>
      <c r="Z206" s="2">
        <f ca="1">IFERROR(__xludf.DUMMYFUNCTION("""COMPUTED_VALUE"""),0)</f>
        <v>0</v>
      </c>
      <c r="AA206" s="2">
        <f ca="1">IFERROR(__xludf.DUMMYFUNCTION("""COMPUTED_VALUE"""),0)</f>
        <v>0</v>
      </c>
      <c r="AB206" s="2">
        <f ca="1">IFERROR(__xludf.DUMMYFUNCTION("""COMPUTED_VALUE"""),0)</f>
        <v>0</v>
      </c>
      <c r="AC206" s="2">
        <f ca="1">IFERROR(__xludf.DUMMYFUNCTION("""COMPUTED_VALUE"""),0)</f>
        <v>0</v>
      </c>
      <c r="AD206" s="2">
        <f ca="1">IFERROR(__xludf.DUMMYFUNCTION("""COMPUTED_VALUE"""),0)</f>
        <v>0</v>
      </c>
      <c r="AE206" s="2">
        <f ca="1">IFERROR(__xludf.DUMMYFUNCTION("""COMPUTED_VALUE"""),0)</f>
        <v>0</v>
      </c>
      <c r="AF206" s="2">
        <f ca="1">IFERROR(__xludf.DUMMYFUNCTION("""COMPUTED_VALUE"""),0)</f>
        <v>0</v>
      </c>
      <c r="AG206" s="2">
        <f ca="1">IFERROR(__xludf.DUMMYFUNCTION("""COMPUTED_VALUE"""),0)</f>
        <v>0</v>
      </c>
      <c r="AH206" s="2">
        <f ca="1">IFERROR(__xludf.DUMMYFUNCTION("""COMPUTED_VALUE"""),0)</f>
        <v>0</v>
      </c>
      <c r="AI206" s="2">
        <f ca="1">IFERROR(__xludf.DUMMYFUNCTION("""COMPUTED_VALUE"""),0)</f>
        <v>0</v>
      </c>
      <c r="AJ206" s="2">
        <f ca="1">IFERROR(__xludf.DUMMYFUNCTION("""COMPUTED_VALUE"""),0)</f>
        <v>0</v>
      </c>
      <c r="AK206" s="2">
        <f ca="1">IFERROR(__xludf.DUMMYFUNCTION("""COMPUTED_VALUE"""),0)</f>
        <v>0</v>
      </c>
      <c r="AL206" s="2">
        <f ca="1">IFERROR(__xludf.DUMMYFUNCTION("""COMPUTED_VALUE"""),0)</f>
        <v>0</v>
      </c>
      <c r="AM206" s="2">
        <f ca="1">IFERROR(__xludf.DUMMYFUNCTION("""COMPUTED_VALUE"""),0)</f>
        <v>0</v>
      </c>
      <c r="AN206" s="2">
        <f ca="1">IFERROR(__xludf.DUMMYFUNCTION("""COMPUTED_VALUE"""),0)</f>
        <v>0</v>
      </c>
      <c r="AO206" s="2">
        <f ca="1">IFERROR(__xludf.DUMMYFUNCTION("""COMPUTED_VALUE"""),0)</f>
        <v>0</v>
      </c>
      <c r="AP206" s="2">
        <f ca="1">IFERROR(__xludf.DUMMYFUNCTION("""COMPUTED_VALUE"""),0)</f>
        <v>0</v>
      </c>
      <c r="AQ206" s="2">
        <f ca="1">IFERROR(__xludf.DUMMYFUNCTION("""COMPUTED_VALUE"""),0)</f>
        <v>0</v>
      </c>
      <c r="AR206" s="2">
        <f ca="1">IFERROR(__xludf.DUMMYFUNCTION("""COMPUTED_VALUE"""),0)</f>
        <v>0</v>
      </c>
      <c r="AS206" s="2">
        <f ca="1">IFERROR(__xludf.DUMMYFUNCTION("""COMPUTED_VALUE"""),0)</f>
        <v>0</v>
      </c>
      <c r="AT206" s="2">
        <f ca="1">IFERROR(__xludf.DUMMYFUNCTION("""COMPUTED_VALUE"""),0)</f>
        <v>0</v>
      </c>
      <c r="AU206" s="2">
        <f ca="1">IFERROR(__xludf.DUMMYFUNCTION("""COMPUTED_VALUE"""),0)</f>
        <v>0</v>
      </c>
      <c r="AV206" s="2">
        <f ca="1">IFERROR(__xludf.DUMMYFUNCTION("""COMPUTED_VALUE"""),0)</f>
        <v>0</v>
      </c>
      <c r="AW206" s="2">
        <f ca="1">IFERROR(__xludf.DUMMYFUNCTION("""COMPUTED_VALUE"""),0)</f>
        <v>0</v>
      </c>
      <c r="AX206" s="2">
        <f ca="1">IFERROR(__xludf.DUMMYFUNCTION("""COMPUTED_VALUE"""),0)</f>
        <v>0</v>
      </c>
      <c r="AY206" s="2">
        <f ca="1">IFERROR(__xludf.DUMMYFUNCTION("""COMPUTED_VALUE"""),0)</f>
        <v>0</v>
      </c>
      <c r="AZ206" s="2">
        <f ca="1">IFERROR(__xludf.DUMMYFUNCTION("""COMPUTED_VALUE"""),0)</f>
        <v>0</v>
      </c>
    </row>
    <row r="207" spans="1:52" ht="13.2" x14ac:dyDescent="0.25">
      <c r="A207" s="2" t="str">
        <f ca="1">IFERROR(__xludf.DUMMYFUNCTION("""COMPUTED_VALUE"""),"Cobb County, GA")</f>
        <v>Cobb County, GA</v>
      </c>
      <c r="B207" s="2" t="str">
        <f ca="1">IFERROR(__xludf.DUMMYFUNCTION("""COMPUTED_VALUE"""),"US")</f>
        <v>US</v>
      </c>
      <c r="C207" s="2">
        <f ca="1">IFERROR(__xludf.DUMMYFUNCTION("""COMPUTED_VALUE"""),33.8999)</f>
        <v>33.899900000000002</v>
      </c>
      <c r="D207" s="2">
        <f ca="1">IFERROR(__xludf.DUMMYFUNCTION("""COMPUTED_VALUE"""),-84.5641)</f>
        <v>-84.564099999999996</v>
      </c>
      <c r="E207" s="2">
        <f ca="1">IFERROR(__xludf.DUMMYFUNCTION("""COMPUTED_VALUE"""),0)</f>
        <v>0</v>
      </c>
      <c r="F207" s="2">
        <f ca="1">IFERROR(__xludf.DUMMYFUNCTION("""COMPUTED_VALUE"""),0)</f>
        <v>0</v>
      </c>
      <c r="G207" s="2">
        <f ca="1">IFERROR(__xludf.DUMMYFUNCTION("""COMPUTED_VALUE"""),0)</f>
        <v>0</v>
      </c>
      <c r="H207" s="2">
        <f ca="1">IFERROR(__xludf.DUMMYFUNCTION("""COMPUTED_VALUE"""),0)</f>
        <v>0</v>
      </c>
      <c r="I207" s="2">
        <f ca="1">IFERROR(__xludf.DUMMYFUNCTION("""COMPUTED_VALUE"""),0)</f>
        <v>0</v>
      </c>
      <c r="J207" s="2">
        <f ca="1">IFERROR(__xludf.DUMMYFUNCTION("""COMPUTED_VALUE"""),0)</f>
        <v>0</v>
      </c>
      <c r="K207" s="2">
        <f ca="1">IFERROR(__xludf.DUMMYFUNCTION("""COMPUTED_VALUE"""),0)</f>
        <v>0</v>
      </c>
      <c r="L207" s="2">
        <f ca="1">IFERROR(__xludf.DUMMYFUNCTION("""COMPUTED_VALUE"""),0)</f>
        <v>0</v>
      </c>
      <c r="M207" s="2">
        <f ca="1">IFERROR(__xludf.DUMMYFUNCTION("""COMPUTED_VALUE"""),0)</f>
        <v>0</v>
      </c>
      <c r="N207" s="2">
        <f ca="1">IFERROR(__xludf.DUMMYFUNCTION("""COMPUTED_VALUE"""),0)</f>
        <v>0</v>
      </c>
      <c r="O207" s="2">
        <f ca="1">IFERROR(__xludf.DUMMYFUNCTION("""COMPUTED_VALUE"""),0)</f>
        <v>0</v>
      </c>
      <c r="P207" s="2">
        <f ca="1">IFERROR(__xludf.DUMMYFUNCTION("""COMPUTED_VALUE"""),0)</f>
        <v>0</v>
      </c>
      <c r="Q207" s="2">
        <f ca="1">IFERROR(__xludf.DUMMYFUNCTION("""COMPUTED_VALUE"""),0)</f>
        <v>0</v>
      </c>
      <c r="R207" s="2">
        <f ca="1">IFERROR(__xludf.DUMMYFUNCTION("""COMPUTED_VALUE"""),0)</f>
        <v>0</v>
      </c>
      <c r="S207" s="2">
        <f ca="1">IFERROR(__xludf.DUMMYFUNCTION("""COMPUTED_VALUE"""),0)</f>
        <v>0</v>
      </c>
      <c r="T207" s="2">
        <f ca="1">IFERROR(__xludf.DUMMYFUNCTION("""COMPUTED_VALUE"""),0)</f>
        <v>0</v>
      </c>
      <c r="U207" s="2">
        <f ca="1">IFERROR(__xludf.DUMMYFUNCTION("""COMPUTED_VALUE"""),0)</f>
        <v>0</v>
      </c>
      <c r="V207" s="2">
        <f ca="1">IFERROR(__xludf.DUMMYFUNCTION("""COMPUTED_VALUE"""),0)</f>
        <v>0</v>
      </c>
      <c r="W207" s="2">
        <f ca="1">IFERROR(__xludf.DUMMYFUNCTION("""COMPUTED_VALUE"""),0)</f>
        <v>0</v>
      </c>
      <c r="X207" s="2">
        <f ca="1">IFERROR(__xludf.DUMMYFUNCTION("""COMPUTED_VALUE"""),0)</f>
        <v>0</v>
      </c>
      <c r="Y207" s="2">
        <f ca="1">IFERROR(__xludf.DUMMYFUNCTION("""COMPUTED_VALUE"""),0)</f>
        <v>0</v>
      </c>
      <c r="Z207" s="2">
        <f ca="1">IFERROR(__xludf.DUMMYFUNCTION("""COMPUTED_VALUE"""),0)</f>
        <v>0</v>
      </c>
      <c r="AA207" s="2">
        <f ca="1">IFERROR(__xludf.DUMMYFUNCTION("""COMPUTED_VALUE"""),0)</f>
        <v>0</v>
      </c>
      <c r="AB207" s="2">
        <f ca="1">IFERROR(__xludf.DUMMYFUNCTION("""COMPUTED_VALUE"""),0)</f>
        <v>0</v>
      </c>
      <c r="AC207" s="2">
        <f ca="1">IFERROR(__xludf.DUMMYFUNCTION("""COMPUTED_VALUE"""),0)</f>
        <v>0</v>
      </c>
      <c r="AD207" s="2">
        <f ca="1">IFERROR(__xludf.DUMMYFUNCTION("""COMPUTED_VALUE"""),0)</f>
        <v>0</v>
      </c>
      <c r="AE207" s="2">
        <f ca="1">IFERROR(__xludf.DUMMYFUNCTION("""COMPUTED_VALUE"""),0)</f>
        <v>0</v>
      </c>
      <c r="AF207" s="2">
        <f ca="1">IFERROR(__xludf.DUMMYFUNCTION("""COMPUTED_VALUE"""),0)</f>
        <v>0</v>
      </c>
      <c r="AG207" s="2">
        <f ca="1">IFERROR(__xludf.DUMMYFUNCTION("""COMPUTED_VALUE"""),0)</f>
        <v>0</v>
      </c>
      <c r="AH207" s="2">
        <f ca="1">IFERROR(__xludf.DUMMYFUNCTION("""COMPUTED_VALUE"""),0)</f>
        <v>0</v>
      </c>
      <c r="AI207" s="2">
        <f ca="1">IFERROR(__xludf.DUMMYFUNCTION("""COMPUTED_VALUE"""),0)</f>
        <v>0</v>
      </c>
      <c r="AJ207" s="2">
        <f ca="1">IFERROR(__xludf.DUMMYFUNCTION("""COMPUTED_VALUE"""),0)</f>
        <v>0</v>
      </c>
      <c r="AK207" s="2">
        <f ca="1">IFERROR(__xludf.DUMMYFUNCTION("""COMPUTED_VALUE"""),0)</f>
        <v>0</v>
      </c>
      <c r="AL207" s="2">
        <f ca="1">IFERROR(__xludf.DUMMYFUNCTION("""COMPUTED_VALUE"""),0)</f>
        <v>0</v>
      </c>
      <c r="AM207" s="2">
        <f ca="1">IFERROR(__xludf.DUMMYFUNCTION("""COMPUTED_VALUE"""),0)</f>
        <v>0</v>
      </c>
      <c r="AN207" s="2">
        <f ca="1">IFERROR(__xludf.DUMMYFUNCTION("""COMPUTED_VALUE"""),0)</f>
        <v>0</v>
      </c>
      <c r="AO207" s="2">
        <f ca="1">IFERROR(__xludf.DUMMYFUNCTION("""COMPUTED_VALUE"""),0)</f>
        <v>0</v>
      </c>
      <c r="AP207" s="2">
        <f ca="1">IFERROR(__xludf.DUMMYFUNCTION("""COMPUTED_VALUE"""),0)</f>
        <v>0</v>
      </c>
      <c r="AQ207" s="2">
        <f ca="1">IFERROR(__xludf.DUMMYFUNCTION("""COMPUTED_VALUE"""),0)</f>
        <v>0</v>
      </c>
      <c r="AR207" s="2">
        <f ca="1">IFERROR(__xludf.DUMMYFUNCTION("""COMPUTED_VALUE"""),0)</f>
        <v>0</v>
      </c>
      <c r="AS207" s="2">
        <f ca="1">IFERROR(__xludf.DUMMYFUNCTION("""COMPUTED_VALUE"""),0)</f>
        <v>0</v>
      </c>
      <c r="AT207" s="2">
        <f ca="1">IFERROR(__xludf.DUMMYFUNCTION("""COMPUTED_VALUE"""),0)</f>
        <v>0</v>
      </c>
      <c r="AU207" s="2">
        <f ca="1">IFERROR(__xludf.DUMMYFUNCTION("""COMPUTED_VALUE"""),0)</f>
        <v>0</v>
      </c>
      <c r="AV207" s="2">
        <f ca="1">IFERROR(__xludf.DUMMYFUNCTION("""COMPUTED_VALUE"""),0)</f>
        <v>0</v>
      </c>
      <c r="AW207" s="2">
        <f ca="1">IFERROR(__xludf.DUMMYFUNCTION("""COMPUTED_VALUE"""),0)</f>
        <v>0</v>
      </c>
      <c r="AX207" s="2">
        <f ca="1">IFERROR(__xludf.DUMMYFUNCTION("""COMPUTED_VALUE"""),0)</f>
        <v>0</v>
      </c>
      <c r="AY207" s="2">
        <f ca="1">IFERROR(__xludf.DUMMYFUNCTION("""COMPUTED_VALUE"""),0)</f>
        <v>0</v>
      </c>
      <c r="AZ207" s="2">
        <f ca="1">IFERROR(__xludf.DUMMYFUNCTION("""COMPUTED_VALUE"""),0)</f>
        <v>0</v>
      </c>
    </row>
    <row r="208" spans="1:52" ht="13.2" x14ac:dyDescent="0.25">
      <c r="A208" s="2" t="str">
        <f ca="1">IFERROR(__xludf.DUMMYFUNCTION("""COMPUTED_VALUE"""),"Davis County, UT")</f>
        <v>Davis County, UT</v>
      </c>
      <c r="B208" s="2" t="str">
        <f ca="1">IFERROR(__xludf.DUMMYFUNCTION("""COMPUTED_VALUE"""),"US")</f>
        <v>US</v>
      </c>
      <c r="C208" s="2">
        <f ca="1">IFERROR(__xludf.DUMMYFUNCTION("""COMPUTED_VALUE"""),40.9629)</f>
        <v>40.962899999999998</v>
      </c>
      <c r="D208" s="2">
        <f ca="1">IFERROR(__xludf.DUMMYFUNCTION("""COMPUTED_VALUE"""),-112.0953)</f>
        <v>-112.09529999999999</v>
      </c>
      <c r="E208" s="2">
        <f ca="1">IFERROR(__xludf.DUMMYFUNCTION("""COMPUTED_VALUE"""),0)</f>
        <v>0</v>
      </c>
      <c r="F208" s="2">
        <f ca="1">IFERROR(__xludf.DUMMYFUNCTION("""COMPUTED_VALUE"""),0)</f>
        <v>0</v>
      </c>
      <c r="G208" s="2">
        <f ca="1">IFERROR(__xludf.DUMMYFUNCTION("""COMPUTED_VALUE"""),0)</f>
        <v>0</v>
      </c>
      <c r="H208" s="2">
        <f ca="1">IFERROR(__xludf.DUMMYFUNCTION("""COMPUTED_VALUE"""),0)</f>
        <v>0</v>
      </c>
      <c r="I208" s="2">
        <f ca="1">IFERROR(__xludf.DUMMYFUNCTION("""COMPUTED_VALUE"""),0)</f>
        <v>0</v>
      </c>
      <c r="J208" s="2">
        <f ca="1">IFERROR(__xludf.DUMMYFUNCTION("""COMPUTED_VALUE"""),0)</f>
        <v>0</v>
      </c>
      <c r="K208" s="2">
        <f ca="1">IFERROR(__xludf.DUMMYFUNCTION("""COMPUTED_VALUE"""),0)</f>
        <v>0</v>
      </c>
      <c r="L208" s="2">
        <f ca="1">IFERROR(__xludf.DUMMYFUNCTION("""COMPUTED_VALUE"""),0)</f>
        <v>0</v>
      </c>
      <c r="M208" s="2">
        <f ca="1">IFERROR(__xludf.DUMMYFUNCTION("""COMPUTED_VALUE"""),0)</f>
        <v>0</v>
      </c>
      <c r="N208" s="2">
        <f ca="1">IFERROR(__xludf.DUMMYFUNCTION("""COMPUTED_VALUE"""),0)</f>
        <v>0</v>
      </c>
      <c r="O208" s="2">
        <f ca="1">IFERROR(__xludf.DUMMYFUNCTION("""COMPUTED_VALUE"""),0)</f>
        <v>0</v>
      </c>
      <c r="P208" s="2">
        <f ca="1">IFERROR(__xludf.DUMMYFUNCTION("""COMPUTED_VALUE"""),0)</f>
        <v>0</v>
      </c>
      <c r="Q208" s="2">
        <f ca="1">IFERROR(__xludf.DUMMYFUNCTION("""COMPUTED_VALUE"""),0)</f>
        <v>0</v>
      </c>
      <c r="R208" s="2">
        <f ca="1">IFERROR(__xludf.DUMMYFUNCTION("""COMPUTED_VALUE"""),0)</f>
        <v>0</v>
      </c>
      <c r="S208" s="2">
        <f ca="1">IFERROR(__xludf.DUMMYFUNCTION("""COMPUTED_VALUE"""),0)</f>
        <v>0</v>
      </c>
      <c r="T208" s="2">
        <f ca="1">IFERROR(__xludf.DUMMYFUNCTION("""COMPUTED_VALUE"""),0)</f>
        <v>0</v>
      </c>
      <c r="U208" s="2">
        <f ca="1">IFERROR(__xludf.DUMMYFUNCTION("""COMPUTED_VALUE"""),0)</f>
        <v>0</v>
      </c>
      <c r="V208" s="2">
        <f ca="1">IFERROR(__xludf.DUMMYFUNCTION("""COMPUTED_VALUE"""),0)</f>
        <v>0</v>
      </c>
      <c r="W208" s="2">
        <f ca="1">IFERROR(__xludf.DUMMYFUNCTION("""COMPUTED_VALUE"""),0)</f>
        <v>0</v>
      </c>
      <c r="X208" s="2">
        <f ca="1">IFERROR(__xludf.DUMMYFUNCTION("""COMPUTED_VALUE"""),0)</f>
        <v>0</v>
      </c>
      <c r="Y208" s="2">
        <f ca="1">IFERROR(__xludf.DUMMYFUNCTION("""COMPUTED_VALUE"""),0)</f>
        <v>0</v>
      </c>
      <c r="Z208" s="2">
        <f ca="1">IFERROR(__xludf.DUMMYFUNCTION("""COMPUTED_VALUE"""),0)</f>
        <v>0</v>
      </c>
      <c r="AA208" s="2">
        <f ca="1">IFERROR(__xludf.DUMMYFUNCTION("""COMPUTED_VALUE"""),0)</f>
        <v>0</v>
      </c>
      <c r="AB208" s="2">
        <f ca="1">IFERROR(__xludf.DUMMYFUNCTION("""COMPUTED_VALUE"""),0)</f>
        <v>0</v>
      </c>
      <c r="AC208" s="2">
        <f ca="1">IFERROR(__xludf.DUMMYFUNCTION("""COMPUTED_VALUE"""),0)</f>
        <v>0</v>
      </c>
      <c r="AD208" s="2">
        <f ca="1">IFERROR(__xludf.DUMMYFUNCTION("""COMPUTED_VALUE"""),0)</f>
        <v>0</v>
      </c>
      <c r="AE208" s="2">
        <f ca="1">IFERROR(__xludf.DUMMYFUNCTION("""COMPUTED_VALUE"""),0)</f>
        <v>0</v>
      </c>
      <c r="AF208" s="2">
        <f ca="1">IFERROR(__xludf.DUMMYFUNCTION("""COMPUTED_VALUE"""),0)</f>
        <v>0</v>
      </c>
      <c r="AG208" s="2">
        <f ca="1">IFERROR(__xludf.DUMMYFUNCTION("""COMPUTED_VALUE"""),0)</f>
        <v>0</v>
      </c>
      <c r="AH208" s="2">
        <f ca="1">IFERROR(__xludf.DUMMYFUNCTION("""COMPUTED_VALUE"""),0)</f>
        <v>0</v>
      </c>
      <c r="AI208" s="2">
        <f ca="1">IFERROR(__xludf.DUMMYFUNCTION("""COMPUTED_VALUE"""),0)</f>
        <v>0</v>
      </c>
      <c r="AJ208" s="2">
        <f ca="1">IFERROR(__xludf.DUMMYFUNCTION("""COMPUTED_VALUE"""),0)</f>
        <v>0</v>
      </c>
      <c r="AK208" s="2">
        <f ca="1">IFERROR(__xludf.DUMMYFUNCTION("""COMPUTED_VALUE"""),0)</f>
        <v>0</v>
      </c>
      <c r="AL208" s="2">
        <f ca="1">IFERROR(__xludf.DUMMYFUNCTION("""COMPUTED_VALUE"""),0)</f>
        <v>0</v>
      </c>
      <c r="AM208" s="2">
        <f ca="1">IFERROR(__xludf.DUMMYFUNCTION("""COMPUTED_VALUE"""),0)</f>
        <v>0</v>
      </c>
      <c r="AN208" s="2">
        <f ca="1">IFERROR(__xludf.DUMMYFUNCTION("""COMPUTED_VALUE"""),0)</f>
        <v>0</v>
      </c>
      <c r="AO208" s="2">
        <f ca="1">IFERROR(__xludf.DUMMYFUNCTION("""COMPUTED_VALUE"""),0)</f>
        <v>0</v>
      </c>
      <c r="AP208" s="2">
        <f ca="1">IFERROR(__xludf.DUMMYFUNCTION("""COMPUTED_VALUE"""),0)</f>
        <v>0</v>
      </c>
      <c r="AQ208" s="2">
        <f ca="1">IFERROR(__xludf.DUMMYFUNCTION("""COMPUTED_VALUE"""),0)</f>
        <v>0</v>
      </c>
      <c r="AR208" s="2">
        <f ca="1">IFERROR(__xludf.DUMMYFUNCTION("""COMPUTED_VALUE"""),0)</f>
        <v>0</v>
      </c>
      <c r="AS208" s="2">
        <f ca="1">IFERROR(__xludf.DUMMYFUNCTION("""COMPUTED_VALUE"""),0)</f>
        <v>0</v>
      </c>
      <c r="AT208" s="2">
        <f ca="1">IFERROR(__xludf.DUMMYFUNCTION("""COMPUTED_VALUE"""),0)</f>
        <v>0</v>
      </c>
      <c r="AU208" s="2">
        <f ca="1">IFERROR(__xludf.DUMMYFUNCTION("""COMPUTED_VALUE"""),0)</f>
        <v>0</v>
      </c>
      <c r="AV208" s="2">
        <f ca="1">IFERROR(__xludf.DUMMYFUNCTION("""COMPUTED_VALUE"""),0)</f>
        <v>0</v>
      </c>
      <c r="AW208" s="2">
        <f ca="1">IFERROR(__xludf.DUMMYFUNCTION("""COMPUTED_VALUE"""),0)</f>
        <v>0</v>
      </c>
      <c r="AX208" s="2">
        <f ca="1">IFERROR(__xludf.DUMMYFUNCTION("""COMPUTED_VALUE"""),0)</f>
        <v>0</v>
      </c>
      <c r="AY208" s="2">
        <f ca="1">IFERROR(__xludf.DUMMYFUNCTION("""COMPUTED_VALUE"""),0)</f>
        <v>0</v>
      </c>
      <c r="AZ208" s="2">
        <f ca="1">IFERROR(__xludf.DUMMYFUNCTION("""COMPUTED_VALUE"""),0)</f>
        <v>0</v>
      </c>
    </row>
    <row r="209" spans="1:52" ht="13.2" x14ac:dyDescent="0.25">
      <c r="A209" s="2" t="str">
        <f ca="1">IFERROR(__xludf.DUMMYFUNCTION("""COMPUTED_VALUE"""),"El Paso County, CO")</f>
        <v>El Paso County, CO</v>
      </c>
      <c r="B209" s="2" t="str">
        <f ca="1">IFERROR(__xludf.DUMMYFUNCTION("""COMPUTED_VALUE"""),"US")</f>
        <v>US</v>
      </c>
      <c r="C209" s="2">
        <f ca="1">IFERROR(__xludf.DUMMYFUNCTION("""COMPUTED_VALUE"""),38.9108)</f>
        <v>38.910800000000002</v>
      </c>
      <c r="D209" s="2">
        <f ca="1">IFERROR(__xludf.DUMMYFUNCTION("""COMPUTED_VALUE"""),-104.4723)</f>
        <v>-104.4723</v>
      </c>
      <c r="E209" s="2">
        <f ca="1">IFERROR(__xludf.DUMMYFUNCTION("""COMPUTED_VALUE"""),0)</f>
        <v>0</v>
      </c>
      <c r="F209" s="2">
        <f ca="1">IFERROR(__xludf.DUMMYFUNCTION("""COMPUTED_VALUE"""),0)</f>
        <v>0</v>
      </c>
      <c r="G209" s="2">
        <f ca="1">IFERROR(__xludf.DUMMYFUNCTION("""COMPUTED_VALUE"""),0)</f>
        <v>0</v>
      </c>
      <c r="H209" s="2">
        <f ca="1">IFERROR(__xludf.DUMMYFUNCTION("""COMPUTED_VALUE"""),0)</f>
        <v>0</v>
      </c>
      <c r="I209" s="2">
        <f ca="1">IFERROR(__xludf.DUMMYFUNCTION("""COMPUTED_VALUE"""),0)</f>
        <v>0</v>
      </c>
      <c r="J209" s="2">
        <f ca="1">IFERROR(__xludf.DUMMYFUNCTION("""COMPUTED_VALUE"""),0)</f>
        <v>0</v>
      </c>
      <c r="K209" s="2">
        <f ca="1">IFERROR(__xludf.DUMMYFUNCTION("""COMPUTED_VALUE"""),0)</f>
        <v>0</v>
      </c>
      <c r="L209" s="2">
        <f ca="1">IFERROR(__xludf.DUMMYFUNCTION("""COMPUTED_VALUE"""),0)</f>
        <v>0</v>
      </c>
      <c r="M209" s="2">
        <f ca="1">IFERROR(__xludf.DUMMYFUNCTION("""COMPUTED_VALUE"""),0)</f>
        <v>0</v>
      </c>
      <c r="N209" s="2">
        <f ca="1">IFERROR(__xludf.DUMMYFUNCTION("""COMPUTED_VALUE"""),0)</f>
        <v>0</v>
      </c>
      <c r="O209" s="2">
        <f ca="1">IFERROR(__xludf.DUMMYFUNCTION("""COMPUTED_VALUE"""),0)</f>
        <v>0</v>
      </c>
      <c r="P209" s="2">
        <f ca="1">IFERROR(__xludf.DUMMYFUNCTION("""COMPUTED_VALUE"""),0)</f>
        <v>0</v>
      </c>
      <c r="Q209" s="2">
        <f ca="1">IFERROR(__xludf.DUMMYFUNCTION("""COMPUTED_VALUE"""),0)</f>
        <v>0</v>
      </c>
      <c r="R209" s="2">
        <f ca="1">IFERROR(__xludf.DUMMYFUNCTION("""COMPUTED_VALUE"""),0)</f>
        <v>0</v>
      </c>
      <c r="S209" s="2">
        <f ca="1">IFERROR(__xludf.DUMMYFUNCTION("""COMPUTED_VALUE"""),0)</f>
        <v>0</v>
      </c>
      <c r="T209" s="2">
        <f ca="1">IFERROR(__xludf.DUMMYFUNCTION("""COMPUTED_VALUE"""),0)</f>
        <v>0</v>
      </c>
      <c r="U209" s="2">
        <f ca="1">IFERROR(__xludf.DUMMYFUNCTION("""COMPUTED_VALUE"""),0)</f>
        <v>0</v>
      </c>
      <c r="V209" s="2">
        <f ca="1">IFERROR(__xludf.DUMMYFUNCTION("""COMPUTED_VALUE"""),0)</f>
        <v>0</v>
      </c>
      <c r="W209" s="2">
        <f ca="1">IFERROR(__xludf.DUMMYFUNCTION("""COMPUTED_VALUE"""),0)</f>
        <v>0</v>
      </c>
      <c r="X209" s="2">
        <f ca="1">IFERROR(__xludf.DUMMYFUNCTION("""COMPUTED_VALUE"""),0)</f>
        <v>0</v>
      </c>
      <c r="Y209" s="2">
        <f ca="1">IFERROR(__xludf.DUMMYFUNCTION("""COMPUTED_VALUE"""),0)</f>
        <v>0</v>
      </c>
      <c r="Z209" s="2">
        <f ca="1">IFERROR(__xludf.DUMMYFUNCTION("""COMPUTED_VALUE"""),0)</f>
        <v>0</v>
      </c>
      <c r="AA209" s="2">
        <f ca="1">IFERROR(__xludf.DUMMYFUNCTION("""COMPUTED_VALUE"""),0)</f>
        <v>0</v>
      </c>
      <c r="AB209" s="2">
        <f ca="1">IFERROR(__xludf.DUMMYFUNCTION("""COMPUTED_VALUE"""),0)</f>
        <v>0</v>
      </c>
      <c r="AC209" s="2">
        <f ca="1">IFERROR(__xludf.DUMMYFUNCTION("""COMPUTED_VALUE"""),0)</f>
        <v>0</v>
      </c>
      <c r="AD209" s="2">
        <f ca="1">IFERROR(__xludf.DUMMYFUNCTION("""COMPUTED_VALUE"""),0)</f>
        <v>0</v>
      </c>
      <c r="AE209" s="2">
        <f ca="1">IFERROR(__xludf.DUMMYFUNCTION("""COMPUTED_VALUE"""),0)</f>
        <v>0</v>
      </c>
      <c r="AF209" s="2">
        <f ca="1">IFERROR(__xludf.DUMMYFUNCTION("""COMPUTED_VALUE"""),0)</f>
        <v>0</v>
      </c>
      <c r="AG209" s="2">
        <f ca="1">IFERROR(__xludf.DUMMYFUNCTION("""COMPUTED_VALUE"""),0)</f>
        <v>0</v>
      </c>
      <c r="AH209" s="2">
        <f ca="1">IFERROR(__xludf.DUMMYFUNCTION("""COMPUTED_VALUE"""),0)</f>
        <v>0</v>
      </c>
      <c r="AI209" s="2">
        <f ca="1">IFERROR(__xludf.DUMMYFUNCTION("""COMPUTED_VALUE"""),0)</f>
        <v>0</v>
      </c>
      <c r="AJ209" s="2">
        <f ca="1">IFERROR(__xludf.DUMMYFUNCTION("""COMPUTED_VALUE"""),0)</f>
        <v>0</v>
      </c>
      <c r="AK209" s="2">
        <f ca="1">IFERROR(__xludf.DUMMYFUNCTION("""COMPUTED_VALUE"""),0)</f>
        <v>0</v>
      </c>
      <c r="AL209" s="2">
        <f ca="1">IFERROR(__xludf.DUMMYFUNCTION("""COMPUTED_VALUE"""),0)</f>
        <v>0</v>
      </c>
      <c r="AM209" s="2">
        <f ca="1">IFERROR(__xludf.DUMMYFUNCTION("""COMPUTED_VALUE"""),0)</f>
        <v>0</v>
      </c>
      <c r="AN209" s="2">
        <f ca="1">IFERROR(__xludf.DUMMYFUNCTION("""COMPUTED_VALUE"""),0)</f>
        <v>0</v>
      </c>
      <c r="AO209" s="2">
        <f ca="1">IFERROR(__xludf.DUMMYFUNCTION("""COMPUTED_VALUE"""),0)</f>
        <v>0</v>
      </c>
      <c r="AP209" s="2">
        <f ca="1">IFERROR(__xludf.DUMMYFUNCTION("""COMPUTED_VALUE"""),0)</f>
        <v>0</v>
      </c>
      <c r="AQ209" s="2">
        <f ca="1">IFERROR(__xludf.DUMMYFUNCTION("""COMPUTED_VALUE"""),0)</f>
        <v>0</v>
      </c>
      <c r="AR209" s="2">
        <f ca="1">IFERROR(__xludf.DUMMYFUNCTION("""COMPUTED_VALUE"""),0)</f>
        <v>0</v>
      </c>
      <c r="AS209" s="2">
        <f ca="1">IFERROR(__xludf.DUMMYFUNCTION("""COMPUTED_VALUE"""),0)</f>
        <v>0</v>
      </c>
      <c r="AT209" s="2">
        <f ca="1">IFERROR(__xludf.DUMMYFUNCTION("""COMPUTED_VALUE"""),0)</f>
        <v>0</v>
      </c>
      <c r="AU209" s="2">
        <f ca="1">IFERROR(__xludf.DUMMYFUNCTION("""COMPUTED_VALUE"""),0)</f>
        <v>0</v>
      </c>
      <c r="AV209" s="2">
        <f ca="1">IFERROR(__xludf.DUMMYFUNCTION("""COMPUTED_VALUE"""),0)</f>
        <v>0</v>
      </c>
      <c r="AW209" s="2">
        <f ca="1">IFERROR(__xludf.DUMMYFUNCTION("""COMPUTED_VALUE"""),0)</f>
        <v>0</v>
      </c>
      <c r="AX209" s="2">
        <f ca="1">IFERROR(__xludf.DUMMYFUNCTION("""COMPUTED_VALUE"""),0)</f>
        <v>0</v>
      </c>
      <c r="AY209" s="2">
        <f ca="1">IFERROR(__xludf.DUMMYFUNCTION("""COMPUTED_VALUE"""),0)</f>
        <v>0</v>
      </c>
      <c r="AZ209" s="2">
        <f ca="1">IFERROR(__xludf.DUMMYFUNCTION("""COMPUTED_VALUE"""),0)</f>
        <v>0</v>
      </c>
    </row>
    <row r="210" spans="1:52" ht="13.2" x14ac:dyDescent="0.25">
      <c r="A210" s="2" t="str">
        <f ca="1">IFERROR(__xludf.DUMMYFUNCTION("""COMPUTED_VALUE"""),"Honolulu County, HI")</f>
        <v>Honolulu County, HI</v>
      </c>
      <c r="B210" s="2" t="str">
        <f ca="1">IFERROR(__xludf.DUMMYFUNCTION("""COMPUTED_VALUE"""),"US")</f>
        <v>US</v>
      </c>
      <c r="C210" s="2">
        <f ca="1">IFERROR(__xludf.DUMMYFUNCTION("""COMPUTED_VALUE"""),21.307)</f>
        <v>21.306999999999999</v>
      </c>
      <c r="D210" s="2">
        <f ca="1">IFERROR(__xludf.DUMMYFUNCTION("""COMPUTED_VALUE"""),-157.8584)</f>
        <v>-157.85839999999999</v>
      </c>
      <c r="E210" s="2">
        <f ca="1">IFERROR(__xludf.DUMMYFUNCTION("""COMPUTED_VALUE"""),0)</f>
        <v>0</v>
      </c>
      <c r="F210" s="2">
        <f ca="1">IFERROR(__xludf.DUMMYFUNCTION("""COMPUTED_VALUE"""),0)</f>
        <v>0</v>
      </c>
      <c r="G210" s="2">
        <f ca="1">IFERROR(__xludf.DUMMYFUNCTION("""COMPUTED_VALUE"""),0)</f>
        <v>0</v>
      </c>
      <c r="H210" s="2">
        <f ca="1">IFERROR(__xludf.DUMMYFUNCTION("""COMPUTED_VALUE"""),0)</f>
        <v>0</v>
      </c>
      <c r="I210" s="2">
        <f ca="1">IFERROR(__xludf.DUMMYFUNCTION("""COMPUTED_VALUE"""),0)</f>
        <v>0</v>
      </c>
      <c r="J210" s="2">
        <f ca="1">IFERROR(__xludf.DUMMYFUNCTION("""COMPUTED_VALUE"""),0)</f>
        <v>0</v>
      </c>
      <c r="K210" s="2">
        <f ca="1">IFERROR(__xludf.DUMMYFUNCTION("""COMPUTED_VALUE"""),0)</f>
        <v>0</v>
      </c>
      <c r="L210" s="2">
        <f ca="1">IFERROR(__xludf.DUMMYFUNCTION("""COMPUTED_VALUE"""),0)</f>
        <v>0</v>
      </c>
      <c r="M210" s="2">
        <f ca="1">IFERROR(__xludf.DUMMYFUNCTION("""COMPUTED_VALUE"""),0)</f>
        <v>0</v>
      </c>
      <c r="N210" s="2">
        <f ca="1">IFERROR(__xludf.DUMMYFUNCTION("""COMPUTED_VALUE"""),0)</f>
        <v>0</v>
      </c>
      <c r="O210" s="2">
        <f ca="1">IFERROR(__xludf.DUMMYFUNCTION("""COMPUTED_VALUE"""),0)</f>
        <v>0</v>
      </c>
      <c r="P210" s="2">
        <f ca="1">IFERROR(__xludf.DUMMYFUNCTION("""COMPUTED_VALUE"""),0)</f>
        <v>0</v>
      </c>
      <c r="Q210" s="2">
        <f ca="1">IFERROR(__xludf.DUMMYFUNCTION("""COMPUTED_VALUE"""),0)</f>
        <v>0</v>
      </c>
      <c r="R210" s="2">
        <f ca="1">IFERROR(__xludf.DUMMYFUNCTION("""COMPUTED_VALUE"""),0)</f>
        <v>0</v>
      </c>
      <c r="S210" s="2">
        <f ca="1">IFERROR(__xludf.DUMMYFUNCTION("""COMPUTED_VALUE"""),0)</f>
        <v>0</v>
      </c>
      <c r="T210" s="2">
        <f ca="1">IFERROR(__xludf.DUMMYFUNCTION("""COMPUTED_VALUE"""),0)</f>
        <v>0</v>
      </c>
      <c r="U210" s="2">
        <f ca="1">IFERROR(__xludf.DUMMYFUNCTION("""COMPUTED_VALUE"""),0)</f>
        <v>0</v>
      </c>
      <c r="V210" s="2">
        <f ca="1">IFERROR(__xludf.DUMMYFUNCTION("""COMPUTED_VALUE"""),0)</f>
        <v>0</v>
      </c>
      <c r="W210" s="2">
        <f ca="1">IFERROR(__xludf.DUMMYFUNCTION("""COMPUTED_VALUE"""),0)</f>
        <v>0</v>
      </c>
      <c r="X210" s="2">
        <f ca="1">IFERROR(__xludf.DUMMYFUNCTION("""COMPUTED_VALUE"""),0)</f>
        <v>0</v>
      </c>
      <c r="Y210" s="2">
        <f ca="1">IFERROR(__xludf.DUMMYFUNCTION("""COMPUTED_VALUE"""),0)</f>
        <v>0</v>
      </c>
      <c r="Z210" s="2">
        <f ca="1">IFERROR(__xludf.DUMMYFUNCTION("""COMPUTED_VALUE"""),0)</f>
        <v>0</v>
      </c>
      <c r="AA210" s="2">
        <f ca="1">IFERROR(__xludf.DUMMYFUNCTION("""COMPUTED_VALUE"""),0)</f>
        <v>0</v>
      </c>
      <c r="AB210" s="2">
        <f ca="1">IFERROR(__xludf.DUMMYFUNCTION("""COMPUTED_VALUE"""),0)</f>
        <v>0</v>
      </c>
      <c r="AC210" s="2">
        <f ca="1">IFERROR(__xludf.DUMMYFUNCTION("""COMPUTED_VALUE"""),0)</f>
        <v>0</v>
      </c>
      <c r="AD210" s="2">
        <f ca="1">IFERROR(__xludf.DUMMYFUNCTION("""COMPUTED_VALUE"""),0)</f>
        <v>0</v>
      </c>
      <c r="AE210" s="2">
        <f ca="1">IFERROR(__xludf.DUMMYFUNCTION("""COMPUTED_VALUE"""),0)</f>
        <v>0</v>
      </c>
      <c r="AF210" s="2">
        <f ca="1">IFERROR(__xludf.DUMMYFUNCTION("""COMPUTED_VALUE"""),0)</f>
        <v>0</v>
      </c>
      <c r="AG210" s="2">
        <f ca="1">IFERROR(__xludf.DUMMYFUNCTION("""COMPUTED_VALUE"""),0)</f>
        <v>0</v>
      </c>
      <c r="AH210" s="2">
        <f ca="1">IFERROR(__xludf.DUMMYFUNCTION("""COMPUTED_VALUE"""),0)</f>
        <v>0</v>
      </c>
      <c r="AI210" s="2">
        <f ca="1">IFERROR(__xludf.DUMMYFUNCTION("""COMPUTED_VALUE"""),0)</f>
        <v>0</v>
      </c>
      <c r="AJ210" s="2">
        <f ca="1">IFERROR(__xludf.DUMMYFUNCTION("""COMPUTED_VALUE"""),0)</f>
        <v>0</v>
      </c>
      <c r="AK210" s="2">
        <f ca="1">IFERROR(__xludf.DUMMYFUNCTION("""COMPUTED_VALUE"""),0)</f>
        <v>0</v>
      </c>
      <c r="AL210" s="2">
        <f ca="1">IFERROR(__xludf.DUMMYFUNCTION("""COMPUTED_VALUE"""),0)</f>
        <v>0</v>
      </c>
      <c r="AM210" s="2">
        <f ca="1">IFERROR(__xludf.DUMMYFUNCTION("""COMPUTED_VALUE"""),0)</f>
        <v>0</v>
      </c>
      <c r="AN210" s="2">
        <f ca="1">IFERROR(__xludf.DUMMYFUNCTION("""COMPUTED_VALUE"""),0)</f>
        <v>0</v>
      </c>
      <c r="AO210" s="2">
        <f ca="1">IFERROR(__xludf.DUMMYFUNCTION("""COMPUTED_VALUE"""),0)</f>
        <v>0</v>
      </c>
      <c r="AP210" s="2">
        <f ca="1">IFERROR(__xludf.DUMMYFUNCTION("""COMPUTED_VALUE"""),0)</f>
        <v>0</v>
      </c>
      <c r="AQ210" s="2">
        <f ca="1">IFERROR(__xludf.DUMMYFUNCTION("""COMPUTED_VALUE"""),0)</f>
        <v>0</v>
      </c>
      <c r="AR210" s="2">
        <f ca="1">IFERROR(__xludf.DUMMYFUNCTION("""COMPUTED_VALUE"""),0)</f>
        <v>0</v>
      </c>
      <c r="AS210" s="2">
        <f ca="1">IFERROR(__xludf.DUMMYFUNCTION("""COMPUTED_VALUE"""),0)</f>
        <v>0</v>
      </c>
      <c r="AT210" s="2">
        <f ca="1">IFERROR(__xludf.DUMMYFUNCTION("""COMPUTED_VALUE"""),0)</f>
        <v>0</v>
      </c>
      <c r="AU210" s="2">
        <f ca="1">IFERROR(__xludf.DUMMYFUNCTION("""COMPUTED_VALUE"""),0)</f>
        <v>0</v>
      </c>
      <c r="AV210" s="2">
        <f ca="1">IFERROR(__xludf.DUMMYFUNCTION("""COMPUTED_VALUE"""),0)</f>
        <v>0</v>
      </c>
      <c r="AW210" s="2">
        <f ca="1">IFERROR(__xludf.DUMMYFUNCTION("""COMPUTED_VALUE"""),0)</f>
        <v>0</v>
      </c>
      <c r="AX210" s="2">
        <f ca="1">IFERROR(__xludf.DUMMYFUNCTION("""COMPUTED_VALUE"""),0)</f>
        <v>0</v>
      </c>
      <c r="AY210" s="2">
        <f ca="1">IFERROR(__xludf.DUMMYFUNCTION("""COMPUTED_VALUE"""),0)</f>
        <v>0</v>
      </c>
      <c r="AZ210" s="2">
        <f ca="1">IFERROR(__xludf.DUMMYFUNCTION("""COMPUTED_VALUE"""),0)</f>
        <v>0</v>
      </c>
    </row>
    <row r="211" spans="1:52" ht="13.2" x14ac:dyDescent="0.25">
      <c r="A211" s="2" t="str">
        <f ca="1">IFERROR(__xludf.DUMMYFUNCTION("""COMPUTED_VALUE"""),"Jackson County, OR ")</f>
        <v xml:space="preserve">Jackson County, OR </v>
      </c>
      <c r="B211" s="2" t="str">
        <f ca="1">IFERROR(__xludf.DUMMYFUNCTION("""COMPUTED_VALUE"""),"US")</f>
        <v>US</v>
      </c>
      <c r="C211" s="2">
        <f ca="1">IFERROR(__xludf.DUMMYFUNCTION("""COMPUTED_VALUE"""),42.3345)</f>
        <v>42.334499999999998</v>
      </c>
      <c r="D211" s="2">
        <f ca="1">IFERROR(__xludf.DUMMYFUNCTION("""COMPUTED_VALUE"""),-122.7647)</f>
        <v>-122.7647</v>
      </c>
      <c r="E211" s="2">
        <f ca="1">IFERROR(__xludf.DUMMYFUNCTION("""COMPUTED_VALUE"""),0)</f>
        <v>0</v>
      </c>
      <c r="F211" s="2">
        <f ca="1">IFERROR(__xludf.DUMMYFUNCTION("""COMPUTED_VALUE"""),0)</f>
        <v>0</v>
      </c>
      <c r="G211" s="2">
        <f ca="1">IFERROR(__xludf.DUMMYFUNCTION("""COMPUTED_VALUE"""),0)</f>
        <v>0</v>
      </c>
      <c r="H211" s="2">
        <f ca="1">IFERROR(__xludf.DUMMYFUNCTION("""COMPUTED_VALUE"""),0)</f>
        <v>0</v>
      </c>
      <c r="I211" s="2">
        <f ca="1">IFERROR(__xludf.DUMMYFUNCTION("""COMPUTED_VALUE"""),0)</f>
        <v>0</v>
      </c>
      <c r="J211" s="2">
        <f ca="1">IFERROR(__xludf.DUMMYFUNCTION("""COMPUTED_VALUE"""),0)</f>
        <v>0</v>
      </c>
      <c r="K211" s="2">
        <f ca="1">IFERROR(__xludf.DUMMYFUNCTION("""COMPUTED_VALUE"""),0)</f>
        <v>0</v>
      </c>
      <c r="L211" s="2">
        <f ca="1">IFERROR(__xludf.DUMMYFUNCTION("""COMPUTED_VALUE"""),0)</f>
        <v>0</v>
      </c>
      <c r="M211" s="2">
        <f ca="1">IFERROR(__xludf.DUMMYFUNCTION("""COMPUTED_VALUE"""),0)</f>
        <v>0</v>
      </c>
      <c r="N211" s="2">
        <f ca="1">IFERROR(__xludf.DUMMYFUNCTION("""COMPUTED_VALUE"""),0)</f>
        <v>0</v>
      </c>
      <c r="O211" s="2">
        <f ca="1">IFERROR(__xludf.DUMMYFUNCTION("""COMPUTED_VALUE"""),0)</f>
        <v>0</v>
      </c>
      <c r="P211" s="2">
        <f ca="1">IFERROR(__xludf.DUMMYFUNCTION("""COMPUTED_VALUE"""),0)</f>
        <v>0</v>
      </c>
      <c r="Q211" s="2">
        <f ca="1">IFERROR(__xludf.DUMMYFUNCTION("""COMPUTED_VALUE"""),0)</f>
        <v>0</v>
      </c>
      <c r="R211" s="2">
        <f ca="1">IFERROR(__xludf.DUMMYFUNCTION("""COMPUTED_VALUE"""),0)</f>
        <v>0</v>
      </c>
      <c r="S211" s="2">
        <f ca="1">IFERROR(__xludf.DUMMYFUNCTION("""COMPUTED_VALUE"""),0)</f>
        <v>0</v>
      </c>
      <c r="T211" s="2">
        <f ca="1">IFERROR(__xludf.DUMMYFUNCTION("""COMPUTED_VALUE"""),0)</f>
        <v>0</v>
      </c>
      <c r="U211" s="2">
        <f ca="1">IFERROR(__xludf.DUMMYFUNCTION("""COMPUTED_VALUE"""),0)</f>
        <v>0</v>
      </c>
      <c r="V211" s="2">
        <f ca="1">IFERROR(__xludf.DUMMYFUNCTION("""COMPUTED_VALUE"""),0)</f>
        <v>0</v>
      </c>
      <c r="W211" s="2">
        <f ca="1">IFERROR(__xludf.DUMMYFUNCTION("""COMPUTED_VALUE"""),0)</f>
        <v>0</v>
      </c>
      <c r="X211" s="2">
        <f ca="1">IFERROR(__xludf.DUMMYFUNCTION("""COMPUTED_VALUE"""),0)</f>
        <v>0</v>
      </c>
      <c r="Y211" s="2">
        <f ca="1">IFERROR(__xludf.DUMMYFUNCTION("""COMPUTED_VALUE"""),0)</f>
        <v>0</v>
      </c>
      <c r="Z211" s="2">
        <f ca="1">IFERROR(__xludf.DUMMYFUNCTION("""COMPUTED_VALUE"""),0)</f>
        <v>0</v>
      </c>
      <c r="AA211" s="2">
        <f ca="1">IFERROR(__xludf.DUMMYFUNCTION("""COMPUTED_VALUE"""),0)</f>
        <v>0</v>
      </c>
      <c r="AB211" s="2">
        <f ca="1">IFERROR(__xludf.DUMMYFUNCTION("""COMPUTED_VALUE"""),0)</f>
        <v>0</v>
      </c>
      <c r="AC211" s="2">
        <f ca="1">IFERROR(__xludf.DUMMYFUNCTION("""COMPUTED_VALUE"""),0)</f>
        <v>0</v>
      </c>
      <c r="AD211" s="2">
        <f ca="1">IFERROR(__xludf.DUMMYFUNCTION("""COMPUTED_VALUE"""),0)</f>
        <v>0</v>
      </c>
      <c r="AE211" s="2">
        <f ca="1">IFERROR(__xludf.DUMMYFUNCTION("""COMPUTED_VALUE"""),0)</f>
        <v>0</v>
      </c>
      <c r="AF211" s="2">
        <f ca="1">IFERROR(__xludf.DUMMYFUNCTION("""COMPUTED_VALUE"""),0)</f>
        <v>0</v>
      </c>
      <c r="AG211" s="2">
        <f ca="1">IFERROR(__xludf.DUMMYFUNCTION("""COMPUTED_VALUE"""),0)</f>
        <v>0</v>
      </c>
      <c r="AH211" s="2">
        <f ca="1">IFERROR(__xludf.DUMMYFUNCTION("""COMPUTED_VALUE"""),0)</f>
        <v>0</v>
      </c>
      <c r="AI211" s="2">
        <f ca="1">IFERROR(__xludf.DUMMYFUNCTION("""COMPUTED_VALUE"""),0)</f>
        <v>0</v>
      </c>
      <c r="AJ211" s="2">
        <f ca="1">IFERROR(__xludf.DUMMYFUNCTION("""COMPUTED_VALUE"""),0)</f>
        <v>0</v>
      </c>
      <c r="AK211" s="2">
        <f ca="1">IFERROR(__xludf.DUMMYFUNCTION("""COMPUTED_VALUE"""),0)</f>
        <v>0</v>
      </c>
      <c r="AL211" s="2">
        <f ca="1">IFERROR(__xludf.DUMMYFUNCTION("""COMPUTED_VALUE"""),0)</f>
        <v>0</v>
      </c>
      <c r="AM211" s="2">
        <f ca="1">IFERROR(__xludf.DUMMYFUNCTION("""COMPUTED_VALUE"""),0)</f>
        <v>0</v>
      </c>
      <c r="AN211" s="2">
        <f ca="1">IFERROR(__xludf.DUMMYFUNCTION("""COMPUTED_VALUE"""),0)</f>
        <v>0</v>
      </c>
      <c r="AO211" s="2">
        <f ca="1">IFERROR(__xludf.DUMMYFUNCTION("""COMPUTED_VALUE"""),0)</f>
        <v>0</v>
      </c>
      <c r="AP211" s="2">
        <f ca="1">IFERROR(__xludf.DUMMYFUNCTION("""COMPUTED_VALUE"""),0)</f>
        <v>0</v>
      </c>
      <c r="AQ211" s="2">
        <f ca="1">IFERROR(__xludf.DUMMYFUNCTION("""COMPUTED_VALUE"""),0)</f>
        <v>0</v>
      </c>
      <c r="AR211" s="2">
        <f ca="1">IFERROR(__xludf.DUMMYFUNCTION("""COMPUTED_VALUE"""),0)</f>
        <v>0</v>
      </c>
      <c r="AS211" s="2">
        <f ca="1">IFERROR(__xludf.DUMMYFUNCTION("""COMPUTED_VALUE"""),0)</f>
        <v>0</v>
      </c>
      <c r="AT211" s="2">
        <f ca="1">IFERROR(__xludf.DUMMYFUNCTION("""COMPUTED_VALUE"""),0)</f>
        <v>0</v>
      </c>
      <c r="AU211" s="2">
        <f ca="1">IFERROR(__xludf.DUMMYFUNCTION("""COMPUTED_VALUE"""),0)</f>
        <v>0</v>
      </c>
      <c r="AV211" s="2">
        <f ca="1">IFERROR(__xludf.DUMMYFUNCTION("""COMPUTED_VALUE"""),0)</f>
        <v>0</v>
      </c>
      <c r="AW211" s="2">
        <f ca="1">IFERROR(__xludf.DUMMYFUNCTION("""COMPUTED_VALUE"""),0)</f>
        <v>0</v>
      </c>
      <c r="AX211" s="2">
        <f ca="1">IFERROR(__xludf.DUMMYFUNCTION("""COMPUTED_VALUE"""),0)</f>
        <v>0</v>
      </c>
      <c r="AY211" s="2">
        <f ca="1">IFERROR(__xludf.DUMMYFUNCTION("""COMPUTED_VALUE"""),0)</f>
        <v>0</v>
      </c>
      <c r="AZ211" s="2">
        <f ca="1">IFERROR(__xludf.DUMMYFUNCTION("""COMPUTED_VALUE"""),0)</f>
        <v>0</v>
      </c>
    </row>
    <row r="212" spans="1:52" ht="13.2" x14ac:dyDescent="0.25">
      <c r="A212" s="2" t="str">
        <f ca="1">IFERROR(__xludf.DUMMYFUNCTION("""COMPUTED_VALUE"""),"Jefferson County, WA")</f>
        <v>Jefferson County, WA</v>
      </c>
      <c r="B212" s="2" t="str">
        <f ca="1">IFERROR(__xludf.DUMMYFUNCTION("""COMPUTED_VALUE"""),"US")</f>
        <v>US</v>
      </c>
      <c r="C212" s="2">
        <f ca="1">IFERROR(__xludf.DUMMYFUNCTION("""COMPUTED_VALUE"""),47.7425)</f>
        <v>47.7425</v>
      </c>
      <c r="D212" s="2">
        <f ca="1">IFERROR(__xludf.DUMMYFUNCTION("""COMPUTED_VALUE"""),-123.304)</f>
        <v>-123.304</v>
      </c>
      <c r="E212" s="2">
        <f ca="1">IFERROR(__xludf.DUMMYFUNCTION("""COMPUTED_VALUE"""),0)</f>
        <v>0</v>
      </c>
      <c r="F212" s="2">
        <f ca="1">IFERROR(__xludf.DUMMYFUNCTION("""COMPUTED_VALUE"""),0)</f>
        <v>0</v>
      </c>
      <c r="G212" s="2">
        <f ca="1">IFERROR(__xludf.DUMMYFUNCTION("""COMPUTED_VALUE"""),0)</f>
        <v>0</v>
      </c>
      <c r="H212" s="2">
        <f ca="1">IFERROR(__xludf.DUMMYFUNCTION("""COMPUTED_VALUE"""),0)</f>
        <v>0</v>
      </c>
      <c r="I212" s="2">
        <f ca="1">IFERROR(__xludf.DUMMYFUNCTION("""COMPUTED_VALUE"""),0)</f>
        <v>0</v>
      </c>
      <c r="J212" s="2">
        <f ca="1">IFERROR(__xludf.DUMMYFUNCTION("""COMPUTED_VALUE"""),0)</f>
        <v>0</v>
      </c>
      <c r="K212" s="2">
        <f ca="1">IFERROR(__xludf.DUMMYFUNCTION("""COMPUTED_VALUE"""),0)</f>
        <v>0</v>
      </c>
      <c r="L212" s="2">
        <f ca="1">IFERROR(__xludf.DUMMYFUNCTION("""COMPUTED_VALUE"""),0)</f>
        <v>0</v>
      </c>
      <c r="M212" s="2">
        <f ca="1">IFERROR(__xludf.DUMMYFUNCTION("""COMPUTED_VALUE"""),0)</f>
        <v>0</v>
      </c>
      <c r="N212" s="2">
        <f ca="1">IFERROR(__xludf.DUMMYFUNCTION("""COMPUTED_VALUE"""),0)</f>
        <v>0</v>
      </c>
      <c r="O212" s="2">
        <f ca="1">IFERROR(__xludf.DUMMYFUNCTION("""COMPUTED_VALUE"""),0)</f>
        <v>0</v>
      </c>
      <c r="P212" s="2">
        <f ca="1">IFERROR(__xludf.DUMMYFUNCTION("""COMPUTED_VALUE"""),0)</f>
        <v>0</v>
      </c>
      <c r="Q212" s="2">
        <f ca="1">IFERROR(__xludf.DUMMYFUNCTION("""COMPUTED_VALUE"""),0)</f>
        <v>0</v>
      </c>
      <c r="R212" s="2">
        <f ca="1">IFERROR(__xludf.DUMMYFUNCTION("""COMPUTED_VALUE"""),0)</f>
        <v>0</v>
      </c>
      <c r="S212" s="2">
        <f ca="1">IFERROR(__xludf.DUMMYFUNCTION("""COMPUTED_VALUE"""),0)</f>
        <v>0</v>
      </c>
      <c r="T212" s="2">
        <f ca="1">IFERROR(__xludf.DUMMYFUNCTION("""COMPUTED_VALUE"""),0)</f>
        <v>0</v>
      </c>
      <c r="U212" s="2">
        <f ca="1">IFERROR(__xludf.DUMMYFUNCTION("""COMPUTED_VALUE"""),0)</f>
        <v>0</v>
      </c>
      <c r="V212" s="2">
        <f ca="1">IFERROR(__xludf.DUMMYFUNCTION("""COMPUTED_VALUE"""),0)</f>
        <v>0</v>
      </c>
      <c r="W212" s="2">
        <f ca="1">IFERROR(__xludf.DUMMYFUNCTION("""COMPUTED_VALUE"""),0)</f>
        <v>0</v>
      </c>
      <c r="X212" s="2">
        <f ca="1">IFERROR(__xludf.DUMMYFUNCTION("""COMPUTED_VALUE"""),0)</f>
        <v>0</v>
      </c>
      <c r="Y212" s="2">
        <f ca="1">IFERROR(__xludf.DUMMYFUNCTION("""COMPUTED_VALUE"""),0)</f>
        <v>0</v>
      </c>
      <c r="Z212" s="2">
        <f ca="1">IFERROR(__xludf.DUMMYFUNCTION("""COMPUTED_VALUE"""),0)</f>
        <v>0</v>
      </c>
      <c r="AA212" s="2">
        <f ca="1">IFERROR(__xludf.DUMMYFUNCTION("""COMPUTED_VALUE"""),0)</f>
        <v>0</v>
      </c>
      <c r="AB212" s="2">
        <f ca="1">IFERROR(__xludf.DUMMYFUNCTION("""COMPUTED_VALUE"""),0)</f>
        <v>0</v>
      </c>
      <c r="AC212" s="2">
        <f ca="1">IFERROR(__xludf.DUMMYFUNCTION("""COMPUTED_VALUE"""),0)</f>
        <v>0</v>
      </c>
      <c r="AD212" s="2">
        <f ca="1">IFERROR(__xludf.DUMMYFUNCTION("""COMPUTED_VALUE"""),0)</f>
        <v>0</v>
      </c>
      <c r="AE212" s="2">
        <f ca="1">IFERROR(__xludf.DUMMYFUNCTION("""COMPUTED_VALUE"""),0)</f>
        <v>0</v>
      </c>
      <c r="AF212" s="2">
        <f ca="1">IFERROR(__xludf.DUMMYFUNCTION("""COMPUTED_VALUE"""),0)</f>
        <v>0</v>
      </c>
      <c r="AG212" s="2">
        <f ca="1">IFERROR(__xludf.DUMMYFUNCTION("""COMPUTED_VALUE"""),0)</f>
        <v>0</v>
      </c>
      <c r="AH212" s="2">
        <f ca="1">IFERROR(__xludf.DUMMYFUNCTION("""COMPUTED_VALUE"""),0)</f>
        <v>0</v>
      </c>
      <c r="AI212" s="2">
        <f ca="1">IFERROR(__xludf.DUMMYFUNCTION("""COMPUTED_VALUE"""),0)</f>
        <v>0</v>
      </c>
      <c r="AJ212" s="2">
        <f ca="1">IFERROR(__xludf.DUMMYFUNCTION("""COMPUTED_VALUE"""),0)</f>
        <v>0</v>
      </c>
      <c r="AK212" s="2">
        <f ca="1">IFERROR(__xludf.DUMMYFUNCTION("""COMPUTED_VALUE"""),0)</f>
        <v>0</v>
      </c>
      <c r="AL212" s="2">
        <f ca="1">IFERROR(__xludf.DUMMYFUNCTION("""COMPUTED_VALUE"""),0)</f>
        <v>0</v>
      </c>
      <c r="AM212" s="2">
        <f ca="1">IFERROR(__xludf.DUMMYFUNCTION("""COMPUTED_VALUE"""),0)</f>
        <v>0</v>
      </c>
      <c r="AN212" s="2">
        <f ca="1">IFERROR(__xludf.DUMMYFUNCTION("""COMPUTED_VALUE"""),0)</f>
        <v>0</v>
      </c>
      <c r="AO212" s="2">
        <f ca="1">IFERROR(__xludf.DUMMYFUNCTION("""COMPUTED_VALUE"""),0)</f>
        <v>0</v>
      </c>
      <c r="AP212" s="2">
        <f ca="1">IFERROR(__xludf.DUMMYFUNCTION("""COMPUTED_VALUE"""),0)</f>
        <v>0</v>
      </c>
      <c r="AQ212" s="2">
        <f ca="1">IFERROR(__xludf.DUMMYFUNCTION("""COMPUTED_VALUE"""),0)</f>
        <v>0</v>
      </c>
      <c r="AR212" s="2">
        <f ca="1">IFERROR(__xludf.DUMMYFUNCTION("""COMPUTED_VALUE"""),0)</f>
        <v>0</v>
      </c>
      <c r="AS212" s="2">
        <f ca="1">IFERROR(__xludf.DUMMYFUNCTION("""COMPUTED_VALUE"""),0)</f>
        <v>0</v>
      </c>
      <c r="AT212" s="2">
        <f ca="1">IFERROR(__xludf.DUMMYFUNCTION("""COMPUTED_VALUE"""),0)</f>
        <v>0</v>
      </c>
      <c r="AU212" s="2">
        <f ca="1">IFERROR(__xludf.DUMMYFUNCTION("""COMPUTED_VALUE"""),0)</f>
        <v>0</v>
      </c>
      <c r="AV212" s="2">
        <f ca="1">IFERROR(__xludf.DUMMYFUNCTION("""COMPUTED_VALUE"""),0)</f>
        <v>0</v>
      </c>
      <c r="AW212" s="2">
        <f ca="1">IFERROR(__xludf.DUMMYFUNCTION("""COMPUTED_VALUE"""),0)</f>
        <v>0</v>
      </c>
      <c r="AX212" s="2">
        <f ca="1">IFERROR(__xludf.DUMMYFUNCTION("""COMPUTED_VALUE"""),0)</f>
        <v>0</v>
      </c>
      <c r="AY212" s="2">
        <f ca="1">IFERROR(__xludf.DUMMYFUNCTION("""COMPUTED_VALUE"""),0)</f>
        <v>0</v>
      </c>
      <c r="AZ212" s="2">
        <f ca="1">IFERROR(__xludf.DUMMYFUNCTION("""COMPUTED_VALUE"""),0)</f>
        <v>0</v>
      </c>
    </row>
    <row r="213" spans="1:52" ht="13.2" x14ac:dyDescent="0.25">
      <c r="A213" s="2" t="str">
        <f ca="1">IFERROR(__xludf.DUMMYFUNCTION("""COMPUTED_VALUE"""),"Kershaw County, SC")</f>
        <v>Kershaw County, SC</v>
      </c>
      <c r="B213" s="2" t="str">
        <f ca="1">IFERROR(__xludf.DUMMYFUNCTION("""COMPUTED_VALUE"""),"US")</f>
        <v>US</v>
      </c>
      <c r="C213" s="2">
        <f ca="1">IFERROR(__xludf.DUMMYFUNCTION("""COMPUTED_VALUE"""),34.3672)</f>
        <v>34.367199999999997</v>
      </c>
      <c r="D213" s="2">
        <f ca="1">IFERROR(__xludf.DUMMYFUNCTION("""COMPUTED_VALUE"""),-80.5883)</f>
        <v>-80.588300000000004</v>
      </c>
      <c r="E213" s="2">
        <f ca="1">IFERROR(__xludf.DUMMYFUNCTION("""COMPUTED_VALUE"""),0)</f>
        <v>0</v>
      </c>
      <c r="F213" s="2">
        <f ca="1">IFERROR(__xludf.DUMMYFUNCTION("""COMPUTED_VALUE"""),0)</f>
        <v>0</v>
      </c>
      <c r="G213" s="2">
        <f ca="1">IFERROR(__xludf.DUMMYFUNCTION("""COMPUTED_VALUE"""),0)</f>
        <v>0</v>
      </c>
      <c r="H213" s="2">
        <f ca="1">IFERROR(__xludf.DUMMYFUNCTION("""COMPUTED_VALUE"""),0)</f>
        <v>0</v>
      </c>
      <c r="I213" s="2">
        <f ca="1">IFERROR(__xludf.DUMMYFUNCTION("""COMPUTED_VALUE"""),0)</f>
        <v>0</v>
      </c>
      <c r="J213" s="2">
        <f ca="1">IFERROR(__xludf.DUMMYFUNCTION("""COMPUTED_VALUE"""),0)</f>
        <v>0</v>
      </c>
      <c r="K213" s="2">
        <f ca="1">IFERROR(__xludf.DUMMYFUNCTION("""COMPUTED_VALUE"""),0)</f>
        <v>0</v>
      </c>
      <c r="L213" s="2">
        <f ca="1">IFERROR(__xludf.DUMMYFUNCTION("""COMPUTED_VALUE"""),0)</f>
        <v>0</v>
      </c>
      <c r="M213" s="2">
        <f ca="1">IFERROR(__xludf.DUMMYFUNCTION("""COMPUTED_VALUE"""),0)</f>
        <v>0</v>
      </c>
      <c r="N213" s="2">
        <f ca="1">IFERROR(__xludf.DUMMYFUNCTION("""COMPUTED_VALUE"""),0)</f>
        <v>0</v>
      </c>
      <c r="O213" s="2">
        <f ca="1">IFERROR(__xludf.DUMMYFUNCTION("""COMPUTED_VALUE"""),0)</f>
        <v>0</v>
      </c>
      <c r="P213" s="2">
        <f ca="1">IFERROR(__xludf.DUMMYFUNCTION("""COMPUTED_VALUE"""),0)</f>
        <v>0</v>
      </c>
      <c r="Q213" s="2">
        <f ca="1">IFERROR(__xludf.DUMMYFUNCTION("""COMPUTED_VALUE"""),0)</f>
        <v>0</v>
      </c>
      <c r="R213" s="2">
        <f ca="1">IFERROR(__xludf.DUMMYFUNCTION("""COMPUTED_VALUE"""),0)</f>
        <v>0</v>
      </c>
      <c r="S213" s="2">
        <f ca="1">IFERROR(__xludf.DUMMYFUNCTION("""COMPUTED_VALUE"""),0)</f>
        <v>0</v>
      </c>
      <c r="T213" s="2">
        <f ca="1">IFERROR(__xludf.DUMMYFUNCTION("""COMPUTED_VALUE"""),0)</f>
        <v>0</v>
      </c>
      <c r="U213" s="2">
        <f ca="1">IFERROR(__xludf.DUMMYFUNCTION("""COMPUTED_VALUE"""),0)</f>
        <v>0</v>
      </c>
      <c r="V213" s="2">
        <f ca="1">IFERROR(__xludf.DUMMYFUNCTION("""COMPUTED_VALUE"""),0)</f>
        <v>0</v>
      </c>
      <c r="W213" s="2">
        <f ca="1">IFERROR(__xludf.DUMMYFUNCTION("""COMPUTED_VALUE"""),0)</f>
        <v>0</v>
      </c>
      <c r="X213" s="2">
        <f ca="1">IFERROR(__xludf.DUMMYFUNCTION("""COMPUTED_VALUE"""),0)</f>
        <v>0</v>
      </c>
      <c r="Y213" s="2">
        <f ca="1">IFERROR(__xludf.DUMMYFUNCTION("""COMPUTED_VALUE"""),0)</f>
        <v>0</v>
      </c>
      <c r="Z213" s="2">
        <f ca="1">IFERROR(__xludf.DUMMYFUNCTION("""COMPUTED_VALUE"""),0)</f>
        <v>0</v>
      </c>
      <c r="AA213" s="2">
        <f ca="1">IFERROR(__xludf.DUMMYFUNCTION("""COMPUTED_VALUE"""),0)</f>
        <v>0</v>
      </c>
      <c r="AB213" s="2">
        <f ca="1">IFERROR(__xludf.DUMMYFUNCTION("""COMPUTED_VALUE"""),0)</f>
        <v>0</v>
      </c>
      <c r="AC213" s="2">
        <f ca="1">IFERROR(__xludf.DUMMYFUNCTION("""COMPUTED_VALUE"""),0)</f>
        <v>0</v>
      </c>
      <c r="AD213" s="2">
        <f ca="1">IFERROR(__xludf.DUMMYFUNCTION("""COMPUTED_VALUE"""),0)</f>
        <v>0</v>
      </c>
      <c r="AE213" s="2">
        <f ca="1">IFERROR(__xludf.DUMMYFUNCTION("""COMPUTED_VALUE"""),0)</f>
        <v>0</v>
      </c>
      <c r="AF213" s="2">
        <f ca="1">IFERROR(__xludf.DUMMYFUNCTION("""COMPUTED_VALUE"""),0)</f>
        <v>0</v>
      </c>
      <c r="AG213" s="2">
        <f ca="1">IFERROR(__xludf.DUMMYFUNCTION("""COMPUTED_VALUE"""),0)</f>
        <v>0</v>
      </c>
      <c r="AH213" s="2">
        <f ca="1">IFERROR(__xludf.DUMMYFUNCTION("""COMPUTED_VALUE"""),0)</f>
        <v>0</v>
      </c>
      <c r="AI213" s="2">
        <f ca="1">IFERROR(__xludf.DUMMYFUNCTION("""COMPUTED_VALUE"""),0)</f>
        <v>0</v>
      </c>
      <c r="AJ213" s="2">
        <f ca="1">IFERROR(__xludf.DUMMYFUNCTION("""COMPUTED_VALUE"""),0)</f>
        <v>0</v>
      </c>
      <c r="AK213" s="2">
        <f ca="1">IFERROR(__xludf.DUMMYFUNCTION("""COMPUTED_VALUE"""),0)</f>
        <v>0</v>
      </c>
      <c r="AL213" s="2">
        <f ca="1">IFERROR(__xludf.DUMMYFUNCTION("""COMPUTED_VALUE"""),0)</f>
        <v>0</v>
      </c>
      <c r="AM213" s="2">
        <f ca="1">IFERROR(__xludf.DUMMYFUNCTION("""COMPUTED_VALUE"""),0)</f>
        <v>0</v>
      </c>
      <c r="AN213" s="2">
        <f ca="1">IFERROR(__xludf.DUMMYFUNCTION("""COMPUTED_VALUE"""),0)</f>
        <v>0</v>
      </c>
      <c r="AO213" s="2">
        <f ca="1">IFERROR(__xludf.DUMMYFUNCTION("""COMPUTED_VALUE"""),0)</f>
        <v>0</v>
      </c>
      <c r="AP213" s="2">
        <f ca="1">IFERROR(__xludf.DUMMYFUNCTION("""COMPUTED_VALUE"""),0)</f>
        <v>0</v>
      </c>
      <c r="AQ213" s="2">
        <f ca="1">IFERROR(__xludf.DUMMYFUNCTION("""COMPUTED_VALUE"""),0)</f>
        <v>0</v>
      </c>
      <c r="AR213" s="2">
        <f ca="1">IFERROR(__xludf.DUMMYFUNCTION("""COMPUTED_VALUE"""),0)</f>
        <v>0</v>
      </c>
      <c r="AS213" s="2">
        <f ca="1">IFERROR(__xludf.DUMMYFUNCTION("""COMPUTED_VALUE"""),0)</f>
        <v>0</v>
      </c>
      <c r="AT213" s="2">
        <f ca="1">IFERROR(__xludf.DUMMYFUNCTION("""COMPUTED_VALUE"""),0)</f>
        <v>0</v>
      </c>
      <c r="AU213" s="2">
        <f ca="1">IFERROR(__xludf.DUMMYFUNCTION("""COMPUTED_VALUE"""),0)</f>
        <v>0</v>
      </c>
      <c r="AV213" s="2">
        <f ca="1">IFERROR(__xludf.DUMMYFUNCTION("""COMPUTED_VALUE"""),0)</f>
        <v>0</v>
      </c>
      <c r="AW213" s="2">
        <f ca="1">IFERROR(__xludf.DUMMYFUNCTION("""COMPUTED_VALUE"""),0)</f>
        <v>0</v>
      </c>
      <c r="AX213" s="2">
        <f ca="1">IFERROR(__xludf.DUMMYFUNCTION("""COMPUTED_VALUE"""),0)</f>
        <v>0</v>
      </c>
      <c r="AY213" s="2">
        <f ca="1">IFERROR(__xludf.DUMMYFUNCTION("""COMPUTED_VALUE"""),0)</f>
        <v>0</v>
      </c>
      <c r="AZ213" s="2">
        <f ca="1">IFERROR(__xludf.DUMMYFUNCTION("""COMPUTED_VALUE"""),0)</f>
        <v>0</v>
      </c>
    </row>
    <row r="214" spans="1:52" ht="13.2" x14ac:dyDescent="0.25">
      <c r="A214" s="2" t="str">
        <f ca="1">IFERROR(__xludf.DUMMYFUNCTION("""COMPUTED_VALUE"""),"Klamath County, OR")</f>
        <v>Klamath County, OR</v>
      </c>
      <c r="B214" s="2" t="str">
        <f ca="1">IFERROR(__xludf.DUMMYFUNCTION("""COMPUTED_VALUE"""),"US")</f>
        <v>US</v>
      </c>
      <c r="C214" s="2">
        <f ca="1">IFERROR(__xludf.DUMMYFUNCTION("""COMPUTED_VALUE"""),42.6953)</f>
        <v>42.695300000000003</v>
      </c>
      <c r="D214" s="2">
        <f ca="1">IFERROR(__xludf.DUMMYFUNCTION("""COMPUTED_VALUE"""),-121.6142)</f>
        <v>-121.6142</v>
      </c>
      <c r="E214" s="2">
        <f ca="1">IFERROR(__xludf.DUMMYFUNCTION("""COMPUTED_VALUE"""),0)</f>
        <v>0</v>
      </c>
      <c r="F214" s="2">
        <f ca="1">IFERROR(__xludf.DUMMYFUNCTION("""COMPUTED_VALUE"""),0)</f>
        <v>0</v>
      </c>
      <c r="G214" s="2">
        <f ca="1">IFERROR(__xludf.DUMMYFUNCTION("""COMPUTED_VALUE"""),0)</f>
        <v>0</v>
      </c>
      <c r="H214" s="2">
        <f ca="1">IFERROR(__xludf.DUMMYFUNCTION("""COMPUTED_VALUE"""),0)</f>
        <v>0</v>
      </c>
      <c r="I214" s="2">
        <f ca="1">IFERROR(__xludf.DUMMYFUNCTION("""COMPUTED_VALUE"""),0)</f>
        <v>0</v>
      </c>
      <c r="J214" s="2">
        <f ca="1">IFERROR(__xludf.DUMMYFUNCTION("""COMPUTED_VALUE"""),0)</f>
        <v>0</v>
      </c>
      <c r="K214" s="2">
        <f ca="1">IFERROR(__xludf.DUMMYFUNCTION("""COMPUTED_VALUE"""),0)</f>
        <v>0</v>
      </c>
      <c r="L214" s="2">
        <f ca="1">IFERROR(__xludf.DUMMYFUNCTION("""COMPUTED_VALUE"""),0)</f>
        <v>0</v>
      </c>
      <c r="M214" s="2">
        <f ca="1">IFERROR(__xludf.DUMMYFUNCTION("""COMPUTED_VALUE"""),0)</f>
        <v>0</v>
      </c>
      <c r="N214" s="2">
        <f ca="1">IFERROR(__xludf.DUMMYFUNCTION("""COMPUTED_VALUE"""),0)</f>
        <v>0</v>
      </c>
      <c r="O214" s="2">
        <f ca="1">IFERROR(__xludf.DUMMYFUNCTION("""COMPUTED_VALUE"""),0)</f>
        <v>0</v>
      </c>
      <c r="P214" s="2">
        <f ca="1">IFERROR(__xludf.DUMMYFUNCTION("""COMPUTED_VALUE"""),0)</f>
        <v>0</v>
      </c>
      <c r="Q214" s="2">
        <f ca="1">IFERROR(__xludf.DUMMYFUNCTION("""COMPUTED_VALUE"""),0)</f>
        <v>0</v>
      </c>
      <c r="R214" s="2">
        <f ca="1">IFERROR(__xludf.DUMMYFUNCTION("""COMPUTED_VALUE"""),0)</f>
        <v>0</v>
      </c>
      <c r="S214" s="2">
        <f ca="1">IFERROR(__xludf.DUMMYFUNCTION("""COMPUTED_VALUE"""),0)</f>
        <v>0</v>
      </c>
      <c r="T214" s="2">
        <f ca="1">IFERROR(__xludf.DUMMYFUNCTION("""COMPUTED_VALUE"""),0)</f>
        <v>0</v>
      </c>
      <c r="U214" s="2">
        <f ca="1">IFERROR(__xludf.DUMMYFUNCTION("""COMPUTED_VALUE"""),0)</f>
        <v>0</v>
      </c>
      <c r="V214" s="2">
        <f ca="1">IFERROR(__xludf.DUMMYFUNCTION("""COMPUTED_VALUE"""),0)</f>
        <v>0</v>
      </c>
      <c r="W214" s="2">
        <f ca="1">IFERROR(__xludf.DUMMYFUNCTION("""COMPUTED_VALUE"""),0)</f>
        <v>0</v>
      </c>
      <c r="X214" s="2">
        <f ca="1">IFERROR(__xludf.DUMMYFUNCTION("""COMPUTED_VALUE"""),0)</f>
        <v>0</v>
      </c>
      <c r="Y214" s="2">
        <f ca="1">IFERROR(__xludf.DUMMYFUNCTION("""COMPUTED_VALUE"""),0)</f>
        <v>0</v>
      </c>
      <c r="Z214" s="2">
        <f ca="1">IFERROR(__xludf.DUMMYFUNCTION("""COMPUTED_VALUE"""),0)</f>
        <v>0</v>
      </c>
      <c r="AA214" s="2">
        <f ca="1">IFERROR(__xludf.DUMMYFUNCTION("""COMPUTED_VALUE"""),0)</f>
        <v>0</v>
      </c>
      <c r="AB214" s="2">
        <f ca="1">IFERROR(__xludf.DUMMYFUNCTION("""COMPUTED_VALUE"""),0)</f>
        <v>0</v>
      </c>
      <c r="AC214" s="2">
        <f ca="1">IFERROR(__xludf.DUMMYFUNCTION("""COMPUTED_VALUE"""),0)</f>
        <v>0</v>
      </c>
      <c r="AD214" s="2">
        <f ca="1">IFERROR(__xludf.DUMMYFUNCTION("""COMPUTED_VALUE"""),0)</f>
        <v>0</v>
      </c>
      <c r="AE214" s="2">
        <f ca="1">IFERROR(__xludf.DUMMYFUNCTION("""COMPUTED_VALUE"""),0)</f>
        <v>0</v>
      </c>
      <c r="AF214" s="2">
        <f ca="1">IFERROR(__xludf.DUMMYFUNCTION("""COMPUTED_VALUE"""),0)</f>
        <v>0</v>
      </c>
      <c r="AG214" s="2">
        <f ca="1">IFERROR(__xludf.DUMMYFUNCTION("""COMPUTED_VALUE"""),0)</f>
        <v>0</v>
      </c>
      <c r="AH214" s="2">
        <f ca="1">IFERROR(__xludf.DUMMYFUNCTION("""COMPUTED_VALUE"""),0)</f>
        <v>0</v>
      </c>
      <c r="AI214" s="2">
        <f ca="1">IFERROR(__xludf.DUMMYFUNCTION("""COMPUTED_VALUE"""),0)</f>
        <v>0</v>
      </c>
      <c r="AJ214" s="2">
        <f ca="1">IFERROR(__xludf.DUMMYFUNCTION("""COMPUTED_VALUE"""),0)</f>
        <v>0</v>
      </c>
      <c r="AK214" s="2">
        <f ca="1">IFERROR(__xludf.DUMMYFUNCTION("""COMPUTED_VALUE"""),0)</f>
        <v>0</v>
      </c>
      <c r="AL214" s="2">
        <f ca="1">IFERROR(__xludf.DUMMYFUNCTION("""COMPUTED_VALUE"""),0)</f>
        <v>0</v>
      </c>
      <c r="AM214" s="2">
        <f ca="1">IFERROR(__xludf.DUMMYFUNCTION("""COMPUTED_VALUE"""),0)</f>
        <v>0</v>
      </c>
      <c r="AN214" s="2">
        <f ca="1">IFERROR(__xludf.DUMMYFUNCTION("""COMPUTED_VALUE"""),0)</f>
        <v>0</v>
      </c>
      <c r="AO214" s="2">
        <f ca="1">IFERROR(__xludf.DUMMYFUNCTION("""COMPUTED_VALUE"""),0)</f>
        <v>0</v>
      </c>
      <c r="AP214" s="2">
        <f ca="1">IFERROR(__xludf.DUMMYFUNCTION("""COMPUTED_VALUE"""),0)</f>
        <v>0</v>
      </c>
      <c r="AQ214" s="2">
        <f ca="1">IFERROR(__xludf.DUMMYFUNCTION("""COMPUTED_VALUE"""),0)</f>
        <v>0</v>
      </c>
      <c r="AR214" s="2">
        <f ca="1">IFERROR(__xludf.DUMMYFUNCTION("""COMPUTED_VALUE"""),0)</f>
        <v>0</v>
      </c>
      <c r="AS214" s="2">
        <f ca="1">IFERROR(__xludf.DUMMYFUNCTION("""COMPUTED_VALUE"""),0)</f>
        <v>0</v>
      </c>
      <c r="AT214" s="2">
        <f ca="1">IFERROR(__xludf.DUMMYFUNCTION("""COMPUTED_VALUE"""),0)</f>
        <v>0</v>
      </c>
      <c r="AU214" s="2">
        <f ca="1">IFERROR(__xludf.DUMMYFUNCTION("""COMPUTED_VALUE"""),0)</f>
        <v>0</v>
      </c>
      <c r="AV214" s="2">
        <f ca="1">IFERROR(__xludf.DUMMYFUNCTION("""COMPUTED_VALUE"""),0)</f>
        <v>0</v>
      </c>
      <c r="AW214" s="2">
        <f ca="1">IFERROR(__xludf.DUMMYFUNCTION("""COMPUTED_VALUE"""),0)</f>
        <v>0</v>
      </c>
      <c r="AX214" s="2">
        <f ca="1">IFERROR(__xludf.DUMMYFUNCTION("""COMPUTED_VALUE"""),0)</f>
        <v>0</v>
      </c>
      <c r="AY214" s="2">
        <f ca="1">IFERROR(__xludf.DUMMYFUNCTION("""COMPUTED_VALUE"""),0)</f>
        <v>0</v>
      </c>
      <c r="AZ214" s="2">
        <f ca="1">IFERROR(__xludf.DUMMYFUNCTION("""COMPUTED_VALUE"""),0)</f>
        <v>0</v>
      </c>
    </row>
    <row r="215" spans="1:52" ht="13.2" x14ac:dyDescent="0.25">
      <c r="A215" s="2" t="str">
        <f ca="1">IFERROR(__xludf.DUMMYFUNCTION("""COMPUTED_VALUE"""),"Madera County, CA")</f>
        <v>Madera County, CA</v>
      </c>
      <c r="B215" s="2" t="str">
        <f ca="1">IFERROR(__xludf.DUMMYFUNCTION("""COMPUTED_VALUE"""),"US")</f>
        <v>US</v>
      </c>
      <c r="C215" s="2">
        <f ca="1">IFERROR(__xludf.DUMMYFUNCTION("""COMPUTED_VALUE"""),37.2519)</f>
        <v>37.251899999999999</v>
      </c>
      <c r="D215" s="2">
        <f ca="1">IFERROR(__xludf.DUMMYFUNCTION("""COMPUTED_VALUE"""),-119.6963)</f>
        <v>-119.69629999999999</v>
      </c>
      <c r="E215" s="2">
        <f ca="1">IFERROR(__xludf.DUMMYFUNCTION("""COMPUTED_VALUE"""),0)</f>
        <v>0</v>
      </c>
      <c r="F215" s="2">
        <f ca="1">IFERROR(__xludf.DUMMYFUNCTION("""COMPUTED_VALUE"""),0)</f>
        <v>0</v>
      </c>
      <c r="G215" s="2">
        <f ca="1">IFERROR(__xludf.DUMMYFUNCTION("""COMPUTED_VALUE"""),0)</f>
        <v>0</v>
      </c>
      <c r="H215" s="2">
        <f ca="1">IFERROR(__xludf.DUMMYFUNCTION("""COMPUTED_VALUE"""),0)</f>
        <v>0</v>
      </c>
      <c r="I215" s="2">
        <f ca="1">IFERROR(__xludf.DUMMYFUNCTION("""COMPUTED_VALUE"""),0)</f>
        <v>0</v>
      </c>
      <c r="J215" s="2">
        <f ca="1">IFERROR(__xludf.DUMMYFUNCTION("""COMPUTED_VALUE"""),0)</f>
        <v>0</v>
      </c>
      <c r="K215" s="2">
        <f ca="1">IFERROR(__xludf.DUMMYFUNCTION("""COMPUTED_VALUE"""),0)</f>
        <v>0</v>
      </c>
      <c r="L215" s="2">
        <f ca="1">IFERROR(__xludf.DUMMYFUNCTION("""COMPUTED_VALUE"""),0)</f>
        <v>0</v>
      </c>
      <c r="M215" s="2">
        <f ca="1">IFERROR(__xludf.DUMMYFUNCTION("""COMPUTED_VALUE"""),0)</f>
        <v>0</v>
      </c>
      <c r="N215" s="2">
        <f ca="1">IFERROR(__xludf.DUMMYFUNCTION("""COMPUTED_VALUE"""),0)</f>
        <v>0</v>
      </c>
      <c r="O215" s="2">
        <f ca="1">IFERROR(__xludf.DUMMYFUNCTION("""COMPUTED_VALUE"""),0)</f>
        <v>0</v>
      </c>
      <c r="P215" s="2">
        <f ca="1">IFERROR(__xludf.DUMMYFUNCTION("""COMPUTED_VALUE"""),0)</f>
        <v>0</v>
      </c>
      <c r="Q215" s="2">
        <f ca="1">IFERROR(__xludf.DUMMYFUNCTION("""COMPUTED_VALUE"""),0)</f>
        <v>0</v>
      </c>
      <c r="R215" s="2">
        <f ca="1">IFERROR(__xludf.DUMMYFUNCTION("""COMPUTED_VALUE"""),0)</f>
        <v>0</v>
      </c>
      <c r="S215" s="2">
        <f ca="1">IFERROR(__xludf.DUMMYFUNCTION("""COMPUTED_VALUE"""),0)</f>
        <v>0</v>
      </c>
      <c r="T215" s="2">
        <f ca="1">IFERROR(__xludf.DUMMYFUNCTION("""COMPUTED_VALUE"""),0)</f>
        <v>0</v>
      </c>
      <c r="U215" s="2">
        <f ca="1">IFERROR(__xludf.DUMMYFUNCTION("""COMPUTED_VALUE"""),0)</f>
        <v>0</v>
      </c>
      <c r="V215" s="2">
        <f ca="1">IFERROR(__xludf.DUMMYFUNCTION("""COMPUTED_VALUE"""),0)</f>
        <v>0</v>
      </c>
      <c r="W215" s="2">
        <f ca="1">IFERROR(__xludf.DUMMYFUNCTION("""COMPUTED_VALUE"""),0)</f>
        <v>0</v>
      </c>
      <c r="X215" s="2">
        <f ca="1">IFERROR(__xludf.DUMMYFUNCTION("""COMPUTED_VALUE"""),0)</f>
        <v>0</v>
      </c>
      <c r="Y215" s="2">
        <f ca="1">IFERROR(__xludf.DUMMYFUNCTION("""COMPUTED_VALUE"""),0)</f>
        <v>0</v>
      </c>
      <c r="Z215" s="2">
        <f ca="1">IFERROR(__xludf.DUMMYFUNCTION("""COMPUTED_VALUE"""),0)</f>
        <v>0</v>
      </c>
      <c r="AA215" s="2">
        <f ca="1">IFERROR(__xludf.DUMMYFUNCTION("""COMPUTED_VALUE"""),0)</f>
        <v>0</v>
      </c>
      <c r="AB215" s="2">
        <f ca="1">IFERROR(__xludf.DUMMYFUNCTION("""COMPUTED_VALUE"""),0)</f>
        <v>0</v>
      </c>
      <c r="AC215" s="2">
        <f ca="1">IFERROR(__xludf.DUMMYFUNCTION("""COMPUTED_VALUE"""),0)</f>
        <v>0</v>
      </c>
      <c r="AD215" s="2">
        <f ca="1">IFERROR(__xludf.DUMMYFUNCTION("""COMPUTED_VALUE"""),0)</f>
        <v>0</v>
      </c>
      <c r="AE215" s="2">
        <f ca="1">IFERROR(__xludf.DUMMYFUNCTION("""COMPUTED_VALUE"""),0)</f>
        <v>0</v>
      </c>
      <c r="AF215" s="2">
        <f ca="1">IFERROR(__xludf.DUMMYFUNCTION("""COMPUTED_VALUE"""),0)</f>
        <v>0</v>
      </c>
      <c r="AG215" s="2">
        <f ca="1">IFERROR(__xludf.DUMMYFUNCTION("""COMPUTED_VALUE"""),0)</f>
        <v>0</v>
      </c>
      <c r="AH215" s="2">
        <f ca="1">IFERROR(__xludf.DUMMYFUNCTION("""COMPUTED_VALUE"""),0)</f>
        <v>0</v>
      </c>
      <c r="AI215" s="2">
        <f ca="1">IFERROR(__xludf.DUMMYFUNCTION("""COMPUTED_VALUE"""),0)</f>
        <v>0</v>
      </c>
      <c r="AJ215" s="2">
        <f ca="1">IFERROR(__xludf.DUMMYFUNCTION("""COMPUTED_VALUE"""),0)</f>
        <v>0</v>
      </c>
      <c r="AK215" s="2">
        <f ca="1">IFERROR(__xludf.DUMMYFUNCTION("""COMPUTED_VALUE"""),0)</f>
        <v>0</v>
      </c>
      <c r="AL215" s="2">
        <f ca="1">IFERROR(__xludf.DUMMYFUNCTION("""COMPUTED_VALUE"""),0)</f>
        <v>0</v>
      </c>
      <c r="AM215" s="2">
        <f ca="1">IFERROR(__xludf.DUMMYFUNCTION("""COMPUTED_VALUE"""),0)</f>
        <v>0</v>
      </c>
      <c r="AN215" s="2">
        <f ca="1">IFERROR(__xludf.DUMMYFUNCTION("""COMPUTED_VALUE"""),0)</f>
        <v>0</v>
      </c>
      <c r="AO215" s="2">
        <f ca="1">IFERROR(__xludf.DUMMYFUNCTION("""COMPUTED_VALUE"""),0)</f>
        <v>0</v>
      </c>
      <c r="AP215" s="2">
        <f ca="1">IFERROR(__xludf.DUMMYFUNCTION("""COMPUTED_VALUE"""),0)</f>
        <v>0</v>
      </c>
      <c r="AQ215" s="2">
        <f ca="1">IFERROR(__xludf.DUMMYFUNCTION("""COMPUTED_VALUE"""),0)</f>
        <v>0</v>
      </c>
      <c r="AR215" s="2">
        <f ca="1">IFERROR(__xludf.DUMMYFUNCTION("""COMPUTED_VALUE"""),0)</f>
        <v>0</v>
      </c>
      <c r="AS215" s="2">
        <f ca="1">IFERROR(__xludf.DUMMYFUNCTION("""COMPUTED_VALUE"""),0)</f>
        <v>0</v>
      </c>
      <c r="AT215" s="2">
        <f ca="1">IFERROR(__xludf.DUMMYFUNCTION("""COMPUTED_VALUE"""),0)</f>
        <v>0</v>
      </c>
      <c r="AU215" s="2">
        <f ca="1">IFERROR(__xludf.DUMMYFUNCTION("""COMPUTED_VALUE"""),0)</f>
        <v>0</v>
      </c>
      <c r="AV215" s="2">
        <f ca="1">IFERROR(__xludf.DUMMYFUNCTION("""COMPUTED_VALUE"""),0)</f>
        <v>0</v>
      </c>
      <c r="AW215" s="2">
        <f ca="1">IFERROR(__xludf.DUMMYFUNCTION("""COMPUTED_VALUE"""),0)</f>
        <v>0</v>
      </c>
      <c r="AX215" s="2">
        <f ca="1">IFERROR(__xludf.DUMMYFUNCTION("""COMPUTED_VALUE"""),0)</f>
        <v>0</v>
      </c>
      <c r="AY215" s="2">
        <f ca="1">IFERROR(__xludf.DUMMYFUNCTION("""COMPUTED_VALUE"""),0)</f>
        <v>0</v>
      </c>
      <c r="AZ215" s="2">
        <f ca="1">IFERROR(__xludf.DUMMYFUNCTION("""COMPUTED_VALUE"""),0)</f>
        <v>0</v>
      </c>
    </row>
    <row r="216" spans="1:52" ht="13.2" x14ac:dyDescent="0.25">
      <c r="A216" s="2" t="str">
        <f ca="1">IFERROR(__xludf.DUMMYFUNCTION("""COMPUTED_VALUE"""),"Pierce County, WA")</f>
        <v>Pierce County, WA</v>
      </c>
      <c r="B216" s="2" t="str">
        <f ca="1">IFERROR(__xludf.DUMMYFUNCTION("""COMPUTED_VALUE"""),"US")</f>
        <v>US</v>
      </c>
      <c r="C216" s="2">
        <f ca="1">IFERROR(__xludf.DUMMYFUNCTION("""COMPUTED_VALUE"""),47.0676)</f>
        <v>47.067599999999999</v>
      </c>
      <c r="D216" s="2">
        <f ca="1">IFERROR(__xludf.DUMMYFUNCTION("""COMPUTED_VALUE"""),-122.1295)</f>
        <v>-122.12949999999999</v>
      </c>
      <c r="E216" s="2">
        <f ca="1">IFERROR(__xludf.DUMMYFUNCTION("""COMPUTED_VALUE"""),0)</f>
        <v>0</v>
      </c>
      <c r="F216" s="2">
        <f ca="1">IFERROR(__xludf.DUMMYFUNCTION("""COMPUTED_VALUE"""),0)</f>
        <v>0</v>
      </c>
      <c r="G216" s="2">
        <f ca="1">IFERROR(__xludf.DUMMYFUNCTION("""COMPUTED_VALUE"""),0)</f>
        <v>0</v>
      </c>
      <c r="H216" s="2">
        <f ca="1">IFERROR(__xludf.DUMMYFUNCTION("""COMPUTED_VALUE"""),0)</f>
        <v>0</v>
      </c>
      <c r="I216" s="2">
        <f ca="1">IFERROR(__xludf.DUMMYFUNCTION("""COMPUTED_VALUE"""),0)</f>
        <v>0</v>
      </c>
      <c r="J216" s="2">
        <f ca="1">IFERROR(__xludf.DUMMYFUNCTION("""COMPUTED_VALUE"""),0)</f>
        <v>0</v>
      </c>
      <c r="K216" s="2">
        <f ca="1">IFERROR(__xludf.DUMMYFUNCTION("""COMPUTED_VALUE"""),0)</f>
        <v>0</v>
      </c>
      <c r="L216" s="2">
        <f ca="1">IFERROR(__xludf.DUMMYFUNCTION("""COMPUTED_VALUE"""),0)</f>
        <v>0</v>
      </c>
      <c r="M216" s="2">
        <f ca="1">IFERROR(__xludf.DUMMYFUNCTION("""COMPUTED_VALUE"""),0)</f>
        <v>0</v>
      </c>
      <c r="N216" s="2">
        <f ca="1">IFERROR(__xludf.DUMMYFUNCTION("""COMPUTED_VALUE"""),0)</f>
        <v>0</v>
      </c>
      <c r="O216" s="2">
        <f ca="1">IFERROR(__xludf.DUMMYFUNCTION("""COMPUTED_VALUE"""),0)</f>
        <v>0</v>
      </c>
      <c r="P216" s="2">
        <f ca="1">IFERROR(__xludf.DUMMYFUNCTION("""COMPUTED_VALUE"""),0)</f>
        <v>0</v>
      </c>
      <c r="Q216" s="2">
        <f ca="1">IFERROR(__xludf.DUMMYFUNCTION("""COMPUTED_VALUE"""),0)</f>
        <v>0</v>
      </c>
      <c r="R216" s="2">
        <f ca="1">IFERROR(__xludf.DUMMYFUNCTION("""COMPUTED_VALUE"""),0)</f>
        <v>0</v>
      </c>
      <c r="S216" s="2">
        <f ca="1">IFERROR(__xludf.DUMMYFUNCTION("""COMPUTED_VALUE"""),0)</f>
        <v>0</v>
      </c>
      <c r="T216" s="2">
        <f ca="1">IFERROR(__xludf.DUMMYFUNCTION("""COMPUTED_VALUE"""),0)</f>
        <v>0</v>
      </c>
      <c r="U216" s="2">
        <f ca="1">IFERROR(__xludf.DUMMYFUNCTION("""COMPUTED_VALUE"""),0)</f>
        <v>0</v>
      </c>
      <c r="V216" s="2">
        <f ca="1">IFERROR(__xludf.DUMMYFUNCTION("""COMPUTED_VALUE"""),0)</f>
        <v>0</v>
      </c>
      <c r="W216" s="2">
        <f ca="1">IFERROR(__xludf.DUMMYFUNCTION("""COMPUTED_VALUE"""),0)</f>
        <v>0</v>
      </c>
      <c r="X216" s="2">
        <f ca="1">IFERROR(__xludf.DUMMYFUNCTION("""COMPUTED_VALUE"""),0)</f>
        <v>0</v>
      </c>
      <c r="Y216" s="2">
        <f ca="1">IFERROR(__xludf.DUMMYFUNCTION("""COMPUTED_VALUE"""),0)</f>
        <v>0</v>
      </c>
      <c r="Z216" s="2">
        <f ca="1">IFERROR(__xludf.DUMMYFUNCTION("""COMPUTED_VALUE"""),0)</f>
        <v>0</v>
      </c>
      <c r="AA216" s="2">
        <f ca="1">IFERROR(__xludf.DUMMYFUNCTION("""COMPUTED_VALUE"""),0)</f>
        <v>0</v>
      </c>
      <c r="AB216" s="2">
        <f ca="1">IFERROR(__xludf.DUMMYFUNCTION("""COMPUTED_VALUE"""),0)</f>
        <v>0</v>
      </c>
      <c r="AC216" s="2">
        <f ca="1">IFERROR(__xludf.DUMMYFUNCTION("""COMPUTED_VALUE"""),0)</f>
        <v>0</v>
      </c>
      <c r="AD216" s="2">
        <f ca="1">IFERROR(__xludf.DUMMYFUNCTION("""COMPUTED_VALUE"""),0)</f>
        <v>0</v>
      </c>
      <c r="AE216" s="2">
        <f ca="1">IFERROR(__xludf.DUMMYFUNCTION("""COMPUTED_VALUE"""),0)</f>
        <v>0</v>
      </c>
      <c r="AF216" s="2">
        <f ca="1">IFERROR(__xludf.DUMMYFUNCTION("""COMPUTED_VALUE"""),0)</f>
        <v>0</v>
      </c>
      <c r="AG216" s="2">
        <f ca="1">IFERROR(__xludf.DUMMYFUNCTION("""COMPUTED_VALUE"""),0)</f>
        <v>0</v>
      </c>
      <c r="AH216" s="2">
        <f ca="1">IFERROR(__xludf.DUMMYFUNCTION("""COMPUTED_VALUE"""),0)</f>
        <v>0</v>
      </c>
      <c r="AI216" s="2">
        <f ca="1">IFERROR(__xludf.DUMMYFUNCTION("""COMPUTED_VALUE"""),0)</f>
        <v>0</v>
      </c>
      <c r="AJ216" s="2">
        <f ca="1">IFERROR(__xludf.DUMMYFUNCTION("""COMPUTED_VALUE"""),0)</f>
        <v>0</v>
      </c>
      <c r="AK216" s="2">
        <f ca="1">IFERROR(__xludf.DUMMYFUNCTION("""COMPUTED_VALUE"""),0)</f>
        <v>0</v>
      </c>
      <c r="AL216" s="2">
        <f ca="1">IFERROR(__xludf.DUMMYFUNCTION("""COMPUTED_VALUE"""),0)</f>
        <v>0</v>
      </c>
      <c r="AM216" s="2">
        <f ca="1">IFERROR(__xludf.DUMMYFUNCTION("""COMPUTED_VALUE"""),0)</f>
        <v>0</v>
      </c>
      <c r="AN216" s="2">
        <f ca="1">IFERROR(__xludf.DUMMYFUNCTION("""COMPUTED_VALUE"""),0)</f>
        <v>0</v>
      </c>
      <c r="AO216" s="2">
        <f ca="1">IFERROR(__xludf.DUMMYFUNCTION("""COMPUTED_VALUE"""),0)</f>
        <v>0</v>
      </c>
      <c r="AP216" s="2">
        <f ca="1">IFERROR(__xludf.DUMMYFUNCTION("""COMPUTED_VALUE"""),0)</f>
        <v>0</v>
      </c>
      <c r="AQ216" s="2">
        <f ca="1">IFERROR(__xludf.DUMMYFUNCTION("""COMPUTED_VALUE"""),0)</f>
        <v>0</v>
      </c>
      <c r="AR216" s="2">
        <f ca="1">IFERROR(__xludf.DUMMYFUNCTION("""COMPUTED_VALUE"""),0)</f>
        <v>0</v>
      </c>
      <c r="AS216" s="2">
        <f ca="1">IFERROR(__xludf.DUMMYFUNCTION("""COMPUTED_VALUE"""),0)</f>
        <v>0</v>
      </c>
      <c r="AT216" s="2">
        <f ca="1">IFERROR(__xludf.DUMMYFUNCTION("""COMPUTED_VALUE"""),0)</f>
        <v>0</v>
      </c>
      <c r="AU216" s="2">
        <f ca="1">IFERROR(__xludf.DUMMYFUNCTION("""COMPUTED_VALUE"""),0)</f>
        <v>0</v>
      </c>
      <c r="AV216" s="2">
        <f ca="1">IFERROR(__xludf.DUMMYFUNCTION("""COMPUTED_VALUE"""),0)</f>
        <v>0</v>
      </c>
      <c r="AW216" s="2">
        <f ca="1">IFERROR(__xludf.DUMMYFUNCTION("""COMPUTED_VALUE"""),0)</f>
        <v>0</v>
      </c>
      <c r="AX216" s="2">
        <f ca="1">IFERROR(__xludf.DUMMYFUNCTION("""COMPUTED_VALUE"""),0)</f>
        <v>0</v>
      </c>
      <c r="AY216" s="2">
        <f ca="1">IFERROR(__xludf.DUMMYFUNCTION("""COMPUTED_VALUE"""),0)</f>
        <v>0</v>
      </c>
      <c r="AZ216" s="2">
        <f ca="1">IFERROR(__xludf.DUMMYFUNCTION("""COMPUTED_VALUE"""),0)</f>
        <v>0</v>
      </c>
    </row>
    <row r="217" spans="1:52" ht="13.2" x14ac:dyDescent="0.25">
      <c r="A217" s="2" t="str">
        <f ca="1">IFERROR(__xludf.DUMMYFUNCTION("""COMPUTED_VALUE"""),"Plymouth County, MA")</f>
        <v>Plymouth County, MA</v>
      </c>
      <c r="B217" s="2" t="str">
        <f ca="1">IFERROR(__xludf.DUMMYFUNCTION("""COMPUTED_VALUE"""),"US")</f>
        <v>US</v>
      </c>
      <c r="C217" s="2">
        <f ca="1">IFERROR(__xludf.DUMMYFUNCTION("""COMPUTED_VALUE"""),42.1615)</f>
        <v>42.161499999999997</v>
      </c>
      <c r="D217" s="2">
        <f ca="1">IFERROR(__xludf.DUMMYFUNCTION("""COMPUTED_VALUE"""),-70.7928)</f>
        <v>-70.7928</v>
      </c>
      <c r="E217" s="2">
        <f ca="1">IFERROR(__xludf.DUMMYFUNCTION("""COMPUTED_VALUE"""),0)</f>
        <v>0</v>
      </c>
      <c r="F217" s="2">
        <f ca="1">IFERROR(__xludf.DUMMYFUNCTION("""COMPUTED_VALUE"""),0)</f>
        <v>0</v>
      </c>
      <c r="G217" s="2">
        <f ca="1">IFERROR(__xludf.DUMMYFUNCTION("""COMPUTED_VALUE"""),0)</f>
        <v>0</v>
      </c>
      <c r="H217" s="2">
        <f ca="1">IFERROR(__xludf.DUMMYFUNCTION("""COMPUTED_VALUE"""),0)</f>
        <v>0</v>
      </c>
      <c r="I217" s="2">
        <f ca="1">IFERROR(__xludf.DUMMYFUNCTION("""COMPUTED_VALUE"""),0)</f>
        <v>0</v>
      </c>
      <c r="J217" s="2">
        <f ca="1">IFERROR(__xludf.DUMMYFUNCTION("""COMPUTED_VALUE"""),0)</f>
        <v>0</v>
      </c>
      <c r="K217" s="2">
        <f ca="1">IFERROR(__xludf.DUMMYFUNCTION("""COMPUTED_VALUE"""),0)</f>
        <v>0</v>
      </c>
      <c r="L217" s="2">
        <f ca="1">IFERROR(__xludf.DUMMYFUNCTION("""COMPUTED_VALUE"""),0)</f>
        <v>0</v>
      </c>
      <c r="M217" s="2">
        <f ca="1">IFERROR(__xludf.DUMMYFUNCTION("""COMPUTED_VALUE"""),0)</f>
        <v>0</v>
      </c>
      <c r="N217" s="2">
        <f ca="1">IFERROR(__xludf.DUMMYFUNCTION("""COMPUTED_VALUE"""),0)</f>
        <v>0</v>
      </c>
      <c r="O217" s="2">
        <f ca="1">IFERROR(__xludf.DUMMYFUNCTION("""COMPUTED_VALUE"""),0)</f>
        <v>0</v>
      </c>
      <c r="P217" s="2">
        <f ca="1">IFERROR(__xludf.DUMMYFUNCTION("""COMPUTED_VALUE"""),0)</f>
        <v>0</v>
      </c>
      <c r="Q217" s="2">
        <f ca="1">IFERROR(__xludf.DUMMYFUNCTION("""COMPUTED_VALUE"""),0)</f>
        <v>0</v>
      </c>
      <c r="R217" s="2">
        <f ca="1">IFERROR(__xludf.DUMMYFUNCTION("""COMPUTED_VALUE"""),0)</f>
        <v>0</v>
      </c>
      <c r="S217" s="2">
        <f ca="1">IFERROR(__xludf.DUMMYFUNCTION("""COMPUTED_VALUE"""),0)</f>
        <v>0</v>
      </c>
      <c r="T217" s="2">
        <f ca="1">IFERROR(__xludf.DUMMYFUNCTION("""COMPUTED_VALUE"""),0)</f>
        <v>0</v>
      </c>
      <c r="U217" s="2">
        <f ca="1">IFERROR(__xludf.DUMMYFUNCTION("""COMPUTED_VALUE"""),0)</f>
        <v>0</v>
      </c>
      <c r="V217" s="2">
        <f ca="1">IFERROR(__xludf.DUMMYFUNCTION("""COMPUTED_VALUE"""),0)</f>
        <v>0</v>
      </c>
      <c r="W217" s="2">
        <f ca="1">IFERROR(__xludf.DUMMYFUNCTION("""COMPUTED_VALUE"""),0)</f>
        <v>0</v>
      </c>
      <c r="X217" s="2">
        <f ca="1">IFERROR(__xludf.DUMMYFUNCTION("""COMPUTED_VALUE"""),0)</f>
        <v>0</v>
      </c>
      <c r="Y217" s="2">
        <f ca="1">IFERROR(__xludf.DUMMYFUNCTION("""COMPUTED_VALUE"""),0)</f>
        <v>0</v>
      </c>
      <c r="Z217" s="2">
        <f ca="1">IFERROR(__xludf.DUMMYFUNCTION("""COMPUTED_VALUE"""),0)</f>
        <v>0</v>
      </c>
      <c r="AA217" s="2">
        <f ca="1">IFERROR(__xludf.DUMMYFUNCTION("""COMPUTED_VALUE"""),0)</f>
        <v>0</v>
      </c>
      <c r="AB217" s="2">
        <f ca="1">IFERROR(__xludf.DUMMYFUNCTION("""COMPUTED_VALUE"""),0)</f>
        <v>0</v>
      </c>
      <c r="AC217" s="2">
        <f ca="1">IFERROR(__xludf.DUMMYFUNCTION("""COMPUTED_VALUE"""),0)</f>
        <v>0</v>
      </c>
      <c r="AD217" s="2">
        <f ca="1">IFERROR(__xludf.DUMMYFUNCTION("""COMPUTED_VALUE"""),0)</f>
        <v>0</v>
      </c>
      <c r="AE217" s="2">
        <f ca="1">IFERROR(__xludf.DUMMYFUNCTION("""COMPUTED_VALUE"""),0)</f>
        <v>0</v>
      </c>
      <c r="AF217" s="2">
        <f ca="1">IFERROR(__xludf.DUMMYFUNCTION("""COMPUTED_VALUE"""),0)</f>
        <v>0</v>
      </c>
      <c r="AG217" s="2">
        <f ca="1">IFERROR(__xludf.DUMMYFUNCTION("""COMPUTED_VALUE"""),0)</f>
        <v>0</v>
      </c>
      <c r="AH217" s="2">
        <f ca="1">IFERROR(__xludf.DUMMYFUNCTION("""COMPUTED_VALUE"""),0)</f>
        <v>0</v>
      </c>
      <c r="AI217" s="2">
        <f ca="1">IFERROR(__xludf.DUMMYFUNCTION("""COMPUTED_VALUE"""),0)</f>
        <v>0</v>
      </c>
      <c r="AJ217" s="2">
        <f ca="1">IFERROR(__xludf.DUMMYFUNCTION("""COMPUTED_VALUE"""),0)</f>
        <v>0</v>
      </c>
      <c r="AK217" s="2">
        <f ca="1">IFERROR(__xludf.DUMMYFUNCTION("""COMPUTED_VALUE"""),0)</f>
        <v>0</v>
      </c>
      <c r="AL217" s="2">
        <f ca="1">IFERROR(__xludf.DUMMYFUNCTION("""COMPUTED_VALUE"""),0)</f>
        <v>0</v>
      </c>
      <c r="AM217" s="2">
        <f ca="1">IFERROR(__xludf.DUMMYFUNCTION("""COMPUTED_VALUE"""),0)</f>
        <v>0</v>
      </c>
      <c r="AN217" s="2">
        <f ca="1">IFERROR(__xludf.DUMMYFUNCTION("""COMPUTED_VALUE"""),0)</f>
        <v>0</v>
      </c>
      <c r="AO217" s="2">
        <f ca="1">IFERROR(__xludf.DUMMYFUNCTION("""COMPUTED_VALUE"""),0)</f>
        <v>0</v>
      </c>
      <c r="AP217" s="2">
        <f ca="1">IFERROR(__xludf.DUMMYFUNCTION("""COMPUTED_VALUE"""),0)</f>
        <v>0</v>
      </c>
      <c r="AQ217" s="2">
        <f ca="1">IFERROR(__xludf.DUMMYFUNCTION("""COMPUTED_VALUE"""),0)</f>
        <v>0</v>
      </c>
      <c r="AR217" s="2">
        <f ca="1">IFERROR(__xludf.DUMMYFUNCTION("""COMPUTED_VALUE"""),0)</f>
        <v>0</v>
      </c>
      <c r="AS217" s="2">
        <f ca="1">IFERROR(__xludf.DUMMYFUNCTION("""COMPUTED_VALUE"""),0)</f>
        <v>0</v>
      </c>
      <c r="AT217" s="2">
        <f ca="1">IFERROR(__xludf.DUMMYFUNCTION("""COMPUTED_VALUE"""),0)</f>
        <v>0</v>
      </c>
      <c r="AU217" s="2">
        <f ca="1">IFERROR(__xludf.DUMMYFUNCTION("""COMPUTED_VALUE"""),0)</f>
        <v>0</v>
      </c>
      <c r="AV217" s="2">
        <f ca="1">IFERROR(__xludf.DUMMYFUNCTION("""COMPUTED_VALUE"""),0)</f>
        <v>0</v>
      </c>
      <c r="AW217" s="2">
        <f ca="1">IFERROR(__xludf.DUMMYFUNCTION("""COMPUTED_VALUE"""),0)</f>
        <v>0</v>
      </c>
      <c r="AX217" s="2">
        <f ca="1">IFERROR(__xludf.DUMMYFUNCTION("""COMPUTED_VALUE"""),0)</f>
        <v>0</v>
      </c>
      <c r="AY217" s="2">
        <f ca="1">IFERROR(__xludf.DUMMYFUNCTION("""COMPUTED_VALUE"""),0)</f>
        <v>0</v>
      </c>
      <c r="AZ217" s="2">
        <f ca="1">IFERROR(__xludf.DUMMYFUNCTION("""COMPUTED_VALUE"""),0)</f>
        <v>0</v>
      </c>
    </row>
    <row r="218" spans="1:52" ht="13.2" x14ac:dyDescent="0.25">
      <c r="A218" s="2" t="str">
        <f ca="1">IFERROR(__xludf.DUMMYFUNCTION("""COMPUTED_VALUE"""),"Tulsa County, OK")</f>
        <v>Tulsa County, OK</v>
      </c>
      <c r="B218" s="2" t="str">
        <f ca="1">IFERROR(__xludf.DUMMYFUNCTION("""COMPUTED_VALUE"""),"US")</f>
        <v>US</v>
      </c>
      <c r="C218" s="2">
        <f ca="1">IFERROR(__xludf.DUMMYFUNCTION("""COMPUTED_VALUE"""),36.1593)</f>
        <v>36.159300000000002</v>
      </c>
      <c r="D218" s="2">
        <f ca="1">IFERROR(__xludf.DUMMYFUNCTION("""COMPUTED_VALUE"""),-95.941)</f>
        <v>-95.941000000000003</v>
      </c>
      <c r="E218" s="2">
        <f ca="1">IFERROR(__xludf.DUMMYFUNCTION("""COMPUTED_VALUE"""),0)</f>
        <v>0</v>
      </c>
      <c r="F218" s="2">
        <f ca="1">IFERROR(__xludf.DUMMYFUNCTION("""COMPUTED_VALUE"""),0)</f>
        <v>0</v>
      </c>
      <c r="G218" s="2">
        <f ca="1">IFERROR(__xludf.DUMMYFUNCTION("""COMPUTED_VALUE"""),0)</f>
        <v>0</v>
      </c>
      <c r="H218" s="2">
        <f ca="1">IFERROR(__xludf.DUMMYFUNCTION("""COMPUTED_VALUE"""),0)</f>
        <v>0</v>
      </c>
      <c r="I218" s="2">
        <f ca="1">IFERROR(__xludf.DUMMYFUNCTION("""COMPUTED_VALUE"""),0)</f>
        <v>0</v>
      </c>
      <c r="J218" s="2">
        <f ca="1">IFERROR(__xludf.DUMMYFUNCTION("""COMPUTED_VALUE"""),0)</f>
        <v>0</v>
      </c>
      <c r="K218" s="2">
        <f ca="1">IFERROR(__xludf.DUMMYFUNCTION("""COMPUTED_VALUE"""),0)</f>
        <v>0</v>
      </c>
      <c r="L218" s="2">
        <f ca="1">IFERROR(__xludf.DUMMYFUNCTION("""COMPUTED_VALUE"""),0)</f>
        <v>0</v>
      </c>
      <c r="M218" s="2">
        <f ca="1">IFERROR(__xludf.DUMMYFUNCTION("""COMPUTED_VALUE"""),0)</f>
        <v>0</v>
      </c>
      <c r="N218" s="2">
        <f ca="1">IFERROR(__xludf.DUMMYFUNCTION("""COMPUTED_VALUE"""),0)</f>
        <v>0</v>
      </c>
      <c r="O218" s="2">
        <f ca="1">IFERROR(__xludf.DUMMYFUNCTION("""COMPUTED_VALUE"""),0)</f>
        <v>0</v>
      </c>
      <c r="P218" s="2">
        <f ca="1">IFERROR(__xludf.DUMMYFUNCTION("""COMPUTED_VALUE"""),0)</f>
        <v>0</v>
      </c>
      <c r="Q218" s="2">
        <f ca="1">IFERROR(__xludf.DUMMYFUNCTION("""COMPUTED_VALUE"""),0)</f>
        <v>0</v>
      </c>
      <c r="R218" s="2">
        <f ca="1">IFERROR(__xludf.DUMMYFUNCTION("""COMPUTED_VALUE"""),0)</f>
        <v>0</v>
      </c>
      <c r="S218" s="2">
        <f ca="1">IFERROR(__xludf.DUMMYFUNCTION("""COMPUTED_VALUE"""),0)</f>
        <v>0</v>
      </c>
      <c r="T218" s="2">
        <f ca="1">IFERROR(__xludf.DUMMYFUNCTION("""COMPUTED_VALUE"""),0)</f>
        <v>0</v>
      </c>
      <c r="U218" s="2">
        <f ca="1">IFERROR(__xludf.DUMMYFUNCTION("""COMPUTED_VALUE"""),0)</f>
        <v>0</v>
      </c>
      <c r="V218" s="2">
        <f ca="1">IFERROR(__xludf.DUMMYFUNCTION("""COMPUTED_VALUE"""),0)</f>
        <v>0</v>
      </c>
      <c r="W218" s="2">
        <f ca="1">IFERROR(__xludf.DUMMYFUNCTION("""COMPUTED_VALUE"""),0)</f>
        <v>0</v>
      </c>
      <c r="X218" s="2">
        <f ca="1">IFERROR(__xludf.DUMMYFUNCTION("""COMPUTED_VALUE"""),0)</f>
        <v>0</v>
      </c>
      <c r="Y218" s="2">
        <f ca="1">IFERROR(__xludf.DUMMYFUNCTION("""COMPUTED_VALUE"""),0)</f>
        <v>0</v>
      </c>
      <c r="Z218" s="2">
        <f ca="1">IFERROR(__xludf.DUMMYFUNCTION("""COMPUTED_VALUE"""),0)</f>
        <v>0</v>
      </c>
      <c r="AA218" s="2">
        <f ca="1">IFERROR(__xludf.DUMMYFUNCTION("""COMPUTED_VALUE"""),0)</f>
        <v>0</v>
      </c>
      <c r="AB218" s="2">
        <f ca="1">IFERROR(__xludf.DUMMYFUNCTION("""COMPUTED_VALUE"""),0)</f>
        <v>0</v>
      </c>
      <c r="AC218" s="2">
        <f ca="1">IFERROR(__xludf.DUMMYFUNCTION("""COMPUTED_VALUE"""),0)</f>
        <v>0</v>
      </c>
      <c r="AD218" s="2">
        <f ca="1">IFERROR(__xludf.DUMMYFUNCTION("""COMPUTED_VALUE"""),0)</f>
        <v>0</v>
      </c>
      <c r="AE218" s="2">
        <f ca="1">IFERROR(__xludf.DUMMYFUNCTION("""COMPUTED_VALUE"""),0)</f>
        <v>0</v>
      </c>
      <c r="AF218" s="2">
        <f ca="1">IFERROR(__xludf.DUMMYFUNCTION("""COMPUTED_VALUE"""),0)</f>
        <v>0</v>
      </c>
      <c r="AG218" s="2">
        <f ca="1">IFERROR(__xludf.DUMMYFUNCTION("""COMPUTED_VALUE"""),0)</f>
        <v>0</v>
      </c>
      <c r="AH218" s="2">
        <f ca="1">IFERROR(__xludf.DUMMYFUNCTION("""COMPUTED_VALUE"""),0)</f>
        <v>0</v>
      </c>
      <c r="AI218" s="2">
        <f ca="1">IFERROR(__xludf.DUMMYFUNCTION("""COMPUTED_VALUE"""),0)</f>
        <v>0</v>
      </c>
      <c r="AJ218" s="2">
        <f ca="1">IFERROR(__xludf.DUMMYFUNCTION("""COMPUTED_VALUE"""),0)</f>
        <v>0</v>
      </c>
      <c r="AK218" s="2">
        <f ca="1">IFERROR(__xludf.DUMMYFUNCTION("""COMPUTED_VALUE"""),0)</f>
        <v>0</v>
      </c>
      <c r="AL218" s="2">
        <f ca="1">IFERROR(__xludf.DUMMYFUNCTION("""COMPUTED_VALUE"""),0)</f>
        <v>0</v>
      </c>
      <c r="AM218" s="2">
        <f ca="1">IFERROR(__xludf.DUMMYFUNCTION("""COMPUTED_VALUE"""),0)</f>
        <v>0</v>
      </c>
      <c r="AN218" s="2">
        <f ca="1">IFERROR(__xludf.DUMMYFUNCTION("""COMPUTED_VALUE"""),0)</f>
        <v>0</v>
      </c>
      <c r="AO218" s="2">
        <f ca="1">IFERROR(__xludf.DUMMYFUNCTION("""COMPUTED_VALUE"""),0)</f>
        <v>0</v>
      </c>
      <c r="AP218" s="2">
        <f ca="1">IFERROR(__xludf.DUMMYFUNCTION("""COMPUTED_VALUE"""),0)</f>
        <v>0</v>
      </c>
      <c r="AQ218" s="2">
        <f ca="1">IFERROR(__xludf.DUMMYFUNCTION("""COMPUTED_VALUE"""),0)</f>
        <v>0</v>
      </c>
      <c r="AR218" s="2">
        <f ca="1">IFERROR(__xludf.DUMMYFUNCTION("""COMPUTED_VALUE"""),0)</f>
        <v>0</v>
      </c>
      <c r="AS218" s="2">
        <f ca="1">IFERROR(__xludf.DUMMYFUNCTION("""COMPUTED_VALUE"""),0)</f>
        <v>0</v>
      </c>
      <c r="AT218" s="2">
        <f ca="1">IFERROR(__xludf.DUMMYFUNCTION("""COMPUTED_VALUE"""),0)</f>
        <v>0</v>
      </c>
      <c r="AU218" s="2">
        <f ca="1">IFERROR(__xludf.DUMMYFUNCTION("""COMPUTED_VALUE"""),0)</f>
        <v>0</v>
      </c>
      <c r="AV218" s="2">
        <f ca="1">IFERROR(__xludf.DUMMYFUNCTION("""COMPUTED_VALUE"""),0)</f>
        <v>0</v>
      </c>
      <c r="AW218" s="2">
        <f ca="1">IFERROR(__xludf.DUMMYFUNCTION("""COMPUTED_VALUE"""),0)</f>
        <v>0</v>
      </c>
      <c r="AX218" s="2">
        <f ca="1">IFERROR(__xludf.DUMMYFUNCTION("""COMPUTED_VALUE"""),0)</f>
        <v>0</v>
      </c>
      <c r="AY218" s="2">
        <f ca="1">IFERROR(__xludf.DUMMYFUNCTION("""COMPUTED_VALUE"""),0)</f>
        <v>0</v>
      </c>
      <c r="AZ218" s="2">
        <f ca="1">IFERROR(__xludf.DUMMYFUNCTION("""COMPUTED_VALUE"""),0)</f>
        <v>0</v>
      </c>
    </row>
    <row r="219" spans="1:52" ht="13.2" x14ac:dyDescent="0.25">
      <c r="A219" s="2" t="str">
        <f ca="1">IFERROR(__xludf.DUMMYFUNCTION("""COMPUTED_VALUE"""),"Montgomery County, TX")</f>
        <v>Montgomery County, TX</v>
      </c>
      <c r="B219" s="2" t="str">
        <f ca="1">IFERROR(__xludf.DUMMYFUNCTION("""COMPUTED_VALUE"""),"US")</f>
        <v>US</v>
      </c>
      <c r="C219" s="2">
        <f ca="1">IFERROR(__xludf.DUMMYFUNCTION("""COMPUTED_VALUE"""),30.3213)</f>
        <v>30.321300000000001</v>
      </c>
      <c r="D219" s="2">
        <f ca="1">IFERROR(__xludf.DUMMYFUNCTION("""COMPUTED_VALUE"""),-95.4778)</f>
        <v>-95.477800000000002</v>
      </c>
      <c r="E219" s="2">
        <f ca="1">IFERROR(__xludf.DUMMYFUNCTION("""COMPUTED_VALUE"""),0)</f>
        <v>0</v>
      </c>
      <c r="F219" s="2">
        <f ca="1">IFERROR(__xludf.DUMMYFUNCTION("""COMPUTED_VALUE"""),0)</f>
        <v>0</v>
      </c>
      <c r="G219" s="2">
        <f ca="1">IFERROR(__xludf.DUMMYFUNCTION("""COMPUTED_VALUE"""),0)</f>
        <v>0</v>
      </c>
      <c r="H219" s="2">
        <f ca="1">IFERROR(__xludf.DUMMYFUNCTION("""COMPUTED_VALUE"""),0)</f>
        <v>0</v>
      </c>
      <c r="I219" s="2">
        <f ca="1">IFERROR(__xludf.DUMMYFUNCTION("""COMPUTED_VALUE"""),0)</f>
        <v>0</v>
      </c>
      <c r="J219" s="2">
        <f ca="1">IFERROR(__xludf.DUMMYFUNCTION("""COMPUTED_VALUE"""),0)</f>
        <v>0</v>
      </c>
      <c r="K219" s="2">
        <f ca="1">IFERROR(__xludf.DUMMYFUNCTION("""COMPUTED_VALUE"""),0)</f>
        <v>0</v>
      </c>
      <c r="L219" s="2">
        <f ca="1">IFERROR(__xludf.DUMMYFUNCTION("""COMPUTED_VALUE"""),0)</f>
        <v>0</v>
      </c>
      <c r="M219" s="2">
        <f ca="1">IFERROR(__xludf.DUMMYFUNCTION("""COMPUTED_VALUE"""),0)</f>
        <v>0</v>
      </c>
      <c r="N219" s="2">
        <f ca="1">IFERROR(__xludf.DUMMYFUNCTION("""COMPUTED_VALUE"""),0)</f>
        <v>0</v>
      </c>
      <c r="O219" s="2">
        <f ca="1">IFERROR(__xludf.DUMMYFUNCTION("""COMPUTED_VALUE"""),0)</f>
        <v>0</v>
      </c>
      <c r="P219" s="2">
        <f ca="1">IFERROR(__xludf.DUMMYFUNCTION("""COMPUTED_VALUE"""),0)</f>
        <v>0</v>
      </c>
      <c r="Q219" s="2">
        <f ca="1">IFERROR(__xludf.DUMMYFUNCTION("""COMPUTED_VALUE"""),0)</f>
        <v>0</v>
      </c>
      <c r="R219" s="2">
        <f ca="1">IFERROR(__xludf.DUMMYFUNCTION("""COMPUTED_VALUE"""),0)</f>
        <v>0</v>
      </c>
      <c r="S219" s="2">
        <f ca="1">IFERROR(__xludf.DUMMYFUNCTION("""COMPUTED_VALUE"""),0)</f>
        <v>0</v>
      </c>
      <c r="T219" s="2">
        <f ca="1">IFERROR(__xludf.DUMMYFUNCTION("""COMPUTED_VALUE"""),0)</f>
        <v>0</v>
      </c>
      <c r="U219" s="2">
        <f ca="1">IFERROR(__xludf.DUMMYFUNCTION("""COMPUTED_VALUE"""),0)</f>
        <v>0</v>
      </c>
      <c r="V219" s="2">
        <f ca="1">IFERROR(__xludf.DUMMYFUNCTION("""COMPUTED_VALUE"""),0)</f>
        <v>0</v>
      </c>
      <c r="W219" s="2">
        <f ca="1">IFERROR(__xludf.DUMMYFUNCTION("""COMPUTED_VALUE"""),0)</f>
        <v>0</v>
      </c>
      <c r="X219" s="2">
        <f ca="1">IFERROR(__xludf.DUMMYFUNCTION("""COMPUTED_VALUE"""),0)</f>
        <v>0</v>
      </c>
      <c r="Y219" s="2">
        <f ca="1">IFERROR(__xludf.DUMMYFUNCTION("""COMPUTED_VALUE"""),0)</f>
        <v>0</v>
      </c>
      <c r="Z219" s="2">
        <f ca="1">IFERROR(__xludf.DUMMYFUNCTION("""COMPUTED_VALUE"""),0)</f>
        <v>0</v>
      </c>
      <c r="AA219" s="2">
        <f ca="1">IFERROR(__xludf.DUMMYFUNCTION("""COMPUTED_VALUE"""),0)</f>
        <v>0</v>
      </c>
      <c r="AB219" s="2">
        <f ca="1">IFERROR(__xludf.DUMMYFUNCTION("""COMPUTED_VALUE"""),0)</f>
        <v>0</v>
      </c>
      <c r="AC219" s="2">
        <f ca="1">IFERROR(__xludf.DUMMYFUNCTION("""COMPUTED_VALUE"""),0)</f>
        <v>0</v>
      </c>
      <c r="AD219" s="2">
        <f ca="1">IFERROR(__xludf.DUMMYFUNCTION("""COMPUTED_VALUE"""),0)</f>
        <v>0</v>
      </c>
      <c r="AE219" s="2">
        <f ca="1">IFERROR(__xludf.DUMMYFUNCTION("""COMPUTED_VALUE"""),0)</f>
        <v>0</v>
      </c>
      <c r="AF219" s="2">
        <f ca="1">IFERROR(__xludf.DUMMYFUNCTION("""COMPUTED_VALUE"""),0)</f>
        <v>0</v>
      </c>
      <c r="AG219" s="2">
        <f ca="1">IFERROR(__xludf.DUMMYFUNCTION("""COMPUTED_VALUE"""),0)</f>
        <v>0</v>
      </c>
      <c r="AH219" s="2">
        <f ca="1">IFERROR(__xludf.DUMMYFUNCTION("""COMPUTED_VALUE"""),0)</f>
        <v>0</v>
      </c>
      <c r="AI219" s="2">
        <f ca="1">IFERROR(__xludf.DUMMYFUNCTION("""COMPUTED_VALUE"""),0)</f>
        <v>0</v>
      </c>
      <c r="AJ219" s="2">
        <f ca="1">IFERROR(__xludf.DUMMYFUNCTION("""COMPUTED_VALUE"""),0)</f>
        <v>0</v>
      </c>
      <c r="AK219" s="2">
        <f ca="1">IFERROR(__xludf.DUMMYFUNCTION("""COMPUTED_VALUE"""),0)</f>
        <v>0</v>
      </c>
      <c r="AL219" s="2">
        <f ca="1">IFERROR(__xludf.DUMMYFUNCTION("""COMPUTED_VALUE"""),0)</f>
        <v>0</v>
      </c>
      <c r="AM219" s="2">
        <f ca="1">IFERROR(__xludf.DUMMYFUNCTION("""COMPUTED_VALUE"""),0)</f>
        <v>0</v>
      </c>
      <c r="AN219" s="2">
        <f ca="1">IFERROR(__xludf.DUMMYFUNCTION("""COMPUTED_VALUE"""),0)</f>
        <v>0</v>
      </c>
      <c r="AO219" s="2">
        <f ca="1">IFERROR(__xludf.DUMMYFUNCTION("""COMPUTED_VALUE"""),0)</f>
        <v>0</v>
      </c>
      <c r="AP219" s="2">
        <f ca="1">IFERROR(__xludf.DUMMYFUNCTION("""COMPUTED_VALUE"""),0)</f>
        <v>0</v>
      </c>
      <c r="AQ219" s="2">
        <f ca="1">IFERROR(__xludf.DUMMYFUNCTION("""COMPUTED_VALUE"""),0)</f>
        <v>0</v>
      </c>
      <c r="AR219" s="2">
        <f ca="1">IFERROR(__xludf.DUMMYFUNCTION("""COMPUTED_VALUE"""),0)</f>
        <v>0</v>
      </c>
      <c r="AS219" s="2">
        <f ca="1">IFERROR(__xludf.DUMMYFUNCTION("""COMPUTED_VALUE"""),0)</f>
        <v>0</v>
      </c>
      <c r="AT219" s="2">
        <f ca="1">IFERROR(__xludf.DUMMYFUNCTION("""COMPUTED_VALUE"""),0)</f>
        <v>0</v>
      </c>
      <c r="AU219" s="2">
        <f ca="1">IFERROR(__xludf.DUMMYFUNCTION("""COMPUTED_VALUE"""),0)</f>
        <v>0</v>
      </c>
      <c r="AV219" s="2">
        <f ca="1">IFERROR(__xludf.DUMMYFUNCTION("""COMPUTED_VALUE"""),0)</f>
        <v>0</v>
      </c>
      <c r="AW219" s="2">
        <f ca="1">IFERROR(__xludf.DUMMYFUNCTION("""COMPUTED_VALUE"""),0)</f>
        <v>0</v>
      </c>
      <c r="AX219" s="2">
        <f ca="1">IFERROR(__xludf.DUMMYFUNCTION("""COMPUTED_VALUE"""),0)</f>
        <v>0</v>
      </c>
      <c r="AY219" s="2">
        <f ca="1">IFERROR(__xludf.DUMMYFUNCTION("""COMPUTED_VALUE"""),0)</f>
        <v>0</v>
      </c>
      <c r="AZ219" s="2">
        <f ca="1">IFERROR(__xludf.DUMMYFUNCTION("""COMPUTED_VALUE"""),0)</f>
        <v>0</v>
      </c>
    </row>
    <row r="220" spans="1:52" ht="13.2" x14ac:dyDescent="0.25">
      <c r="A220" s="2" t="str">
        <f ca="1">IFERROR(__xludf.DUMMYFUNCTION("""COMPUTED_VALUE"""),"")</f>
        <v/>
      </c>
      <c r="B220" s="2" t="str">
        <f ca="1">IFERROR(__xludf.DUMMYFUNCTION("""COMPUTED_VALUE"""),"Bulgaria")</f>
        <v>Bulgaria</v>
      </c>
      <c r="C220" s="2">
        <f ca="1">IFERROR(__xludf.DUMMYFUNCTION("""COMPUTED_VALUE"""),42.7339)</f>
        <v>42.733899999999998</v>
      </c>
      <c r="D220" s="2">
        <f ca="1">IFERROR(__xludf.DUMMYFUNCTION("""COMPUTED_VALUE"""),25.4858)</f>
        <v>25.485800000000001</v>
      </c>
      <c r="E220" s="2">
        <f ca="1">IFERROR(__xludf.DUMMYFUNCTION("""COMPUTED_VALUE"""),0)</f>
        <v>0</v>
      </c>
      <c r="F220" s="2">
        <f ca="1">IFERROR(__xludf.DUMMYFUNCTION("""COMPUTED_VALUE"""),0)</f>
        <v>0</v>
      </c>
      <c r="G220" s="2">
        <f ca="1">IFERROR(__xludf.DUMMYFUNCTION("""COMPUTED_VALUE"""),0)</f>
        <v>0</v>
      </c>
      <c r="H220" s="2">
        <f ca="1">IFERROR(__xludf.DUMMYFUNCTION("""COMPUTED_VALUE"""),0)</f>
        <v>0</v>
      </c>
      <c r="I220" s="2">
        <f ca="1">IFERROR(__xludf.DUMMYFUNCTION("""COMPUTED_VALUE"""),0)</f>
        <v>0</v>
      </c>
      <c r="J220" s="2">
        <f ca="1">IFERROR(__xludf.DUMMYFUNCTION("""COMPUTED_VALUE"""),0)</f>
        <v>0</v>
      </c>
      <c r="K220" s="2">
        <f ca="1">IFERROR(__xludf.DUMMYFUNCTION("""COMPUTED_VALUE"""),0)</f>
        <v>0</v>
      </c>
      <c r="L220" s="2">
        <f ca="1">IFERROR(__xludf.DUMMYFUNCTION("""COMPUTED_VALUE"""),0)</f>
        <v>0</v>
      </c>
      <c r="M220" s="2">
        <f ca="1">IFERROR(__xludf.DUMMYFUNCTION("""COMPUTED_VALUE"""),0)</f>
        <v>0</v>
      </c>
      <c r="N220" s="2">
        <f ca="1">IFERROR(__xludf.DUMMYFUNCTION("""COMPUTED_VALUE"""),0)</f>
        <v>0</v>
      </c>
      <c r="O220" s="2">
        <f ca="1">IFERROR(__xludf.DUMMYFUNCTION("""COMPUTED_VALUE"""),0)</f>
        <v>0</v>
      </c>
      <c r="P220" s="2">
        <f ca="1">IFERROR(__xludf.DUMMYFUNCTION("""COMPUTED_VALUE"""),0)</f>
        <v>0</v>
      </c>
      <c r="Q220" s="2">
        <f ca="1">IFERROR(__xludf.DUMMYFUNCTION("""COMPUTED_VALUE"""),0)</f>
        <v>0</v>
      </c>
      <c r="R220" s="2">
        <f ca="1">IFERROR(__xludf.DUMMYFUNCTION("""COMPUTED_VALUE"""),0)</f>
        <v>0</v>
      </c>
      <c r="S220" s="2">
        <f ca="1">IFERROR(__xludf.DUMMYFUNCTION("""COMPUTED_VALUE"""),0)</f>
        <v>0</v>
      </c>
      <c r="T220" s="2">
        <f ca="1">IFERROR(__xludf.DUMMYFUNCTION("""COMPUTED_VALUE"""),0)</f>
        <v>0</v>
      </c>
      <c r="U220" s="2">
        <f ca="1">IFERROR(__xludf.DUMMYFUNCTION("""COMPUTED_VALUE"""),0)</f>
        <v>0</v>
      </c>
      <c r="V220" s="2">
        <f ca="1">IFERROR(__xludf.DUMMYFUNCTION("""COMPUTED_VALUE"""),0)</f>
        <v>0</v>
      </c>
      <c r="W220" s="2">
        <f ca="1">IFERROR(__xludf.DUMMYFUNCTION("""COMPUTED_VALUE"""),0)</f>
        <v>0</v>
      </c>
      <c r="X220" s="2">
        <f ca="1">IFERROR(__xludf.DUMMYFUNCTION("""COMPUTED_VALUE"""),0)</f>
        <v>0</v>
      </c>
      <c r="Y220" s="2">
        <f ca="1">IFERROR(__xludf.DUMMYFUNCTION("""COMPUTED_VALUE"""),0)</f>
        <v>0</v>
      </c>
      <c r="Z220" s="2">
        <f ca="1">IFERROR(__xludf.DUMMYFUNCTION("""COMPUTED_VALUE"""),0)</f>
        <v>0</v>
      </c>
      <c r="AA220" s="2">
        <f ca="1">IFERROR(__xludf.DUMMYFUNCTION("""COMPUTED_VALUE"""),0)</f>
        <v>0</v>
      </c>
      <c r="AB220" s="2">
        <f ca="1">IFERROR(__xludf.DUMMYFUNCTION("""COMPUTED_VALUE"""),0)</f>
        <v>0</v>
      </c>
      <c r="AC220" s="2">
        <f ca="1">IFERROR(__xludf.DUMMYFUNCTION("""COMPUTED_VALUE"""),0)</f>
        <v>0</v>
      </c>
      <c r="AD220" s="2">
        <f ca="1">IFERROR(__xludf.DUMMYFUNCTION("""COMPUTED_VALUE"""),0)</f>
        <v>0</v>
      </c>
      <c r="AE220" s="2">
        <f ca="1">IFERROR(__xludf.DUMMYFUNCTION("""COMPUTED_VALUE"""),0)</f>
        <v>0</v>
      </c>
      <c r="AF220" s="2">
        <f ca="1">IFERROR(__xludf.DUMMYFUNCTION("""COMPUTED_VALUE"""),0)</f>
        <v>0</v>
      </c>
      <c r="AG220" s="2">
        <f ca="1">IFERROR(__xludf.DUMMYFUNCTION("""COMPUTED_VALUE"""),0)</f>
        <v>0</v>
      </c>
      <c r="AH220" s="2">
        <f ca="1">IFERROR(__xludf.DUMMYFUNCTION("""COMPUTED_VALUE"""),0)</f>
        <v>0</v>
      </c>
      <c r="AI220" s="2">
        <f ca="1">IFERROR(__xludf.DUMMYFUNCTION("""COMPUTED_VALUE"""),0)</f>
        <v>0</v>
      </c>
      <c r="AJ220" s="2">
        <f ca="1">IFERROR(__xludf.DUMMYFUNCTION("""COMPUTED_VALUE"""),0)</f>
        <v>0</v>
      </c>
      <c r="AK220" s="2">
        <f ca="1">IFERROR(__xludf.DUMMYFUNCTION("""COMPUTED_VALUE"""),0)</f>
        <v>0</v>
      </c>
      <c r="AL220" s="2">
        <f ca="1">IFERROR(__xludf.DUMMYFUNCTION("""COMPUTED_VALUE"""),0)</f>
        <v>0</v>
      </c>
      <c r="AM220" s="2">
        <f ca="1">IFERROR(__xludf.DUMMYFUNCTION("""COMPUTED_VALUE"""),0)</f>
        <v>0</v>
      </c>
      <c r="AN220" s="2">
        <f ca="1">IFERROR(__xludf.DUMMYFUNCTION("""COMPUTED_VALUE"""),0)</f>
        <v>0</v>
      </c>
      <c r="AO220" s="2">
        <f ca="1">IFERROR(__xludf.DUMMYFUNCTION("""COMPUTED_VALUE"""),0)</f>
        <v>0</v>
      </c>
      <c r="AP220" s="2">
        <f ca="1">IFERROR(__xludf.DUMMYFUNCTION("""COMPUTED_VALUE"""),0)</f>
        <v>0</v>
      </c>
      <c r="AQ220" s="2">
        <f ca="1">IFERROR(__xludf.DUMMYFUNCTION("""COMPUTED_VALUE"""),0)</f>
        <v>0</v>
      </c>
      <c r="AR220" s="2">
        <f ca="1">IFERROR(__xludf.DUMMYFUNCTION("""COMPUTED_VALUE"""),0)</f>
        <v>0</v>
      </c>
      <c r="AS220" s="2">
        <f ca="1">IFERROR(__xludf.DUMMYFUNCTION("""COMPUTED_VALUE"""),0)</f>
        <v>0</v>
      </c>
      <c r="AT220" s="2">
        <f ca="1">IFERROR(__xludf.DUMMYFUNCTION("""COMPUTED_VALUE"""),0)</f>
        <v>0</v>
      </c>
      <c r="AU220" s="2">
        <f ca="1">IFERROR(__xludf.DUMMYFUNCTION("""COMPUTED_VALUE"""),0)</f>
        <v>0</v>
      </c>
      <c r="AV220" s="2">
        <f ca="1">IFERROR(__xludf.DUMMYFUNCTION("""COMPUTED_VALUE"""),0)</f>
        <v>0</v>
      </c>
      <c r="AW220" s="2">
        <f ca="1">IFERROR(__xludf.DUMMYFUNCTION("""COMPUTED_VALUE"""),0)</f>
        <v>0</v>
      </c>
      <c r="AX220" s="2">
        <f ca="1">IFERROR(__xludf.DUMMYFUNCTION("""COMPUTED_VALUE"""),0)</f>
        <v>0</v>
      </c>
      <c r="AY220" s="2">
        <f ca="1">IFERROR(__xludf.DUMMYFUNCTION("""COMPUTED_VALUE"""),0)</f>
        <v>0</v>
      </c>
      <c r="AZ220" s="2">
        <f ca="1">IFERROR(__xludf.DUMMYFUNCTION("""COMPUTED_VALUE"""),0)</f>
        <v>0</v>
      </c>
    </row>
    <row r="221" spans="1:52" ht="13.2" x14ac:dyDescent="0.25">
      <c r="A221" s="2" t="str">
        <f ca="1">IFERROR(__xludf.DUMMYFUNCTION("""COMPUTED_VALUE"""),"")</f>
        <v/>
      </c>
      <c r="B221" s="2" t="str">
        <f ca="1">IFERROR(__xludf.DUMMYFUNCTION("""COMPUTED_VALUE"""),"Maldives")</f>
        <v>Maldives</v>
      </c>
      <c r="C221" s="2">
        <f ca="1">IFERROR(__xludf.DUMMYFUNCTION("""COMPUTED_VALUE"""),3.2028)</f>
        <v>3.2027999999999999</v>
      </c>
      <c r="D221" s="2">
        <f ca="1">IFERROR(__xludf.DUMMYFUNCTION("""COMPUTED_VALUE"""),73.2207)</f>
        <v>73.220699999999994</v>
      </c>
      <c r="E221" s="2">
        <f ca="1">IFERROR(__xludf.DUMMYFUNCTION("""COMPUTED_VALUE"""),0)</f>
        <v>0</v>
      </c>
      <c r="F221" s="2">
        <f ca="1">IFERROR(__xludf.DUMMYFUNCTION("""COMPUTED_VALUE"""),0)</f>
        <v>0</v>
      </c>
      <c r="G221" s="2">
        <f ca="1">IFERROR(__xludf.DUMMYFUNCTION("""COMPUTED_VALUE"""),0)</f>
        <v>0</v>
      </c>
      <c r="H221" s="2">
        <f ca="1">IFERROR(__xludf.DUMMYFUNCTION("""COMPUTED_VALUE"""),0)</f>
        <v>0</v>
      </c>
      <c r="I221" s="2">
        <f ca="1">IFERROR(__xludf.DUMMYFUNCTION("""COMPUTED_VALUE"""),0)</f>
        <v>0</v>
      </c>
      <c r="J221" s="2">
        <f ca="1">IFERROR(__xludf.DUMMYFUNCTION("""COMPUTED_VALUE"""),0)</f>
        <v>0</v>
      </c>
      <c r="K221" s="2">
        <f ca="1">IFERROR(__xludf.DUMMYFUNCTION("""COMPUTED_VALUE"""),0)</f>
        <v>0</v>
      </c>
      <c r="L221" s="2">
        <f ca="1">IFERROR(__xludf.DUMMYFUNCTION("""COMPUTED_VALUE"""),0)</f>
        <v>0</v>
      </c>
      <c r="M221" s="2">
        <f ca="1">IFERROR(__xludf.DUMMYFUNCTION("""COMPUTED_VALUE"""),0)</f>
        <v>0</v>
      </c>
      <c r="N221" s="2">
        <f ca="1">IFERROR(__xludf.DUMMYFUNCTION("""COMPUTED_VALUE"""),0)</f>
        <v>0</v>
      </c>
      <c r="O221" s="2">
        <f ca="1">IFERROR(__xludf.DUMMYFUNCTION("""COMPUTED_VALUE"""),0)</f>
        <v>0</v>
      </c>
      <c r="P221" s="2">
        <f ca="1">IFERROR(__xludf.DUMMYFUNCTION("""COMPUTED_VALUE"""),0)</f>
        <v>0</v>
      </c>
      <c r="Q221" s="2">
        <f ca="1">IFERROR(__xludf.DUMMYFUNCTION("""COMPUTED_VALUE"""),0)</f>
        <v>0</v>
      </c>
      <c r="R221" s="2">
        <f ca="1">IFERROR(__xludf.DUMMYFUNCTION("""COMPUTED_VALUE"""),0)</f>
        <v>0</v>
      </c>
      <c r="S221" s="2">
        <f ca="1">IFERROR(__xludf.DUMMYFUNCTION("""COMPUTED_VALUE"""),0)</f>
        <v>0</v>
      </c>
      <c r="T221" s="2">
        <f ca="1">IFERROR(__xludf.DUMMYFUNCTION("""COMPUTED_VALUE"""),0)</f>
        <v>0</v>
      </c>
      <c r="U221" s="2">
        <f ca="1">IFERROR(__xludf.DUMMYFUNCTION("""COMPUTED_VALUE"""),0)</f>
        <v>0</v>
      </c>
      <c r="V221" s="2">
        <f ca="1">IFERROR(__xludf.DUMMYFUNCTION("""COMPUTED_VALUE"""),0)</f>
        <v>0</v>
      </c>
      <c r="W221" s="2">
        <f ca="1">IFERROR(__xludf.DUMMYFUNCTION("""COMPUTED_VALUE"""),0)</f>
        <v>0</v>
      </c>
      <c r="X221" s="2">
        <f ca="1">IFERROR(__xludf.DUMMYFUNCTION("""COMPUTED_VALUE"""),0)</f>
        <v>0</v>
      </c>
      <c r="Y221" s="2">
        <f ca="1">IFERROR(__xludf.DUMMYFUNCTION("""COMPUTED_VALUE"""),0)</f>
        <v>0</v>
      </c>
      <c r="Z221" s="2">
        <f ca="1">IFERROR(__xludf.DUMMYFUNCTION("""COMPUTED_VALUE"""),0)</f>
        <v>0</v>
      </c>
      <c r="AA221" s="2">
        <f ca="1">IFERROR(__xludf.DUMMYFUNCTION("""COMPUTED_VALUE"""),0)</f>
        <v>0</v>
      </c>
      <c r="AB221" s="2">
        <f ca="1">IFERROR(__xludf.DUMMYFUNCTION("""COMPUTED_VALUE"""),0)</f>
        <v>0</v>
      </c>
      <c r="AC221" s="2">
        <f ca="1">IFERROR(__xludf.DUMMYFUNCTION("""COMPUTED_VALUE"""),0)</f>
        <v>0</v>
      </c>
      <c r="AD221" s="2">
        <f ca="1">IFERROR(__xludf.DUMMYFUNCTION("""COMPUTED_VALUE"""),0)</f>
        <v>0</v>
      </c>
      <c r="AE221" s="2">
        <f ca="1">IFERROR(__xludf.DUMMYFUNCTION("""COMPUTED_VALUE"""),0)</f>
        <v>0</v>
      </c>
      <c r="AF221" s="2">
        <f ca="1">IFERROR(__xludf.DUMMYFUNCTION("""COMPUTED_VALUE"""),0)</f>
        <v>0</v>
      </c>
      <c r="AG221" s="2">
        <f ca="1">IFERROR(__xludf.DUMMYFUNCTION("""COMPUTED_VALUE"""),0)</f>
        <v>0</v>
      </c>
      <c r="AH221" s="2">
        <f ca="1">IFERROR(__xludf.DUMMYFUNCTION("""COMPUTED_VALUE"""),0)</f>
        <v>0</v>
      </c>
      <c r="AI221" s="2">
        <f ca="1">IFERROR(__xludf.DUMMYFUNCTION("""COMPUTED_VALUE"""),0)</f>
        <v>0</v>
      </c>
      <c r="AJ221" s="2">
        <f ca="1">IFERROR(__xludf.DUMMYFUNCTION("""COMPUTED_VALUE"""),0)</f>
        <v>0</v>
      </c>
      <c r="AK221" s="2">
        <f ca="1">IFERROR(__xludf.DUMMYFUNCTION("""COMPUTED_VALUE"""),0)</f>
        <v>0</v>
      </c>
      <c r="AL221" s="2">
        <f ca="1">IFERROR(__xludf.DUMMYFUNCTION("""COMPUTED_VALUE"""),0)</f>
        <v>0</v>
      </c>
      <c r="AM221" s="2">
        <f ca="1">IFERROR(__xludf.DUMMYFUNCTION("""COMPUTED_VALUE"""),0)</f>
        <v>0</v>
      </c>
      <c r="AN221" s="2">
        <f ca="1">IFERROR(__xludf.DUMMYFUNCTION("""COMPUTED_VALUE"""),0)</f>
        <v>0</v>
      </c>
      <c r="AO221" s="2">
        <f ca="1">IFERROR(__xludf.DUMMYFUNCTION("""COMPUTED_VALUE"""),0)</f>
        <v>0</v>
      </c>
      <c r="AP221" s="2">
        <f ca="1">IFERROR(__xludf.DUMMYFUNCTION("""COMPUTED_VALUE"""),0)</f>
        <v>0</v>
      </c>
      <c r="AQ221" s="2">
        <f ca="1">IFERROR(__xludf.DUMMYFUNCTION("""COMPUTED_VALUE"""),0)</f>
        <v>0</v>
      </c>
      <c r="AR221" s="2">
        <f ca="1">IFERROR(__xludf.DUMMYFUNCTION("""COMPUTED_VALUE"""),0)</f>
        <v>0</v>
      </c>
      <c r="AS221" s="2">
        <f ca="1">IFERROR(__xludf.DUMMYFUNCTION("""COMPUTED_VALUE"""),0)</f>
        <v>0</v>
      </c>
      <c r="AT221" s="2">
        <f ca="1">IFERROR(__xludf.DUMMYFUNCTION("""COMPUTED_VALUE"""),0)</f>
        <v>0</v>
      </c>
      <c r="AU221" s="2">
        <f ca="1">IFERROR(__xludf.DUMMYFUNCTION("""COMPUTED_VALUE"""),0)</f>
        <v>0</v>
      </c>
      <c r="AV221" s="2">
        <f ca="1">IFERROR(__xludf.DUMMYFUNCTION("""COMPUTED_VALUE"""),0)</f>
        <v>0</v>
      </c>
      <c r="AW221" s="2">
        <f ca="1">IFERROR(__xludf.DUMMYFUNCTION("""COMPUTED_VALUE"""),0)</f>
        <v>0</v>
      </c>
      <c r="AX221" s="2">
        <f ca="1">IFERROR(__xludf.DUMMYFUNCTION("""COMPUTED_VALUE"""),0)</f>
        <v>0</v>
      </c>
      <c r="AY221" s="2">
        <f ca="1">IFERROR(__xludf.DUMMYFUNCTION("""COMPUTED_VALUE"""),0)</f>
        <v>0</v>
      </c>
      <c r="AZ221" s="2">
        <f ca="1">IFERROR(__xludf.DUMMYFUNCTION("""COMPUTED_VALUE"""),0)</f>
        <v>0</v>
      </c>
    </row>
    <row r="222" spans="1:52" ht="13.2" x14ac:dyDescent="0.25">
      <c r="A222" s="2" t="str">
        <f ca="1">IFERROR(__xludf.DUMMYFUNCTION("""COMPUTED_VALUE"""),"Montgomery County, PA")</f>
        <v>Montgomery County, PA</v>
      </c>
      <c r="B222" s="2" t="str">
        <f ca="1">IFERROR(__xludf.DUMMYFUNCTION("""COMPUTED_VALUE"""),"US")</f>
        <v>US</v>
      </c>
      <c r="C222" s="2">
        <f ca="1">IFERROR(__xludf.DUMMYFUNCTION("""COMPUTED_VALUE"""),40.229)</f>
        <v>40.228999999999999</v>
      </c>
      <c r="D222" s="2">
        <f ca="1">IFERROR(__xludf.DUMMYFUNCTION("""COMPUTED_VALUE"""),-75.3879)</f>
        <v>-75.387900000000002</v>
      </c>
      <c r="E222" s="2">
        <f ca="1">IFERROR(__xludf.DUMMYFUNCTION("""COMPUTED_VALUE"""),0)</f>
        <v>0</v>
      </c>
      <c r="F222" s="2">
        <f ca="1">IFERROR(__xludf.DUMMYFUNCTION("""COMPUTED_VALUE"""),0)</f>
        <v>0</v>
      </c>
      <c r="G222" s="2">
        <f ca="1">IFERROR(__xludf.DUMMYFUNCTION("""COMPUTED_VALUE"""),0)</f>
        <v>0</v>
      </c>
      <c r="H222" s="2">
        <f ca="1">IFERROR(__xludf.DUMMYFUNCTION("""COMPUTED_VALUE"""),0)</f>
        <v>0</v>
      </c>
      <c r="I222" s="2">
        <f ca="1">IFERROR(__xludf.DUMMYFUNCTION("""COMPUTED_VALUE"""),0)</f>
        <v>0</v>
      </c>
      <c r="J222" s="2">
        <f ca="1">IFERROR(__xludf.DUMMYFUNCTION("""COMPUTED_VALUE"""),0)</f>
        <v>0</v>
      </c>
      <c r="K222" s="2">
        <f ca="1">IFERROR(__xludf.DUMMYFUNCTION("""COMPUTED_VALUE"""),0)</f>
        <v>0</v>
      </c>
      <c r="L222" s="2">
        <f ca="1">IFERROR(__xludf.DUMMYFUNCTION("""COMPUTED_VALUE"""),0)</f>
        <v>0</v>
      </c>
      <c r="M222" s="2">
        <f ca="1">IFERROR(__xludf.DUMMYFUNCTION("""COMPUTED_VALUE"""),0)</f>
        <v>0</v>
      </c>
      <c r="N222" s="2">
        <f ca="1">IFERROR(__xludf.DUMMYFUNCTION("""COMPUTED_VALUE"""),0)</f>
        <v>0</v>
      </c>
      <c r="O222" s="2">
        <f ca="1">IFERROR(__xludf.DUMMYFUNCTION("""COMPUTED_VALUE"""),0)</f>
        <v>0</v>
      </c>
      <c r="P222" s="2">
        <f ca="1">IFERROR(__xludf.DUMMYFUNCTION("""COMPUTED_VALUE"""),0)</f>
        <v>0</v>
      </c>
      <c r="Q222" s="2">
        <f ca="1">IFERROR(__xludf.DUMMYFUNCTION("""COMPUTED_VALUE"""),0)</f>
        <v>0</v>
      </c>
      <c r="R222" s="2">
        <f ca="1">IFERROR(__xludf.DUMMYFUNCTION("""COMPUTED_VALUE"""),0)</f>
        <v>0</v>
      </c>
      <c r="S222" s="2">
        <f ca="1">IFERROR(__xludf.DUMMYFUNCTION("""COMPUTED_VALUE"""),0)</f>
        <v>0</v>
      </c>
      <c r="T222" s="2">
        <f ca="1">IFERROR(__xludf.DUMMYFUNCTION("""COMPUTED_VALUE"""),0)</f>
        <v>0</v>
      </c>
      <c r="U222" s="2">
        <f ca="1">IFERROR(__xludf.DUMMYFUNCTION("""COMPUTED_VALUE"""),0)</f>
        <v>0</v>
      </c>
      <c r="V222" s="2">
        <f ca="1">IFERROR(__xludf.DUMMYFUNCTION("""COMPUTED_VALUE"""),0)</f>
        <v>0</v>
      </c>
      <c r="W222" s="2">
        <f ca="1">IFERROR(__xludf.DUMMYFUNCTION("""COMPUTED_VALUE"""),0)</f>
        <v>0</v>
      </c>
      <c r="X222" s="2">
        <f ca="1">IFERROR(__xludf.DUMMYFUNCTION("""COMPUTED_VALUE"""),0)</f>
        <v>0</v>
      </c>
      <c r="Y222" s="2">
        <f ca="1">IFERROR(__xludf.DUMMYFUNCTION("""COMPUTED_VALUE"""),0)</f>
        <v>0</v>
      </c>
      <c r="Z222" s="2">
        <f ca="1">IFERROR(__xludf.DUMMYFUNCTION("""COMPUTED_VALUE"""),0)</f>
        <v>0</v>
      </c>
      <c r="AA222" s="2">
        <f ca="1">IFERROR(__xludf.DUMMYFUNCTION("""COMPUTED_VALUE"""),0)</f>
        <v>0</v>
      </c>
      <c r="AB222" s="2">
        <f ca="1">IFERROR(__xludf.DUMMYFUNCTION("""COMPUTED_VALUE"""),0)</f>
        <v>0</v>
      </c>
      <c r="AC222" s="2">
        <f ca="1">IFERROR(__xludf.DUMMYFUNCTION("""COMPUTED_VALUE"""),0)</f>
        <v>0</v>
      </c>
      <c r="AD222" s="2">
        <f ca="1">IFERROR(__xludf.DUMMYFUNCTION("""COMPUTED_VALUE"""),0)</f>
        <v>0</v>
      </c>
      <c r="AE222" s="2">
        <f ca="1">IFERROR(__xludf.DUMMYFUNCTION("""COMPUTED_VALUE"""),0)</f>
        <v>0</v>
      </c>
      <c r="AF222" s="2">
        <f ca="1">IFERROR(__xludf.DUMMYFUNCTION("""COMPUTED_VALUE"""),0)</f>
        <v>0</v>
      </c>
      <c r="AG222" s="2">
        <f ca="1">IFERROR(__xludf.DUMMYFUNCTION("""COMPUTED_VALUE"""),0)</f>
        <v>0</v>
      </c>
      <c r="AH222" s="2">
        <f ca="1">IFERROR(__xludf.DUMMYFUNCTION("""COMPUTED_VALUE"""),0)</f>
        <v>0</v>
      </c>
      <c r="AI222" s="2">
        <f ca="1">IFERROR(__xludf.DUMMYFUNCTION("""COMPUTED_VALUE"""),0)</f>
        <v>0</v>
      </c>
      <c r="AJ222" s="2">
        <f ca="1">IFERROR(__xludf.DUMMYFUNCTION("""COMPUTED_VALUE"""),0)</f>
        <v>0</v>
      </c>
      <c r="AK222" s="2">
        <f ca="1">IFERROR(__xludf.DUMMYFUNCTION("""COMPUTED_VALUE"""),0)</f>
        <v>0</v>
      </c>
      <c r="AL222" s="2">
        <f ca="1">IFERROR(__xludf.DUMMYFUNCTION("""COMPUTED_VALUE"""),0)</f>
        <v>0</v>
      </c>
      <c r="AM222" s="2">
        <f ca="1">IFERROR(__xludf.DUMMYFUNCTION("""COMPUTED_VALUE"""),0)</f>
        <v>0</v>
      </c>
      <c r="AN222" s="2">
        <f ca="1">IFERROR(__xludf.DUMMYFUNCTION("""COMPUTED_VALUE"""),0)</f>
        <v>0</v>
      </c>
      <c r="AO222" s="2">
        <f ca="1">IFERROR(__xludf.DUMMYFUNCTION("""COMPUTED_VALUE"""),0)</f>
        <v>0</v>
      </c>
      <c r="AP222" s="2">
        <f ca="1">IFERROR(__xludf.DUMMYFUNCTION("""COMPUTED_VALUE"""),0)</f>
        <v>0</v>
      </c>
      <c r="AQ222" s="2">
        <f ca="1">IFERROR(__xludf.DUMMYFUNCTION("""COMPUTED_VALUE"""),0)</f>
        <v>0</v>
      </c>
      <c r="AR222" s="2">
        <f ca="1">IFERROR(__xludf.DUMMYFUNCTION("""COMPUTED_VALUE"""),0)</f>
        <v>0</v>
      </c>
      <c r="AS222" s="2">
        <f ca="1">IFERROR(__xludf.DUMMYFUNCTION("""COMPUTED_VALUE"""),0)</f>
        <v>0</v>
      </c>
      <c r="AT222" s="2">
        <f ca="1">IFERROR(__xludf.DUMMYFUNCTION("""COMPUTED_VALUE"""),0)</f>
        <v>0</v>
      </c>
      <c r="AU222" s="2">
        <f ca="1">IFERROR(__xludf.DUMMYFUNCTION("""COMPUTED_VALUE"""),0)</f>
        <v>0</v>
      </c>
      <c r="AV222" s="2">
        <f ca="1">IFERROR(__xludf.DUMMYFUNCTION("""COMPUTED_VALUE"""),0)</f>
        <v>0</v>
      </c>
      <c r="AW222" s="2">
        <f ca="1">IFERROR(__xludf.DUMMYFUNCTION("""COMPUTED_VALUE"""),0)</f>
        <v>0</v>
      </c>
      <c r="AX222" s="2">
        <f ca="1">IFERROR(__xludf.DUMMYFUNCTION("""COMPUTED_VALUE"""),0)</f>
        <v>0</v>
      </c>
      <c r="AY222" s="2">
        <f ca="1">IFERROR(__xludf.DUMMYFUNCTION("""COMPUTED_VALUE"""),0)</f>
        <v>0</v>
      </c>
      <c r="AZ222" s="2">
        <f ca="1">IFERROR(__xludf.DUMMYFUNCTION("""COMPUTED_VALUE"""),0)</f>
        <v>0</v>
      </c>
    </row>
    <row r="223" spans="1:52" ht="13.2" x14ac:dyDescent="0.25">
      <c r="A223" s="2" t="str">
        <f ca="1">IFERROR(__xludf.DUMMYFUNCTION("""COMPUTED_VALUE"""),"")</f>
        <v/>
      </c>
      <c r="B223" s="2" t="str">
        <f ca="1">IFERROR(__xludf.DUMMYFUNCTION("""COMPUTED_VALUE"""),"Bangladesh")</f>
        <v>Bangladesh</v>
      </c>
      <c r="C223" s="2">
        <f ca="1">IFERROR(__xludf.DUMMYFUNCTION("""COMPUTED_VALUE"""),23.685)</f>
        <v>23.684999999999999</v>
      </c>
      <c r="D223" s="2">
        <f ca="1">IFERROR(__xludf.DUMMYFUNCTION("""COMPUTED_VALUE"""),90.3563)</f>
        <v>90.356300000000005</v>
      </c>
      <c r="E223" s="2">
        <f ca="1">IFERROR(__xludf.DUMMYFUNCTION("""COMPUTED_VALUE"""),0)</f>
        <v>0</v>
      </c>
      <c r="F223" s="2">
        <f ca="1">IFERROR(__xludf.DUMMYFUNCTION("""COMPUTED_VALUE"""),0)</f>
        <v>0</v>
      </c>
      <c r="G223" s="2">
        <f ca="1">IFERROR(__xludf.DUMMYFUNCTION("""COMPUTED_VALUE"""),0)</f>
        <v>0</v>
      </c>
      <c r="H223" s="2">
        <f ca="1">IFERROR(__xludf.DUMMYFUNCTION("""COMPUTED_VALUE"""),0)</f>
        <v>0</v>
      </c>
      <c r="I223" s="2">
        <f ca="1">IFERROR(__xludf.DUMMYFUNCTION("""COMPUTED_VALUE"""),0)</f>
        <v>0</v>
      </c>
      <c r="J223" s="2">
        <f ca="1">IFERROR(__xludf.DUMMYFUNCTION("""COMPUTED_VALUE"""),0)</f>
        <v>0</v>
      </c>
      <c r="K223" s="2">
        <f ca="1">IFERROR(__xludf.DUMMYFUNCTION("""COMPUTED_VALUE"""),0)</f>
        <v>0</v>
      </c>
      <c r="L223" s="2">
        <f ca="1">IFERROR(__xludf.DUMMYFUNCTION("""COMPUTED_VALUE"""),0)</f>
        <v>0</v>
      </c>
      <c r="M223" s="2">
        <f ca="1">IFERROR(__xludf.DUMMYFUNCTION("""COMPUTED_VALUE"""),0)</f>
        <v>0</v>
      </c>
      <c r="N223" s="2">
        <f ca="1">IFERROR(__xludf.DUMMYFUNCTION("""COMPUTED_VALUE"""),0)</f>
        <v>0</v>
      </c>
      <c r="O223" s="2">
        <f ca="1">IFERROR(__xludf.DUMMYFUNCTION("""COMPUTED_VALUE"""),0)</f>
        <v>0</v>
      </c>
      <c r="P223" s="2">
        <f ca="1">IFERROR(__xludf.DUMMYFUNCTION("""COMPUTED_VALUE"""),0)</f>
        <v>0</v>
      </c>
      <c r="Q223" s="2">
        <f ca="1">IFERROR(__xludf.DUMMYFUNCTION("""COMPUTED_VALUE"""),0)</f>
        <v>0</v>
      </c>
      <c r="R223" s="2">
        <f ca="1">IFERROR(__xludf.DUMMYFUNCTION("""COMPUTED_VALUE"""),0)</f>
        <v>0</v>
      </c>
      <c r="S223" s="2">
        <f ca="1">IFERROR(__xludf.DUMMYFUNCTION("""COMPUTED_VALUE"""),0)</f>
        <v>0</v>
      </c>
      <c r="T223" s="2">
        <f ca="1">IFERROR(__xludf.DUMMYFUNCTION("""COMPUTED_VALUE"""),0)</f>
        <v>0</v>
      </c>
      <c r="U223" s="2">
        <f ca="1">IFERROR(__xludf.DUMMYFUNCTION("""COMPUTED_VALUE"""),0)</f>
        <v>0</v>
      </c>
      <c r="V223" s="2">
        <f ca="1">IFERROR(__xludf.DUMMYFUNCTION("""COMPUTED_VALUE"""),0)</f>
        <v>0</v>
      </c>
      <c r="W223" s="2">
        <f ca="1">IFERROR(__xludf.DUMMYFUNCTION("""COMPUTED_VALUE"""),0)</f>
        <v>0</v>
      </c>
      <c r="X223" s="2">
        <f ca="1">IFERROR(__xludf.DUMMYFUNCTION("""COMPUTED_VALUE"""),0)</f>
        <v>0</v>
      </c>
      <c r="Y223" s="2">
        <f ca="1">IFERROR(__xludf.DUMMYFUNCTION("""COMPUTED_VALUE"""),0)</f>
        <v>0</v>
      </c>
      <c r="Z223" s="2">
        <f ca="1">IFERROR(__xludf.DUMMYFUNCTION("""COMPUTED_VALUE"""),0)</f>
        <v>0</v>
      </c>
      <c r="AA223" s="2">
        <f ca="1">IFERROR(__xludf.DUMMYFUNCTION("""COMPUTED_VALUE"""),0)</f>
        <v>0</v>
      </c>
      <c r="AB223" s="2">
        <f ca="1">IFERROR(__xludf.DUMMYFUNCTION("""COMPUTED_VALUE"""),0)</f>
        <v>0</v>
      </c>
      <c r="AC223" s="2">
        <f ca="1">IFERROR(__xludf.DUMMYFUNCTION("""COMPUTED_VALUE"""),0)</f>
        <v>0</v>
      </c>
      <c r="AD223" s="2">
        <f ca="1">IFERROR(__xludf.DUMMYFUNCTION("""COMPUTED_VALUE"""),0)</f>
        <v>0</v>
      </c>
      <c r="AE223" s="2">
        <f ca="1">IFERROR(__xludf.DUMMYFUNCTION("""COMPUTED_VALUE"""),0)</f>
        <v>0</v>
      </c>
      <c r="AF223" s="2">
        <f ca="1">IFERROR(__xludf.DUMMYFUNCTION("""COMPUTED_VALUE"""),0)</f>
        <v>0</v>
      </c>
      <c r="AG223" s="2">
        <f ca="1">IFERROR(__xludf.DUMMYFUNCTION("""COMPUTED_VALUE"""),0)</f>
        <v>0</v>
      </c>
      <c r="AH223" s="2">
        <f ca="1">IFERROR(__xludf.DUMMYFUNCTION("""COMPUTED_VALUE"""),0)</f>
        <v>0</v>
      </c>
      <c r="AI223" s="2">
        <f ca="1">IFERROR(__xludf.DUMMYFUNCTION("""COMPUTED_VALUE"""),0)</f>
        <v>0</v>
      </c>
      <c r="AJ223" s="2">
        <f ca="1">IFERROR(__xludf.DUMMYFUNCTION("""COMPUTED_VALUE"""),0)</f>
        <v>0</v>
      </c>
      <c r="AK223" s="2">
        <f ca="1">IFERROR(__xludf.DUMMYFUNCTION("""COMPUTED_VALUE"""),0)</f>
        <v>0</v>
      </c>
      <c r="AL223" s="2">
        <f ca="1">IFERROR(__xludf.DUMMYFUNCTION("""COMPUTED_VALUE"""),0)</f>
        <v>0</v>
      </c>
      <c r="AM223" s="2">
        <f ca="1">IFERROR(__xludf.DUMMYFUNCTION("""COMPUTED_VALUE"""),0)</f>
        <v>0</v>
      </c>
      <c r="AN223" s="2">
        <f ca="1">IFERROR(__xludf.DUMMYFUNCTION("""COMPUTED_VALUE"""),0)</f>
        <v>0</v>
      </c>
      <c r="AO223" s="2">
        <f ca="1">IFERROR(__xludf.DUMMYFUNCTION("""COMPUTED_VALUE"""),0)</f>
        <v>0</v>
      </c>
      <c r="AP223" s="2">
        <f ca="1">IFERROR(__xludf.DUMMYFUNCTION("""COMPUTED_VALUE"""),0)</f>
        <v>0</v>
      </c>
      <c r="AQ223" s="2">
        <f ca="1">IFERROR(__xludf.DUMMYFUNCTION("""COMPUTED_VALUE"""),0)</f>
        <v>0</v>
      </c>
      <c r="AR223" s="2">
        <f ca="1">IFERROR(__xludf.DUMMYFUNCTION("""COMPUTED_VALUE"""),0)</f>
        <v>0</v>
      </c>
      <c r="AS223" s="2">
        <f ca="1">IFERROR(__xludf.DUMMYFUNCTION("""COMPUTED_VALUE"""),0)</f>
        <v>0</v>
      </c>
      <c r="AT223" s="2">
        <f ca="1">IFERROR(__xludf.DUMMYFUNCTION("""COMPUTED_VALUE"""),0)</f>
        <v>0</v>
      </c>
      <c r="AU223" s="2">
        <f ca="1">IFERROR(__xludf.DUMMYFUNCTION("""COMPUTED_VALUE"""),0)</f>
        <v>0</v>
      </c>
      <c r="AV223" s="2">
        <f ca="1">IFERROR(__xludf.DUMMYFUNCTION("""COMPUTED_VALUE"""),0)</f>
        <v>0</v>
      </c>
      <c r="AW223" s="2">
        <f ca="1">IFERROR(__xludf.DUMMYFUNCTION("""COMPUTED_VALUE"""),0)</f>
        <v>0</v>
      </c>
      <c r="AX223" s="2">
        <f ca="1">IFERROR(__xludf.DUMMYFUNCTION("""COMPUTED_VALUE"""),0)</f>
        <v>0</v>
      </c>
      <c r="AY223" s="2">
        <f ca="1">IFERROR(__xludf.DUMMYFUNCTION("""COMPUTED_VALUE"""),0)</f>
        <v>0</v>
      </c>
      <c r="AZ223" s="2">
        <f ca="1">IFERROR(__xludf.DUMMYFUNCTION("""COMPUTED_VALUE"""),0)</f>
        <v>0</v>
      </c>
    </row>
    <row r="224" spans="1:52" ht="13.2" x14ac:dyDescent="0.25">
      <c r="A224" s="2" t="str">
        <f ca="1">IFERROR(__xludf.DUMMYFUNCTION("""COMPUTED_VALUE"""),"Fairfax County, VA")</f>
        <v>Fairfax County, VA</v>
      </c>
      <c r="B224" s="2" t="str">
        <f ca="1">IFERROR(__xludf.DUMMYFUNCTION("""COMPUTED_VALUE"""),"US")</f>
        <v>US</v>
      </c>
      <c r="C224" s="2">
        <f ca="1">IFERROR(__xludf.DUMMYFUNCTION("""COMPUTED_VALUE"""),38.9085)</f>
        <v>38.908499999999997</v>
      </c>
      <c r="D224" s="2">
        <f ca="1">IFERROR(__xludf.DUMMYFUNCTION("""COMPUTED_VALUE"""),-77.2405)</f>
        <v>-77.240499999999997</v>
      </c>
      <c r="E224" s="2">
        <f ca="1">IFERROR(__xludf.DUMMYFUNCTION("""COMPUTED_VALUE"""),0)</f>
        <v>0</v>
      </c>
      <c r="F224" s="2">
        <f ca="1">IFERROR(__xludf.DUMMYFUNCTION("""COMPUTED_VALUE"""),0)</f>
        <v>0</v>
      </c>
      <c r="G224" s="2">
        <f ca="1">IFERROR(__xludf.DUMMYFUNCTION("""COMPUTED_VALUE"""),0)</f>
        <v>0</v>
      </c>
      <c r="H224" s="2">
        <f ca="1">IFERROR(__xludf.DUMMYFUNCTION("""COMPUTED_VALUE"""),0)</f>
        <v>0</v>
      </c>
      <c r="I224" s="2">
        <f ca="1">IFERROR(__xludf.DUMMYFUNCTION("""COMPUTED_VALUE"""),0)</f>
        <v>0</v>
      </c>
      <c r="J224" s="2">
        <f ca="1">IFERROR(__xludf.DUMMYFUNCTION("""COMPUTED_VALUE"""),0)</f>
        <v>0</v>
      </c>
      <c r="K224" s="2">
        <f ca="1">IFERROR(__xludf.DUMMYFUNCTION("""COMPUTED_VALUE"""),0)</f>
        <v>0</v>
      </c>
      <c r="L224" s="2">
        <f ca="1">IFERROR(__xludf.DUMMYFUNCTION("""COMPUTED_VALUE"""),0)</f>
        <v>0</v>
      </c>
      <c r="M224" s="2">
        <f ca="1">IFERROR(__xludf.DUMMYFUNCTION("""COMPUTED_VALUE"""),0)</f>
        <v>0</v>
      </c>
      <c r="N224" s="2">
        <f ca="1">IFERROR(__xludf.DUMMYFUNCTION("""COMPUTED_VALUE"""),0)</f>
        <v>0</v>
      </c>
      <c r="O224" s="2">
        <f ca="1">IFERROR(__xludf.DUMMYFUNCTION("""COMPUTED_VALUE"""),0)</f>
        <v>0</v>
      </c>
      <c r="P224" s="2">
        <f ca="1">IFERROR(__xludf.DUMMYFUNCTION("""COMPUTED_VALUE"""),0)</f>
        <v>0</v>
      </c>
      <c r="Q224" s="2">
        <f ca="1">IFERROR(__xludf.DUMMYFUNCTION("""COMPUTED_VALUE"""),0)</f>
        <v>0</v>
      </c>
      <c r="R224" s="2">
        <f ca="1">IFERROR(__xludf.DUMMYFUNCTION("""COMPUTED_VALUE"""),0)</f>
        <v>0</v>
      </c>
      <c r="S224" s="2">
        <f ca="1">IFERROR(__xludf.DUMMYFUNCTION("""COMPUTED_VALUE"""),0)</f>
        <v>0</v>
      </c>
      <c r="T224" s="2">
        <f ca="1">IFERROR(__xludf.DUMMYFUNCTION("""COMPUTED_VALUE"""),0)</f>
        <v>0</v>
      </c>
      <c r="U224" s="2">
        <f ca="1">IFERROR(__xludf.DUMMYFUNCTION("""COMPUTED_VALUE"""),0)</f>
        <v>0</v>
      </c>
      <c r="V224" s="2">
        <f ca="1">IFERROR(__xludf.DUMMYFUNCTION("""COMPUTED_VALUE"""),0)</f>
        <v>0</v>
      </c>
      <c r="W224" s="2">
        <f ca="1">IFERROR(__xludf.DUMMYFUNCTION("""COMPUTED_VALUE"""),0)</f>
        <v>0</v>
      </c>
      <c r="X224" s="2">
        <f ca="1">IFERROR(__xludf.DUMMYFUNCTION("""COMPUTED_VALUE"""),0)</f>
        <v>0</v>
      </c>
      <c r="Y224" s="2">
        <f ca="1">IFERROR(__xludf.DUMMYFUNCTION("""COMPUTED_VALUE"""),0)</f>
        <v>0</v>
      </c>
      <c r="Z224" s="2">
        <f ca="1">IFERROR(__xludf.DUMMYFUNCTION("""COMPUTED_VALUE"""),0)</f>
        <v>0</v>
      </c>
      <c r="AA224" s="2">
        <f ca="1">IFERROR(__xludf.DUMMYFUNCTION("""COMPUTED_VALUE"""),0)</f>
        <v>0</v>
      </c>
      <c r="AB224" s="2">
        <f ca="1">IFERROR(__xludf.DUMMYFUNCTION("""COMPUTED_VALUE"""),0)</f>
        <v>0</v>
      </c>
      <c r="AC224" s="2">
        <f ca="1">IFERROR(__xludf.DUMMYFUNCTION("""COMPUTED_VALUE"""),0)</f>
        <v>0</v>
      </c>
      <c r="AD224" s="2">
        <f ca="1">IFERROR(__xludf.DUMMYFUNCTION("""COMPUTED_VALUE"""),0)</f>
        <v>0</v>
      </c>
      <c r="AE224" s="2">
        <f ca="1">IFERROR(__xludf.DUMMYFUNCTION("""COMPUTED_VALUE"""),0)</f>
        <v>0</v>
      </c>
      <c r="AF224" s="2">
        <f ca="1">IFERROR(__xludf.DUMMYFUNCTION("""COMPUTED_VALUE"""),0)</f>
        <v>0</v>
      </c>
      <c r="AG224" s="2">
        <f ca="1">IFERROR(__xludf.DUMMYFUNCTION("""COMPUTED_VALUE"""),0)</f>
        <v>0</v>
      </c>
      <c r="AH224" s="2">
        <f ca="1">IFERROR(__xludf.DUMMYFUNCTION("""COMPUTED_VALUE"""),0)</f>
        <v>0</v>
      </c>
      <c r="AI224" s="2">
        <f ca="1">IFERROR(__xludf.DUMMYFUNCTION("""COMPUTED_VALUE"""),0)</f>
        <v>0</v>
      </c>
      <c r="AJ224" s="2">
        <f ca="1">IFERROR(__xludf.DUMMYFUNCTION("""COMPUTED_VALUE"""),0)</f>
        <v>0</v>
      </c>
      <c r="AK224" s="2">
        <f ca="1">IFERROR(__xludf.DUMMYFUNCTION("""COMPUTED_VALUE"""),0)</f>
        <v>0</v>
      </c>
      <c r="AL224" s="2">
        <f ca="1">IFERROR(__xludf.DUMMYFUNCTION("""COMPUTED_VALUE"""),0)</f>
        <v>0</v>
      </c>
      <c r="AM224" s="2">
        <f ca="1">IFERROR(__xludf.DUMMYFUNCTION("""COMPUTED_VALUE"""),0)</f>
        <v>0</v>
      </c>
      <c r="AN224" s="2">
        <f ca="1">IFERROR(__xludf.DUMMYFUNCTION("""COMPUTED_VALUE"""),0)</f>
        <v>0</v>
      </c>
      <c r="AO224" s="2">
        <f ca="1">IFERROR(__xludf.DUMMYFUNCTION("""COMPUTED_VALUE"""),0)</f>
        <v>0</v>
      </c>
      <c r="AP224" s="2">
        <f ca="1">IFERROR(__xludf.DUMMYFUNCTION("""COMPUTED_VALUE"""),0)</f>
        <v>0</v>
      </c>
      <c r="AQ224" s="2">
        <f ca="1">IFERROR(__xludf.DUMMYFUNCTION("""COMPUTED_VALUE"""),0)</f>
        <v>0</v>
      </c>
      <c r="AR224" s="2">
        <f ca="1">IFERROR(__xludf.DUMMYFUNCTION("""COMPUTED_VALUE"""),0)</f>
        <v>0</v>
      </c>
      <c r="AS224" s="2">
        <f ca="1">IFERROR(__xludf.DUMMYFUNCTION("""COMPUTED_VALUE"""),0)</f>
        <v>0</v>
      </c>
      <c r="AT224" s="2">
        <f ca="1">IFERROR(__xludf.DUMMYFUNCTION("""COMPUTED_VALUE"""),0)</f>
        <v>0</v>
      </c>
      <c r="AU224" s="2">
        <f ca="1">IFERROR(__xludf.DUMMYFUNCTION("""COMPUTED_VALUE"""),0)</f>
        <v>0</v>
      </c>
      <c r="AV224" s="2">
        <f ca="1">IFERROR(__xludf.DUMMYFUNCTION("""COMPUTED_VALUE"""),0)</f>
        <v>0</v>
      </c>
      <c r="AW224" s="2">
        <f ca="1">IFERROR(__xludf.DUMMYFUNCTION("""COMPUTED_VALUE"""),0)</f>
        <v>0</v>
      </c>
      <c r="AX224" s="2">
        <f ca="1">IFERROR(__xludf.DUMMYFUNCTION("""COMPUTED_VALUE"""),0)</f>
        <v>0</v>
      </c>
      <c r="AY224" s="2">
        <f ca="1">IFERROR(__xludf.DUMMYFUNCTION("""COMPUTED_VALUE"""),0)</f>
        <v>0</v>
      </c>
      <c r="AZ224" s="2">
        <f ca="1">IFERROR(__xludf.DUMMYFUNCTION("""COMPUTED_VALUE"""),0)</f>
        <v>0</v>
      </c>
    </row>
    <row r="225" spans="1:52" ht="13.2" x14ac:dyDescent="0.25">
      <c r="A225" s="2" t="str">
        <f ca="1">IFERROR(__xludf.DUMMYFUNCTION("""COMPUTED_VALUE"""),"Rockingham County, NH")</f>
        <v>Rockingham County, NH</v>
      </c>
      <c r="B225" s="2" t="str">
        <f ca="1">IFERROR(__xludf.DUMMYFUNCTION("""COMPUTED_VALUE"""),"US")</f>
        <v>US</v>
      </c>
      <c r="C225" s="2">
        <f ca="1">IFERROR(__xludf.DUMMYFUNCTION("""COMPUTED_VALUE"""),42.9931)</f>
        <v>42.993099999999998</v>
      </c>
      <c r="D225" s="2">
        <f ca="1">IFERROR(__xludf.DUMMYFUNCTION("""COMPUTED_VALUE"""),-71.0498)</f>
        <v>-71.049800000000005</v>
      </c>
      <c r="E225" s="2">
        <f ca="1">IFERROR(__xludf.DUMMYFUNCTION("""COMPUTED_VALUE"""),0)</f>
        <v>0</v>
      </c>
      <c r="F225" s="2">
        <f ca="1">IFERROR(__xludf.DUMMYFUNCTION("""COMPUTED_VALUE"""),0)</f>
        <v>0</v>
      </c>
      <c r="G225" s="2">
        <f ca="1">IFERROR(__xludf.DUMMYFUNCTION("""COMPUTED_VALUE"""),0)</f>
        <v>0</v>
      </c>
      <c r="H225" s="2">
        <f ca="1">IFERROR(__xludf.DUMMYFUNCTION("""COMPUTED_VALUE"""),0)</f>
        <v>0</v>
      </c>
      <c r="I225" s="2">
        <f ca="1">IFERROR(__xludf.DUMMYFUNCTION("""COMPUTED_VALUE"""),0)</f>
        <v>0</v>
      </c>
      <c r="J225" s="2">
        <f ca="1">IFERROR(__xludf.DUMMYFUNCTION("""COMPUTED_VALUE"""),0)</f>
        <v>0</v>
      </c>
      <c r="K225" s="2">
        <f ca="1">IFERROR(__xludf.DUMMYFUNCTION("""COMPUTED_VALUE"""),0)</f>
        <v>0</v>
      </c>
      <c r="L225" s="2">
        <f ca="1">IFERROR(__xludf.DUMMYFUNCTION("""COMPUTED_VALUE"""),0)</f>
        <v>0</v>
      </c>
      <c r="M225" s="2">
        <f ca="1">IFERROR(__xludf.DUMMYFUNCTION("""COMPUTED_VALUE"""),0)</f>
        <v>0</v>
      </c>
      <c r="N225" s="2">
        <f ca="1">IFERROR(__xludf.DUMMYFUNCTION("""COMPUTED_VALUE"""),0)</f>
        <v>0</v>
      </c>
      <c r="O225" s="2">
        <f ca="1">IFERROR(__xludf.DUMMYFUNCTION("""COMPUTED_VALUE"""),0)</f>
        <v>0</v>
      </c>
      <c r="P225" s="2">
        <f ca="1">IFERROR(__xludf.DUMMYFUNCTION("""COMPUTED_VALUE"""),0)</f>
        <v>0</v>
      </c>
      <c r="Q225" s="2">
        <f ca="1">IFERROR(__xludf.DUMMYFUNCTION("""COMPUTED_VALUE"""),0)</f>
        <v>0</v>
      </c>
      <c r="R225" s="2">
        <f ca="1">IFERROR(__xludf.DUMMYFUNCTION("""COMPUTED_VALUE"""),0)</f>
        <v>0</v>
      </c>
      <c r="S225" s="2">
        <f ca="1">IFERROR(__xludf.DUMMYFUNCTION("""COMPUTED_VALUE"""),0)</f>
        <v>0</v>
      </c>
      <c r="T225" s="2">
        <f ca="1">IFERROR(__xludf.DUMMYFUNCTION("""COMPUTED_VALUE"""),0)</f>
        <v>0</v>
      </c>
      <c r="U225" s="2">
        <f ca="1">IFERROR(__xludf.DUMMYFUNCTION("""COMPUTED_VALUE"""),0)</f>
        <v>0</v>
      </c>
      <c r="V225" s="2">
        <f ca="1">IFERROR(__xludf.DUMMYFUNCTION("""COMPUTED_VALUE"""),0)</f>
        <v>0</v>
      </c>
      <c r="W225" s="2">
        <f ca="1">IFERROR(__xludf.DUMMYFUNCTION("""COMPUTED_VALUE"""),0)</f>
        <v>0</v>
      </c>
      <c r="X225" s="2">
        <f ca="1">IFERROR(__xludf.DUMMYFUNCTION("""COMPUTED_VALUE"""),0)</f>
        <v>0</v>
      </c>
      <c r="Y225" s="2">
        <f ca="1">IFERROR(__xludf.DUMMYFUNCTION("""COMPUTED_VALUE"""),0)</f>
        <v>0</v>
      </c>
      <c r="Z225" s="2">
        <f ca="1">IFERROR(__xludf.DUMMYFUNCTION("""COMPUTED_VALUE"""),0)</f>
        <v>0</v>
      </c>
      <c r="AA225" s="2">
        <f ca="1">IFERROR(__xludf.DUMMYFUNCTION("""COMPUTED_VALUE"""),0)</f>
        <v>0</v>
      </c>
      <c r="AB225" s="2">
        <f ca="1">IFERROR(__xludf.DUMMYFUNCTION("""COMPUTED_VALUE"""),0)</f>
        <v>0</v>
      </c>
      <c r="AC225" s="2">
        <f ca="1">IFERROR(__xludf.DUMMYFUNCTION("""COMPUTED_VALUE"""),0)</f>
        <v>0</v>
      </c>
      <c r="AD225" s="2">
        <f ca="1">IFERROR(__xludf.DUMMYFUNCTION("""COMPUTED_VALUE"""),0)</f>
        <v>0</v>
      </c>
      <c r="AE225" s="2">
        <f ca="1">IFERROR(__xludf.DUMMYFUNCTION("""COMPUTED_VALUE"""),0)</f>
        <v>0</v>
      </c>
      <c r="AF225" s="2">
        <f ca="1">IFERROR(__xludf.DUMMYFUNCTION("""COMPUTED_VALUE"""),0)</f>
        <v>0</v>
      </c>
      <c r="AG225" s="2">
        <f ca="1">IFERROR(__xludf.DUMMYFUNCTION("""COMPUTED_VALUE"""),0)</f>
        <v>0</v>
      </c>
      <c r="AH225" s="2">
        <f ca="1">IFERROR(__xludf.DUMMYFUNCTION("""COMPUTED_VALUE"""),0)</f>
        <v>0</v>
      </c>
      <c r="AI225" s="2">
        <f ca="1">IFERROR(__xludf.DUMMYFUNCTION("""COMPUTED_VALUE"""),0)</f>
        <v>0</v>
      </c>
      <c r="AJ225" s="2">
        <f ca="1">IFERROR(__xludf.DUMMYFUNCTION("""COMPUTED_VALUE"""),0)</f>
        <v>0</v>
      </c>
      <c r="AK225" s="2">
        <f ca="1">IFERROR(__xludf.DUMMYFUNCTION("""COMPUTED_VALUE"""),0)</f>
        <v>0</v>
      </c>
      <c r="AL225" s="2">
        <f ca="1">IFERROR(__xludf.DUMMYFUNCTION("""COMPUTED_VALUE"""),0)</f>
        <v>0</v>
      </c>
      <c r="AM225" s="2">
        <f ca="1">IFERROR(__xludf.DUMMYFUNCTION("""COMPUTED_VALUE"""),0)</f>
        <v>0</v>
      </c>
      <c r="AN225" s="2">
        <f ca="1">IFERROR(__xludf.DUMMYFUNCTION("""COMPUTED_VALUE"""),0)</f>
        <v>0</v>
      </c>
      <c r="AO225" s="2">
        <f ca="1">IFERROR(__xludf.DUMMYFUNCTION("""COMPUTED_VALUE"""),0)</f>
        <v>0</v>
      </c>
      <c r="AP225" s="2">
        <f ca="1">IFERROR(__xludf.DUMMYFUNCTION("""COMPUTED_VALUE"""),0)</f>
        <v>0</v>
      </c>
      <c r="AQ225" s="2">
        <f ca="1">IFERROR(__xludf.DUMMYFUNCTION("""COMPUTED_VALUE"""),0)</f>
        <v>0</v>
      </c>
      <c r="AR225" s="2">
        <f ca="1">IFERROR(__xludf.DUMMYFUNCTION("""COMPUTED_VALUE"""),0)</f>
        <v>0</v>
      </c>
      <c r="AS225" s="2">
        <f ca="1">IFERROR(__xludf.DUMMYFUNCTION("""COMPUTED_VALUE"""),0)</f>
        <v>0</v>
      </c>
      <c r="AT225" s="2">
        <f ca="1">IFERROR(__xludf.DUMMYFUNCTION("""COMPUTED_VALUE"""),0)</f>
        <v>0</v>
      </c>
      <c r="AU225" s="2">
        <f ca="1">IFERROR(__xludf.DUMMYFUNCTION("""COMPUTED_VALUE"""),0)</f>
        <v>0</v>
      </c>
      <c r="AV225" s="2">
        <f ca="1">IFERROR(__xludf.DUMMYFUNCTION("""COMPUTED_VALUE"""),0)</f>
        <v>0</v>
      </c>
      <c r="AW225" s="2">
        <f ca="1">IFERROR(__xludf.DUMMYFUNCTION("""COMPUTED_VALUE"""),0)</f>
        <v>0</v>
      </c>
      <c r="AX225" s="2">
        <f ca="1">IFERROR(__xludf.DUMMYFUNCTION("""COMPUTED_VALUE"""),0)</f>
        <v>0</v>
      </c>
      <c r="AY225" s="2">
        <f ca="1">IFERROR(__xludf.DUMMYFUNCTION("""COMPUTED_VALUE"""),0)</f>
        <v>0</v>
      </c>
      <c r="AZ225" s="2">
        <f ca="1">IFERROR(__xludf.DUMMYFUNCTION("""COMPUTED_VALUE"""),0)</f>
        <v>0</v>
      </c>
    </row>
    <row r="226" spans="1:52" ht="13.2" x14ac:dyDescent="0.25">
      <c r="A226" s="2" t="str">
        <f ca="1">IFERROR(__xludf.DUMMYFUNCTION("""COMPUTED_VALUE"""),"Washington, D.C.")</f>
        <v>Washington, D.C.</v>
      </c>
      <c r="B226" s="2" t="str">
        <f ca="1">IFERROR(__xludf.DUMMYFUNCTION("""COMPUTED_VALUE"""),"US")</f>
        <v>US</v>
      </c>
      <c r="C226" s="2">
        <f ca="1">IFERROR(__xludf.DUMMYFUNCTION("""COMPUTED_VALUE"""),38.9072)</f>
        <v>38.907200000000003</v>
      </c>
      <c r="D226" s="2">
        <f ca="1">IFERROR(__xludf.DUMMYFUNCTION("""COMPUTED_VALUE"""),-77.0369)</f>
        <v>-77.036900000000003</v>
      </c>
      <c r="E226" s="2">
        <f ca="1">IFERROR(__xludf.DUMMYFUNCTION("""COMPUTED_VALUE"""),0)</f>
        <v>0</v>
      </c>
      <c r="F226" s="2">
        <f ca="1">IFERROR(__xludf.DUMMYFUNCTION("""COMPUTED_VALUE"""),0)</f>
        <v>0</v>
      </c>
      <c r="G226" s="2">
        <f ca="1">IFERROR(__xludf.DUMMYFUNCTION("""COMPUTED_VALUE"""),0)</f>
        <v>0</v>
      </c>
      <c r="H226" s="2">
        <f ca="1">IFERROR(__xludf.DUMMYFUNCTION("""COMPUTED_VALUE"""),0)</f>
        <v>0</v>
      </c>
      <c r="I226" s="2">
        <f ca="1">IFERROR(__xludf.DUMMYFUNCTION("""COMPUTED_VALUE"""),0)</f>
        <v>0</v>
      </c>
      <c r="J226" s="2">
        <f ca="1">IFERROR(__xludf.DUMMYFUNCTION("""COMPUTED_VALUE"""),0)</f>
        <v>0</v>
      </c>
      <c r="K226" s="2">
        <f ca="1">IFERROR(__xludf.DUMMYFUNCTION("""COMPUTED_VALUE"""),0)</f>
        <v>0</v>
      </c>
      <c r="L226" s="2">
        <f ca="1">IFERROR(__xludf.DUMMYFUNCTION("""COMPUTED_VALUE"""),0)</f>
        <v>0</v>
      </c>
      <c r="M226" s="2">
        <f ca="1">IFERROR(__xludf.DUMMYFUNCTION("""COMPUTED_VALUE"""),0)</f>
        <v>0</v>
      </c>
      <c r="N226" s="2">
        <f ca="1">IFERROR(__xludf.DUMMYFUNCTION("""COMPUTED_VALUE"""),0)</f>
        <v>0</v>
      </c>
      <c r="O226" s="2">
        <f ca="1">IFERROR(__xludf.DUMMYFUNCTION("""COMPUTED_VALUE"""),0)</f>
        <v>0</v>
      </c>
      <c r="P226" s="2">
        <f ca="1">IFERROR(__xludf.DUMMYFUNCTION("""COMPUTED_VALUE"""),0)</f>
        <v>0</v>
      </c>
      <c r="Q226" s="2">
        <f ca="1">IFERROR(__xludf.DUMMYFUNCTION("""COMPUTED_VALUE"""),0)</f>
        <v>0</v>
      </c>
      <c r="R226" s="2">
        <f ca="1">IFERROR(__xludf.DUMMYFUNCTION("""COMPUTED_VALUE"""),0)</f>
        <v>0</v>
      </c>
      <c r="S226" s="2">
        <f ca="1">IFERROR(__xludf.DUMMYFUNCTION("""COMPUTED_VALUE"""),0)</f>
        <v>0</v>
      </c>
      <c r="T226" s="2">
        <f ca="1">IFERROR(__xludf.DUMMYFUNCTION("""COMPUTED_VALUE"""),0)</f>
        <v>0</v>
      </c>
      <c r="U226" s="2">
        <f ca="1">IFERROR(__xludf.DUMMYFUNCTION("""COMPUTED_VALUE"""),0)</f>
        <v>0</v>
      </c>
      <c r="V226" s="2">
        <f ca="1">IFERROR(__xludf.DUMMYFUNCTION("""COMPUTED_VALUE"""),0)</f>
        <v>0</v>
      </c>
      <c r="W226" s="2">
        <f ca="1">IFERROR(__xludf.DUMMYFUNCTION("""COMPUTED_VALUE"""),0)</f>
        <v>0</v>
      </c>
      <c r="X226" s="2">
        <f ca="1">IFERROR(__xludf.DUMMYFUNCTION("""COMPUTED_VALUE"""),0)</f>
        <v>0</v>
      </c>
      <c r="Y226" s="2">
        <f ca="1">IFERROR(__xludf.DUMMYFUNCTION("""COMPUTED_VALUE"""),0)</f>
        <v>0</v>
      </c>
      <c r="Z226" s="2">
        <f ca="1">IFERROR(__xludf.DUMMYFUNCTION("""COMPUTED_VALUE"""),0)</f>
        <v>0</v>
      </c>
      <c r="AA226" s="2">
        <f ca="1">IFERROR(__xludf.DUMMYFUNCTION("""COMPUTED_VALUE"""),0)</f>
        <v>0</v>
      </c>
      <c r="AB226" s="2">
        <f ca="1">IFERROR(__xludf.DUMMYFUNCTION("""COMPUTED_VALUE"""),0)</f>
        <v>0</v>
      </c>
      <c r="AC226" s="2">
        <f ca="1">IFERROR(__xludf.DUMMYFUNCTION("""COMPUTED_VALUE"""),0)</f>
        <v>0</v>
      </c>
      <c r="AD226" s="2">
        <f ca="1">IFERROR(__xludf.DUMMYFUNCTION("""COMPUTED_VALUE"""),0)</f>
        <v>0</v>
      </c>
      <c r="AE226" s="2">
        <f ca="1">IFERROR(__xludf.DUMMYFUNCTION("""COMPUTED_VALUE"""),0)</f>
        <v>0</v>
      </c>
      <c r="AF226" s="2">
        <f ca="1">IFERROR(__xludf.DUMMYFUNCTION("""COMPUTED_VALUE"""),0)</f>
        <v>0</v>
      </c>
      <c r="AG226" s="2">
        <f ca="1">IFERROR(__xludf.DUMMYFUNCTION("""COMPUTED_VALUE"""),0)</f>
        <v>0</v>
      </c>
      <c r="AH226" s="2">
        <f ca="1">IFERROR(__xludf.DUMMYFUNCTION("""COMPUTED_VALUE"""),0)</f>
        <v>0</v>
      </c>
      <c r="AI226" s="2">
        <f ca="1">IFERROR(__xludf.DUMMYFUNCTION("""COMPUTED_VALUE"""),0)</f>
        <v>0</v>
      </c>
      <c r="AJ226" s="2">
        <f ca="1">IFERROR(__xludf.DUMMYFUNCTION("""COMPUTED_VALUE"""),0)</f>
        <v>0</v>
      </c>
      <c r="AK226" s="2">
        <f ca="1">IFERROR(__xludf.DUMMYFUNCTION("""COMPUTED_VALUE"""),0)</f>
        <v>0</v>
      </c>
      <c r="AL226" s="2">
        <f ca="1">IFERROR(__xludf.DUMMYFUNCTION("""COMPUTED_VALUE"""),0)</f>
        <v>0</v>
      </c>
      <c r="AM226" s="2">
        <f ca="1">IFERROR(__xludf.DUMMYFUNCTION("""COMPUTED_VALUE"""),0)</f>
        <v>0</v>
      </c>
      <c r="AN226" s="2">
        <f ca="1">IFERROR(__xludf.DUMMYFUNCTION("""COMPUTED_VALUE"""),0)</f>
        <v>0</v>
      </c>
      <c r="AO226" s="2">
        <f ca="1">IFERROR(__xludf.DUMMYFUNCTION("""COMPUTED_VALUE"""),0)</f>
        <v>0</v>
      </c>
      <c r="AP226" s="2">
        <f ca="1">IFERROR(__xludf.DUMMYFUNCTION("""COMPUTED_VALUE"""),0)</f>
        <v>0</v>
      </c>
      <c r="AQ226" s="2">
        <f ca="1">IFERROR(__xludf.DUMMYFUNCTION("""COMPUTED_VALUE"""),0)</f>
        <v>0</v>
      </c>
      <c r="AR226" s="2">
        <f ca="1">IFERROR(__xludf.DUMMYFUNCTION("""COMPUTED_VALUE"""),0)</f>
        <v>0</v>
      </c>
      <c r="AS226" s="2">
        <f ca="1">IFERROR(__xludf.DUMMYFUNCTION("""COMPUTED_VALUE"""),0)</f>
        <v>0</v>
      </c>
      <c r="AT226" s="2">
        <f ca="1">IFERROR(__xludf.DUMMYFUNCTION("""COMPUTED_VALUE"""),0)</f>
        <v>0</v>
      </c>
      <c r="AU226" s="2">
        <f ca="1">IFERROR(__xludf.DUMMYFUNCTION("""COMPUTED_VALUE"""),0)</f>
        <v>0</v>
      </c>
      <c r="AV226" s="2">
        <f ca="1">IFERROR(__xludf.DUMMYFUNCTION("""COMPUTED_VALUE"""),0)</f>
        <v>0</v>
      </c>
      <c r="AW226" s="2">
        <f ca="1">IFERROR(__xludf.DUMMYFUNCTION("""COMPUTED_VALUE"""),0)</f>
        <v>0</v>
      </c>
      <c r="AX226" s="2">
        <f ca="1">IFERROR(__xludf.DUMMYFUNCTION("""COMPUTED_VALUE"""),0)</f>
        <v>0</v>
      </c>
      <c r="AY226" s="2">
        <f ca="1">IFERROR(__xludf.DUMMYFUNCTION("""COMPUTED_VALUE"""),0)</f>
        <v>0</v>
      </c>
      <c r="AZ226" s="2">
        <f ca="1">IFERROR(__xludf.DUMMYFUNCTION("""COMPUTED_VALUE"""),0)</f>
        <v>0</v>
      </c>
    </row>
    <row r="227" spans="1:52" ht="13.2" x14ac:dyDescent="0.25">
      <c r="A227" s="2" t="str">
        <f ca="1">IFERROR(__xludf.DUMMYFUNCTION("""COMPUTED_VALUE"""),"")</f>
        <v/>
      </c>
      <c r="B227" s="2" t="str">
        <f ca="1">IFERROR(__xludf.DUMMYFUNCTION("""COMPUTED_VALUE"""),"Moldova")</f>
        <v>Moldova</v>
      </c>
      <c r="C227" s="2">
        <f ca="1">IFERROR(__xludf.DUMMYFUNCTION("""COMPUTED_VALUE"""),47.4116)</f>
        <v>47.4116</v>
      </c>
      <c r="D227" s="2">
        <f ca="1">IFERROR(__xludf.DUMMYFUNCTION("""COMPUTED_VALUE"""),28.3699)</f>
        <v>28.369900000000001</v>
      </c>
      <c r="E227" s="2">
        <f ca="1">IFERROR(__xludf.DUMMYFUNCTION("""COMPUTED_VALUE"""),0)</f>
        <v>0</v>
      </c>
      <c r="F227" s="2">
        <f ca="1">IFERROR(__xludf.DUMMYFUNCTION("""COMPUTED_VALUE"""),0)</f>
        <v>0</v>
      </c>
      <c r="G227" s="2">
        <f ca="1">IFERROR(__xludf.DUMMYFUNCTION("""COMPUTED_VALUE"""),0)</f>
        <v>0</v>
      </c>
      <c r="H227" s="2">
        <f ca="1">IFERROR(__xludf.DUMMYFUNCTION("""COMPUTED_VALUE"""),0)</f>
        <v>0</v>
      </c>
      <c r="I227" s="2">
        <f ca="1">IFERROR(__xludf.DUMMYFUNCTION("""COMPUTED_VALUE"""),0)</f>
        <v>0</v>
      </c>
      <c r="J227" s="2">
        <f ca="1">IFERROR(__xludf.DUMMYFUNCTION("""COMPUTED_VALUE"""),0)</f>
        <v>0</v>
      </c>
      <c r="K227" s="2">
        <f ca="1">IFERROR(__xludf.DUMMYFUNCTION("""COMPUTED_VALUE"""),0)</f>
        <v>0</v>
      </c>
      <c r="L227" s="2">
        <f ca="1">IFERROR(__xludf.DUMMYFUNCTION("""COMPUTED_VALUE"""),0)</f>
        <v>0</v>
      </c>
      <c r="M227" s="2">
        <f ca="1">IFERROR(__xludf.DUMMYFUNCTION("""COMPUTED_VALUE"""),0)</f>
        <v>0</v>
      </c>
      <c r="N227" s="2">
        <f ca="1">IFERROR(__xludf.DUMMYFUNCTION("""COMPUTED_VALUE"""),0)</f>
        <v>0</v>
      </c>
      <c r="O227" s="2">
        <f ca="1">IFERROR(__xludf.DUMMYFUNCTION("""COMPUTED_VALUE"""),0)</f>
        <v>0</v>
      </c>
      <c r="P227" s="2">
        <f ca="1">IFERROR(__xludf.DUMMYFUNCTION("""COMPUTED_VALUE"""),0)</f>
        <v>0</v>
      </c>
      <c r="Q227" s="2">
        <f ca="1">IFERROR(__xludf.DUMMYFUNCTION("""COMPUTED_VALUE"""),0)</f>
        <v>0</v>
      </c>
      <c r="R227" s="2">
        <f ca="1">IFERROR(__xludf.DUMMYFUNCTION("""COMPUTED_VALUE"""),0)</f>
        <v>0</v>
      </c>
      <c r="S227" s="2">
        <f ca="1">IFERROR(__xludf.DUMMYFUNCTION("""COMPUTED_VALUE"""),0)</f>
        <v>0</v>
      </c>
      <c r="T227" s="2">
        <f ca="1">IFERROR(__xludf.DUMMYFUNCTION("""COMPUTED_VALUE"""),0)</f>
        <v>0</v>
      </c>
      <c r="U227" s="2">
        <f ca="1">IFERROR(__xludf.DUMMYFUNCTION("""COMPUTED_VALUE"""),0)</f>
        <v>0</v>
      </c>
      <c r="V227" s="2">
        <f ca="1">IFERROR(__xludf.DUMMYFUNCTION("""COMPUTED_VALUE"""),0)</f>
        <v>0</v>
      </c>
      <c r="W227" s="2">
        <f ca="1">IFERROR(__xludf.DUMMYFUNCTION("""COMPUTED_VALUE"""),0)</f>
        <v>0</v>
      </c>
      <c r="X227" s="2">
        <f ca="1">IFERROR(__xludf.DUMMYFUNCTION("""COMPUTED_VALUE"""),0)</f>
        <v>0</v>
      </c>
      <c r="Y227" s="2">
        <f ca="1">IFERROR(__xludf.DUMMYFUNCTION("""COMPUTED_VALUE"""),0)</f>
        <v>0</v>
      </c>
      <c r="Z227" s="2">
        <f ca="1">IFERROR(__xludf.DUMMYFUNCTION("""COMPUTED_VALUE"""),0)</f>
        <v>0</v>
      </c>
      <c r="AA227" s="2">
        <f ca="1">IFERROR(__xludf.DUMMYFUNCTION("""COMPUTED_VALUE"""),0)</f>
        <v>0</v>
      </c>
      <c r="AB227" s="2">
        <f ca="1">IFERROR(__xludf.DUMMYFUNCTION("""COMPUTED_VALUE"""),0)</f>
        <v>0</v>
      </c>
      <c r="AC227" s="2">
        <f ca="1">IFERROR(__xludf.DUMMYFUNCTION("""COMPUTED_VALUE"""),0)</f>
        <v>0</v>
      </c>
      <c r="AD227" s="2">
        <f ca="1">IFERROR(__xludf.DUMMYFUNCTION("""COMPUTED_VALUE"""),0)</f>
        <v>0</v>
      </c>
      <c r="AE227" s="2">
        <f ca="1">IFERROR(__xludf.DUMMYFUNCTION("""COMPUTED_VALUE"""),0)</f>
        <v>0</v>
      </c>
      <c r="AF227" s="2">
        <f ca="1">IFERROR(__xludf.DUMMYFUNCTION("""COMPUTED_VALUE"""),0)</f>
        <v>0</v>
      </c>
      <c r="AG227" s="2">
        <f ca="1">IFERROR(__xludf.DUMMYFUNCTION("""COMPUTED_VALUE"""),0)</f>
        <v>0</v>
      </c>
      <c r="AH227" s="2">
        <f ca="1">IFERROR(__xludf.DUMMYFUNCTION("""COMPUTED_VALUE"""),0)</f>
        <v>0</v>
      </c>
      <c r="AI227" s="2">
        <f ca="1">IFERROR(__xludf.DUMMYFUNCTION("""COMPUTED_VALUE"""),0)</f>
        <v>0</v>
      </c>
      <c r="AJ227" s="2">
        <f ca="1">IFERROR(__xludf.DUMMYFUNCTION("""COMPUTED_VALUE"""),0)</f>
        <v>0</v>
      </c>
      <c r="AK227" s="2">
        <f ca="1">IFERROR(__xludf.DUMMYFUNCTION("""COMPUTED_VALUE"""),0)</f>
        <v>0</v>
      </c>
      <c r="AL227" s="2">
        <f ca="1">IFERROR(__xludf.DUMMYFUNCTION("""COMPUTED_VALUE"""),0)</f>
        <v>0</v>
      </c>
      <c r="AM227" s="2">
        <f ca="1">IFERROR(__xludf.DUMMYFUNCTION("""COMPUTED_VALUE"""),0)</f>
        <v>0</v>
      </c>
      <c r="AN227" s="2">
        <f ca="1">IFERROR(__xludf.DUMMYFUNCTION("""COMPUTED_VALUE"""),0)</f>
        <v>0</v>
      </c>
      <c r="AO227" s="2">
        <f ca="1">IFERROR(__xludf.DUMMYFUNCTION("""COMPUTED_VALUE"""),0)</f>
        <v>0</v>
      </c>
      <c r="AP227" s="2">
        <f ca="1">IFERROR(__xludf.DUMMYFUNCTION("""COMPUTED_VALUE"""),0)</f>
        <v>0</v>
      </c>
      <c r="AQ227" s="2">
        <f ca="1">IFERROR(__xludf.DUMMYFUNCTION("""COMPUTED_VALUE"""),0)</f>
        <v>0</v>
      </c>
      <c r="AR227" s="2">
        <f ca="1">IFERROR(__xludf.DUMMYFUNCTION("""COMPUTED_VALUE"""),0)</f>
        <v>0</v>
      </c>
      <c r="AS227" s="2">
        <f ca="1">IFERROR(__xludf.DUMMYFUNCTION("""COMPUTED_VALUE"""),0)</f>
        <v>0</v>
      </c>
      <c r="AT227" s="2">
        <f ca="1">IFERROR(__xludf.DUMMYFUNCTION("""COMPUTED_VALUE"""),0)</f>
        <v>0</v>
      </c>
      <c r="AU227" s="2">
        <f ca="1">IFERROR(__xludf.DUMMYFUNCTION("""COMPUTED_VALUE"""),0)</f>
        <v>0</v>
      </c>
      <c r="AV227" s="2">
        <f ca="1">IFERROR(__xludf.DUMMYFUNCTION("""COMPUTED_VALUE"""),0)</f>
        <v>0</v>
      </c>
      <c r="AW227" s="2">
        <f ca="1">IFERROR(__xludf.DUMMYFUNCTION("""COMPUTED_VALUE"""),0)</f>
        <v>0</v>
      </c>
      <c r="AX227" s="2">
        <f ca="1">IFERROR(__xludf.DUMMYFUNCTION("""COMPUTED_VALUE"""),0)</f>
        <v>0</v>
      </c>
      <c r="AY227" s="2">
        <f ca="1">IFERROR(__xludf.DUMMYFUNCTION("""COMPUTED_VALUE"""),0)</f>
        <v>0</v>
      </c>
      <c r="AZ227" s="2">
        <f ca="1">IFERROR(__xludf.DUMMYFUNCTION("""COMPUTED_VALUE"""),0)</f>
        <v>0</v>
      </c>
    </row>
    <row r="228" spans="1:52" ht="13.2" x14ac:dyDescent="0.25">
      <c r="A228" s="2" t="str">
        <f ca="1">IFERROR(__xludf.DUMMYFUNCTION("""COMPUTED_VALUE"""),"")</f>
        <v/>
      </c>
      <c r="B228" s="2" t="str">
        <f ca="1">IFERROR(__xludf.DUMMYFUNCTION("""COMPUTED_VALUE"""),"Paraguay")</f>
        <v>Paraguay</v>
      </c>
      <c r="C228" s="2">
        <f ca="1">IFERROR(__xludf.DUMMYFUNCTION("""COMPUTED_VALUE"""),-23.4425)</f>
        <v>-23.442499999999999</v>
      </c>
      <c r="D228" s="2">
        <f ca="1">IFERROR(__xludf.DUMMYFUNCTION("""COMPUTED_VALUE"""),-58.4438)</f>
        <v>-58.443800000000003</v>
      </c>
      <c r="E228" s="2">
        <f ca="1">IFERROR(__xludf.DUMMYFUNCTION("""COMPUTED_VALUE"""),0)</f>
        <v>0</v>
      </c>
      <c r="F228" s="2">
        <f ca="1">IFERROR(__xludf.DUMMYFUNCTION("""COMPUTED_VALUE"""),0)</f>
        <v>0</v>
      </c>
      <c r="G228" s="2">
        <f ca="1">IFERROR(__xludf.DUMMYFUNCTION("""COMPUTED_VALUE"""),0)</f>
        <v>0</v>
      </c>
      <c r="H228" s="2">
        <f ca="1">IFERROR(__xludf.DUMMYFUNCTION("""COMPUTED_VALUE"""),0)</f>
        <v>0</v>
      </c>
      <c r="I228" s="2">
        <f ca="1">IFERROR(__xludf.DUMMYFUNCTION("""COMPUTED_VALUE"""),0)</f>
        <v>0</v>
      </c>
      <c r="J228" s="2">
        <f ca="1">IFERROR(__xludf.DUMMYFUNCTION("""COMPUTED_VALUE"""),0)</f>
        <v>0</v>
      </c>
      <c r="K228" s="2">
        <f ca="1">IFERROR(__xludf.DUMMYFUNCTION("""COMPUTED_VALUE"""),0)</f>
        <v>0</v>
      </c>
      <c r="L228" s="2">
        <f ca="1">IFERROR(__xludf.DUMMYFUNCTION("""COMPUTED_VALUE"""),0)</f>
        <v>0</v>
      </c>
      <c r="M228" s="2">
        <f ca="1">IFERROR(__xludf.DUMMYFUNCTION("""COMPUTED_VALUE"""),0)</f>
        <v>0</v>
      </c>
      <c r="N228" s="2">
        <f ca="1">IFERROR(__xludf.DUMMYFUNCTION("""COMPUTED_VALUE"""),0)</f>
        <v>0</v>
      </c>
      <c r="O228" s="2">
        <f ca="1">IFERROR(__xludf.DUMMYFUNCTION("""COMPUTED_VALUE"""),0)</f>
        <v>0</v>
      </c>
      <c r="P228" s="2">
        <f ca="1">IFERROR(__xludf.DUMMYFUNCTION("""COMPUTED_VALUE"""),0)</f>
        <v>0</v>
      </c>
      <c r="Q228" s="2">
        <f ca="1">IFERROR(__xludf.DUMMYFUNCTION("""COMPUTED_VALUE"""),0)</f>
        <v>0</v>
      </c>
      <c r="R228" s="2">
        <f ca="1">IFERROR(__xludf.DUMMYFUNCTION("""COMPUTED_VALUE"""),0)</f>
        <v>0</v>
      </c>
      <c r="S228" s="2">
        <f ca="1">IFERROR(__xludf.DUMMYFUNCTION("""COMPUTED_VALUE"""),0)</f>
        <v>0</v>
      </c>
      <c r="T228" s="2">
        <f ca="1">IFERROR(__xludf.DUMMYFUNCTION("""COMPUTED_VALUE"""),0)</f>
        <v>0</v>
      </c>
      <c r="U228" s="2">
        <f ca="1">IFERROR(__xludf.DUMMYFUNCTION("""COMPUTED_VALUE"""),0)</f>
        <v>0</v>
      </c>
      <c r="V228" s="2">
        <f ca="1">IFERROR(__xludf.DUMMYFUNCTION("""COMPUTED_VALUE"""),0)</f>
        <v>0</v>
      </c>
      <c r="W228" s="2">
        <f ca="1">IFERROR(__xludf.DUMMYFUNCTION("""COMPUTED_VALUE"""),0)</f>
        <v>0</v>
      </c>
      <c r="X228" s="2">
        <f ca="1">IFERROR(__xludf.DUMMYFUNCTION("""COMPUTED_VALUE"""),0)</f>
        <v>0</v>
      </c>
      <c r="Y228" s="2">
        <f ca="1">IFERROR(__xludf.DUMMYFUNCTION("""COMPUTED_VALUE"""),0)</f>
        <v>0</v>
      </c>
      <c r="Z228" s="2">
        <f ca="1">IFERROR(__xludf.DUMMYFUNCTION("""COMPUTED_VALUE"""),0)</f>
        <v>0</v>
      </c>
      <c r="AA228" s="2">
        <f ca="1">IFERROR(__xludf.DUMMYFUNCTION("""COMPUTED_VALUE"""),0)</f>
        <v>0</v>
      </c>
      <c r="AB228" s="2">
        <f ca="1">IFERROR(__xludf.DUMMYFUNCTION("""COMPUTED_VALUE"""),0)</f>
        <v>0</v>
      </c>
      <c r="AC228" s="2">
        <f ca="1">IFERROR(__xludf.DUMMYFUNCTION("""COMPUTED_VALUE"""),0)</f>
        <v>0</v>
      </c>
      <c r="AD228" s="2">
        <f ca="1">IFERROR(__xludf.DUMMYFUNCTION("""COMPUTED_VALUE"""),0)</f>
        <v>0</v>
      </c>
      <c r="AE228" s="2">
        <f ca="1">IFERROR(__xludf.DUMMYFUNCTION("""COMPUTED_VALUE"""),0)</f>
        <v>0</v>
      </c>
      <c r="AF228" s="2">
        <f ca="1">IFERROR(__xludf.DUMMYFUNCTION("""COMPUTED_VALUE"""),0)</f>
        <v>0</v>
      </c>
      <c r="AG228" s="2">
        <f ca="1">IFERROR(__xludf.DUMMYFUNCTION("""COMPUTED_VALUE"""),0)</f>
        <v>0</v>
      </c>
      <c r="AH228" s="2">
        <f ca="1">IFERROR(__xludf.DUMMYFUNCTION("""COMPUTED_VALUE"""),0)</f>
        <v>0</v>
      </c>
      <c r="AI228" s="2">
        <f ca="1">IFERROR(__xludf.DUMMYFUNCTION("""COMPUTED_VALUE"""),0)</f>
        <v>0</v>
      </c>
      <c r="AJ228" s="2">
        <f ca="1">IFERROR(__xludf.DUMMYFUNCTION("""COMPUTED_VALUE"""),0)</f>
        <v>0</v>
      </c>
      <c r="AK228" s="2">
        <f ca="1">IFERROR(__xludf.DUMMYFUNCTION("""COMPUTED_VALUE"""),0)</f>
        <v>0</v>
      </c>
      <c r="AL228" s="2">
        <f ca="1">IFERROR(__xludf.DUMMYFUNCTION("""COMPUTED_VALUE"""),0)</f>
        <v>0</v>
      </c>
      <c r="AM228" s="2">
        <f ca="1">IFERROR(__xludf.DUMMYFUNCTION("""COMPUTED_VALUE"""),0)</f>
        <v>0</v>
      </c>
      <c r="AN228" s="2">
        <f ca="1">IFERROR(__xludf.DUMMYFUNCTION("""COMPUTED_VALUE"""),0)</f>
        <v>0</v>
      </c>
      <c r="AO228" s="2">
        <f ca="1">IFERROR(__xludf.DUMMYFUNCTION("""COMPUTED_VALUE"""),0)</f>
        <v>0</v>
      </c>
      <c r="AP228" s="2">
        <f ca="1">IFERROR(__xludf.DUMMYFUNCTION("""COMPUTED_VALUE"""),0)</f>
        <v>0</v>
      </c>
      <c r="AQ228" s="2">
        <f ca="1">IFERROR(__xludf.DUMMYFUNCTION("""COMPUTED_VALUE"""),0)</f>
        <v>0</v>
      </c>
      <c r="AR228" s="2">
        <f ca="1">IFERROR(__xludf.DUMMYFUNCTION("""COMPUTED_VALUE"""),0)</f>
        <v>0</v>
      </c>
      <c r="AS228" s="2">
        <f ca="1">IFERROR(__xludf.DUMMYFUNCTION("""COMPUTED_VALUE"""),0)</f>
        <v>0</v>
      </c>
      <c r="AT228" s="2">
        <f ca="1">IFERROR(__xludf.DUMMYFUNCTION("""COMPUTED_VALUE"""),0)</f>
        <v>0</v>
      </c>
      <c r="AU228" s="2">
        <f ca="1">IFERROR(__xludf.DUMMYFUNCTION("""COMPUTED_VALUE"""),0)</f>
        <v>0</v>
      </c>
      <c r="AV228" s="2">
        <f ca="1">IFERROR(__xludf.DUMMYFUNCTION("""COMPUTED_VALUE"""),0)</f>
        <v>0</v>
      </c>
      <c r="AW228" s="2">
        <f ca="1">IFERROR(__xludf.DUMMYFUNCTION("""COMPUTED_VALUE"""),0)</f>
        <v>0</v>
      </c>
      <c r="AX228" s="2">
        <f ca="1">IFERROR(__xludf.DUMMYFUNCTION("""COMPUTED_VALUE"""),0)</f>
        <v>0</v>
      </c>
      <c r="AY228" s="2">
        <f ca="1">IFERROR(__xludf.DUMMYFUNCTION("""COMPUTED_VALUE"""),0)</f>
        <v>0</v>
      </c>
      <c r="AZ228" s="2">
        <f ca="1">IFERROR(__xludf.DUMMYFUNCTION("""COMPUTED_VALUE"""),0)</f>
        <v>0</v>
      </c>
    </row>
    <row r="229" spans="1:52" ht="13.2" x14ac:dyDescent="0.25">
      <c r="A229" s="2" t="str">
        <f ca="1">IFERROR(__xludf.DUMMYFUNCTION("""COMPUTED_VALUE"""),"Berkshire County, MA")</f>
        <v>Berkshire County, MA</v>
      </c>
      <c r="B229" s="2" t="str">
        <f ca="1">IFERROR(__xludf.DUMMYFUNCTION("""COMPUTED_VALUE"""),"US")</f>
        <v>US</v>
      </c>
      <c r="C229" s="2">
        <f ca="1">IFERROR(__xludf.DUMMYFUNCTION("""COMPUTED_VALUE"""),42.3118)</f>
        <v>42.311799999999998</v>
      </c>
      <c r="D229" s="2">
        <f ca="1">IFERROR(__xludf.DUMMYFUNCTION("""COMPUTED_VALUE"""),-73.1822)</f>
        <v>-73.182199999999995</v>
      </c>
      <c r="E229" s="2">
        <f ca="1">IFERROR(__xludf.DUMMYFUNCTION("""COMPUTED_VALUE"""),0)</f>
        <v>0</v>
      </c>
      <c r="F229" s="2">
        <f ca="1">IFERROR(__xludf.DUMMYFUNCTION("""COMPUTED_VALUE"""),0)</f>
        <v>0</v>
      </c>
      <c r="G229" s="2">
        <f ca="1">IFERROR(__xludf.DUMMYFUNCTION("""COMPUTED_VALUE"""),0)</f>
        <v>0</v>
      </c>
      <c r="H229" s="2">
        <f ca="1">IFERROR(__xludf.DUMMYFUNCTION("""COMPUTED_VALUE"""),0)</f>
        <v>0</v>
      </c>
      <c r="I229" s="2">
        <f ca="1">IFERROR(__xludf.DUMMYFUNCTION("""COMPUTED_VALUE"""),0)</f>
        <v>0</v>
      </c>
      <c r="J229" s="2">
        <f ca="1">IFERROR(__xludf.DUMMYFUNCTION("""COMPUTED_VALUE"""),0)</f>
        <v>0</v>
      </c>
      <c r="K229" s="2">
        <f ca="1">IFERROR(__xludf.DUMMYFUNCTION("""COMPUTED_VALUE"""),0)</f>
        <v>0</v>
      </c>
      <c r="L229" s="2">
        <f ca="1">IFERROR(__xludf.DUMMYFUNCTION("""COMPUTED_VALUE"""),0)</f>
        <v>0</v>
      </c>
      <c r="M229" s="2">
        <f ca="1">IFERROR(__xludf.DUMMYFUNCTION("""COMPUTED_VALUE"""),0)</f>
        <v>0</v>
      </c>
      <c r="N229" s="2">
        <f ca="1">IFERROR(__xludf.DUMMYFUNCTION("""COMPUTED_VALUE"""),0)</f>
        <v>0</v>
      </c>
      <c r="O229" s="2">
        <f ca="1">IFERROR(__xludf.DUMMYFUNCTION("""COMPUTED_VALUE"""),0)</f>
        <v>0</v>
      </c>
      <c r="P229" s="2">
        <f ca="1">IFERROR(__xludf.DUMMYFUNCTION("""COMPUTED_VALUE"""),0)</f>
        <v>0</v>
      </c>
      <c r="Q229" s="2">
        <f ca="1">IFERROR(__xludf.DUMMYFUNCTION("""COMPUTED_VALUE"""),0)</f>
        <v>0</v>
      </c>
      <c r="R229" s="2">
        <f ca="1">IFERROR(__xludf.DUMMYFUNCTION("""COMPUTED_VALUE"""),0)</f>
        <v>0</v>
      </c>
      <c r="S229" s="2">
        <f ca="1">IFERROR(__xludf.DUMMYFUNCTION("""COMPUTED_VALUE"""),0)</f>
        <v>0</v>
      </c>
      <c r="T229" s="2">
        <f ca="1">IFERROR(__xludf.DUMMYFUNCTION("""COMPUTED_VALUE"""),0)</f>
        <v>0</v>
      </c>
      <c r="U229" s="2">
        <f ca="1">IFERROR(__xludf.DUMMYFUNCTION("""COMPUTED_VALUE"""),0)</f>
        <v>0</v>
      </c>
      <c r="V229" s="2">
        <f ca="1">IFERROR(__xludf.DUMMYFUNCTION("""COMPUTED_VALUE"""),0)</f>
        <v>0</v>
      </c>
      <c r="W229" s="2">
        <f ca="1">IFERROR(__xludf.DUMMYFUNCTION("""COMPUTED_VALUE"""),0)</f>
        <v>0</v>
      </c>
      <c r="X229" s="2">
        <f ca="1">IFERROR(__xludf.DUMMYFUNCTION("""COMPUTED_VALUE"""),0)</f>
        <v>0</v>
      </c>
      <c r="Y229" s="2">
        <f ca="1">IFERROR(__xludf.DUMMYFUNCTION("""COMPUTED_VALUE"""),0)</f>
        <v>0</v>
      </c>
      <c r="Z229" s="2">
        <f ca="1">IFERROR(__xludf.DUMMYFUNCTION("""COMPUTED_VALUE"""),0)</f>
        <v>0</v>
      </c>
      <c r="AA229" s="2">
        <f ca="1">IFERROR(__xludf.DUMMYFUNCTION("""COMPUTED_VALUE"""),0)</f>
        <v>0</v>
      </c>
      <c r="AB229" s="2">
        <f ca="1">IFERROR(__xludf.DUMMYFUNCTION("""COMPUTED_VALUE"""),0)</f>
        <v>0</v>
      </c>
      <c r="AC229" s="2">
        <f ca="1">IFERROR(__xludf.DUMMYFUNCTION("""COMPUTED_VALUE"""),0)</f>
        <v>0</v>
      </c>
      <c r="AD229" s="2">
        <f ca="1">IFERROR(__xludf.DUMMYFUNCTION("""COMPUTED_VALUE"""),0)</f>
        <v>0</v>
      </c>
      <c r="AE229" s="2">
        <f ca="1">IFERROR(__xludf.DUMMYFUNCTION("""COMPUTED_VALUE"""),0)</f>
        <v>0</v>
      </c>
      <c r="AF229" s="2">
        <f ca="1">IFERROR(__xludf.DUMMYFUNCTION("""COMPUTED_VALUE"""),0)</f>
        <v>0</v>
      </c>
      <c r="AG229" s="2">
        <f ca="1">IFERROR(__xludf.DUMMYFUNCTION("""COMPUTED_VALUE"""),0)</f>
        <v>0</v>
      </c>
      <c r="AH229" s="2">
        <f ca="1">IFERROR(__xludf.DUMMYFUNCTION("""COMPUTED_VALUE"""),0)</f>
        <v>0</v>
      </c>
      <c r="AI229" s="2">
        <f ca="1">IFERROR(__xludf.DUMMYFUNCTION("""COMPUTED_VALUE"""),0)</f>
        <v>0</v>
      </c>
      <c r="AJ229" s="2">
        <f ca="1">IFERROR(__xludf.DUMMYFUNCTION("""COMPUTED_VALUE"""),0)</f>
        <v>0</v>
      </c>
      <c r="AK229" s="2">
        <f ca="1">IFERROR(__xludf.DUMMYFUNCTION("""COMPUTED_VALUE"""),0)</f>
        <v>0</v>
      </c>
      <c r="AL229" s="2">
        <f ca="1">IFERROR(__xludf.DUMMYFUNCTION("""COMPUTED_VALUE"""),0)</f>
        <v>0</v>
      </c>
      <c r="AM229" s="2">
        <f ca="1">IFERROR(__xludf.DUMMYFUNCTION("""COMPUTED_VALUE"""),0)</f>
        <v>0</v>
      </c>
      <c r="AN229" s="2">
        <f ca="1">IFERROR(__xludf.DUMMYFUNCTION("""COMPUTED_VALUE"""),0)</f>
        <v>0</v>
      </c>
      <c r="AO229" s="2">
        <f ca="1">IFERROR(__xludf.DUMMYFUNCTION("""COMPUTED_VALUE"""),0)</f>
        <v>0</v>
      </c>
      <c r="AP229" s="2">
        <f ca="1">IFERROR(__xludf.DUMMYFUNCTION("""COMPUTED_VALUE"""),0)</f>
        <v>0</v>
      </c>
      <c r="AQ229" s="2">
        <f ca="1">IFERROR(__xludf.DUMMYFUNCTION("""COMPUTED_VALUE"""),0)</f>
        <v>0</v>
      </c>
      <c r="AR229" s="2">
        <f ca="1">IFERROR(__xludf.DUMMYFUNCTION("""COMPUTED_VALUE"""),0)</f>
        <v>0</v>
      </c>
      <c r="AS229" s="2">
        <f ca="1">IFERROR(__xludf.DUMMYFUNCTION("""COMPUTED_VALUE"""),0)</f>
        <v>0</v>
      </c>
      <c r="AT229" s="2">
        <f ca="1">IFERROR(__xludf.DUMMYFUNCTION("""COMPUTED_VALUE"""),0)</f>
        <v>0</v>
      </c>
      <c r="AU229" s="2">
        <f ca="1">IFERROR(__xludf.DUMMYFUNCTION("""COMPUTED_VALUE"""),0)</f>
        <v>0</v>
      </c>
      <c r="AV229" s="2">
        <f ca="1">IFERROR(__xludf.DUMMYFUNCTION("""COMPUTED_VALUE"""),0)</f>
        <v>0</v>
      </c>
      <c r="AW229" s="2">
        <f ca="1">IFERROR(__xludf.DUMMYFUNCTION("""COMPUTED_VALUE"""),0)</f>
        <v>0</v>
      </c>
      <c r="AX229" s="2">
        <f ca="1">IFERROR(__xludf.DUMMYFUNCTION("""COMPUTED_VALUE"""),0)</f>
        <v>0</v>
      </c>
      <c r="AY229" s="2">
        <f ca="1">IFERROR(__xludf.DUMMYFUNCTION("""COMPUTED_VALUE"""),0)</f>
        <v>0</v>
      </c>
      <c r="AZ229" s="2">
        <f ca="1">IFERROR(__xludf.DUMMYFUNCTION("""COMPUTED_VALUE"""),0)</f>
        <v>0</v>
      </c>
    </row>
    <row r="230" spans="1:52" ht="13.2" x14ac:dyDescent="0.25">
      <c r="A230" s="2" t="str">
        <f ca="1">IFERROR(__xludf.DUMMYFUNCTION("""COMPUTED_VALUE"""),"Davidson County, TN")</f>
        <v>Davidson County, TN</v>
      </c>
      <c r="B230" s="2" t="str">
        <f ca="1">IFERROR(__xludf.DUMMYFUNCTION("""COMPUTED_VALUE"""),"US")</f>
        <v>US</v>
      </c>
      <c r="C230" s="2">
        <f ca="1">IFERROR(__xludf.DUMMYFUNCTION("""COMPUTED_VALUE"""),36.1343)</f>
        <v>36.134300000000003</v>
      </c>
      <c r="D230" s="2">
        <f ca="1">IFERROR(__xludf.DUMMYFUNCTION("""COMPUTED_VALUE"""),-86.822)</f>
        <v>-86.822000000000003</v>
      </c>
      <c r="E230" s="2">
        <f ca="1">IFERROR(__xludf.DUMMYFUNCTION("""COMPUTED_VALUE"""),0)</f>
        <v>0</v>
      </c>
      <c r="F230" s="2">
        <f ca="1">IFERROR(__xludf.DUMMYFUNCTION("""COMPUTED_VALUE"""),0)</f>
        <v>0</v>
      </c>
      <c r="G230" s="2">
        <f ca="1">IFERROR(__xludf.DUMMYFUNCTION("""COMPUTED_VALUE"""),0)</f>
        <v>0</v>
      </c>
      <c r="H230" s="2">
        <f ca="1">IFERROR(__xludf.DUMMYFUNCTION("""COMPUTED_VALUE"""),0)</f>
        <v>0</v>
      </c>
      <c r="I230" s="2">
        <f ca="1">IFERROR(__xludf.DUMMYFUNCTION("""COMPUTED_VALUE"""),0)</f>
        <v>0</v>
      </c>
      <c r="J230" s="2">
        <f ca="1">IFERROR(__xludf.DUMMYFUNCTION("""COMPUTED_VALUE"""),0)</f>
        <v>0</v>
      </c>
      <c r="K230" s="2">
        <f ca="1">IFERROR(__xludf.DUMMYFUNCTION("""COMPUTED_VALUE"""),0)</f>
        <v>0</v>
      </c>
      <c r="L230" s="2">
        <f ca="1">IFERROR(__xludf.DUMMYFUNCTION("""COMPUTED_VALUE"""),0)</f>
        <v>0</v>
      </c>
      <c r="M230" s="2">
        <f ca="1">IFERROR(__xludf.DUMMYFUNCTION("""COMPUTED_VALUE"""),0)</f>
        <v>0</v>
      </c>
      <c r="N230" s="2">
        <f ca="1">IFERROR(__xludf.DUMMYFUNCTION("""COMPUTED_VALUE"""),0)</f>
        <v>0</v>
      </c>
      <c r="O230" s="2">
        <f ca="1">IFERROR(__xludf.DUMMYFUNCTION("""COMPUTED_VALUE"""),0)</f>
        <v>0</v>
      </c>
      <c r="P230" s="2">
        <f ca="1">IFERROR(__xludf.DUMMYFUNCTION("""COMPUTED_VALUE"""),0)</f>
        <v>0</v>
      </c>
      <c r="Q230" s="2">
        <f ca="1">IFERROR(__xludf.DUMMYFUNCTION("""COMPUTED_VALUE"""),0)</f>
        <v>0</v>
      </c>
      <c r="R230" s="2">
        <f ca="1">IFERROR(__xludf.DUMMYFUNCTION("""COMPUTED_VALUE"""),0)</f>
        <v>0</v>
      </c>
      <c r="S230" s="2">
        <f ca="1">IFERROR(__xludf.DUMMYFUNCTION("""COMPUTED_VALUE"""),0)</f>
        <v>0</v>
      </c>
      <c r="T230" s="2">
        <f ca="1">IFERROR(__xludf.DUMMYFUNCTION("""COMPUTED_VALUE"""),0)</f>
        <v>0</v>
      </c>
      <c r="U230" s="2">
        <f ca="1">IFERROR(__xludf.DUMMYFUNCTION("""COMPUTED_VALUE"""),0)</f>
        <v>0</v>
      </c>
      <c r="V230" s="2">
        <f ca="1">IFERROR(__xludf.DUMMYFUNCTION("""COMPUTED_VALUE"""),0)</f>
        <v>0</v>
      </c>
      <c r="W230" s="2">
        <f ca="1">IFERROR(__xludf.DUMMYFUNCTION("""COMPUTED_VALUE"""),0)</f>
        <v>0</v>
      </c>
      <c r="X230" s="2">
        <f ca="1">IFERROR(__xludf.DUMMYFUNCTION("""COMPUTED_VALUE"""),0)</f>
        <v>0</v>
      </c>
      <c r="Y230" s="2">
        <f ca="1">IFERROR(__xludf.DUMMYFUNCTION("""COMPUTED_VALUE"""),0)</f>
        <v>0</v>
      </c>
      <c r="Z230" s="2">
        <f ca="1">IFERROR(__xludf.DUMMYFUNCTION("""COMPUTED_VALUE"""),0)</f>
        <v>0</v>
      </c>
      <c r="AA230" s="2">
        <f ca="1">IFERROR(__xludf.DUMMYFUNCTION("""COMPUTED_VALUE"""),0)</f>
        <v>0</v>
      </c>
      <c r="AB230" s="2">
        <f ca="1">IFERROR(__xludf.DUMMYFUNCTION("""COMPUTED_VALUE"""),0)</f>
        <v>0</v>
      </c>
      <c r="AC230" s="2">
        <f ca="1">IFERROR(__xludf.DUMMYFUNCTION("""COMPUTED_VALUE"""),0)</f>
        <v>0</v>
      </c>
      <c r="AD230" s="2">
        <f ca="1">IFERROR(__xludf.DUMMYFUNCTION("""COMPUTED_VALUE"""),0)</f>
        <v>0</v>
      </c>
      <c r="AE230" s="2">
        <f ca="1">IFERROR(__xludf.DUMMYFUNCTION("""COMPUTED_VALUE"""),0)</f>
        <v>0</v>
      </c>
      <c r="AF230" s="2">
        <f ca="1">IFERROR(__xludf.DUMMYFUNCTION("""COMPUTED_VALUE"""),0)</f>
        <v>0</v>
      </c>
      <c r="AG230" s="2">
        <f ca="1">IFERROR(__xludf.DUMMYFUNCTION("""COMPUTED_VALUE"""),0)</f>
        <v>0</v>
      </c>
      <c r="AH230" s="2">
        <f ca="1">IFERROR(__xludf.DUMMYFUNCTION("""COMPUTED_VALUE"""),0)</f>
        <v>0</v>
      </c>
      <c r="AI230" s="2">
        <f ca="1">IFERROR(__xludf.DUMMYFUNCTION("""COMPUTED_VALUE"""),0)</f>
        <v>0</v>
      </c>
      <c r="AJ230" s="2">
        <f ca="1">IFERROR(__xludf.DUMMYFUNCTION("""COMPUTED_VALUE"""),0)</f>
        <v>0</v>
      </c>
      <c r="AK230" s="2">
        <f ca="1">IFERROR(__xludf.DUMMYFUNCTION("""COMPUTED_VALUE"""),0)</f>
        <v>0</v>
      </c>
      <c r="AL230" s="2">
        <f ca="1">IFERROR(__xludf.DUMMYFUNCTION("""COMPUTED_VALUE"""),0)</f>
        <v>0</v>
      </c>
      <c r="AM230" s="2">
        <f ca="1">IFERROR(__xludf.DUMMYFUNCTION("""COMPUTED_VALUE"""),0)</f>
        <v>0</v>
      </c>
      <c r="AN230" s="2">
        <f ca="1">IFERROR(__xludf.DUMMYFUNCTION("""COMPUTED_VALUE"""),0)</f>
        <v>0</v>
      </c>
      <c r="AO230" s="2">
        <f ca="1">IFERROR(__xludf.DUMMYFUNCTION("""COMPUTED_VALUE"""),0)</f>
        <v>0</v>
      </c>
      <c r="AP230" s="2">
        <f ca="1">IFERROR(__xludf.DUMMYFUNCTION("""COMPUTED_VALUE"""),0)</f>
        <v>0</v>
      </c>
      <c r="AQ230" s="2">
        <f ca="1">IFERROR(__xludf.DUMMYFUNCTION("""COMPUTED_VALUE"""),0)</f>
        <v>0</v>
      </c>
      <c r="AR230" s="2">
        <f ca="1">IFERROR(__xludf.DUMMYFUNCTION("""COMPUTED_VALUE"""),0)</f>
        <v>0</v>
      </c>
      <c r="AS230" s="2">
        <f ca="1">IFERROR(__xludf.DUMMYFUNCTION("""COMPUTED_VALUE"""),0)</f>
        <v>0</v>
      </c>
      <c r="AT230" s="2">
        <f ca="1">IFERROR(__xludf.DUMMYFUNCTION("""COMPUTED_VALUE"""),0)</f>
        <v>0</v>
      </c>
      <c r="AU230" s="2">
        <f ca="1">IFERROR(__xludf.DUMMYFUNCTION("""COMPUTED_VALUE"""),0)</f>
        <v>0</v>
      </c>
      <c r="AV230" s="2">
        <f ca="1">IFERROR(__xludf.DUMMYFUNCTION("""COMPUTED_VALUE"""),0)</f>
        <v>0</v>
      </c>
      <c r="AW230" s="2">
        <f ca="1">IFERROR(__xludf.DUMMYFUNCTION("""COMPUTED_VALUE"""),0)</f>
        <v>0</v>
      </c>
      <c r="AX230" s="2">
        <f ca="1">IFERROR(__xludf.DUMMYFUNCTION("""COMPUTED_VALUE"""),0)</f>
        <v>0</v>
      </c>
      <c r="AY230" s="2">
        <f ca="1">IFERROR(__xludf.DUMMYFUNCTION("""COMPUTED_VALUE"""),0)</f>
        <v>0</v>
      </c>
      <c r="AZ230" s="2">
        <f ca="1">IFERROR(__xludf.DUMMYFUNCTION("""COMPUTED_VALUE"""),0)</f>
        <v>0</v>
      </c>
    </row>
    <row r="231" spans="1:52" ht="13.2" x14ac:dyDescent="0.25">
      <c r="A231" s="2" t="str">
        <f ca="1">IFERROR(__xludf.DUMMYFUNCTION("""COMPUTED_VALUE"""),"Douglas County, OR")</f>
        <v>Douglas County, OR</v>
      </c>
      <c r="B231" s="2" t="str">
        <f ca="1">IFERROR(__xludf.DUMMYFUNCTION("""COMPUTED_VALUE"""),"US")</f>
        <v>US</v>
      </c>
      <c r="C231" s="2">
        <f ca="1">IFERROR(__xludf.DUMMYFUNCTION("""COMPUTED_VALUE"""),43.1261)</f>
        <v>43.126100000000001</v>
      </c>
      <c r="D231" s="2">
        <f ca="1">IFERROR(__xludf.DUMMYFUNCTION("""COMPUTED_VALUE"""),-123.2492)</f>
        <v>-123.2492</v>
      </c>
      <c r="E231" s="2">
        <f ca="1">IFERROR(__xludf.DUMMYFUNCTION("""COMPUTED_VALUE"""),0)</f>
        <v>0</v>
      </c>
      <c r="F231" s="2">
        <f ca="1">IFERROR(__xludf.DUMMYFUNCTION("""COMPUTED_VALUE"""),0)</f>
        <v>0</v>
      </c>
      <c r="G231" s="2">
        <f ca="1">IFERROR(__xludf.DUMMYFUNCTION("""COMPUTED_VALUE"""),0)</f>
        <v>0</v>
      </c>
      <c r="H231" s="2">
        <f ca="1">IFERROR(__xludf.DUMMYFUNCTION("""COMPUTED_VALUE"""),0)</f>
        <v>0</v>
      </c>
      <c r="I231" s="2">
        <f ca="1">IFERROR(__xludf.DUMMYFUNCTION("""COMPUTED_VALUE"""),0)</f>
        <v>0</v>
      </c>
      <c r="J231" s="2">
        <f ca="1">IFERROR(__xludf.DUMMYFUNCTION("""COMPUTED_VALUE"""),0)</f>
        <v>0</v>
      </c>
      <c r="K231" s="2">
        <f ca="1">IFERROR(__xludf.DUMMYFUNCTION("""COMPUTED_VALUE"""),0)</f>
        <v>0</v>
      </c>
      <c r="L231" s="2">
        <f ca="1">IFERROR(__xludf.DUMMYFUNCTION("""COMPUTED_VALUE"""),0)</f>
        <v>0</v>
      </c>
      <c r="M231" s="2">
        <f ca="1">IFERROR(__xludf.DUMMYFUNCTION("""COMPUTED_VALUE"""),0)</f>
        <v>0</v>
      </c>
      <c r="N231" s="2">
        <f ca="1">IFERROR(__xludf.DUMMYFUNCTION("""COMPUTED_VALUE"""),0)</f>
        <v>0</v>
      </c>
      <c r="O231" s="2">
        <f ca="1">IFERROR(__xludf.DUMMYFUNCTION("""COMPUTED_VALUE"""),0)</f>
        <v>0</v>
      </c>
      <c r="P231" s="2">
        <f ca="1">IFERROR(__xludf.DUMMYFUNCTION("""COMPUTED_VALUE"""),0)</f>
        <v>0</v>
      </c>
      <c r="Q231" s="2">
        <f ca="1">IFERROR(__xludf.DUMMYFUNCTION("""COMPUTED_VALUE"""),0)</f>
        <v>0</v>
      </c>
      <c r="R231" s="2">
        <f ca="1">IFERROR(__xludf.DUMMYFUNCTION("""COMPUTED_VALUE"""),0)</f>
        <v>0</v>
      </c>
      <c r="S231" s="2">
        <f ca="1">IFERROR(__xludf.DUMMYFUNCTION("""COMPUTED_VALUE"""),0)</f>
        <v>0</v>
      </c>
      <c r="T231" s="2">
        <f ca="1">IFERROR(__xludf.DUMMYFUNCTION("""COMPUTED_VALUE"""),0)</f>
        <v>0</v>
      </c>
      <c r="U231" s="2">
        <f ca="1">IFERROR(__xludf.DUMMYFUNCTION("""COMPUTED_VALUE"""),0)</f>
        <v>0</v>
      </c>
      <c r="V231" s="2">
        <f ca="1">IFERROR(__xludf.DUMMYFUNCTION("""COMPUTED_VALUE"""),0)</f>
        <v>0</v>
      </c>
      <c r="W231" s="2">
        <f ca="1">IFERROR(__xludf.DUMMYFUNCTION("""COMPUTED_VALUE"""),0)</f>
        <v>0</v>
      </c>
      <c r="X231" s="2">
        <f ca="1">IFERROR(__xludf.DUMMYFUNCTION("""COMPUTED_VALUE"""),0)</f>
        <v>0</v>
      </c>
      <c r="Y231" s="2">
        <f ca="1">IFERROR(__xludf.DUMMYFUNCTION("""COMPUTED_VALUE"""),0)</f>
        <v>0</v>
      </c>
      <c r="Z231" s="2">
        <f ca="1">IFERROR(__xludf.DUMMYFUNCTION("""COMPUTED_VALUE"""),0)</f>
        <v>0</v>
      </c>
      <c r="AA231" s="2">
        <f ca="1">IFERROR(__xludf.DUMMYFUNCTION("""COMPUTED_VALUE"""),0)</f>
        <v>0</v>
      </c>
      <c r="AB231" s="2">
        <f ca="1">IFERROR(__xludf.DUMMYFUNCTION("""COMPUTED_VALUE"""),0)</f>
        <v>0</v>
      </c>
      <c r="AC231" s="2">
        <f ca="1">IFERROR(__xludf.DUMMYFUNCTION("""COMPUTED_VALUE"""),0)</f>
        <v>0</v>
      </c>
      <c r="AD231" s="2">
        <f ca="1">IFERROR(__xludf.DUMMYFUNCTION("""COMPUTED_VALUE"""),0)</f>
        <v>0</v>
      </c>
      <c r="AE231" s="2">
        <f ca="1">IFERROR(__xludf.DUMMYFUNCTION("""COMPUTED_VALUE"""),0)</f>
        <v>0</v>
      </c>
      <c r="AF231" s="2">
        <f ca="1">IFERROR(__xludf.DUMMYFUNCTION("""COMPUTED_VALUE"""),0)</f>
        <v>0</v>
      </c>
      <c r="AG231" s="2">
        <f ca="1">IFERROR(__xludf.DUMMYFUNCTION("""COMPUTED_VALUE"""),0)</f>
        <v>0</v>
      </c>
      <c r="AH231" s="2">
        <f ca="1">IFERROR(__xludf.DUMMYFUNCTION("""COMPUTED_VALUE"""),0)</f>
        <v>0</v>
      </c>
      <c r="AI231" s="2">
        <f ca="1">IFERROR(__xludf.DUMMYFUNCTION("""COMPUTED_VALUE"""),0)</f>
        <v>0</v>
      </c>
      <c r="AJ231" s="2">
        <f ca="1">IFERROR(__xludf.DUMMYFUNCTION("""COMPUTED_VALUE"""),0)</f>
        <v>0</v>
      </c>
      <c r="AK231" s="2">
        <f ca="1">IFERROR(__xludf.DUMMYFUNCTION("""COMPUTED_VALUE"""),0)</f>
        <v>0</v>
      </c>
      <c r="AL231" s="2">
        <f ca="1">IFERROR(__xludf.DUMMYFUNCTION("""COMPUTED_VALUE"""),0)</f>
        <v>0</v>
      </c>
      <c r="AM231" s="2">
        <f ca="1">IFERROR(__xludf.DUMMYFUNCTION("""COMPUTED_VALUE"""),0)</f>
        <v>0</v>
      </c>
      <c r="AN231" s="2">
        <f ca="1">IFERROR(__xludf.DUMMYFUNCTION("""COMPUTED_VALUE"""),0)</f>
        <v>0</v>
      </c>
      <c r="AO231" s="2">
        <f ca="1">IFERROR(__xludf.DUMMYFUNCTION("""COMPUTED_VALUE"""),0)</f>
        <v>0</v>
      </c>
      <c r="AP231" s="2">
        <f ca="1">IFERROR(__xludf.DUMMYFUNCTION("""COMPUTED_VALUE"""),0)</f>
        <v>0</v>
      </c>
      <c r="AQ231" s="2">
        <f ca="1">IFERROR(__xludf.DUMMYFUNCTION("""COMPUTED_VALUE"""),0)</f>
        <v>0</v>
      </c>
      <c r="AR231" s="2">
        <f ca="1">IFERROR(__xludf.DUMMYFUNCTION("""COMPUTED_VALUE"""),0)</f>
        <v>0</v>
      </c>
      <c r="AS231" s="2">
        <f ca="1">IFERROR(__xludf.DUMMYFUNCTION("""COMPUTED_VALUE"""),0)</f>
        <v>0</v>
      </c>
      <c r="AT231" s="2">
        <f ca="1">IFERROR(__xludf.DUMMYFUNCTION("""COMPUTED_VALUE"""),0)</f>
        <v>0</v>
      </c>
      <c r="AU231" s="2">
        <f ca="1">IFERROR(__xludf.DUMMYFUNCTION("""COMPUTED_VALUE"""),0)</f>
        <v>0</v>
      </c>
      <c r="AV231" s="2">
        <f ca="1">IFERROR(__xludf.DUMMYFUNCTION("""COMPUTED_VALUE"""),0)</f>
        <v>0</v>
      </c>
      <c r="AW231" s="2">
        <f ca="1">IFERROR(__xludf.DUMMYFUNCTION("""COMPUTED_VALUE"""),0)</f>
        <v>0</v>
      </c>
      <c r="AX231" s="2">
        <f ca="1">IFERROR(__xludf.DUMMYFUNCTION("""COMPUTED_VALUE"""),0)</f>
        <v>0</v>
      </c>
      <c r="AY231" s="2">
        <f ca="1">IFERROR(__xludf.DUMMYFUNCTION("""COMPUTED_VALUE"""),0)</f>
        <v>0</v>
      </c>
      <c r="AZ231" s="2">
        <f ca="1">IFERROR(__xludf.DUMMYFUNCTION("""COMPUTED_VALUE"""),0)</f>
        <v>0</v>
      </c>
    </row>
    <row r="232" spans="1:52" ht="13.2" x14ac:dyDescent="0.25">
      <c r="A232" s="2" t="str">
        <f ca="1">IFERROR(__xludf.DUMMYFUNCTION("""COMPUTED_VALUE"""),"Fresno County, CA")</f>
        <v>Fresno County, CA</v>
      </c>
      <c r="B232" s="2" t="str">
        <f ca="1">IFERROR(__xludf.DUMMYFUNCTION("""COMPUTED_VALUE"""),"US")</f>
        <v>US</v>
      </c>
      <c r="C232" s="2">
        <f ca="1">IFERROR(__xludf.DUMMYFUNCTION("""COMPUTED_VALUE"""),36.9859)</f>
        <v>36.985900000000001</v>
      </c>
      <c r="D232" s="2">
        <f ca="1">IFERROR(__xludf.DUMMYFUNCTION("""COMPUTED_VALUE"""),-119.2321)</f>
        <v>-119.2321</v>
      </c>
      <c r="E232" s="2">
        <f ca="1">IFERROR(__xludf.DUMMYFUNCTION("""COMPUTED_VALUE"""),0)</f>
        <v>0</v>
      </c>
      <c r="F232" s="2">
        <f ca="1">IFERROR(__xludf.DUMMYFUNCTION("""COMPUTED_VALUE"""),0)</f>
        <v>0</v>
      </c>
      <c r="G232" s="2">
        <f ca="1">IFERROR(__xludf.DUMMYFUNCTION("""COMPUTED_VALUE"""),0)</f>
        <v>0</v>
      </c>
      <c r="H232" s="2">
        <f ca="1">IFERROR(__xludf.DUMMYFUNCTION("""COMPUTED_VALUE"""),0)</f>
        <v>0</v>
      </c>
      <c r="I232" s="2">
        <f ca="1">IFERROR(__xludf.DUMMYFUNCTION("""COMPUTED_VALUE"""),0)</f>
        <v>0</v>
      </c>
      <c r="J232" s="2">
        <f ca="1">IFERROR(__xludf.DUMMYFUNCTION("""COMPUTED_VALUE"""),0)</f>
        <v>0</v>
      </c>
      <c r="K232" s="2">
        <f ca="1">IFERROR(__xludf.DUMMYFUNCTION("""COMPUTED_VALUE"""),0)</f>
        <v>0</v>
      </c>
      <c r="L232" s="2">
        <f ca="1">IFERROR(__xludf.DUMMYFUNCTION("""COMPUTED_VALUE"""),0)</f>
        <v>0</v>
      </c>
      <c r="M232" s="2">
        <f ca="1">IFERROR(__xludf.DUMMYFUNCTION("""COMPUTED_VALUE"""),0)</f>
        <v>0</v>
      </c>
      <c r="N232" s="2">
        <f ca="1">IFERROR(__xludf.DUMMYFUNCTION("""COMPUTED_VALUE"""),0)</f>
        <v>0</v>
      </c>
      <c r="O232" s="2">
        <f ca="1">IFERROR(__xludf.DUMMYFUNCTION("""COMPUTED_VALUE"""),0)</f>
        <v>0</v>
      </c>
      <c r="P232" s="2">
        <f ca="1">IFERROR(__xludf.DUMMYFUNCTION("""COMPUTED_VALUE"""),0)</f>
        <v>0</v>
      </c>
      <c r="Q232" s="2">
        <f ca="1">IFERROR(__xludf.DUMMYFUNCTION("""COMPUTED_VALUE"""),0)</f>
        <v>0</v>
      </c>
      <c r="R232" s="2">
        <f ca="1">IFERROR(__xludf.DUMMYFUNCTION("""COMPUTED_VALUE"""),0)</f>
        <v>0</v>
      </c>
      <c r="S232" s="2">
        <f ca="1">IFERROR(__xludf.DUMMYFUNCTION("""COMPUTED_VALUE"""),0)</f>
        <v>0</v>
      </c>
      <c r="T232" s="2">
        <f ca="1">IFERROR(__xludf.DUMMYFUNCTION("""COMPUTED_VALUE"""),0)</f>
        <v>0</v>
      </c>
      <c r="U232" s="2">
        <f ca="1">IFERROR(__xludf.DUMMYFUNCTION("""COMPUTED_VALUE"""),0)</f>
        <v>0</v>
      </c>
      <c r="V232" s="2">
        <f ca="1">IFERROR(__xludf.DUMMYFUNCTION("""COMPUTED_VALUE"""),0)</f>
        <v>0</v>
      </c>
      <c r="W232" s="2">
        <f ca="1">IFERROR(__xludf.DUMMYFUNCTION("""COMPUTED_VALUE"""),0)</f>
        <v>0</v>
      </c>
      <c r="X232" s="2">
        <f ca="1">IFERROR(__xludf.DUMMYFUNCTION("""COMPUTED_VALUE"""),0)</f>
        <v>0</v>
      </c>
      <c r="Y232" s="2">
        <f ca="1">IFERROR(__xludf.DUMMYFUNCTION("""COMPUTED_VALUE"""),0)</f>
        <v>0</v>
      </c>
      <c r="Z232" s="2">
        <f ca="1">IFERROR(__xludf.DUMMYFUNCTION("""COMPUTED_VALUE"""),0)</f>
        <v>0</v>
      </c>
      <c r="AA232" s="2">
        <f ca="1">IFERROR(__xludf.DUMMYFUNCTION("""COMPUTED_VALUE"""),0)</f>
        <v>0</v>
      </c>
      <c r="AB232" s="2">
        <f ca="1">IFERROR(__xludf.DUMMYFUNCTION("""COMPUTED_VALUE"""),0)</f>
        <v>0</v>
      </c>
      <c r="AC232" s="2">
        <f ca="1">IFERROR(__xludf.DUMMYFUNCTION("""COMPUTED_VALUE"""),0)</f>
        <v>0</v>
      </c>
      <c r="AD232" s="2">
        <f ca="1">IFERROR(__xludf.DUMMYFUNCTION("""COMPUTED_VALUE"""),0)</f>
        <v>0</v>
      </c>
      <c r="AE232" s="2">
        <f ca="1">IFERROR(__xludf.DUMMYFUNCTION("""COMPUTED_VALUE"""),0)</f>
        <v>0</v>
      </c>
      <c r="AF232" s="2">
        <f ca="1">IFERROR(__xludf.DUMMYFUNCTION("""COMPUTED_VALUE"""),0)</f>
        <v>0</v>
      </c>
      <c r="AG232" s="2">
        <f ca="1">IFERROR(__xludf.DUMMYFUNCTION("""COMPUTED_VALUE"""),0)</f>
        <v>0</v>
      </c>
      <c r="AH232" s="2">
        <f ca="1">IFERROR(__xludf.DUMMYFUNCTION("""COMPUTED_VALUE"""),0)</f>
        <v>0</v>
      </c>
      <c r="AI232" s="2">
        <f ca="1">IFERROR(__xludf.DUMMYFUNCTION("""COMPUTED_VALUE"""),0)</f>
        <v>0</v>
      </c>
      <c r="AJ232" s="2">
        <f ca="1">IFERROR(__xludf.DUMMYFUNCTION("""COMPUTED_VALUE"""),0)</f>
        <v>0</v>
      </c>
      <c r="AK232" s="2">
        <f ca="1">IFERROR(__xludf.DUMMYFUNCTION("""COMPUTED_VALUE"""),0)</f>
        <v>0</v>
      </c>
      <c r="AL232" s="2">
        <f ca="1">IFERROR(__xludf.DUMMYFUNCTION("""COMPUTED_VALUE"""),0)</f>
        <v>0</v>
      </c>
      <c r="AM232" s="2">
        <f ca="1">IFERROR(__xludf.DUMMYFUNCTION("""COMPUTED_VALUE"""),0)</f>
        <v>0</v>
      </c>
      <c r="AN232" s="2">
        <f ca="1">IFERROR(__xludf.DUMMYFUNCTION("""COMPUTED_VALUE"""),0)</f>
        <v>0</v>
      </c>
      <c r="AO232" s="2">
        <f ca="1">IFERROR(__xludf.DUMMYFUNCTION("""COMPUTED_VALUE"""),0)</f>
        <v>0</v>
      </c>
      <c r="AP232" s="2">
        <f ca="1">IFERROR(__xludf.DUMMYFUNCTION("""COMPUTED_VALUE"""),0)</f>
        <v>0</v>
      </c>
      <c r="AQ232" s="2">
        <f ca="1">IFERROR(__xludf.DUMMYFUNCTION("""COMPUTED_VALUE"""),0)</f>
        <v>0</v>
      </c>
      <c r="AR232" s="2">
        <f ca="1">IFERROR(__xludf.DUMMYFUNCTION("""COMPUTED_VALUE"""),0)</f>
        <v>0</v>
      </c>
      <c r="AS232" s="2">
        <f ca="1">IFERROR(__xludf.DUMMYFUNCTION("""COMPUTED_VALUE"""),0)</f>
        <v>0</v>
      </c>
      <c r="AT232" s="2">
        <f ca="1">IFERROR(__xludf.DUMMYFUNCTION("""COMPUTED_VALUE"""),0)</f>
        <v>0</v>
      </c>
      <c r="AU232" s="2">
        <f ca="1">IFERROR(__xludf.DUMMYFUNCTION("""COMPUTED_VALUE"""),0)</f>
        <v>0</v>
      </c>
      <c r="AV232" s="2">
        <f ca="1">IFERROR(__xludf.DUMMYFUNCTION("""COMPUTED_VALUE"""),0)</f>
        <v>0</v>
      </c>
      <c r="AW232" s="2">
        <f ca="1">IFERROR(__xludf.DUMMYFUNCTION("""COMPUTED_VALUE"""),0)</f>
        <v>0</v>
      </c>
      <c r="AX232" s="2">
        <f ca="1">IFERROR(__xludf.DUMMYFUNCTION("""COMPUTED_VALUE"""),0)</f>
        <v>0</v>
      </c>
      <c r="AY232" s="2">
        <f ca="1">IFERROR(__xludf.DUMMYFUNCTION("""COMPUTED_VALUE"""),0)</f>
        <v>0</v>
      </c>
      <c r="AZ232" s="2">
        <f ca="1">IFERROR(__xludf.DUMMYFUNCTION("""COMPUTED_VALUE"""),0)</f>
        <v>0</v>
      </c>
    </row>
    <row r="233" spans="1:52" ht="13.2" x14ac:dyDescent="0.25">
      <c r="A233" s="2" t="str">
        <f ca="1">IFERROR(__xludf.DUMMYFUNCTION("""COMPUTED_VALUE"""),"Harford County, MD")</f>
        <v>Harford County, MD</v>
      </c>
      <c r="B233" s="2" t="str">
        <f ca="1">IFERROR(__xludf.DUMMYFUNCTION("""COMPUTED_VALUE"""),"US")</f>
        <v>US</v>
      </c>
      <c r="C233" s="2">
        <f ca="1">IFERROR(__xludf.DUMMYFUNCTION("""COMPUTED_VALUE"""),39.5839)</f>
        <v>39.5839</v>
      </c>
      <c r="D233" s="2">
        <f ca="1">IFERROR(__xludf.DUMMYFUNCTION("""COMPUTED_VALUE"""),-76.3637)</f>
        <v>-76.363699999999994</v>
      </c>
      <c r="E233" s="2">
        <f ca="1">IFERROR(__xludf.DUMMYFUNCTION("""COMPUTED_VALUE"""),0)</f>
        <v>0</v>
      </c>
      <c r="F233" s="2">
        <f ca="1">IFERROR(__xludf.DUMMYFUNCTION("""COMPUTED_VALUE"""),0)</f>
        <v>0</v>
      </c>
      <c r="G233" s="2">
        <f ca="1">IFERROR(__xludf.DUMMYFUNCTION("""COMPUTED_VALUE"""),0)</f>
        <v>0</v>
      </c>
      <c r="H233" s="2">
        <f ca="1">IFERROR(__xludf.DUMMYFUNCTION("""COMPUTED_VALUE"""),0)</f>
        <v>0</v>
      </c>
      <c r="I233" s="2">
        <f ca="1">IFERROR(__xludf.DUMMYFUNCTION("""COMPUTED_VALUE"""),0)</f>
        <v>0</v>
      </c>
      <c r="J233" s="2">
        <f ca="1">IFERROR(__xludf.DUMMYFUNCTION("""COMPUTED_VALUE"""),0)</f>
        <v>0</v>
      </c>
      <c r="K233" s="2">
        <f ca="1">IFERROR(__xludf.DUMMYFUNCTION("""COMPUTED_VALUE"""),0)</f>
        <v>0</v>
      </c>
      <c r="L233" s="2">
        <f ca="1">IFERROR(__xludf.DUMMYFUNCTION("""COMPUTED_VALUE"""),0)</f>
        <v>0</v>
      </c>
      <c r="M233" s="2">
        <f ca="1">IFERROR(__xludf.DUMMYFUNCTION("""COMPUTED_VALUE"""),0)</f>
        <v>0</v>
      </c>
      <c r="N233" s="2">
        <f ca="1">IFERROR(__xludf.DUMMYFUNCTION("""COMPUTED_VALUE"""),0)</f>
        <v>0</v>
      </c>
      <c r="O233" s="2">
        <f ca="1">IFERROR(__xludf.DUMMYFUNCTION("""COMPUTED_VALUE"""),0)</f>
        <v>0</v>
      </c>
      <c r="P233" s="2">
        <f ca="1">IFERROR(__xludf.DUMMYFUNCTION("""COMPUTED_VALUE"""),0)</f>
        <v>0</v>
      </c>
      <c r="Q233" s="2">
        <f ca="1">IFERROR(__xludf.DUMMYFUNCTION("""COMPUTED_VALUE"""),0)</f>
        <v>0</v>
      </c>
      <c r="R233" s="2">
        <f ca="1">IFERROR(__xludf.DUMMYFUNCTION("""COMPUTED_VALUE"""),0)</f>
        <v>0</v>
      </c>
      <c r="S233" s="2">
        <f ca="1">IFERROR(__xludf.DUMMYFUNCTION("""COMPUTED_VALUE"""),0)</f>
        <v>0</v>
      </c>
      <c r="T233" s="2">
        <f ca="1">IFERROR(__xludf.DUMMYFUNCTION("""COMPUTED_VALUE"""),0)</f>
        <v>0</v>
      </c>
      <c r="U233" s="2">
        <f ca="1">IFERROR(__xludf.DUMMYFUNCTION("""COMPUTED_VALUE"""),0)</f>
        <v>0</v>
      </c>
      <c r="V233" s="2">
        <f ca="1">IFERROR(__xludf.DUMMYFUNCTION("""COMPUTED_VALUE"""),0)</f>
        <v>0</v>
      </c>
      <c r="W233" s="2">
        <f ca="1">IFERROR(__xludf.DUMMYFUNCTION("""COMPUTED_VALUE"""),0)</f>
        <v>0</v>
      </c>
      <c r="X233" s="2">
        <f ca="1">IFERROR(__xludf.DUMMYFUNCTION("""COMPUTED_VALUE"""),0)</f>
        <v>0</v>
      </c>
      <c r="Y233" s="2">
        <f ca="1">IFERROR(__xludf.DUMMYFUNCTION("""COMPUTED_VALUE"""),0)</f>
        <v>0</v>
      </c>
      <c r="Z233" s="2">
        <f ca="1">IFERROR(__xludf.DUMMYFUNCTION("""COMPUTED_VALUE"""),0)</f>
        <v>0</v>
      </c>
      <c r="AA233" s="2">
        <f ca="1">IFERROR(__xludf.DUMMYFUNCTION("""COMPUTED_VALUE"""),0)</f>
        <v>0</v>
      </c>
      <c r="AB233" s="2">
        <f ca="1">IFERROR(__xludf.DUMMYFUNCTION("""COMPUTED_VALUE"""),0)</f>
        <v>0</v>
      </c>
      <c r="AC233" s="2">
        <f ca="1">IFERROR(__xludf.DUMMYFUNCTION("""COMPUTED_VALUE"""),0)</f>
        <v>0</v>
      </c>
      <c r="AD233" s="2">
        <f ca="1">IFERROR(__xludf.DUMMYFUNCTION("""COMPUTED_VALUE"""),0)</f>
        <v>0</v>
      </c>
      <c r="AE233" s="2">
        <f ca="1">IFERROR(__xludf.DUMMYFUNCTION("""COMPUTED_VALUE"""),0)</f>
        <v>0</v>
      </c>
      <c r="AF233" s="2">
        <f ca="1">IFERROR(__xludf.DUMMYFUNCTION("""COMPUTED_VALUE"""),0)</f>
        <v>0</v>
      </c>
      <c r="AG233" s="2">
        <f ca="1">IFERROR(__xludf.DUMMYFUNCTION("""COMPUTED_VALUE"""),0)</f>
        <v>0</v>
      </c>
      <c r="AH233" s="2">
        <f ca="1">IFERROR(__xludf.DUMMYFUNCTION("""COMPUTED_VALUE"""),0)</f>
        <v>0</v>
      </c>
      <c r="AI233" s="2">
        <f ca="1">IFERROR(__xludf.DUMMYFUNCTION("""COMPUTED_VALUE"""),0)</f>
        <v>0</v>
      </c>
      <c r="AJ233" s="2">
        <f ca="1">IFERROR(__xludf.DUMMYFUNCTION("""COMPUTED_VALUE"""),0)</f>
        <v>0</v>
      </c>
      <c r="AK233" s="2">
        <f ca="1">IFERROR(__xludf.DUMMYFUNCTION("""COMPUTED_VALUE"""),0)</f>
        <v>0</v>
      </c>
      <c r="AL233" s="2">
        <f ca="1">IFERROR(__xludf.DUMMYFUNCTION("""COMPUTED_VALUE"""),0)</f>
        <v>0</v>
      </c>
      <c r="AM233" s="2">
        <f ca="1">IFERROR(__xludf.DUMMYFUNCTION("""COMPUTED_VALUE"""),0)</f>
        <v>0</v>
      </c>
      <c r="AN233" s="2">
        <f ca="1">IFERROR(__xludf.DUMMYFUNCTION("""COMPUTED_VALUE"""),0)</f>
        <v>0</v>
      </c>
      <c r="AO233" s="2">
        <f ca="1">IFERROR(__xludf.DUMMYFUNCTION("""COMPUTED_VALUE"""),0)</f>
        <v>0</v>
      </c>
      <c r="AP233" s="2">
        <f ca="1">IFERROR(__xludf.DUMMYFUNCTION("""COMPUTED_VALUE"""),0)</f>
        <v>0</v>
      </c>
      <c r="AQ233" s="2">
        <f ca="1">IFERROR(__xludf.DUMMYFUNCTION("""COMPUTED_VALUE"""),0)</f>
        <v>0</v>
      </c>
      <c r="AR233" s="2">
        <f ca="1">IFERROR(__xludf.DUMMYFUNCTION("""COMPUTED_VALUE"""),0)</f>
        <v>0</v>
      </c>
      <c r="AS233" s="2">
        <f ca="1">IFERROR(__xludf.DUMMYFUNCTION("""COMPUTED_VALUE"""),0)</f>
        <v>0</v>
      </c>
      <c r="AT233" s="2">
        <f ca="1">IFERROR(__xludf.DUMMYFUNCTION("""COMPUTED_VALUE"""),0)</f>
        <v>0</v>
      </c>
      <c r="AU233" s="2">
        <f ca="1">IFERROR(__xludf.DUMMYFUNCTION("""COMPUTED_VALUE"""),0)</f>
        <v>0</v>
      </c>
      <c r="AV233" s="2">
        <f ca="1">IFERROR(__xludf.DUMMYFUNCTION("""COMPUTED_VALUE"""),0)</f>
        <v>0</v>
      </c>
      <c r="AW233" s="2">
        <f ca="1">IFERROR(__xludf.DUMMYFUNCTION("""COMPUTED_VALUE"""),0)</f>
        <v>0</v>
      </c>
      <c r="AX233" s="2">
        <f ca="1">IFERROR(__xludf.DUMMYFUNCTION("""COMPUTED_VALUE"""),0)</f>
        <v>0</v>
      </c>
      <c r="AY233" s="2">
        <f ca="1">IFERROR(__xludf.DUMMYFUNCTION("""COMPUTED_VALUE"""),0)</f>
        <v>0</v>
      </c>
      <c r="AZ233" s="2">
        <f ca="1">IFERROR(__xludf.DUMMYFUNCTION("""COMPUTED_VALUE"""),0)</f>
        <v>0</v>
      </c>
    </row>
    <row r="234" spans="1:52" ht="13.2" x14ac:dyDescent="0.25">
      <c r="A234" s="2" t="str">
        <f ca="1">IFERROR(__xludf.DUMMYFUNCTION("""COMPUTED_VALUE"""),"Hendricks County, IN")</f>
        <v>Hendricks County, IN</v>
      </c>
      <c r="B234" s="2" t="str">
        <f ca="1">IFERROR(__xludf.DUMMYFUNCTION("""COMPUTED_VALUE"""),"US")</f>
        <v>US</v>
      </c>
      <c r="C234" s="2">
        <f ca="1">IFERROR(__xludf.DUMMYFUNCTION("""COMPUTED_VALUE"""),39.8065)</f>
        <v>39.8065</v>
      </c>
      <c r="D234" s="2">
        <f ca="1">IFERROR(__xludf.DUMMYFUNCTION("""COMPUTED_VALUE"""),-86.5401)</f>
        <v>-86.540099999999995</v>
      </c>
      <c r="E234" s="2">
        <f ca="1">IFERROR(__xludf.DUMMYFUNCTION("""COMPUTED_VALUE"""),0)</f>
        <v>0</v>
      </c>
      <c r="F234" s="2">
        <f ca="1">IFERROR(__xludf.DUMMYFUNCTION("""COMPUTED_VALUE"""),0)</f>
        <v>0</v>
      </c>
      <c r="G234" s="2">
        <f ca="1">IFERROR(__xludf.DUMMYFUNCTION("""COMPUTED_VALUE"""),0)</f>
        <v>0</v>
      </c>
      <c r="H234" s="2">
        <f ca="1">IFERROR(__xludf.DUMMYFUNCTION("""COMPUTED_VALUE"""),0)</f>
        <v>0</v>
      </c>
      <c r="I234" s="2">
        <f ca="1">IFERROR(__xludf.DUMMYFUNCTION("""COMPUTED_VALUE"""),0)</f>
        <v>0</v>
      </c>
      <c r="J234" s="2">
        <f ca="1">IFERROR(__xludf.DUMMYFUNCTION("""COMPUTED_VALUE"""),0)</f>
        <v>0</v>
      </c>
      <c r="K234" s="2">
        <f ca="1">IFERROR(__xludf.DUMMYFUNCTION("""COMPUTED_VALUE"""),0)</f>
        <v>0</v>
      </c>
      <c r="L234" s="2">
        <f ca="1">IFERROR(__xludf.DUMMYFUNCTION("""COMPUTED_VALUE"""),0)</f>
        <v>0</v>
      </c>
      <c r="M234" s="2">
        <f ca="1">IFERROR(__xludf.DUMMYFUNCTION("""COMPUTED_VALUE"""),0)</f>
        <v>0</v>
      </c>
      <c r="N234" s="2">
        <f ca="1">IFERROR(__xludf.DUMMYFUNCTION("""COMPUTED_VALUE"""),0)</f>
        <v>0</v>
      </c>
      <c r="O234" s="2">
        <f ca="1">IFERROR(__xludf.DUMMYFUNCTION("""COMPUTED_VALUE"""),0)</f>
        <v>0</v>
      </c>
      <c r="P234" s="2">
        <f ca="1">IFERROR(__xludf.DUMMYFUNCTION("""COMPUTED_VALUE"""),0)</f>
        <v>0</v>
      </c>
      <c r="Q234" s="2">
        <f ca="1">IFERROR(__xludf.DUMMYFUNCTION("""COMPUTED_VALUE"""),0)</f>
        <v>0</v>
      </c>
      <c r="R234" s="2">
        <f ca="1">IFERROR(__xludf.DUMMYFUNCTION("""COMPUTED_VALUE"""),0)</f>
        <v>0</v>
      </c>
      <c r="S234" s="2">
        <f ca="1">IFERROR(__xludf.DUMMYFUNCTION("""COMPUTED_VALUE"""),0)</f>
        <v>0</v>
      </c>
      <c r="T234" s="2">
        <f ca="1">IFERROR(__xludf.DUMMYFUNCTION("""COMPUTED_VALUE"""),0)</f>
        <v>0</v>
      </c>
      <c r="U234" s="2">
        <f ca="1">IFERROR(__xludf.DUMMYFUNCTION("""COMPUTED_VALUE"""),0)</f>
        <v>0</v>
      </c>
      <c r="V234" s="2">
        <f ca="1">IFERROR(__xludf.DUMMYFUNCTION("""COMPUTED_VALUE"""),0)</f>
        <v>0</v>
      </c>
      <c r="W234" s="2">
        <f ca="1">IFERROR(__xludf.DUMMYFUNCTION("""COMPUTED_VALUE"""),0)</f>
        <v>0</v>
      </c>
      <c r="X234" s="2">
        <f ca="1">IFERROR(__xludf.DUMMYFUNCTION("""COMPUTED_VALUE"""),0)</f>
        <v>0</v>
      </c>
      <c r="Y234" s="2">
        <f ca="1">IFERROR(__xludf.DUMMYFUNCTION("""COMPUTED_VALUE"""),0)</f>
        <v>0</v>
      </c>
      <c r="Z234" s="2">
        <f ca="1">IFERROR(__xludf.DUMMYFUNCTION("""COMPUTED_VALUE"""),0)</f>
        <v>0</v>
      </c>
      <c r="AA234" s="2">
        <f ca="1">IFERROR(__xludf.DUMMYFUNCTION("""COMPUTED_VALUE"""),0)</f>
        <v>0</v>
      </c>
      <c r="AB234" s="2">
        <f ca="1">IFERROR(__xludf.DUMMYFUNCTION("""COMPUTED_VALUE"""),0)</f>
        <v>0</v>
      </c>
      <c r="AC234" s="2">
        <f ca="1">IFERROR(__xludf.DUMMYFUNCTION("""COMPUTED_VALUE"""),0)</f>
        <v>0</v>
      </c>
      <c r="AD234" s="2">
        <f ca="1">IFERROR(__xludf.DUMMYFUNCTION("""COMPUTED_VALUE"""),0)</f>
        <v>0</v>
      </c>
      <c r="AE234" s="2">
        <f ca="1">IFERROR(__xludf.DUMMYFUNCTION("""COMPUTED_VALUE"""),0)</f>
        <v>0</v>
      </c>
      <c r="AF234" s="2">
        <f ca="1">IFERROR(__xludf.DUMMYFUNCTION("""COMPUTED_VALUE"""),0)</f>
        <v>0</v>
      </c>
      <c r="AG234" s="2">
        <f ca="1">IFERROR(__xludf.DUMMYFUNCTION("""COMPUTED_VALUE"""),0)</f>
        <v>0</v>
      </c>
      <c r="AH234" s="2">
        <f ca="1">IFERROR(__xludf.DUMMYFUNCTION("""COMPUTED_VALUE"""),0)</f>
        <v>0</v>
      </c>
      <c r="AI234" s="2">
        <f ca="1">IFERROR(__xludf.DUMMYFUNCTION("""COMPUTED_VALUE"""),0)</f>
        <v>0</v>
      </c>
      <c r="AJ234" s="2">
        <f ca="1">IFERROR(__xludf.DUMMYFUNCTION("""COMPUTED_VALUE"""),0)</f>
        <v>0</v>
      </c>
      <c r="AK234" s="2">
        <f ca="1">IFERROR(__xludf.DUMMYFUNCTION("""COMPUTED_VALUE"""),0)</f>
        <v>0</v>
      </c>
      <c r="AL234" s="2">
        <f ca="1">IFERROR(__xludf.DUMMYFUNCTION("""COMPUTED_VALUE"""),0)</f>
        <v>0</v>
      </c>
      <c r="AM234" s="2">
        <f ca="1">IFERROR(__xludf.DUMMYFUNCTION("""COMPUTED_VALUE"""),0)</f>
        <v>0</v>
      </c>
      <c r="AN234" s="2">
        <f ca="1">IFERROR(__xludf.DUMMYFUNCTION("""COMPUTED_VALUE"""),0)</f>
        <v>0</v>
      </c>
      <c r="AO234" s="2">
        <f ca="1">IFERROR(__xludf.DUMMYFUNCTION("""COMPUTED_VALUE"""),0)</f>
        <v>0</v>
      </c>
      <c r="AP234" s="2">
        <f ca="1">IFERROR(__xludf.DUMMYFUNCTION("""COMPUTED_VALUE"""),0)</f>
        <v>0</v>
      </c>
      <c r="AQ234" s="2">
        <f ca="1">IFERROR(__xludf.DUMMYFUNCTION("""COMPUTED_VALUE"""),0)</f>
        <v>0</v>
      </c>
      <c r="AR234" s="2">
        <f ca="1">IFERROR(__xludf.DUMMYFUNCTION("""COMPUTED_VALUE"""),0)</f>
        <v>0</v>
      </c>
      <c r="AS234" s="2">
        <f ca="1">IFERROR(__xludf.DUMMYFUNCTION("""COMPUTED_VALUE"""),0)</f>
        <v>0</v>
      </c>
      <c r="AT234" s="2">
        <f ca="1">IFERROR(__xludf.DUMMYFUNCTION("""COMPUTED_VALUE"""),0)</f>
        <v>0</v>
      </c>
      <c r="AU234" s="2">
        <f ca="1">IFERROR(__xludf.DUMMYFUNCTION("""COMPUTED_VALUE"""),0)</f>
        <v>0</v>
      </c>
      <c r="AV234" s="2">
        <f ca="1">IFERROR(__xludf.DUMMYFUNCTION("""COMPUTED_VALUE"""),0)</f>
        <v>0</v>
      </c>
      <c r="AW234" s="2">
        <f ca="1">IFERROR(__xludf.DUMMYFUNCTION("""COMPUTED_VALUE"""),0)</f>
        <v>0</v>
      </c>
      <c r="AX234" s="2">
        <f ca="1">IFERROR(__xludf.DUMMYFUNCTION("""COMPUTED_VALUE"""),0)</f>
        <v>0</v>
      </c>
      <c r="AY234" s="2">
        <f ca="1">IFERROR(__xludf.DUMMYFUNCTION("""COMPUTED_VALUE"""),0)</f>
        <v>0</v>
      </c>
      <c r="AZ234" s="2">
        <f ca="1">IFERROR(__xludf.DUMMYFUNCTION("""COMPUTED_VALUE"""),0)</f>
        <v>0</v>
      </c>
    </row>
    <row r="235" spans="1:52" ht="13.2" x14ac:dyDescent="0.25">
      <c r="A235" s="2" t="str">
        <f ca="1">IFERROR(__xludf.DUMMYFUNCTION("""COMPUTED_VALUE"""),"Hudson County, NJ")</f>
        <v>Hudson County, NJ</v>
      </c>
      <c r="B235" s="2" t="str">
        <f ca="1">IFERROR(__xludf.DUMMYFUNCTION("""COMPUTED_VALUE"""),"US")</f>
        <v>US</v>
      </c>
      <c r="C235" s="2">
        <f ca="1">IFERROR(__xludf.DUMMYFUNCTION("""COMPUTED_VALUE"""),40.7453)</f>
        <v>40.7453</v>
      </c>
      <c r="D235" s="2">
        <f ca="1">IFERROR(__xludf.DUMMYFUNCTION("""COMPUTED_VALUE"""),-74.0535)</f>
        <v>-74.0535</v>
      </c>
      <c r="E235" s="2">
        <f ca="1">IFERROR(__xludf.DUMMYFUNCTION("""COMPUTED_VALUE"""),0)</f>
        <v>0</v>
      </c>
      <c r="F235" s="2">
        <f ca="1">IFERROR(__xludf.DUMMYFUNCTION("""COMPUTED_VALUE"""),0)</f>
        <v>0</v>
      </c>
      <c r="G235" s="2">
        <f ca="1">IFERROR(__xludf.DUMMYFUNCTION("""COMPUTED_VALUE"""),0)</f>
        <v>0</v>
      </c>
      <c r="H235" s="2">
        <f ca="1">IFERROR(__xludf.DUMMYFUNCTION("""COMPUTED_VALUE"""),0)</f>
        <v>0</v>
      </c>
      <c r="I235" s="2">
        <f ca="1">IFERROR(__xludf.DUMMYFUNCTION("""COMPUTED_VALUE"""),0)</f>
        <v>0</v>
      </c>
      <c r="J235" s="2">
        <f ca="1">IFERROR(__xludf.DUMMYFUNCTION("""COMPUTED_VALUE"""),0)</f>
        <v>0</v>
      </c>
      <c r="K235" s="2">
        <f ca="1">IFERROR(__xludf.DUMMYFUNCTION("""COMPUTED_VALUE"""),0)</f>
        <v>0</v>
      </c>
      <c r="L235" s="2">
        <f ca="1">IFERROR(__xludf.DUMMYFUNCTION("""COMPUTED_VALUE"""),0)</f>
        <v>0</v>
      </c>
      <c r="M235" s="2">
        <f ca="1">IFERROR(__xludf.DUMMYFUNCTION("""COMPUTED_VALUE"""),0)</f>
        <v>0</v>
      </c>
      <c r="N235" s="2">
        <f ca="1">IFERROR(__xludf.DUMMYFUNCTION("""COMPUTED_VALUE"""),0)</f>
        <v>0</v>
      </c>
      <c r="O235" s="2">
        <f ca="1">IFERROR(__xludf.DUMMYFUNCTION("""COMPUTED_VALUE"""),0)</f>
        <v>0</v>
      </c>
      <c r="P235" s="2">
        <f ca="1">IFERROR(__xludf.DUMMYFUNCTION("""COMPUTED_VALUE"""),0)</f>
        <v>0</v>
      </c>
      <c r="Q235" s="2">
        <f ca="1">IFERROR(__xludf.DUMMYFUNCTION("""COMPUTED_VALUE"""),0)</f>
        <v>0</v>
      </c>
      <c r="R235" s="2">
        <f ca="1">IFERROR(__xludf.DUMMYFUNCTION("""COMPUTED_VALUE"""),0)</f>
        <v>0</v>
      </c>
      <c r="S235" s="2">
        <f ca="1">IFERROR(__xludf.DUMMYFUNCTION("""COMPUTED_VALUE"""),0)</f>
        <v>0</v>
      </c>
      <c r="T235" s="2">
        <f ca="1">IFERROR(__xludf.DUMMYFUNCTION("""COMPUTED_VALUE"""),0)</f>
        <v>0</v>
      </c>
      <c r="U235" s="2">
        <f ca="1">IFERROR(__xludf.DUMMYFUNCTION("""COMPUTED_VALUE"""),0)</f>
        <v>0</v>
      </c>
      <c r="V235" s="2">
        <f ca="1">IFERROR(__xludf.DUMMYFUNCTION("""COMPUTED_VALUE"""),0)</f>
        <v>0</v>
      </c>
      <c r="W235" s="2">
        <f ca="1">IFERROR(__xludf.DUMMYFUNCTION("""COMPUTED_VALUE"""),0)</f>
        <v>0</v>
      </c>
      <c r="X235" s="2">
        <f ca="1">IFERROR(__xludf.DUMMYFUNCTION("""COMPUTED_VALUE"""),0)</f>
        <v>0</v>
      </c>
      <c r="Y235" s="2">
        <f ca="1">IFERROR(__xludf.DUMMYFUNCTION("""COMPUTED_VALUE"""),0)</f>
        <v>0</v>
      </c>
      <c r="Z235" s="2">
        <f ca="1">IFERROR(__xludf.DUMMYFUNCTION("""COMPUTED_VALUE"""),0)</f>
        <v>0</v>
      </c>
      <c r="AA235" s="2">
        <f ca="1">IFERROR(__xludf.DUMMYFUNCTION("""COMPUTED_VALUE"""),0)</f>
        <v>0</v>
      </c>
      <c r="AB235" s="2">
        <f ca="1">IFERROR(__xludf.DUMMYFUNCTION("""COMPUTED_VALUE"""),0)</f>
        <v>0</v>
      </c>
      <c r="AC235" s="2">
        <f ca="1">IFERROR(__xludf.DUMMYFUNCTION("""COMPUTED_VALUE"""),0)</f>
        <v>0</v>
      </c>
      <c r="AD235" s="2">
        <f ca="1">IFERROR(__xludf.DUMMYFUNCTION("""COMPUTED_VALUE"""),0)</f>
        <v>0</v>
      </c>
      <c r="AE235" s="2">
        <f ca="1">IFERROR(__xludf.DUMMYFUNCTION("""COMPUTED_VALUE"""),0)</f>
        <v>0</v>
      </c>
      <c r="AF235" s="2">
        <f ca="1">IFERROR(__xludf.DUMMYFUNCTION("""COMPUTED_VALUE"""),0)</f>
        <v>0</v>
      </c>
      <c r="AG235" s="2">
        <f ca="1">IFERROR(__xludf.DUMMYFUNCTION("""COMPUTED_VALUE"""),0)</f>
        <v>0</v>
      </c>
      <c r="AH235" s="2">
        <f ca="1">IFERROR(__xludf.DUMMYFUNCTION("""COMPUTED_VALUE"""),0)</f>
        <v>0</v>
      </c>
      <c r="AI235" s="2">
        <f ca="1">IFERROR(__xludf.DUMMYFUNCTION("""COMPUTED_VALUE"""),0)</f>
        <v>0</v>
      </c>
      <c r="AJ235" s="2">
        <f ca="1">IFERROR(__xludf.DUMMYFUNCTION("""COMPUTED_VALUE"""),0)</f>
        <v>0</v>
      </c>
      <c r="AK235" s="2">
        <f ca="1">IFERROR(__xludf.DUMMYFUNCTION("""COMPUTED_VALUE"""),0)</f>
        <v>0</v>
      </c>
      <c r="AL235" s="2">
        <f ca="1">IFERROR(__xludf.DUMMYFUNCTION("""COMPUTED_VALUE"""),0)</f>
        <v>0</v>
      </c>
      <c r="AM235" s="2">
        <f ca="1">IFERROR(__xludf.DUMMYFUNCTION("""COMPUTED_VALUE"""),0)</f>
        <v>0</v>
      </c>
      <c r="AN235" s="2">
        <f ca="1">IFERROR(__xludf.DUMMYFUNCTION("""COMPUTED_VALUE"""),0)</f>
        <v>0</v>
      </c>
      <c r="AO235" s="2">
        <f ca="1">IFERROR(__xludf.DUMMYFUNCTION("""COMPUTED_VALUE"""),0)</f>
        <v>0</v>
      </c>
      <c r="AP235" s="2">
        <f ca="1">IFERROR(__xludf.DUMMYFUNCTION("""COMPUTED_VALUE"""),0)</f>
        <v>0</v>
      </c>
      <c r="AQ235" s="2">
        <f ca="1">IFERROR(__xludf.DUMMYFUNCTION("""COMPUTED_VALUE"""),0)</f>
        <v>0</v>
      </c>
      <c r="AR235" s="2">
        <f ca="1">IFERROR(__xludf.DUMMYFUNCTION("""COMPUTED_VALUE"""),0)</f>
        <v>0</v>
      </c>
      <c r="AS235" s="2">
        <f ca="1">IFERROR(__xludf.DUMMYFUNCTION("""COMPUTED_VALUE"""),0)</f>
        <v>0</v>
      </c>
      <c r="AT235" s="2">
        <f ca="1">IFERROR(__xludf.DUMMYFUNCTION("""COMPUTED_VALUE"""),0)</f>
        <v>0</v>
      </c>
      <c r="AU235" s="2">
        <f ca="1">IFERROR(__xludf.DUMMYFUNCTION("""COMPUTED_VALUE"""),0)</f>
        <v>0</v>
      </c>
      <c r="AV235" s="2">
        <f ca="1">IFERROR(__xludf.DUMMYFUNCTION("""COMPUTED_VALUE"""),0)</f>
        <v>0</v>
      </c>
      <c r="AW235" s="2">
        <f ca="1">IFERROR(__xludf.DUMMYFUNCTION("""COMPUTED_VALUE"""),0)</f>
        <v>0</v>
      </c>
      <c r="AX235" s="2">
        <f ca="1">IFERROR(__xludf.DUMMYFUNCTION("""COMPUTED_VALUE"""),0)</f>
        <v>0</v>
      </c>
      <c r="AY235" s="2">
        <f ca="1">IFERROR(__xludf.DUMMYFUNCTION("""COMPUTED_VALUE"""),0)</f>
        <v>0</v>
      </c>
      <c r="AZ235" s="2">
        <f ca="1">IFERROR(__xludf.DUMMYFUNCTION("""COMPUTED_VALUE"""),0)</f>
        <v>0</v>
      </c>
    </row>
    <row r="236" spans="1:52" ht="13.2" x14ac:dyDescent="0.25">
      <c r="A236" s="2" t="str">
        <f ca="1">IFERROR(__xludf.DUMMYFUNCTION("""COMPUTED_VALUE"""),"Johnson County, KS")</f>
        <v>Johnson County, KS</v>
      </c>
      <c r="B236" s="2" t="str">
        <f ca="1">IFERROR(__xludf.DUMMYFUNCTION("""COMPUTED_VALUE"""),"US")</f>
        <v>US</v>
      </c>
      <c r="C236" s="2">
        <f ca="1">IFERROR(__xludf.DUMMYFUNCTION("""COMPUTED_VALUE"""),38.8454)</f>
        <v>38.845399999999998</v>
      </c>
      <c r="D236" s="2">
        <f ca="1">IFERROR(__xludf.DUMMYFUNCTION("""COMPUTED_VALUE"""),-94.8521)</f>
        <v>-94.852099999999993</v>
      </c>
      <c r="E236" s="2">
        <f ca="1">IFERROR(__xludf.DUMMYFUNCTION("""COMPUTED_VALUE"""),0)</f>
        <v>0</v>
      </c>
      <c r="F236" s="2">
        <f ca="1">IFERROR(__xludf.DUMMYFUNCTION("""COMPUTED_VALUE"""),0)</f>
        <v>0</v>
      </c>
      <c r="G236" s="2">
        <f ca="1">IFERROR(__xludf.DUMMYFUNCTION("""COMPUTED_VALUE"""),0)</f>
        <v>0</v>
      </c>
      <c r="H236" s="2">
        <f ca="1">IFERROR(__xludf.DUMMYFUNCTION("""COMPUTED_VALUE"""),0)</f>
        <v>0</v>
      </c>
      <c r="I236" s="2">
        <f ca="1">IFERROR(__xludf.DUMMYFUNCTION("""COMPUTED_VALUE"""),0)</f>
        <v>0</v>
      </c>
      <c r="J236" s="2">
        <f ca="1">IFERROR(__xludf.DUMMYFUNCTION("""COMPUTED_VALUE"""),0)</f>
        <v>0</v>
      </c>
      <c r="K236" s="2">
        <f ca="1">IFERROR(__xludf.DUMMYFUNCTION("""COMPUTED_VALUE"""),0)</f>
        <v>0</v>
      </c>
      <c r="L236" s="2">
        <f ca="1">IFERROR(__xludf.DUMMYFUNCTION("""COMPUTED_VALUE"""),0)</f>
        <v>0</v>
      </c>
      <c r="M236" s="2">
        <f ca="1">IFERROR(__xludf.DUMMYFUNCTION("""COMPUTED_VALUE"""),0)</f>
        <v>0</v>
      </c>
      <c r="N236" s="2">
        <f ca="1">IFERROR(__xludf.DUMMYFUNCTION("""COMPUTED_VALUE"""),0)</f>
        <v>0</v>
      </c>
      <c r="O236" s="2">
        <f ca="1">IFERROR(__xludf.DUMMYFUNCTION("""COMPUTED_VALUE"""),0)</f>
        <v>0</v>
      </c>
      <c r="P236" s="2">
        <f ca="1">IFERROR(__xludf.DUMMYFUNCTION("""COMPUTED_VALUE"""),0)</f>
        <v>0</v>
      </c>
      <c r="Q236" s="2">
        <f ca="1">IFERROR(__xludf.DUMMYFUNCTION("""COMPUTED_VALUE"""),0)</f>
        <v>0</v>
      </c>
      <c r="R236" s="2">
        <f ca="1">IFERROR(__xludf.DUMMYFUNCTION("""COMPUTED_VALUE"""),0)</f>
        <v>0</v>
      </c>
      <c r="S236" s="2">
        <f ca="1">IFERROR(__xludf.DUMMYFUNCTION("""COMPUTED_VALUE"""),0)</f>
        <v>0</v>
      </c>
      <c r="T236" s="2">
        <f ca="1">IFERROR(__xludf.DUMMYFUNCTION("""COMPUTED_VALUE"""),0)</f>
        <v>0</v>
      </c>
      <c r="U236" s="2">
        <f ca="1">IFERROR(__xludf.DUMMYFUNCTION("""COMPUTED_VALUE"""),0)</f>
        <v>0</v>
      </c>
      <c r="V236" s="2">
        <f ca="1">IFERROR(__xludf.DUMMYFUNCTION("""COMPUTED_VALUE"""),0)</f>
        <v>0</v>
      </c>
      <c r="W236" s="2">
        <f ca="1">IFERROR(__xludf.DUMMYFUNCTION("""COMPUTED_VALUE"""),0)</f>
        <v>0</v>
      </c>
      <c r="X236" s="2">
        <f ca="1">IFERROR(__xludf.DUMMYFUNCTION("""COMPUTED_VALUE"""),0)</f>
        <v>0</v>
      </c>
      <c r="Y236" s="2">
        <f ca="1">IFERROR(__xludf.DUMMYFUNCTION("""COMPUTED_VALUE"""),0)</f>
        <v>0</v>
      </c>
      <c r="Z236" s="2">
        <f ca="1">IFERROR(__xludf.DUMMYFUNCTION("""COMPUTED_VALUE"""),0)</f>
        <v>0</v>
      </c>
      <c r="AA236" s="2">
        <f ca="1">IFERROR(__xludf.DUMMYFUNCTION("""COMPUTED_VALUE"""),0)</f>
        <v>0</v>
      </c>
      <c r="AB236" s="2">
        <f ca="1">IFERROR(__xludf.DUMMYFUNCTION("""COMPUTED_VALUE"""),0)</f>
        <v>0</v>
      </c>
      <c r="AC236" s="2">
        <f ca="1">IFERROR(__xludf.DUMMYFUNCTION("""COMPUTED_VALUE"""),0)</f>
        <v>0</v>
      </c>
      <c r="AD236" s="2">
        <f ca="1">IFERROR(__xludf.DUMMYFUNCTION("""COMPUTED_VALUE"""),0)</f>
        <v>0</v>
      </c>
      <c r="AE236" s="2">
        <f ca="1">IFERROR(__xludf.DUMMYFUNCTION("""COMPUTED_VALUE"""),0)</f>
        <v>0</v>
      </c>
      <c r="AF236" s="2">
        <f ca="1">IFERROR(__xludf.DUMMYFUNCTION("""COMPUTED_VALUE"""),0)</f>
        <v>0</v>
      </c>
      <c r="AG236" s="2">
        <f ca="1">IFERROR(__xludf.DUMMYFUNCTION("""COMPUTED_VALUE"""),0)</f>
        <v>0</v>
      </c>
      <c r="AH236" s="2">
        <f ca="1">IFERROR(__xludf.DUMMYFUNCTION("""COMPUTED_VALUE"""),0)</f>
        <v>0</v>
      </c>
      <c r="AI236" s="2">
        <f ca="1">IFERROR(__xludf.DUMMYFUNCTION("""COMPUTED_VALUE"""),0)</f>
        <v>0</v>
      </c>
      <c r="AJ236" s="2">
        <f ca="1">IFERROR(__xludf.DUMMYFUNCTION("""COMPUTED_VALUE"""),0)</f>
        <v>0</v>
      </c>
      <c r="AK236" s="2">
        <f ca="1">IFERROR(__xludf.DUMMYFUNCTION("""COMPUTED_VALUE"""),0)</f>
        <v>0</v>
      </c>
      <c r="AL236" s="2">
        <f ca="1">IFERROR(__xludf.DUMMYFUNCTION("""COMPUTED_VALUE"""),0)</f>
        <v>0</v>
      </c>
      <c r="AM236" s="2">
        <f ca="1">IFERROR(__xludf.DUMMYFUNCTION("""COMPUTED_VALUE"""),0)</f>
        <v>0</v>
      </c>
      <c r="AN236" s="2">
        <f ca="1">IFERROR(__xludf.DUMMYFUNCTION("""COMPUTED_VALUE"""),0)</f>
        <v>0</v>
      </c>
      <c r="AO236" s="2">
        <f ca="1">IFERROR(__xludf.DUMMYFUNCTION("""COMPUTED_VALUE"""),0)</f>
        <v>0</v>
      </c>
      <c r="AP236" s="2">
        <f ca="1">IFERROR(__xludf.DUMMYFUNCTION("""COMPUTED_VALUE"""),0)</f>
        <v>0</v>
      </c>
      <c r="AQ236" s="2">
        <f ca="1">IFERROR(__xludf.DUMMYFUNCTION("""COMPUTED_VALUE"""),0)</f>
        <v>0</v>
      </c>
      <c r="AR236" s="2">
        <f ca="1">IFERROR(__xludf.DUMMYFUNCTION("""COMPUTED_VALUE"""),0)</f>
        <v>0</v>
      </c>
      <c r="AS236" s="2">
        <f ca="1">IFERROR(__xludf.DUMMYFUNCTION("""COMPUTED_VALUE"""),0)</f>
        <v>0</v>
      </c>
      <c r="AT236" s="2">
        <f ca="1">IFERROR(__xludf.DUMMYFUNCTION("""COMPUTED_VALUE"""),0)</f>
        <v>0</v>
      </c>
      <c r="AU236" s="2">
        <f ca="1">IFERROR(__xludf.DUMMYFUNCTION("""COMPUTED_VALUE"""),0)</f>
        <v>0</v>
      </c>
      <c r="AV236" s="2">
        <f ca="1">IFERROR(__xludf.DUMMYFUNCTION("""COMPUTED_VALUE"""),0)</f>
        <v>0</v>
      </c>
      <c r="AW236" s="2">
        <f ca="1">IFERROR(__xludf.DUMMYFUNCTION("""COMPUTED_VALUE"""),0)</f>
        <v>0</v>
      </c>
      <c r="AX236" s="2">
        <f ca="1">IFERROR(__xludf.DUMMYFUNCTION("""COMPUTED_VALUE"""),0)</f>
        <v>0</v>
      </c>
      <c r="AY236" s="2">
        <f ca="1">IFERROR(__xludf.DUMMYFUNCTION("""COMPUTED_VALUE"""),0)</f>
        <v>0</v>
      </c>
      <c r="AZ236" s="2">
        <f ca="1">IFERROR(__xludf.DUMMYFUNCTION("""COMPUTED_VALUE"""),0)</f>
        <v>0</v>
      </c>
    </row>
    <row r="237" spans="1:52" ht="13.2" x14ac:dyDescent="0.25">
      <c r="A237" s="2" t="str">
        <f ca="1">IFERROR(__xludf.DUMMYFUNCTION("""COMPUTED_VALUE"""),"Kittitas County, WA")</f>
        <v>Kittitas County, WA</v>
      </c>
      <c r="B237" s="2" t="str">
        <f ca="1">IFERROR(__xludf.DUMMYFUNCTION("""COMPUTED_VALUE"""),"US")</f>
        <v>US</v>
      </c>
      <c r="C237" s="2">
        <f ca="1">IFERROR(__xludf.DUMMYFUNCTION("""COMPUTED_VALUE"""),47.175)</f>
        <v>47.174999999999997</v>
      </c>
      <c r="D237" s="2">
        <f ca="1">IFERROR(__xludf.DUMMYFUNCTION("""COMPUTED_VALUE"""),-120.9319)</f>
        <v>-120.9319</v>
      </c>
      <c r="E237" s="2">
        <f ca="1">IFERROR(__xludf.DUMMYFUNCTION("""COMPUTED_VALUE"""),0)</f>
        <v>0</v>
      </c>
      <c r="F237" s="2">
        <f ca="1">IFERROR(__xludf.DUMMYFUNCTION("""COMPUTED_VALUE"""),0)</f>
        <v>0</v>
      </c>
      <c r="G237" s="2">
        <f ca="1">IFERROR(__xludf.DUMMYFUNCTION("""COMPUTED_VALUE"""),0)</f>
        <v>0</v>
      </c>
      <c r="H237" s="2">
        <f ca="1">IFERROR(__xludf.DUMMYFUNCTION("""COMPUTED_VALUE"""),0)</f>
        <v>0</v>
      </c>
      <c r="I237" s="2">
        <f ca="1">IFERROR(__xludf.DUMMYFUNCTION("""COMPUTED_VALUE"""),0)</f>
        <v>0</v>
      </c>
      <c r="J237" s="2">
        <f ca="1">IFERROR(__xludf.DUMMYFUNCTION("""COMPUTED_VALUE"""),0)</f>
        <v>0</v>
      </c>
      <c r="K237" s="2">
        <f ca="1">IFERROR(__xludf.DUMMYFUNCTION("""COMPUTED_VALUE"""),0)</f>
        <v>0</v>
      </c>
      <c r="L237" s="2">
        <f ca="1">IFERROR(__xludf.DUMMYFUNCTION("""COMPUTED_VALUE"""),0)</f>
        <v>0</v>
      </c>
      <c r="M237" s="2">
        <f ca="1">IFERROR(__xludf.DUMMYFUNCTION("""COMPUTED_VALUE"""),0)</f>
        <v>0</v>
      </c>
      <c r="N237" s="2">
        <f ca="1">IFERROR(__xludf.DUMMYFUNCTION("""COMPUTED_VALUE"""),0)</f>
        <v>0</v>
      </c>
      <c r="O237" s="2">
        <f ca="1">IFERROR(__xludf.DUMMYFUNCTION("""COMPUTED_VALUE"""),0)</f>
        <v>0</v>
      </c>
      <c r="P237" s="2">
        <f ca="1">IFERROR(__xludf.DUMMYFUNCTION("""COMPUTED_VALUE"""),0)</f>
        <v>0</v>
      </c>
      <c r="Q237" s="2">
        <f ca="1">IFERROR(__xludf.DUMMYFUNCTION("""COMPUTED_VALUE"""),0)</f>
        <v>0</v>
      </c>
      <c r="R237" s="2">
        <f ca="1">IFERROR(__xludf.DUMMYFUNCTION("""COMPUTED_VALUE"""),0)</f>
        <v>0</v>
      </c>
      <c r="S237" s="2">
        <f ca="1">IFERROR(__xludf.DUMMYFUNCTION("""COMPUTED_VALUE"""),0)</f>
        <v>0</v>
      </c>
      <c r="T237" s="2">
        <f ca="1">IFERROR(__xludf.DUMMYFUNCTION("""COMPUTED_VALUE"""),0)</f>
        <v>0</v>
      </c>
      <c r="U237" s="2">
        <f ca="1">IFERROR(__xludf.DUMMYFUNCTION("""COMPUTED_VALUE"""),0)</f>
        <v>0</v>
      </c>
      <c r="V237" s="2">
        <f ca="1">IFERROR(__xludf.DUMMYFUNCTION("""COMPUTED_VALUE"""),0)</f>
        <v>0</v>
      </c>
      <c r="W237" s="2">
        <f ca="1">IFERROR(__xludf.DUMMYFUNCTION("""COMPUTED_VALUE"""),0)</f>
        <v>0</v>
      </c>
      <c r="X237" s="2">
        <f ca="1">IFERROR(__xludf.DUMMYFUNCTION("""COMPUTED_VALUE"""),0)</f>
        <v>0</v>
      </c>
      <c r="Y237" s="2">
        <f ca="1">IFERROR(__xludf.DUMMYFUNCTION("""COMPUTED_VALUE"""),0)</f>
        <v>0</v>
      </c>
      <c r="Z237" s="2">
        <f ca="1">IFERROR(__xludf.DUMMYFUNCTION("""COMPUTED_VALUE"""),0)</f>
        <v>0</v>
      </c>
      <c r="AA237" s="2">
        <f ca="1">IFERROR(__xludf.DUMMYFUNCTION("""COMPUTED_VALUE"""),0)</f>
        <v>0</v>
      </c>
      <c r="AB237" s="2">
        <f ca="1">IFERROR(__xludf.DUMMYFUNCTION("""COMPUTED_VALUE"""),0)</f>
        <v>0</v>
      </c>
      <c r="AC237" s="2">
        <f ca="1">IFERROR(__xludf.DUMMYFUNCTION("""COMPUTED_VALUE"""),0)</f>
        <v>0</v>
      </c>
      <c r="AD237" s="2">
        <f ca="1">IFERROR(__xludf.DUMMYFUNCTION("""COMPUTED_VALUE"""),0)</f>
        <v>0</v>
      </c>
      <c r="AE237" s="2">
        <f ca="1">IFERROR(__xludf.DUMMYFUNCTION("""COMPUTED_VALUE"""),0)</f>
        <v>0</v>
      </c>
      <c r="AF237" s="2">
        <f ca="1">IFERROR(__xludf.DUMMYFUNCTION("""COMPUTED_VALUE"""),0)</f>
        <v>0</v>
      </c>
      <c r="AG237" s="2">
        <f ca="1">IFERROR(__xludf.DUMMYFUNCTION("""COMPUTED_VALUE"""),0)</f>
        <v>0</v>
      </c>
      <c r="AH237" s="2">
        <f ca="1">IFERROR(__xludf.DUMMYFUNCTION("""COMPUTED_VALUE"""),0)</f>
        <v>0</v>
      </c>
      <c r="AI237" s="2">
        <f ca="1">IFERROR(__xludf.DUMMYFUNCTION("""COMPUTED_VALUE"""),0)</f>
        <v>0</v>
      </c>
      <c r="AJ237" s="2">
        <f ca="1">IFERROR(__xludf.DUMMYFUNCTION("""COMPUTED_VALUE"""),0)</f>
        <v>0</v>
      </c>
      <c r="AK237" s="2">
        <f ca="1">IFERROR(__xludf.DUMMYFUNCTION("""COMPUTED_VALUE"""),0)</f>
        <v>0</v>
      </c>
      <c r="AL237" s="2">
        <f ca="1">IFERROR(__xludf.DUMMYFUNCTION("""COMPUTED_VALUE"""),0)</f>
        <v>0</v>
      </c>
      <c r="AM237" s="2">
        <f ca="1">IFERROR(__xludf.DUMMYFUNCTION("""COMPUTED_VALUE"""),0)</f>
        <v>0</v>
      </c>
      <c r="AN237" s="2">
        <f ca="1">IFERROR(__xludf.DUMMYFUNCTION("""COMPUTED_VALUE"""),0)</f>
        <v>0</v>
      </c>
      <c r="AO237" s="2">
        <f ca="1">IFERROR(__xludf.DUMMYFUNCTION("""COMPUTED_VALUE"""),0)</f>
        <v>0</v>
      </c>
      <c r="AP237" s="2">
        <f ca="1">IFERROR(__xludf.DUMMYFUNCTION("""COMPUTED_VALUE"""),0)</f>
        <v>0</v>
      </c>
      <c r="AQ237" s="2">
        <f ca="1">IFERROR(__xludf.DUMMYFUNCTION("""COMPUTED_VALUE"""),0)</f>
        <v>0</v>
      </c>
      <c r="AR237" s="2">
        <f ca="1">IFERROR(__xludf.DUMMYFUNCTION("""COMPUTED_VALUE"""),0)</f>
        <v>0</v>
      </c>
      <c r="AS237" s="2">
        <f ca="1">IFERROR(__xludf.DUMMYFUNCTION("""COMPUTED_VALUE"""),0)</f>
        <v>0</v>
      </c>
      <c r="AT237" s="2">
        <f ca="1">IFERROR(__xludf.DUMMYFUNCTION("""COMPUTED_VALUE"""),0)</f>
        <v>0</v>
      </c>
      <c r="AU237" s="2">
        <f ca="1">IFERROR(__xludf.DUMMYFUNCTION("""COMPUTED_VALUE"""),0)</f>
        <v>0</v>
      </c>
      <c r="AV237" s="2">
        <f ca="1">IFERROR(__xludf.DUMMYFUNCTION("""COMPUTED_VALUE"""),0)</f>
        <v>0</v>
      </c>
      <c r="AW237" s="2">
        <f ca="1">IFERROR(__xludf.DUMMYFUNCTION("""COMPUTED_VALUE"""),0)</f>
        <v>0</v>
      </c>
      <c r="AX237" s="2">
        <f ca="1">IFERROR(__xludf.DUMMYFUNCTION("""COMPUTED_VALUE"""),0)</f>
        <v>0</v>
      </c>
      <c r="AY237" s="2">
        <f ca="1">IFERROR(__xludf.DUMMYFUNCTION("""COMPUTED_VALUE"""),0)</f>
        <v>0</v>
      </c>
      <c r="AZ237" s="2">
        <f ca="1">IFERROR(__xludf.DUMMYFUNCTION("""COMPUTED_VALUE"""),0)</f>
        <v>0</v>
      </c>
    </row>
    <row r="238" spans="1:52" ht="13.2" x14ac:dyDescent="0.25">
      <c r="A238" s="2" t="str">
        <f ca="1">IFERROR(__xludf.DUMMYFUNCTION("""COMPUTED_VALUE"""),"Manatee County, FL")</f>
        <v>Manatee County, FL</v>
      </c>
      <c r="B238" s="2" t="str">
        <f ca="1">IFERROR(__xludf.DUMMYFUNCTION("""COMPUTED_VALUE"""),"US")</f>
        <v>US</v>
      </c>
      <c r="C238" s="2">
        <f ca="1">IFERROR(__xludf.DUMMYFUNCTION("""COMPUTED_VALUE"""),27.4799)</f>
        <v>27.479900000000001</v>
      </c>
      <c r="D238" s="2">
        <f ca="1">IFERROR(__xludf.DUMMYFUNCTION("""COMPUTED_VALUE"""),-82.3452)</f>
        <v>-82.345200000000006</v>
      </c>
      <c r="E238" s="2">
        <f ca="1">IFERROR(__xludf.DUMMYFUNCTION("""COMPUTED_VALUE"""),0)</f>
        <v>0</v>
      </c>
      <c r="F238" s="2">
        <f ca="1">IFERROR(__xludf.DUMMYFUNCTION("""COMPUTED_VALUE"""),0)</f>
        <v>0</v>
      </c>
      <c r="G238" s="2">
        <f ca="1">IFERROR(__xludf.DUMMYFUNCTION("""COMPUTED_VALUE"""),0)</f>
        <v>0</v>
      </c>
      <c r="H238" s="2">
        <f ca="1">IFERROR(__xludf.DUMMYFUNCTION("""COMPUTED_VALUE"""),0)</f>
        <v>0</v>
      </c>
      <c r="I238" s="2">
        <f ca="1">IFERROR(__xludf.DUMMYFUNCTION("""COMPUTED_VALUE"""),0)</f>
        <v>0</v>
      </c>
      <c r="J238" s="2">
        <f ca="1">IFERROR(__xludf.DUMMYFUNCTION("""COMPUTED_VALUE"""),0)</f>
        <v>0</v>
      </c>
      <c r="K238" s="2">
        <f ca="1">IFERROR(__xludf.DUMMYFUNCTION("""COMPUTED_VALUE"""),0)</f>
        <v>0</v>
      </c>
      <c r="L238" s="2">
        <f ca="1">IFERROR(__xludf.DUMMYFUNCTION("""COMPUTED_VALUE"""),0)</f>
        <v>0</v>
      </c>
      <c r="M238" s="2">
        <f ca="1">IFERROR(__xludf.DUMMYFUNCTION("""COMPUTED_VALUE"""),0)</f>
        <v>0</v>
      </c>
      <c r="N238" s="2">
        <f ca="1">IFERROR(__xludf.DUMMYFUNCTION("""COMPUTED_VALUE"""),0)</f>
        <v>0</v>
      </c>
      <c r="O238" s="2">
        <f ca="1">IFERROR(__xludf.DUMMYFUNCTION("""COMPUTED_VALUE"""),0)</f>
        <v>0</v>
      </c>
      <c r="P238" s="2">
        <f ca="1">IFERROR(__xludf.DUMMYFUNCTION("""COMPUTED_VALUE"""),0)</f>
        <v>0</v>
      </c>
      <c r="Q238" s="2">
        <f ca="1">IFERROR(__xludf.DUMMYFUNCTION("""COMPUTED_VALUE"""),0)</f>
        <v>0</v>
      </c>
      <c r="R238" s="2">
        <f ca="1">IFERROR(__xludf.DUMMYFUNCTION("""COMPUTED_VALUE"""),0)</f>
        <v>0</v>
      </c>
      <c r="S238" s="2">
        <f ca="1">IFERROR(__xludf.DUMMYFUNCTION("""COMPUTED_VALUE"""),0)</f>
        <v>0</v>
      </c>
      <c r="T238" s="2">
        <f ca="1">IFERROR(__xludf.DUMMYFUNCTION("""COMPUTED_VALUE"""),0)</f>
        <v>0</v>
      </c>
      <c r="U238" s="2">
        <f ca="1">IFERROR(__xludf.DUMMYFUNCTION("""COMPUTED_VALUE"""),0)</f>
        <v>0</v>
      </c>
      <c r="V238" s="2">
        <f ca="1">IFERROR(__xludf.DUMMYFUNCTION("""COMPUTED_VALUE"""),0)</f>
        <v>0</v>
      </c>
      <c r="W238" s="2">
        <f ca="1">IFERROR(__xludf.DUMMYFUNCTION("""COMPUTED_VALUE"""),0)</f>
        <v>0</v>
      </c>
      <c r="X238" s="2">
        <f ca="1">IFERROR(__xludf.DUMMYFUNCTION("""COMPUTED_VALUE"""),0)</f>
        <v>0</v>
      </c>
      <c r="Y238" s="2">
        <f ca="1">IFERROR(__xludf.DUMMYFUNCTION("""COMPUTED_VALUE"""),0)</f>
        <v>0</v>
      </c>
      <c r="Z238" s="2">
        <f ca="1">IFERROR(__xludf.DUMMYFUNCTION("""COMPUTED_VALUE"""),0)</f>
        <v>0</v>
      </c>
      <c r="AA238" s="2">
        <f ca="1">IFERROR(__xludf.DUMMYFUNCTION("""COMPUTED_VALUE"""),0)</f>
        <v>0</v>
      </c>
      <c r="AB238" s="2">
        <f ca="1">IFERROR(__xludf.DUMMYFUNCTION("""COMPUTED_VALUE"""),0)</f>
        <v>0</v>
      </c>
      <c r="AC238" s="2">
        <f ca="1">IFERROR(__xludf.DUMMYFUNCTION("""COMPUTED_VALUE"""),0)</f>
        <v>0</v>
      </c>
      <c r="AD238" s="2">
        <f ca="1">IFERROR(__xludf.DUMMYFUNCTION("""COMPUTED_VALUE"""),0)</f>
        <v>0</v>
      </c>
      <c r="AE238" s="2">
        <f ca="1">IFERROR(__xludf.DUMMYFUNCTION("""COMPUTED_VALUE"""),0)</f>
        <v>0</v>
      </c>
      <c r="AF238" s="2">
        <f ca="1">IFERROR(__xludf.DUMMYFUNCTION("""COMPUTED_VALUE"""),0)</f>
        <v>0</v>
      </c>
      <c r="AG238" s="2">
        <f ca="1">IFERROR(__xludf.DUMMYFUNCTION("""COMPUTED_VALUE"""),0)</f>
        <v>0</v>
      </c>
      <c r="AH238" s="2">
        <f ca="1">IFERROR(__xludf.DUMMYFUNCTION("""COMPUTED_VALUE"""),0)</f>
        <v>0</v>
      </c>
      <c r="AI238" s="2">
        <f ca="1">IFERROR(__xludf.DUMMYFUNCTION("""COMPUTED_VALUE"""),0)</f>
        <v>0</v>
      </c>
      <c r="AJ238" s="2">
        <f ca="1">IFERROR(__xludf.DUMMYFUNCTION("""COMPUTED_VALUE"""),0)</f>
        <v>0</v>
      </c>
      <c r="AK238" s="2">
        <f ca="1">IFERROR(__xludf.DUMMYFUNCTION("""COMPUTED_VALUE"""),0)</f>
        <v>0</v>
      </c>
      <c r="AL238" s="2">
        <f ca="1">IFERROR(__xludf.DUMMYFUNCTION("""COMPUTED_VALUE"""),0)</f>
        <v>0</v>
      </c>
      <c r="AM238" s="2">
        <f ca="1">IFERROR(__xludf.DUMMYFUNCTION("""COMPUTED_VALUE"""),0)</f>
        <v>0</v>
      </c>
      <c r="AN238" s="2">
        <f ca="1">IFERROR(__xludf.DUMMYFUNCTION("""COMPUTED_VALUE"""),0)</f>
        <v>0</v>
      </c>
      <c r="AO238" s="2">
        <f ca="1">IFERROR(__xludf.DUMMYFUNCTION("""COMPUTED_VALUE"""),0)</f>
        <v>0</v>
      </c>
      <c r="AP238" s="2">
        <f ca="1">IFERROR(__xludf.DUMMYFUNCTION("""COMPUTED_VALUE"""),0)</f>
        <v>0</v>
      </c>
      <c r="AQ238" s="2">
        <f ca="1">IFERROR(__xludf.DUMMYFUNCTION("""COMPUTED_VALUE"""),0)</f>
        <v>0</v>
      </c>
      <c r="AR238" s="2">
        <f ca="1">IFERROR(__xludf.DUMMYFUNCTION("""COMPUTED_VALUE"""),0)</f>
        <v>0</v>
      </c>
      <c r="AS238" s="2">
        <f ca="1">IFERROR(__xludf.DUMMYFUNCTION("""COMPUTED_VALUE"""),0)</f>
        <v>0</v>
      </c>
      <c r="AT238" s="2">
        <f ca="1">IFERROR(__xludf.DUMMYFUNCTION("""COMPUTED_VALUE"""),0)</f>
        <v>0</v>
      </c>
      <c r="AU238" s="2">
        <f ca="1">IFERROR(__xludf.DUMMYFUNCTION("""COMPUTED_VALUE"""),0)</f>
        <v>0</v>
      </c>
      <c r="AV238" s="2">
        <f ca="1">IFERROR(__xludf.DUMMYFUNCTION("""COMPUTED_VALUE"""),0)</f>
        <v>0</v>
      </c>
      <c r="AW238" s="2">
        <f ca="1">IFERROR(__xludf.DUMMYFUNCTION("""COMPUTED_VALUE"""),0)</f>
        <v>0</v>
      </c>
      <c r="AX238" s="2">
        <f ca="1">IFERROR(__xludf.DUMMYFUNCTION("""COMPUTED_VALUE"""),0)</f>
        <v>0</v>
      </c>
      <c r="AY238" s="2">
        <f ca="1">IFERROR(__xludf.DUMMYFUNCTION("""COMPUTED_VALUE"""),0)</f>
        <v>0</v>
      </c>
      <c r="AZ238" s="2">
        <f ca="1">IFERROR(__xludf.DUMMYFUNCTION("""COMPUTED_VALUE"""),0)</f>
        <v>0</v>
      </c>
    </row>
    <row r="239" spans="1:52" ht="13.2" x14ac:dyDescent="0.25">
      <c r="A239" s="2" t="str">
        <f ca="1">IFERROR(__xludf.DUMMYFUNCTION("""COMPUTED_VALUE"""),"Marion County, OR")</f>
        <v>Marion County, OR</v>
      </c>
      <c r="B239" s="2" t="str">
        <f ca="1">IFERROR(__xludf.DUMMYFUNCTION("""COMPUTED_VALUE"""),"US")</f>
        <v>US</v>
      </c>
      <c r="C239" s="2">
        <f ca="1">IFERROR(__xludf.DUMMYFUNCTION("""COMPUTED_VALUE"""),44.8446)</f>
        <v>44.8446</v>
      </c>
      <c r="D239" s="2">
        <f ca="1">IFERROR(__xludf.DUMMYFUNCTION("""COMPUTED_VALUE"""),-122.5927)</f>
        <v>-122.59269999999999</v>
      </c>
      <c r="E239" s="2">
        <f ca="1">IFERROR(__xludf.DUMMYFUNCTION("""COMPUTED_VALUE"""),0)</f>
        <v>0</v>
      </c>
      <c r="F239" s="2">
        <f ca="1">IFERROR(__xludf.DUMMYFUNCTION("""COMPUTED_VALUE"""),0)</f>
        <v>0</v>
      </c>
      <c r="G239" s="2">
        <f ca="1">IFERROR(__xludf.DUMMYFUNCTION("""COMPUTED_VALUE"""),0)</f>
        <v>0</v>
      </c>
      <c r="H239" s="2">
        <f ca="1">IFERROR(__xludf.DUMMYFUNCTION("""COMPUTED_VALUE"""),0)</f>
        <v>0</v>
      </c>
      <c r="I239" s="2">
        <f ca="1">IFERROR(__xludf.DUMMYFUNCTION("""COMPUTED_VALUE"""),0)</f>
        <v>0</v>
      </c>
      <c r="J239" s="2">
        <f ca="1">IFERROR(__xludf.DUMMYFUNCTION("""COMPUTED_VALUE"""),0)</f>
        <v>0</v>
      </c>
      <c r="K239" s="2">
        <f ca="1">IFERROR(__xludf.DUMMYFUNCTION("""COMPUTED_VALUE"""),0)</f>
        <v>0</v>
      </c>
      <c r="L239" s="2">
        <f ca="1">IFERROR(__xludf.DUMMYFUNCTION("""COMPUTED_VALUE"""),0)</f>
        <v>0</v>
      </c>
      <c r="M239" s="2">
        <f ca="1">IFERROR(__xludf.DUMMYFUNCTION("""COMPUTED_VALUE"""),0)</f>
        <v>0</v>
      </c>
      <c r="N239" s="2">
        <f ca="1">IFERROR(__xludf.DUMMYFUNCTION("""COMPUTED_VALUE"""),0)</f>
        <v>0</v>
      </c>
      <c r="O239" s="2">
        <f ca="1">IFERROR(__xludf.DUMMYFUNCTION("""COMPUTED_VALUE"""),0)</f>
        <v>0</v>
      </c>
      <c r="P239" s="2">
        <f ca="1">IFERROR(__xludf.DUMMYFUNCTION("""COMPUTED_VALUE"""),0)</f>
        <v>0</v>
      </c>
      <c r="Q239" s="2">
        <f ca="1">IFERROR(__xludf.DUMMYFUNCTION("""COMPUTED_VALUE"""),0)</f>
        <v>0</v>
      </c>
      <c r="R239" s="2">
        <f ca="1">IFERROR(__xludf.DUMMYFUNCTION("""COMPUTED_VALUE"""),0)</f>
        <v>0</v>
      </c>
      <c r="S239" s="2">
        <f ca="1">IFERROR(__xludf.DUMMYFUNCTION("""COMPUTED_VALUE"""),0)</f>
        <v>0</v>
      </c>
      <c r="T239" s="2">
        <f ca="1">IFERROR(__xludf.DUMMYFUNCTION("""COMPUTED_VALUE"""),0)</f>
        <v>0</v>
      </c>
      <c r="U239" s="2">
        <f ca="1">IFERROR(__xludf.DUMMYFUNCTION("""COMPUTED_VALUE"""),0)</f>
        <v>0</v>
      </c>
      <c r="V239" s="2">
        <f ca="1">IFERROR(__xludf.DUMMYFUNCTION("""COMPUTED_VALUE"""),0)</f>
        <v>0</v>
      </c>
      <c r="W239" s="2">
        <f ca="1">IFERROR(__xludf.DUMMYFUNCTION("""COMPUTED_VALUE"""),0)</f>
        <v>0</v>
      </c>
      <c r="X239" s="2">
        <f ca="1">IFERROR(__xludf.DUMMYFUNCTION("""COMPUTED_VALUE"""),0)</f>
        <v>0</v>
      </c>
      <c r="Y239" s="2">
        <f ca="1">IFERROR(__xludf.DUMMYFUNCTION("""COMPUTED_VALUE"""),0)</f>
        <v>0</v>
      </c>
      <c r="Z239" s="2">
        <f ca="1">IFERROR(__xludf.DUMMYFUNCTION("""COMPUTED_VALUE"""),0)</f>
        <v>0</v>
      </c>
      <c r="AA239" s="2">
        <f ca="1">IFERROR(__xludf.DUMMYFUNCTION("""COMPUTED_VALUE"""),0)</f>
        <v>0</v>
      </c>
      <c r="AB239" s="2">
        <f ca="1">IFERROR(__xludf.DUMMYFUNCTION("""COMPUTED_VALUE"""),0)</f>
        <v>0</v>
      </c>
      <c r="AC239" s="2">
        <f ca="1">IFERROR(__xludf.DUMMYFUNCTION("""COMPUTED_VALUE"""),0)</f>
        <v>0</v>
      </c>
      <c r="AD239" s="2">
        <f ca="1">IFERROR(__xludf.DUMMYFUNCTION("""COMPUTED_VALUE"""),0)</f>
        <v>0</v>
      </c>
      <c r="AE239" s="2">
        <f ca="1">IFERROR(__xludf.DUMMYFUNCTION("""COMPUTED_VALUE"""),0)</f>
        <v>0</v>
      </c>
      <c r="AF239" s="2">
        <f ca="1">IFERROR(__xludf.DUMMYFUNCTION("""COMPUTED_VALUE"""),0)</f>
        <v>0</v>
      </c>
      <c r="AG239" s="2">
        <f ca="1">IFERROR(__xludf.DUMMYFUNCTION("""COMPUTED_VALUE"""),0)</f>
        <v>0</v>
      </c>
      <c r="AH239" s="2">
        <f ca="1">IFERROR(__xludf.DUMMYFUNCTION("""COMPUTED_VALUE"""),0)</f>
        <v>0</v>
      </c>
      <c r="AI239" s="2">
        <f ca="1">IFERROR(__xludf.DUMMYFUNCTION("""COMPUTED_VALUE"""),0)</f>
        <v>0</v>
      </c>
      <c r="AJ239" s="2">
        <f ca="1">IFERROR(__xludf.DUMMYFUNCTION("""COMPUTED_VALUE"""),0)</f>
        <v>0</v>
      </c>
      <c r="AK239" s="2">
        <f ca="1">IFERROR(__xludf.DUMMYFUNCTION("""COMPUTED_VALUE"""),0)</f>
        <v>0</v>
      </c>
      <c r="AL239" s="2">
        <f ca="1">IFERROR(__xludf.DUMMYFUNCTION("""COMPUTED_VALUE"""),0)</f>
        <v>0</v>
      </c>
      <c r="AM239" s="2">
        <f ca="1">IFERROR(__xludf.DUMMYFUNCTION("""COMPUTED_VALUE"""),0)</f>
        <v>0</v>
      </c>
      <c r="AN239" s="2">
        <f ca="1">IFERROR(__xludf.DUMMYFUNCTION("""COMPUTED_VALUE"""),0)</f>
        <v>0</v>
      </c>
      <c r="AO239" s="2">
        <f ca="1">IFERROR(__xludf.DUMMYFUNCTION("""COMPUTED_VALUE"""),0)</f>
        <v>0</v>
      </c>
      <c r="AP239" s="2">
        <f ca="1">IFERROR(__xludf.DUMMYFUNCTION("""COMPUTED_VALUE"""),0)</f>
        <v>0</v>
      </c>
      <c r="AQ239" s="2">
        <f ca="1">IFERROR(__xludf.DUMMYFUNCTION("""COMPUTED_VALUE"""),0)</f>
        <v>0</v>
      </c>
      <c r="AR239" s="2">
        <f ca="1">IFERROR(__xludf.DUMMYFUNCTION("""COMPUTED_VALUE"""),0)</f>
        <v>0</v>
      </c>
      <c r="AS239" s="2">
        <f ca="1">IFERROR(__xludf.DUMMYFUNCTION("""COMPUTED_VALUE"""),0)</f>
        <v>0</v>
      </c>
      <c r="AT239" s="2">
        <f ca="1">IFERROR(__xludf.DUMMYFUNCTION("""COMPUTED_VALUE"""),0)</f>
        <v>0</v>
      </c>
      <c r="AU239" s="2">
        <f ca="1">IFERROR(__xludf.DUMMYFUNCTION("""COMPUTED_VALUE"""),0)</f>
        <v>0</v>
      </c>
      <c r="AV239" s="2">
        <f ca="1">IFERROR(__xludf.DUMMYFUNCTION("""COMPUTED_VALUE"""),0)</f>
        <v>0</v>
      </c>
      <c r="AW239" s="2">
        <f ca="1">IFERROR(__xludf.DUMMYFUNCTION("""COMPUTED_VALUE"""),0)</f>
        <v>0</v>
      </c>
      <c r="AX239" s="2">
        <f ca="1">IFERROR(__xludf.DUMMYFUNCTION("""COMPUTED_VALUE"""),0)</f>
        <v>0</v>
      </c>
      <c r="AY239" s="2">
        <f ca="1">IFERROR(__xludf.DUMMYFUNCTION("""COMPUTED_VALUE"""),0)</f>
        <v>0</v>
      </c>
      <c r="AZ239" s="2">
        <f ca="1">IFERROR(__xludf.DUMMYFUNCTION("""COMPUTED_VALUE"""),0)</f>
        <v>0</v>
      </c>
    </row>
    <row r="240" spans="1:52" ht="13.2" x14ac:dyDescent="0.25">
      <c r="A240" s="2" t="str">
        <f ca="1">IFERROR(__xludf.DUMMYFUNCTION("""COMPUTED_VALUE"""),"Okaloosa County, FL")</f>
        <v>Okaloosa County, FL</v>
      </c>
      <c r="B240" s="2" t="str">
        <f ca="1">IFERROR(__xludf.DUMMYFUNCTION("""COMPUTED_VALUE"""),"US")</f>
        <v>US</v>
      </c>
      <c r="C240" s="2">
        <f ca="1">IFERROR(__xludf.DUMMYFUNCTION("""COMPUTED_VALUE"""),30.5773)</f>
        <v>30.577300000000001</v>
      </c>
      <c r="D240" s="2">
        <f ca="1">IFERROR(__xludf.DUMMYFUNCTION("""COMPUTED_VALUE"""),-86.6611)</f>
        <v>-86.661100000000005</v>
      </c>
      <c r="E240" s="2">
        <f ca="1">IFERROR(__xludf.DUMMYFUNCTION("""COMPUTED_VALUE"""),0)</f>
        <v>0</v>
      </c>
      <c r="F240" s="2">
        <f ca="1">IFERROR(__xludf.DUMMYFUNCTION("""COMPUTED_VALUE"""),0)</f>
        <v>0</v>
      </c>
      <c r="G240" s="2">
        <f ca="1">IFERROR(__xludf.DUMMYFUNCTION("""COMPUTED_VALUE"""),0)</f>
        <v>0</v>
      </c>
      <c r="H240" s="2">
        <f ca="1">IFERROR(__xludf.DUMMYFUNCTION("""COMPUTED_VALUE"""),0)</f>
        <v>0</v>
      </c>
      <c r="I240" s="2">
        <f ca="1">IFERROR(__xludf.DUMMYFUNCTION("""COMPUTED_VALUE"""),0)</f>
        <v>0</v>
      </c>
      <c r="J240" s="2">
        <f ca="1">IFERROR(__xludf.DUMMYFUNCTION("""COMPUTED_VALUE"""),0)</f>
        <v>0</v>
      </c>
      <c r="K240" s="2">
        <f ca="1">IFERROR(__xludf.DUMMYFUNCTION("""COMPUTED_VALUE"""),0)</f>
        <v>0</v>
      </c>
      <c r="L240" s="2">
        <f ca="1">IFERROR(__xludf.DUMMYFUNCTION("""COMPUTED_VALUE"""),0)</f>
        <v>0</v>
      </c>
      <c r="M240" s="2">
        <f ca="1">IFERROR(__xludf.DUMMYFUNCTION("""COMPUTED_VALUE"""),0)</f>
        <v>0</v>
      </c>
      <c r="N240" s="2">
        <f ca="1">IFERROR(__xludf.DUMMYFUNCTION("""COMPUTED_VALUE"""),0)</f>
        <v>0</v>
      </c>
      <c r="O240" s="2">
        <f ca="1">IFERROR(__xludf.DUMMYFUNCTION("""COMPUTED_VALUE"""),0)</f>
        <v>0</v>
      </c>
      <c r="P240" s="2">
        <f ca="1">IFERROR(__xludf.DUMMYFUNCTION("""COMPUTED_VALUE"""),0)</f>
        <v>0</v>
      </c>
      <c r="Q240" s="2">
        <f ca="1">IFERROR(__xludf.DUMMYFUNCTION("""COMPUTED_VALUE"""),0)</f>
        <v>0</v>
      </c>
      <c r="R240" s="2">
        <f ca="1">IFERROR(__xludf.DUMMYFUNCTION("""COMPUTED_VALUE"""),0)</f>
        <v>0</v>
      </c>
      <c r="S240" s="2">
        <f ca="1">IFERROR(__xludf.DUMMYFUNCTION("""COMPUTED_VALUE"""),0)</f>
        <v>0</v>
      </c>
      <c r="T240" s="2">
        <f ca="1">IFERROR(__xludf.DUMMYFUNCTION("""COMPUTED_VALUE"""),0)</f>
        <v>0</v>
      </c>
      <c r="U240" s="2">
        <f ca="1">IFERROR(__xludf.DUMMYFUNCTION("""COMPUTED_VALUE"""),0)</f>
        <v>0</v>
      </c>
      <c r="V240" s="2">
        <f ca="1">IFERROR(__xludf.DUMMYFUNCTION("""COMPUTED_VALUE"""),0)</f>
        <v>0</v>
      </c>
      <c r="W240" s="2">
        <f ca="1">IFERROR(__xludf.DUMMYFUNCTION("""COMPUTED_VALUE"""),0)</f>
        <v>0</v>
      </c>
      <c r="X240" s="2">
        <f ca="1">IFERROR(__xludf.DUMMYFUNCTION("""COMPUTED_VALUE"""),0)</f>
        <v>0</v>
      </c>
      <c r="Y240" s="2">
        <f ca="1">IFERROR(__xludf.DUMMYFUNCTION("""COMPUTED_VALUE"""),0)</f>
        <v>0</v>
      </c>
      <c r="Z240" s="2">
        <f ca="1">IFERROR(__xludf.DUMMYFUNCTION("""COMPUTED_VALUE"""),0)</f>
        <v>0</v>
      </c>
      <c r="AA240" s="2">
        <f ca="1">IFERROR(__xludf.DUMMYFUNCTION("""COMPUTED_VALUE"""),0)</f>
        <v>0</v>
      </c>
      <c r="AB240" s="2">
        <f ca="1">IFERROR(__xludf.DUMMYFUNCTION("""COMPUTED_VALUE"""),0)</f>
        <v>0</v>
      </c>
      <c r="AC240" s="2">
        <f ca="1">IFERROR(__xludf.DUMMYFUNCTION("""COMPUTED_VALUE"""),0)</f>
        <v>0</v>
      </c>
      <c r="AD240" s="2">
        <f ca="1">IFERROR(__xludf.DUMMYFUNCTION("""COMPUTED_VALUE"""),0)</f>
        <v>0</v>
      </c>
      <c r="AE240" s="2">
        <f ca="1">IFERROR(__xludf.DUMMYFUNCTION("""COMPUTED_VALUE"""),0)</f>
        <v>0</v>
      </c>
      <c r="AF240" s="2">
        <f ca="1">IFERROR(__xludf.DUMMYFUNCTION("""COMPUTED_VALUE"""),0)</f>
        <v>0</v>
      </c>
      <c r="AG240" s="2">
        <f ca="1">IFERROR(__xludf.DUMMYFUNCTION("""COMPUTED_VALUE"""),0)</f>
        <v>0</v>
      </c>
      <c r="AH240" s="2">
        <f ca="1">IFERROR(__xludf.DUMMYFUNCTION("""COMPUTED_VALUE"""),0)</f>
        <v>0</v>
      </c>
      <c r="AI240" s="2">
        <f ca="1">IFERROR(__xludf.DUMMYFUNCTION("""COMPUTED_VALUE"""),0)</f>
        <v>0</v>
      </c>
      <c r="AJ240" s="2">
        <f ca="1">IFERROR(__xludf.DUMMYFUNCTION("""COMPUTED_VALUE"""),0)</f>
        <v>0</v>
      </c>
      <c r="AK240" s="2">
        <f ca="1">IFERROR(__xludf.DUMMYFUNCTION("""COMPUTED_VALUE"""),0)</f>
        <v>0</v>
      </c>
      <c r="AL240" s="2">
        <f ca="1">IFERROR(__xludf.DUMMYFUNCTION("""COMPUTED_VALUE"""),0)</f>
        <v>0</v>
      </c>
      <c r="AM240" s="2">
        <f ca="1">IFERROR(__xludf.DUMMYFUNCTION("""COMPUTED_VALUE"""),0)</f>
        <v>0</v>
      </c>
      <c r="AN240" s="2">
        <f ca="1">IFERROR(__xludf.DUMMYFUNCTION("""COMPUTED_VALUE"""),0)</f>
        <v>0</v>
      </c>
      <c r="AO240" s="2">
        <f ca="1">IFERROR(__xludf.DUMMYFUNCTION("""COMPUTED_VALUE"""),0)</f>
        <v>0</v>
      </c>
      <c r="AP240" s="2">
        <f ca="1">IFERROR(__xludf.DUMMYFUNCTION("""COMPUTED_VALUE"""),0)</f>
        <v>0</v>
      </c>
      <c r="AQ240" s="2">
        <f ca="1">IFERROR(__xludf.DUMMYFUNCTION("""COMPUTED_VALUE"""),0)</f>
        <v>0</v>
      </c>
      <c r="AR240" s="2">
        <f ca="1">IFERROR(__xludf.DUMMYFUNCTION("""COMPUTED_VALUE"""),0)</f>
        <v>0</v>
      </c>
      <c r="AS240" s="2">
        <f ca="1">IFERROR(__xludf.DUMMYFUNCTION("""COMPUTED_VALUE"""),0)</f>
        <v>0</v>
      </c>
      <c r="AT240" s="2">
        <f ca="1">IFERROR(__xludf.DUMMYFUNCTION("""COMPUTED_VALUE"""),0)</f>
        <v>0</v>
      </c>
      <c r="AU240" s="2">
        <f ca="1">IFERROR(__xludf.DUMMYFUNCTION("""COMPUTED_VALUE"""),0)</f>
        <v>0</v>
      </c>
      <c r="AV240" s="2">
        <f ca="1">IFERROR(__xludf.DUMMYFUNCTION("""COMPUTED_VALUE"""),0)</f>
        <v>0</v>
      </c>
      <c r="AW240" s="2">
        <f ca="1">IFERROR(__xludf.DUMMYFUNCTION("""COMPUTED_VALUE"""),0)</f>
        <v>0</v>
      </c>
      <c r="AX240" s="2">
        <f ca="1">IFERROR(__xludf.DUMMYFUNCTION("""COMPUTED_VALUE"""),0)</f>
        <v>0</v>
      </c>
      <c r="AY240" s="2">
        <f ca="1">IFERROR(__xludf.DUMMYFUNCTION("""COMPUTED_VALUE"""),0)</f>
        <v>0</v>
      </c>
      <c r="AZ240" s="2">
        <f ca="1">IFERROR(__xludf.DUMMYFUNCTION("""COMPUTED_VALUE"""),0)</f>
        <v>0</v>
      </c>
    </row>
    <row r="241" spans="1:52" ht="13.2" x14ac:dyDescent="0.25">
      <c r="A241" s="2" t="str">
        <f ca="1">IFERROR(__xludf.DUMMYFUNCTION("""COMPUTED_VALUE"""),"Polk County, GA")</f>
        <v>Polk County, GA</v>
      </c>
      <c r="B241" s="2" t="str">
        <f ca="1">IFERROR(__xludf.DUMMYFUNCTION("""COMPUTED_VALUE"""),"US")</f>
        <v>US</v>
      </c>
      <c r="C241" s="2">
        <f ca="1">IFERROR(__xludf.DUMMYFUNCTION("""COMPUTED_VALUE"""),34.0132)</f>
        <v>34.013199999999998</v>
      </c>
      <c r="D241" s="2">
        <f ca="1">IFERROR(__xludf.DUMMYFUNCTION("""COMPUTED_VALUE"""),-85.1479)</f>
        <v>-85.147900000000007</v>
      </c>
      <c r="E241" s="2">
        <f ca="1">IFERROR(__xludf.DUMMYFUNCTION("""COMPUTED_VALUE"""),0)</f>
        <v>0</v>
      </c>
      <c r="F241" s="2">
        <f ca="1">IFERROR(__xludf.DUMMYFUNCTION("""COMPUTED_VALUE"""),0)</f>
        <v>0</v>
      </c>
      <c r="G241" s="2">
        <f ca="1">IFERROR(__xludf.DUMMYFUNCTION("""COMPUTED_VALUE"""),0)</f>
        <v>0</v>
      </c>
      <c r="H241" s="2">
        <f ca="1">IFERROR(__xludf.DUMMYFUNCTION("""COMPUTED_VALUE"""),0)</f>
        <v>0</v>
      </c>
      <c r="I241" s="2">
        <f ca="1">IFERROR(__xludf.DUMMYFUNCTION("""COMPUTED_VALUE"""),0)</f>
        <v>0</v>
      </c>
      <c r="J241" s="2">
        <f ca="1">IFERROR(__xludf.DUMMYFUNCTION("""COMPUTED_VALUE"""),0)</f>
        <v>0</v>
      </c>
      <c r="K241" s="2">
        <f ca="1">IFERROR(__xludf.DUMMYFUNCTION("""COMPUTED_VALUE"""),0)</f>
        <v>0</v>
      </c>
      <c r="L241" s="2">
        <f ca="1">IFERROR(__xludf.DUMMYFUNCTION("""COMPUTED_VALUE"""),0)</f>
        <v>0</v>
      </c>
      <c r="M241" s="2">
        <f ca="1">IFERROR(__xludf.DUMMYFUNCTION("""COMPUTED_VALUE"""),0)</f>
        <v>0</v>
      </c>
      <c r="N241" s="2">
        <f ca="1">IFERROR(__xludf.DUMMYFUNCTION("""COMPUTED_VALUE"""),0)</f>
        <v>0</v>
      </c>
      <c r="O241" s="2">
        <f ca="1">IFERROR(__xludf.DUMMYFUNCTION("""COMPUTED_VALUE"""),0)</f>
        <v>0</v>
      </c>
      <c r="P241" s="2">
        <f ca="1">IFERROR(__xludf.DUMMYFUNCTION("""COMPUTED_VALUE"""),0)</f>
        <v>0</v>
      </c>
      <c r="Q241" s="2">
        <f ca="1">IFERROR(__xludf.DUMMYFUNCTION("""COMPUTED_VALUE"""),0)</f>
        <v>0</v>
      </c>
      <c r="R241" s="2">
        <f ca="1">IFERROR(__xludf.DUMMYFUNCTION("""COMPUTED_VALUE"""),0)</f>
        <v>0</v>
      </c>
      <c r="S241" s="2">
        <f ca="1">IFERROR(__xludf.DUMMYFUNCTION("""COMPUTED_VALUE"""),0)</f>
        <v>0</v>
      </c>
      <c r="T241" s="2">
        <f ca="1">IFERROR(__xludf.DUMMYFUNCTION("""COMPUTED_VALUE"""),0)</f>
        <v>0</v>
      </c>
      <c r="U241" s="2">
        <f ca="1">IFERROR(__xludf.DUMMYFUNCTION("""COMPUTED_VALUE"""),0)</f>
        <v>0</v>
      </c>
      <c r="V241" s="2">
        <f ca="1">IFERROR(__xludf.DUMMYFUNCTION("""COMPUTED_VALUE"""),0)</f>
        <v>0</v>
      </c>
      <c r="W241" s="2">
        <f ca="1">IFERROR(__xludf.DUMMYFUNCTION("""COMPUTED_VALUE"""),0)</f>
        <v>0</v>
      </c>
      <c r="X241" s="2">
        <f ca="1">IFERROR(__xludf.DUMMYFUNCTION("""COMPUTED_VALUE"""),0)</f>
        <v>0</v>
      </c>
      <c r="Y241" s="2">
        <f ca="1">IFERROR(__xludf.DUMMYFUNCTION("""COMPUTED_VALUE"""),0)</f>
        <v>0</v>
      </c>
      <c r="Z241" s="2">
        <f ca="1">IFERROR(__xludf.DUMMYFUNCTION("""COMPUTED_VALUE"""),0)</f>
        <v>0</v>
      </c>
      <c r="AA241" s="2">
        <f ca="1">IFERROR(__xludf.DUMMYFUNCTION("""COMPUTED_VALUE"""),0)</f>
        <v>0</v>
      </c>
      <c r="AB241" s="2">
        <f ca="1">IFERROR(__xludf.DUMMYFUNCTION("""COMPUTED_VALUE"""),0)</f>
        <v>0</v>
      </c>
      <c r="AC241" s="2">
        <f ca="1">IFERROR(__xludf.DUMMYFUNCTION("""COMPUTED_VALUE"""),0)</f>
        <v>0</v>
      </c>
      <c r="AD241" s="2">
        <f ca="1">IFERROR(__xludf.DUMMYFUNCTION("""COMPUTED_VALUE"""),0)</f>
        <v>0</v>
      </c>
      <c r="AE241" s="2">
        <f ca="1">IFERROR(__xludf.DUMMYFUNCTION("""COMPUTED_VALUE"""),0)</f>
        <v>0</v>
      </c>
      <c r="AF241" s="2">
        <f ca="1">IFERROR(__xludf.DUMMYFUNCTION("""COMPUTED_VALUE"""),0)</f>
        <v>0</v>
      </c>
      <c r="AG241" s="2">
        <f ca="1">IFERROR(__xludf.DUMMYFUNCTION("""COMPUTED_VALUE"""),0)</f>
        <v>0</v>
      </c>
      <c r="AH241" s="2">
        <f ca="1">IFERROR(__xludf.DUMMYFUNCTION("""COMPUTED_VALUE"""),0)</f>
        <v>0</v>
      </c>
      <c r="AI241" s="2">
        <f ca="1">IFERROR(__xludf.DUMMYFUNCTION("""COMPUTED_VALUE"""),0)</f>
        <v>0</v>
      </c>
      <c r="AJ241" s="2">
        <f ca="1">IFERROR(__xludf.DUMMYFUNCTION("""COMPUTED_VALUE"""),0)</f>
        <v>0</v>
      </c>
      <c r="AK241" s="2">
        <f ca="1">IFERROR(__xludf.DUMMYFUNCTION("""COMPUTED_VALUE"""),0)</f>
        <v>0</v>
      </c>
      <c r="AL241" s="2">
        <f ca="1">IFERROR(__xludf.DUMMYFUNCTION("""COMPUTED_VALUE"""),0)</f>
        <v>0</v>
      </c>
      <c r="AM241" s="2">
        <f ca="1">IFERROR(__xludf.DUMMYFUNCTION("""COMPUTED_VALUE"""),0)</f>
        <v>0</v>
      </c>
      <c r="AN241" s="2">
        <f ca="1">IFERROR(__xludf.DUMMYFUNCTION("""COMPUTED_VALUE"""),0)</f>
        <v>0</v>
      </c>
      <c r="AO241" s="2">
        <f ca="1">IFERROR(__xludf.DUMMYFUNCTION("""COMPUTED_VALUE"""),0)</f>
        <v>0</v>
      </c>
      <c r="AP241" s="2">
        <f ca="1">IFERROR(__xludf.DUMMYFUNCTION("""COMPUTED_VALUE"""),0)</f>
        <v>0</v>
      </c>
      <c r="AQ241" s="2">
        <f ca="1">IFERROR(__xludf.DUMMYFUNCTION("""COMPUTED_VALUE"""),0)</f>
        <v>0</v>
      </c>
      <c r="AR241" s="2">
        <f ca="1">IFERROR(__xludf.DUMMYFUNCTION("""COMPUTED_VALUE"""),0)</f>
        <v>0</v>
      </c>
      <c r="AS241" s="2">
        <f ca="1">IFERROR(__xludf.DUMMYFUNCTION("""COMPUTED_VALUE"""),0)</f>
        <v>0</v>
      </c>
      <c r="AT241" s="2">
        <f ca="1">IFERROR(__xludf.DUMMYFUNCTION("""COMPUTED_VALUE"""),0)</f>
        <v>0</v>
      </c>
      <c r="AU241" s="2">
        <f ca="1">IFERROR(__xludf.DUMMYFUNCTION("""COMPUTED_VALUE"""),0)</f>
        <v>0</v>
      </c>
      <c r="AV241" s="2">
        <f ca="1">IFERROR(__xludf.DUMMYFUNCTION("""COMPUTED_VALUE"""),0)</f>
        <v>0</v>
      </c>
      <c r="AW241" s="2">
        <f ca="1">IFERROR(__xludf.DUMMYFUNCTION("""COMPUTED_VALUE"""),0)</f>
        <v>0</v>
      </c>
      <c r="AX241" s="2">
        <f ca="1">IFERROR(__xludf.DUMMYFUNCTION("""COMPUTED_VALUE"""),0)</f>
        <v>0</v>
      </c>
      <c r="AY241" s="2">
        <f ca="1">IFERROR(__xludf.DUMMYFUNCTION("""COMPUTED_VALUE"""),0)</f>
        <v>0</v>
      </c>
      <c r="AZ241" s="2">
        <f ca="1">IFERROR(__xludf.DUMMYFUNCTION("""COMPUTED_VALUE"""),0)</f>
        <v>0</v>
      </c>
    </row>
    <row r="242" spans="1:52" ht="13.2" x14ac:dyDescent="0.25">
      <c r="A242" s="2" t="str">
        <f ca="1">IFERROR(__xludf.DUMMYFUNCTION("""COMPUTED_VALUE"""),"Riverside County, CA")</f>
        <v>Riverside County, CA</v>
      </c>
      <c r="B242" s="2" t="str">
        <f ca="1">IFERROR(__xludf.DUMMYFUNCTION("""COMPUTED_VALUE"""),"US")</f>
        <v>US</v>
      </c>
      <c r="C242" s="2">
        <f ca="1">IFERROR(__xludf.DUMMYFUNCTION("""COMPUTED_VALUE"""),33.9533)</f>
        <v>33.953299999999999</v>
      </c>
      <c r="D242" s="2">
        <f ca="1">IFERROR(__xludf.DUMMYFUNCTION("""COMPUTED_VALUE"""),-117.3961)</f>
        <v>-117.3961</v>
      </c>
      <c r="E242" s="2">
        <f ca="1">IFERROR(__xludf.DUMMYFUNCTION("""COMPUTED_VALUE"""),0)</f>
        <v>0</v>
      </c>
      <c r="F242" s="2">
        <f ca="1">IFERROR(__xludf.DUMMYFUNCTION("""COMPUTED_VALUE"""),0)</f>
        <v>0</v>
      </c>
      <c r="G242" s="2">
        <f ca="1">IFERROR(__xludf.DUMMYFUNCTION("""COMPUTED_VALUE"""),0)</f>
        <v>0</v>
      </c>
      <c r="H242" s="2">
        <f ca="1">IFERROR(__xludf.DUMMYFUNCTION("""COMPUTED_VALUE"""),0)</f>
        <v>0</v>
      </c>
      <c r="I242" s="2">
        <f ca="1">IFERROR(__xludf.DUMMYFUNCTION("""COMPUTED_VALUE"""),0)</f>
        <v>0</v>
      </c>
      <c r="J242" s="2">
        <f ca="1">IFERROR(__xludf.DUMMYFUNCTION("""COMPUTED_VALUE"""),0)</f>
        <v>0</v>
      </c>
      <c r="K242" s="2">
        <f ca="1">IFERROR(__xludf.DUMMYFUNCTION("""COMPUTED_VALUE"""),0)</f>
        <v>0</v>
      </c>
      <c r="L242" s="2">
        <f ca="1">IFERROR(__xludf.DUMMYFUNCTION("""COMPUTED_VALUE"""),0)</f>
        <v>0</v>
      </c>
      <c r="M242" s="2">
        <f ca="1">IFERROR(__xludf.DUMMYFUNCTION("""COMPUTED_VALUE"""),0)</f>
        <v>0</v>
      </c>
      <c r="N242" s="2">
        <f ca="1">IFERROR(__xludf.DUMMYFUNCTION("""COMPUTED_VALUE"""),0)</f>
        <v>0</v>
      </c>
      <c r="O242" s="2">
        <f ca="1">IFERROR(__xludf.DUMMYFUNCTION("""COMPUTED_VALUE"""),0)</f>
        <v>0</v>
      </c>
      <c r="P242" s="2">
        <f ca="1">IFERROR(__xludf.DUMMYFUNCTION("""COMPUTED_VALUE"""),0)</f>
        <v>0</v>
      </c>
      <c r="Q242" s="2">
        <f ca="1">IFERROR(__xludf.DUMMYFUNCTION("""COMPUTED_VALUE"""),0)</f>
        <v>0</v>
      </c>
      <c r="R242" s="2">
        <f ca="1">IFERROR(__xludf.DUMMYFUNCTION("""COMPUTED_VALUE"""),0)</f>
        <v>0</v>
      </c>
      <c r="S242" s="2">
        <f ca="1">IFERROR(__xludf.DUMMYFUNCTION("""COMPUTED_VALUE"""),0)</f>
        <v>0</v>
      </c>
      <c r="T242" s="2">
        <f ca="1">IFERROR(__xludf.DUMMYFUNCTION("""COMPUTED_VALUE"""),0)</f>
        <v>0</v>
      </c>
      <c r="U242" s="2">
        <f ca="1">IFERROR(__xludf.DUMMYFUNCTION("""COMPUTED_VALUE"""),0)</f>
        <v>0</v>
      </c>
      <c r="V242" s="2">
        <f ca="1">IFERROR(__xludf.DUMMYFUNCTION("""COMPUTED_VALUE"""),0)</f>
        <v>0</v>
      </c>
      <c r="W242" s="2">
        <f ca="1">IFERROR(__xludf.DUMMYFUNCTION("""COMPUTED_VALUE"""),0)</f>
        <v>0</v>
      </c>
      <c r="X242" s="2">
        <f ca="1">IFERROR(__xludf.DUMMYFUNCTION("""COMPUTED_VALUE"""),0)</f>
        <v>0</v>
      </c>
      <c r="Y242" s="2">
        <f ca="1">IFERROR(__xludf.DUMMYFUNCTION("""COMPUTED_VALUE"""),0)</f>
        <v>0</v>
      </c>
      <c r="Z242" s="2">
        <f ca="1">IFERROR(__xludf.DUMMYFUNCTION("""COMPUTED_VALUE"""),0)</f>
        <v>0</v>
      </c>
      <c r="AA242" s="2">
        <f ca="1">IFERROR(__xludf.DUMMYFUNCTION("""COMPUTED_VALUE"""),0)</f>
        <v>0</v>
      </c>
      <c r="AB242" s="2">
        <f ca="1">IFERROR(__xludf.DUMMYFUNCTION("""COMPUTED_VALUE"""),0)</f>
        <v>0</v>
      </c>
      <c r="AC242" s="2">
        <f ca="1">IFERROR(__xludf.DUMMYFUNCTION("""COMPUTED_VALUE"""),0)</f>
        <v>0</v>
      </c>
      <c r="AD242" s="2">
        <f ca="1">IFERROR(__xludf.DUMMYFUNCTION("""COMPUTED_VALUE"""),0)</f>
        <v>0</v>
      </c>
      <c r="AE242" s="2">
        <f ca="1">IFERROR(__xludf.DUMMYFUNCTION("""COMPUTED_VALUE"""),0)</f>
        <v>0</v>
      </c>
      <c r="AF242" s="2">
        <f ca="1">IFERROR(__xludf.DUMMYFUNCTION("""COMPUTED_VALUE"""),0)</f>
        <v>0</v>
      </c>
      <c r="AG242" s="2">
        <f ca="1">IFERROR(__xludf.DUMMYFUNCTION("""COMPUTED_VALUE"""),0)</f>
        <v>0</v>
      </c>
      <c r="AH242" s="2">
        <f ca="1">IFERROR(__xludf.DUMMYFUNCTION("""COMPUTED_VALUE"""),0)</f>
        <v>0</v>
      </c>
      <c r="AI242" s="2">
        <f ca="1">IFERROR(__xludf.DUMMYFUNCTION("""COMPUTED_VALUE"""),0)</f>
        <v>0</v>
      </c>
      <c r="AJ242" s="2">
        <f ca="1">IFERROR(__xludf.DUMMYFUNCTION("""COMPUTED_VALUE"""),0)</f>
        <v>0</v>
      </c>
      <c r="AK242" s="2">
        <f ca="1">IFERROR(__xludf.DUMMYFUNCTION("""COMPUTED_VALUE"""),0)</f>
        <v>0</v>
      </c>
      <c r="AL242" s="2">
        <f ca="1">IFERROR(__xludf.DUMMYFUNCTION("""COMPUTED_VALUE"""),0)</f>
        <v>0</v>
      </c>
      <c r="AM242" s="2">
        <f ca="1">IFERROR(__xludf.DUMMYFUNCTION("""COMPUTED_VALUE"""),0)</f>
        <v>0</v>
      </c>
      <c r="AN242" s="2">
        <f ca="1">IFERROR(__xludf.DUMMYFUNCTION("""COMPUTED_VALUE"""),0)</f>
        <v>0</v>
      </c>
      <c r="AO242" s="2">
        <f ca="1">IFERROR(__xludf.DUMMYFUNCTION("""COMPUTED_VALUE"""),0)</f>
        <v>0</v>
      </c>
      <c r="AP242" s="2">
        <f ca="1">IFERROR(__xludf.DUMMYFUNCTION("""COMPUTED_VALUE"""),0)</f>
        <v>0</v>
      </c>
      <c r="AQ242" s="2">
        <f ca="1">IFERROR(__xludf.DUMMYFUNCTION("""COMPUTED_VALUE"""),0)</f>
        <v>0</v>
      </c>
      <c r="AR242" s="2">
        <f ca="1">IFERROR(__xludf.DUMMYFUNCTION("""COMPUTED_VALUE"""),0)</f>
        <v>0</v>
      </c>
      <c r="AS242" s="2">
        <f ca="1">IFERROR(__xludf.DUMMYFUNCTION("""COMPUTED_VALUE"""),0)</f>
        <v>0</v>
      </c>
      <c r="AT242" s="2">
        <f ca="1">IFERROR(__xludf.DUMMYFUNCTION("""COMPUTED_VALUE"""),0)</f>
        <v>0</v>
      </c>
      <c r="AU242" s="2">
        <f ca="1">IFERROR(__xludf.DUMMYFUNCTION("""COMPUTED_VALUE"""),0)</f>
        <v>0</v>
      </c>
      <c r="AV242" s="2">
        <f ca="1">IFERROR(__xludf.DUMMYFUNCTION("""COMPUTED_VALUE"""),0)</f>
        <v>0</v>
      </c>
      <c r="AW242" s="2">
        <f ca="1">IFERROR(__xludf.DUMMYFUNCTION("""COMPUTED_VALUE"""),0)</f>
        <v>0</v>
      </c>
      <c r="AX242" s="2">
        <f ca="1">IFERROR(__xludf.DUMMYFUNCTION("""COMPUTED_VALUE"""),0)</f>
        <v>0</v>
      </c>
      <c r="AY242" s="2">
        <f ca="1">IFERROR(__xludf.DUMMYFUNCTION("""COMPUTED_VALUE"""),0)</f>
        <v>0</v>
      </c>
      <c r="AZ242" s="2">
        <f ca="1">IFERROR(__xludf.DUMMYFUNCTION("""COMPUTED_VALUE"""),0)</f>
        <v>0</v>
      </c>
    </row>
    <row r="243" spans="1:52" ht="13.2" x14ac:dyDescent="0.25">
      <c r="A243" s="2" t="str">
        <f ca="1">IFERROR(__xludf.DUMMYFUNCTION("""COMPUTED_VALUE"""),"Shelby County, TN")</f>
        <v>Shelby County, TN</v>
      </c>
      <c r="B243" s="2" t="str">
        <f ca="1">IFERROR(__xludf.DUMMYFUNCTION("""COMPUTED_VALUE"""),"US")</f>
        <v>US</v>
      </c>
      <c r="C243" s="2">
        <f ca="1">IFERROR(__xludf.DUMMYFUNCTION("""COMPUTED_VALUE"""),35.1269)</f>
        <v>35.126899999999999</v>
      </c>
      <c r="D243" s="2">
        <f ca="1">IFERROR(__xludf.DUMMYFUNCTION("""COMPUTED_VALUE"""),-89.9253)</f>
        <v>-89.925299999999993</v>
      </c>
      <c r="E243" s="2">
        <f ca="1">IFERROR(__xludf.DUMMYFUNCTION("""COMPUTED_VALUE"""),0)</f>
        <v>0</v>
      </c>
      <c r="F243" s="2">
        <f ca="1">IFERROR(__xludf.DUMMYFUNCTION("""COMPUTED_VALUE"""),0)</f>
        <v>0</v>
      </c>
      <c r="G243" s="2">
        <f ca="1">IFERROR(__xludf.DUMMYFUNCTION("""COMPUTED_VALUE"""),0)</f>
        <v>0</v>
      </c>
      <c r="H243" s="2">
        <f ca="1">IFERROR(__xludf.DUMMYFUNCTION("""COMPUTED_VALUE"""),0)</f>
        <v>0</v>
      </c>
      <c r="I243" s="2">
        <f ca="1">IFERROR(__xludf.DUMMYFUNCTION("""COMPUTED_VALUE"""),0)</f>
        <v>0</v>
      </c>
      <c r="J243" s="2">
        <f ca="1">IFERROR(__xludf.DUMMYFUNCTION("""COMPUTED_VALUE"""),0)</f>
        <v>0</v>
      </c>
      <c r="K243" s="2">
        <f ca="1">IFERROR(__xludf.DUMMYFUNCTION("""COMPUTED_VALUE"""),0)</f>
        <v>0</v>
      </c>
      <c r="L243" s="2">
        <f ca="1">IFERROR(__xludf.DUMMYFUNCTION("""COMPUTED_VALUE"""),0)</f>
        <v>0</v>
      </c>
      <c r="M243" s="2">
        <f ca="1">IFERROR(__xludf.DUMMYFUNCTION("""COMPUTED_VALUE"""),0)</f>
        <v>0</v>
      </c>
      <c r="N243" s="2">
        <f ca="1">IFERROR(__xludf.DUMMYFUNCTION("""COMPUTED_VALUE"""),0)</f>
        <v>0</v>
      </c>
      <c r="O243" s="2">
        <f ca="1">IFERROR(__xludf.DUMMYFUNCTION("""COMPUTED_VALUE"""),0)</f>
        <v>0</v>
      </c>
      <c r="P243" s="2">
        <f ca="1">IFERROR(__xludf.DUMMYFUNCTION("""COMPUTED_VALUE"""),0)</f>
        <v>0</v>
      </c>
      <c r="Q243" s="2">
        <f ca="1">IFERROR(__xludf.DUMMYFUNCTION("""COMPUTED_VALUE"""),0)</f>
        <v>0</v>
      </c>
      <c r="R243" s="2">
        <f ca="1">IFERROR(__xludf.DUMMYFUNCTION("""COMPUTED_VALUE"""),0)</f>
        <v>0</v>
      </c>
      <c r="S243" s="2">
        <f ca="1">IFERROR(__xludf.DUMMYFUNCTION("""COMPUTED_VALUE"""),0)</f>
        <v>0</v>
      </c>
      <c r="T243" s="2">
        <f ca="1">IFERROR(__xludf.DUMMYFUNCTION("""COMPUTED_VALUE"""),0)</f>
        <v>0</v>
      </c>
      <c r="U243" s="2">
        <f ca="1">IFERROR(__xludf.DUMMYFUNCTION("""COMPUTED_VALUE"""),0)</f>
        <v>0</v>
      </c>
      <c r="V243" s="2">
        <f ca="1">IFERROR(__xludf.DUMMYFUNCTION("""COMPUTED_VALUE"""),0)</f>
        <v>0</v>
      </c>
      <c r="W243" s="2">
        <f ca="1">IFERROR(__xludf.DUMMYFUNCTION("""COMPUTED_VALUE"""),0)</f>
        <v>0</v>
      </c>
      <c r="X243" s="2">
        <f ca="1">IFERROR(__xludf.DUMMYFUNCTION("""COMPUTED_VALUE"""),0)</f>
        <v>0</v>
      </c>
      <c r="Y243" s="2">
        <f ca="1">IFERROR(__xludf.DUMMYFUNCTION("""COMPUTED_VALUE"""),0)</f>
        <v>0</v>
      </c>
      <c r="Z243" s="2">
        <f ca="1">IFERROR(__xludf.DUMMYFUNCTION("""COMPUTED_VALUE"""),0)</f>
        <v>0</v>
      </c>
      <c r="AA243" s="2">
        <f ca="1">IFERROR(__xludf.DUMMYFUNCTION("""COMPUTED_VALUE"""),0)</f>
        <v>0</v>
      </c>
      <c r="AB243" s="2">
        <f ca="1">IFERROR(__xludf.DUMMYFUNCTION("""COMPUTED_VALUE"""),0)</f>
        <v>0</v>
      </c>
      <c r="AC243" s="2">
        <f ca="1">IFERROR(__xludf.DUMMYFUNCTION("""COMPUTED_VALUE"""),0)</f>
        <v>0</v>
      </c>
      <c r="AD243" s="2">
        <f ca="1">IFERROR(__xludf.DUMMYFUNCTION("""COMPUTED_VALUE"""),0)</f>
        <v>0</v>
      </c>
      <c r="AE243" s="2">
        <f ca="1">IFERROR(__xludf.DUMMYFUNCTION("""COMPUTED_VALUE"""),0)</f>
        <v>0</v>
      </c>
      <c r="AF243" s="2">
        <f ca="1">IFERROR(__xludf.DUMMYFUNCTION("""COMPUTED_VALUE"""),0)</f>
        <v>0</v>
      </c>
      <c r="AG243" s="2">
        <f ca="1">IFERROR(__xludf.DUMMYFUNCTION("""COMPUTED_VALUE"""),0)</f>
        <v>0</v>
      </c>
      <c r="AH243" s="2">
        <f ca="1">IFERROR(__xludf.DUMMYFUNCTION("""COMPUTED_VALUE"""),0)</f>
        <v>0</v>
      </c>
      <c r="AI243" s="2">
        <f ca="1">IFERROR(__xludf.DUMMYFUNCTION("""COMPUTED_VALUE"""),0)</f>
        <v>0</v>
      </c>
      <c r="AJ243" s="2">
        <f ca="1">IFERROR(__xludf.DUMMYFUNCTION("""COMPUTED_VALUE"""),0)</f>
        <v>0</v>
      </c>
      <c r="AK243" s="2">
        <f ca="1">IFERROR(__xludf.DUMMYFUNCTION("""COMPUTED_VALUE"""),0)</f>
        <v>0</v>
      </c>
      <c r="AL243" s="2">
        <f ca="1">IFERROR(__xludf.DUMMYFUNCTION("""COMPUTED_VALUE"""),0)</f>
        <v>0</v>
      </c>
      <c r="AM243" s="2">
        <f ca="1">IFERROR(__xludf.DUMMYFUNCTION("""COMPUTED_VALUE"""),0)</f>
        <v>0</v>
      </c>
      <c r="AN243" s="2">
        <f ca="1">IFERROR(__xludf.DUMMYFUNCTION("""COMPUTED_VALUE"""),0)</f>
        <v>0</v>
      </c>
      <c r="AO243" s="2">
        <f ca="1">IFERROR(__xludf.DUMMYFUNCTION("""COMPUTED_VALUE"""),0)</f>
        <v>0</v>
      </c>
      <c r="AP243" s="2">
        <f ca="1">IFERROR(__xludf.DUMMYFUNCTION("""COMPUTED_VALUE"""),0)</f>
        <v>0</v>
      </c>
      <c r="AQ243" s="2">
        <f ca="1">IFERROR(__xludf.DUMMYFUNCTION("""COMPUTED_VALUE"""),0)</f>
        <v>0</v>
      </c>
      <c r="AR243" s="2">
        <f ca="1">IFERROR(__xludf.DUMMYFUNCTION("""COMPUTED_VALUE"""),0)</f>
        <v>0</v>
      </c>
      <c r="AS243" s="2">
        <f ca="1">IFERROR(__xludf.DUMMYFUNCTION("""COMPUTED_VALUE"""),0)</f>
        <v>0</v>
      </c>
      <c r="AT243" s="2">
        <f ca="1">IFERROR(__xludf.DUMMYFUNCTION("""COMPUTED_VALUE"""),0)</f>
        <v>0</v>
      </c>
      <c r="AU243" s="2">
        <f ca="1">IFERROR(__xludf.DUMMYFUNCTION("""COMPUTED_VALUE"""),0)</f>
        <v>0</v>
      </c>
      <c r="AV243" s="2">
        <f ca="1">IFERROR(__xludf.DUMMYFUNCTION("""COMPUTED_VALUE"""),0)</f>
        <v>0</v>
      </c>
      <c r="AW243" s="2">
        <f ca="1">IFERROR(__xludf.DUMMYFUNCTION("""COMPUTED_VALUE"""),0)</f>
        <v>0</v>
      </c>
      <c r="AX243" s="2">
        <f ca="1">IFERROR(__xludf.DUMMYFUNCTION("""COMPUTED_VALUE"""),0)</f>
        <v>0</v>
      </c>
      <c r="AY243" s="2">
        <f ca="1">IFERROR(__xludf.DUMMYFUNCTION("""COMPUTED_VALUE"""),0)</f>
        <v>0</v>
      </c>
      <c r="AZ243" s="2">
        <f ca="1">IFERROR(__xludf.DUMMYFUNCTION("""COMPUTED_VALUE"""),0)</f>
        <v>0</v>
      </c>
    </row>
    <row r="244" spans="1:52" ht="13.2" x14ac:dyDescent="0.25">
      <c r="A244" s="2" t="str">
        <f ca="1">IFERROR(__xludf.DUMMYFUNCTION("""COMPUTED_VALUE"""),"Spokane County, WA")</f>
        <v>Spokane County, WA</v>
      </c>
      <c r="B244" s="2" t="str">
        <f ca="1">IFERROR(__xludf.DUMMYFUNCTION("""COMPUTED_VALUE"""),"US")</f>
        <v>US</v>
      </c>
      <c r="C244" s="2">
        <f ca="1">IFERROR(__xludf.DUMMYFUNCTION("""COMPUTED_VALUE"""),47.6587)</f>
        <v>47.658700000000003</v>
      </c>
      <c r="D244" s="2">
        <f ca="1">IFERROR(__xludf.DUMMYFUNCTION("""COMPUTED_VALUE"""),-117.4225)</f>
        <v>-117.4225</v>
      </c>
      <c r="E244" s="2">
        <f ca="1">IFERROR(__xludf.DUMMYFUNCTION("""COMPUTED_VALUE"""),0)</f>
        <v>0</v>
      </c>
      <c r="F244" s="2">
        <f ca="1">IFERROR(__xludf.DUMMYFUNCTION("""COMPUTED_VALUE"""),0)</f>
        <v>0</v>
      </c>
      <c r="G244" s="2">
        <f ca="1">IFERROR(__xludf.DUMMYFUNCTION("""COMPUTED_VALUE"""),0)</f>
        <v>0</v>
      </c>
      <c r="H244" s="2">
        <f ca="1">IFERROR(__xludf.DUMMYFUNCTION("""COMPUTED_VALUE"""),0)</f>
        <v>0</v>
      </c>
      <c r="I244" s="2">
        <f ca="1">IFERROR(__xludf.DUMMYFUNCTION("""COMPUTED_VALUE"""),0)</f>
        <v>0</v>
      </c>
      <c r="J244" s="2">
        <f ca="1">IFERROR(__xludf.DUMMYFUNCTION("""COMPUTED_VALUE"""),0)</f>
        <v>0</v>
      </c>
      <c r="K244" s="2">
        <f ca="1">IFERROR(__xludf.DUMMYFUNCTION("""COMPUTED_VALUE"""),0)</f>
        <v>0</v>
      </c>
      <c r="L244" s="2">
        <f ca="1">IFERROR(__xludf.DUMMYFUNCTION("""COMPUTED_VALUE"""),0)</f>
        <v>0</v>
      </c>
      <c r="M244" s="2">
        <f ca="1">IFERROR(__xludf.DUMMYFUNCTION("""COMPUTED_VALUE"""),0)</f>
        <v>0</v>
      </c>
      <c r="N244" s="2">
        <f ca="1">IFERROR(__xludf.DUMMYFUNCTION("""COMPUTED_VALUE"""),0)</f>
        <v>0</v>
      </c>
      <c r="O244" s="2">
        <f ca="1">IFERROR(__xludf.DUMMYFUNCTION("""COMPUTED_VALUE"""),0)</f>
        <v>0</v>
      </c>
      <c r="P244" s="2">
        <f ca="1">IFERROR(__xludf.DUMMYFUNCTION("""COMPUTED_VALUE"""),0)</f>
        <v>0</v>
      </c>
      <c r="Q244" s="2">
        <f ca="1">IFERROR(__xludf.DUMMYFUNCTION("""COMPUTED_VALUE"""),0)</f>
        <v>0</v>
      </c>
      <c r="R244" s="2">
        <f ca="1">IFERROR(__xludf.DUMMYFUNCTION("""COMPUTED_VALUE"""),0)</f>
        <v>0</v>
      </c>
      <c r="S244" s="2">
        <f ca="1">IFERROR(__xludf.DUMMYFUNCTION("""COMPUTED_VALUE"""),0)</f>
        <v>0</v>
      </c>
      <c r="T244" s="2">
        <f ca="1">IFERROR(__xludf.DUMMYFUNCTION("""COMPUTED_VALUE"""),0)</f>
        <v>0</v>
      </c>
      <c r="U244" s="2">
        <f ca="1">IFERROR(__xludf.DUMMYFUNCTION("""COMPUTED_VALUE"""),0)</f>
        <v>0</v>
      </c>
      <c r="V244" s="2">
        <f ca="1">IFERROR(__xludf.DUMMYFUNCTION("""COMPUTED_VALUE"""),0)</f>
        <v>0</v>
      </c>
      <c r="W244" s="2">
        <f ca="1">IFERROR(__xludf.DUMMYFUNCTION("""COMPUTED_VALUE"""),0)</f>
        <v>0</v>
      </c>
      <c r="X244" s="2">
        <f ca="1">IFERROR(__xludf.DUMMYFUNCTION("""COMPUTED_VALUE"""),0)</f>
        <v>0</v>
      </c>
      <c r="Y244" s="2">
        <f ca="1">IFERROR(__xludf.DUMMYFUNCTION("""COMPUTED_VALUE"""),0)</f>
        <v>0</v>
      </c>
      <c r="Z244" s="2">
        <f ca="1">IFERROR(__xludf.DUMMYFUNCTION("""COMPUTED_VALUE"""),0)</f>
        <v>0</v>
      </c>
      <c r="AA244" s="2">
        <f ca="1">IFERROR(__xludf.DUMMYFUNCTION("""COMPUTED_VALUE"""),0)</f>
        <v>0</v>
      </c>
      <c r="AB244" s="2">
        <f ca="1">IFERROR(__xludf.DUMMYFUNCTION("""COMPUTED_VALUE"""),0)</f>
        <v>0</v>
      </c>
      <c r="AC244" s="2">
        <f ca="1">IFERROR(__xludf.DUMMYFUNCTION("""COMPUTED_VALUE"""),0)</f>
        <v>0</v>
      </c>
      <c r="AD244" s="2">
        <f ca="1">IFERROR(__xludf.DUMMYFUNCTION("""COMPUTED_VALUE"""),0)</f>
        <v>0</v>
      </c>
      <c r="AE244" s="2">
        <f ca="1">IFERROR(__xludf.DUMMYFUNCTION("""COMPUTED_VALUE"""),0)</f>
        <v>0</v>
      </c>
      <c r="AF244" s="2">
        <f ca="1">IFERROR(__xludf.DUMMYFUNCTION("""COMPUTED_VALUE"""),0)</f>
        <v>0</v>
      </c>
      <c r="AG244" s="2">
        <f ca="1">IFERROR(__xludf.DUMMYFUNCTION("""COMPUTED_VALUE"""),0)</f>
        <v>0</v>
      </c>
      <c r="AH244" s="2">
        <f ca="1">IFERROR(__xludf.DUMMYFUNCTION("""COMPUTED_VALUE"""),0)</f>
        <v>0</v>
      </c>
      <c r="AI244" s="2">
        <f ca="1">IFERROR(__xludf.DUMMYFUNCTION("""COMPUTED_VALUE"""),0)</f>
        <v>0</v>
      </c>
      <c r="AJ244" s="2">
        <f ca="1">IFERROR(__xludf.DUMMYFUNCTION("""COMPUTED_VALUE"""),0)</f>
        <v>0</v>
      </c>
      <c r="AK244" s="2">
        <f ca="1">IFERROR(__xludf.DUMMYFUNCTION("""COMPUTED_VALUE"""),0)</f>
        <v>0</v>
      </c>
      <c r="AL244" s="2">
        <f ca="1">IFERROR(__xludf.DUMMYFUNCTION("""COMPUTED_VALUE"""),0)</f>
        <v>0</v>
      </c>
      <c r="AM244" s="2">
        <f ca="1">IFERROR(__xludf.DUMMYFUNCTION("""COMPUTED_VALUE"""),0)</f>
        <v>0</v>
      </c>
      <c r="AN244" s="2">
        <f ca="1">IFERROR(__xludf.DUMMYFUNCTION("""COMPUTED_VALUE"""),0)</f>
        <v>0</v>
      </c>
      <c r="AO244" s="2">
        <f ca="1">IFERROR(__xludf.DUMMYFUNCTION("""COMPUTED_VALUE"""),0)</f>
        <v>0</v>
      </c>
      <c r="AP244" s="2">
        <f ca="1">IFERROR(__xludf.DUMMYFUNCTION("""COMPUTED_VALUE"""),0)</f>
        <v>0</v>
      </c>
      <c r="AQ244" s="2">
        <f ca="1">IFERROR(__xludf.DUMMYFUNCTION("""COMPUTED_VALUE"""),0)</f>
        <v>0</v>
      </c>
      <c r="AR244" s="2">
        <f ca="1">IFERROR(__xludf.DUMMYFUNCTION("""COMPUTED_VALUE"""),0)</f>
        <v>0</v>
      </c>
      <c r="AS244" s="2">
        <f ca="1">IFERROR(__xludf.DUMMYFUNCTION("""COMPUTED_VALUE"""),0)</f>
        <v>0</v>
      </c>
      <c r="AT244" s="2">
        <f ca="1">IFERROR(__xludf.DUMMYFUNCTION("""COMPUTED_VALUE"""),0)</f>
        <v>0</v>
      </c>
      <c r="AU244" s="2">
        <f ca="1">IFERROR(__xludf.DUMMYFUNCTION("""COMPUTED_VALUE"""),0)</f>
        <v>0</v>
      </c>
      <c r="AV244" s="2">
        <f ca="1">IFERROR(__xludf.DUMMYFUNCTION("""COMPUTED_VALUE"""),0)</f>
        <v>0</v>
      </c>
      <c r="AW244" s="2">
        <f ca="1">IFERROR(__xludf.DUMMYFUNCTION("""COMPUTED_VALUE"""),0)</f>
        <v>0</v>
      </c>
      <c r="AX244" s="2">
        <f ca="1">IFERROR(__xludf.DUMMYFUNCTION("""COMPUTED_VALUE"""),0)</f>
        <v>0</v>
      </c>
      <c r="AY244" s="2">
        <f ca="1">IFERROR(__xludf.DUMMYFUNCTION("""COMPUTED_VALUE"""),0)</f>
        <v>0</v>
      </c>
      <c r="AZ244" s="2">
        <f ca="1">IFERROR(__xludf.DUMMYFUNCTION("""COMPUTED_VALUE"""),0)</f>
        <v>0</v>
      </c>
    </row>
    <row r="245" spans="1:52" ht="13.2" x14ac:dyDescent="0.25">
      <c r="A245" s="2" t="str">
        <f ca="1">IFERROR(__xludf.DUMMYFUNCTION("""COMPUTED_VALUE"""),"St. Louis County, MO")</f>
        <v>St. Louis County, MO</v>
      </c>
      <c r="B245" s="2" t="str">
        <f ca="1">IFERROR(__xludf.DUMMYFUNCTION("""COMPUTED_VALUE"""),"US")</f>
        <v>US</v>
      </c>
      <c r="C245" s="2">
        <f ca="1">IFERROR(__xludf.DUMMYFUNCTION("""COMPUTED_VALUE"""),38.6103)</f>
        <v>38.610300000000002</v>
      </c>
      <c r="D245" s="2">
        <f ca="1">IFERROR(__xludf.DUMMYFUNCTION("""COMPUTED_VALUE"""),-90.4125)</f>
        <v>-90.412499999999994</v>
      </c>
      <c r="E245" s="2">
        <f ca="1">IFERROR(__xludf.DUMMYFUNCTION("""COMPUTED_VALUE"""),0)</f>
        <v>0</v>
      </c>
      <c r="F245" s="2">
        <f ca="1">IFERROR(__xludf.DUMMYFUNCTION("""COMPUTED_VALUE"""),0)</f>
        <v>0</v>
      </c>
      <c r="G245" s="2">
        <f ca="1">IFERROR(__xludf.DUMMYFUNCTION("""COMPUTED_VALUE"""),0)</f>
        <v>0</v>
      </c>
      <c r="H245" s="2">
        <f ca="1">IFERROR(__xludf.DUMMYFUNCTION("""COMPUTED_VALUE"""),0)</f>
        <v>0</v>
      </c>
      <c r="I245" s="2">
        <f ca="1">IFERROR(__xludf.DUMMYFUNCTION("""COMPUTED_VALUE"""),0)</f>
        <v>0</v>
      </c>
      <c r="J245" s="2">
        <f ca="1">IFERROR(__xludf.DUMMYFUNCTION("""COMPUTED_VALUE"""),0)</f>
        <v>0</v>
      </c>
      <c r="K245" s="2">
        <f ca="1">IFERROR(__xludf.DUMMYFUNCTION("""COMPUTED_VALUE"""),0)</f>
        <v>0</v>
      </c>
      <c r="L245" s="2">
        <f ca="1">IFERROR(__xludf.DUMMYFUNCTION("""COMPUTED_VALUE"""),0)</f>
        <v>0</v>
      </c>
      <c r="M245" s="2">
        <f ca="1">IFERROR(__xludf.DUMMYFUNCTION("""COMPUTED_VALUE"""),0)</f>
        <v>0</v>
      </c>
      <c r="N245" s="2">
        <f ca="1">IFERROR(__xludf.DUMMYFUNCTION("""COMPUTED_VALUE"""),0)</f>
        <v>0</v>
      </c>
      <c r="O245" s="2">
        <f ca="1">IFERROR(__xludf.DUMMYFUNCTION("""COMPUTED_VALUE"""),0)</f>
        <v>0</v>
      </c>
      <c r="P245" s="2">
        <f ca="1">IFERROR(__xludf.DUMMYFUNCTION("""COMPUTED_VALUE"""),0)</f>
        <v>0</v>
      </c>
      <c r="Q245" s="2">
        <f ca="1">IFERROR(__xludf.DUMMYFUNCTION("""COMPUTED_VALUE"""),0)</f>
        <v>0</v>
      </c>
      <c r="R245" s="2">
        <f ca="1">IFERROR(__xludf.DUMMYFUNCTION("""COMPUTED_VALUE"""),0)</f>
        <v>0</v>
      </c>
      <c r="S245" s="2">
        <f ca="1">IFERROR(__xludf.DUMMYFUNCTION("""COMPUTED_VALUE"""),0)</f>
        <v>0</v>
      </c>
      <c r="T245" s="2">
        <f ca="1">IFERROR(__xludf.DUMMYFUNCTION("""COMPUTED_VALUE"""),0)</f>
        <v>0</v>
      </c>
      <c r="U245" s="2">
        <f ca="1">IFERROR(__xludf.DUMMYFUNCTION("""COMPUTED_VALUE"""),0)</f>
        <v>0</v>
      </c>
      <c r="V245" s="2">
        <f ca="1">IFERROR(__xludf.DUMMYFUNCTION("""COMPUTED_VALUE"""),0)</f>
        <v>0</v>
      </c>
      <c r="W245" s="2">
        <f ca="1">IFERROR(__xludf.DUMMYFUNCTION("""COMPUTED_VALUE"""),0)</f>
        <v>0</v>
      </c>
      <c r="X245" s="2">
        <f ca="1">IFERROR(__xludf.DUMMYFUNCTION("""COMPUTED_VALUE"""),0)</f>
        <v>0</v>
      </c>
      <c r="Y245" s="2">
        <f ca="1">IFERROR(__xludf.DUMMYFUNCTION("""COMPUTED_VALUE"""),0)</f>
        <v>0</v>
      </c>
      <c r="Z245" s="2">
        <f ca="1">IFERROR(__xludf.DUMMYFUNCTION("""COMPUTED_VALUE"""),0)</f>
        <v>0</v>
      </c>
      <c r="AA245" s="2">
        <f ca="1">IFERROR(__xludf.DUMMYFUNCTION("""COMPUTED_VALUE"""),0)</f>
        <v>0</v>
      </c>
      <c r="AB245" s="2">
        <f ca="1">IFERROR(__xludf.DUMMYFUNCTION("""COMPUTED_VALUE"""),0)</f>
        <v>0</v>
      </c>
      <c r="AC245" s="2">
        <f ca="1">IFERROR(__xludf.DUMMYFUNCTION("""COMPUTED_VALUE"""),0)</f>
        <v>0</v>
      </c>
      <c r="AD245" s="2">
        <f ca="1">IFERROR(__xludf.DUMMYFUNCTION("""COMPUTED_VALUE"""),0)</f>
        <v>0</v>
      </c>
      <c r="AE245" s="2">
        <f ca="1">IFERROR(__xludf.DUMMYFUNCTION("""COMPUTED_VALUE"""),0)</f>
        <v>0</v>
      </c>
      <c r="AF245" s="2">
        <f ca="1">IFERROR(__xludf.DUMMYFUNCTION("""COMPUTED_VALUE"""),0)</f>
        <v>0</v>
      </c>
      <c r="AG245" s="2">
        <f ca="1">IFERROR(__xludf.DUMMYFUNCTION("""COMPUTED_VALUE"""),0)</f>
        <v>0</v>
      </c>
      <c r="AH245" s="2">
        <f ca="1">IFERROR(__xludf.DUMMYFUNCTION("""COMPUTED_VALUE"""),0)</f>
        <v>0</v>
      </c>
      <c r="AI245" s="2">
        <f ca="1">IFERROR(__xludf.DUMMYFUNCTION("""COMPUTED_VALUE"""),0)</f>
        <v>0</v>
      </c>
      <c r="AJ245" s="2">
        <f ca="1">IFERROR(__xludf.DUMMYFUNCTION("""COMPUTED_VALUE"""),0)</f>
        <v>0</v>
      </c>
      <c r="AK245" s="2">
        <f ca="1">IFERROR(__xludf.DUMMYFUNCTION("""COMPUTED_VALUE"""),0)</f>
        <v>0</v>
      </c>
      <c r="AL245" s="2">
        <f ca="1">IFERROR(__xludf.DUMMYFUNCTION("""COMPUTED_VALUE"""),0)</f>
        <v>0</v>
      </c>
      <c r="AM245" s="2">
        <f ca="1">IFERROR(__xludf.DUMMYFUNCTION("""COMPUTED_VALUE"""),0)</f>
        <v>0</v>
      </c>
      <c r="AN245" s="2">
        <f ca="1">IFERROR(__xludf.DUMMYFUNCTION("""COMPUTED_VALUE"""),0)</f>
        <v>0</v>
      </c>
      <c r="AO245" s="2">
        <f ca="1">IFERROR(__xludf.DUMMYFUNCTION("""COMPUTED_VALUE"""),0)</f>
        <v>0</v>
      </c>
      <c r="AP245" s="2">
        <f ca="1">IFERROR(__xludf.DUMMYFUNCTION("""COMPUTED_VALUE"""),0)</f>
        <v>0</v>
      </c>
      <c r="AQ245" s="2">
        <f ca="1">IFERROR(__xludf.DUMMYFUNCTION("""COMPUTED_VALUE"""),0)</f>
        <v>0</v>
      </c>
      <c r="AR245" s="2">
        <f ca="1">IFERROR(__xludf.DUMMYFUNCTION("""COMPUTED_VALUE"""),0)</f>
        <v>0</v>
      </c>
      <c r="AS245" s="2">
        <f ca="1">IFERROR(__xludf.DUMMYFUNCTION("""COMPUTED_VALUE"""),0)</f>
        <v>0</v>
      </c>
      <c r="AT245" s="2">
        <f ca="1">IFERROR(__xludf.DUMMYFUNCTION("""COMPUTED_VALUE"""),0)</f>
        <v>0</v>
      </c>
      <c r="AU245" s="2">
        <f ca="1">IFERROR(__xludf.DUMMYFUNCTION("""COMPUTED_VALUE"""),0)</f>
        <v>0</v>
      </c>
      <c r="AV245" s="2">
        <f ca="1">IFERROR(__xludf.DUMMYFUNCTION("""COMPUTED_VALUE"""),0)</f>
        <v>0</v>
      </c>
      <c r="AW245" s="2">
        <f ca="1">IFERROR(__xludf.DUMMYFUNCTION("""COMPUTED_VALUE"""),0)</f>
        <v>0</v>
      </c>
      <c r="AX245" s="2">
        <f ca="1">IFERROR(__xludf.DUMMYFUNCTION("""COMPUTED_VALUE"""),0)</f>
        <v>0</v>
      </c>
      <c r="AY245" s="2">
        <f ca="1">IFERROR(__xludf.DUMMYFUNCTION("""COMPUTED_VALUE"""),0)</f>
        <v>0</v>
      </c>
      <c r="AZ245" s="2">
        <f ca="1">IFERROR(__xludf.DUMMYFUNCTION("""COMPUTED_VALUE"""),0)</f>
        <v>0</v>
      </c>
    </row>
    <row r="246" spans="1:52" ht="13.2" x14ac:dyDescent="0.25">
      <c r="A246" s="2" t="str">
        <f ca="1">IFERROR(__xludf.DUMMYFUNCTION("""COMPUTED_VALUE"""),"Suffolk County, NY")</f>
        <v>Suffolk County, NY</v>
      </c>
      <c r="B246" s="2" t="str">
        <f ca="1">IFERROR(__xludf.DUMMYFUNCTION("""COMPUTED_VALUE"""),"US")</f>
        <v>US</v>
      </c>
      <c r="C246" s="2">
        <f ca="1">IFERROR(__xludf.DUMMYFUNCTION("""COMPUTED_VALUE"""),40.9849)</f>
        <v>40.984900000000003</v>
      </c>
      <c r="D246" s="2">
        <f ca="1">IFERROR(__xludf.DUMMYFUNCTION("""COMPUTED_VALUE"""),-72.6151)</f>
        <v>-72.615099999999998</v>
      </c>
      <c r="E246" s="2">
        <f ca="1">IFERROR(__xludf.DUMMYFUNCTION("""COMPUTED_VALUE"""),0)</f>
        <v>0</v>
      </c>
      <c r="F246" s="2">
        <f ca="1">IFERROR(__xludf.DUMMYFUNCTION("""COMPUTED_VALUE"""),0)</f>
        <v>0</v>
      </c>
      <c r="G246" s="2">
        <f ca="1">IFERROR(__xludf.DUMMYFUNCTION("""COMPUTED_VALUE"""),0)</f>
        <v>0</v>
      </c>
      <c r="H246" s="2">
        <f ca="1">IFERROR(__xludf.DUMMYFUNCTION("""COMPUTED_VALUE"""),0)</f>
        <v>0</v>
      </c>
      <c r="I246" s="2">
        <f ca="1">IFERROR(__xludf.DUMMYFUNCTION("""COMPUTED_VALUE"""),0)</f>
        <v>0</v>
      </c>
      <c r="J246" s="2">
        <f ca="1">IFERROR(__xludf.DUMMYFUNCTION("""COMPUTED_VALUE"""),0)</f>
        <v>0</v>
      </c>
      <c r="K246" s="2">
        <f ca="1">IFERROR(__xludf.DUMMYFUNCTION("""COMPUTED_VALUE"""),0)</f>
        <v>0</v>
      </c>
      <c r="L246" s="2">
        <f ca="1">IFERROR(__xludf.DUMMYFUNCTION("""COMPUTED_VALUE"""),0)</f>
        <v>0</v>
      </c>
      <c r="M246" s="2">
        <f ca="1">IFERROR(__xludf.DUMMYFUNCTION("""COMPUTED_VALUE"""),0)</f>
        <v>0</v>
      </c>
      <c r="N246" s="2">
        <f ca="1">IFERROR(__xludf.DUMMYFUNCTION("""COMPUTED_VALUE"""),0)</f>
        <v>0</v>
      </c>
      <c r="O246" s="2">
        <f ca="1">IFERROR(__xludf.DUMMYFUNCTION("""COMPUTED_VALUE"""),0)</f>
        <v>0</v>
      </c>
      <c r="P246" s="2">
        <f ca="1">IFERROR(__xludf.DUMMYFUNCTION("""COMPUTED_VALUE"""),0)</f>
        <v>0</v>
      </c>
      <c r="Q246" s="2">
        <f ca="1">IFERROR(__xludf.DUMMYFUNCTION("""COMPUTED_VALUE"""),0)</f>
        <v>0</v>
      </c>
      <c r="R246" s="2">
        <f ca="1">IFERROR(__xludf.DUMMYFUNCTION("""COMPUTED_VALUE"""),0)</f>
        <v>0</v>
      </c>
      <c r="S246" s="2">
        <f ca="1">IFERROR(__xludf.DUMMYFUNCTION("""COMPUTED_VALUE"""),0)</f>
        <v>0</v>
      </c>
      <c r="T246" s="2">
        <f ca="1">IFERROR(__xludf.DUMMYFUNCTION("""COMPUTED_VALUE"""),0)</f>
        <v>0</v>
      </c>
      <c r="U246" s="2">
        <f ca="1">IFERROR(__xludf.DUMMYFUNCTION("""COMPUTED_VALUE"""),0)</f>
        <v>0</v>
      </c>
      <c r="V246" s="2">
        <f ca="1">IFERROR(__xludf.DUMMYFUNCTION("""COMPUTED_VALUE"""),0)</f>
        <v>0</v>
      </c>
      <c r="W246" s="2">
        <f ca="1">IFERROR(__xludf.DUMMYFUNCTION("""COMPUTED_VALUE"""),0)</f>
        <v>0</v>
      </c>
      <c r="X246" s="2">
        <f ca="1">IFERROR(__xludf.DUMMYFUNCTION("""COMPUTED_VALUE"""),0)</f>
        <v>0</v>
      </c>
      <c r="Y246" s="2">
        <f ca="1">IFERROR(__xludf.DUMMYFUNCTION("""COMPUTED_VALUE"""),0)</f>
        <v>0</v>
      </c>
      <c r="Z246" s="2">
        <f ca="1">IFERROR(__xludf.DUMMYFUNCTION("""COMPUTED_VALUE"""),0)</f>
        <v>0</v>
      </c>
      <c r="AA246" s="2">
        <f ca="1">IFERROR(__xludf.DUMMYFUNCTION("""COMPUTED_VALUE"""),0)</f>
        <v>0</v>
      </c>
      <c r="AB246" s="2">
        <f ca="1">IFERROR(__xludf.DUMMYFUNCTION("""COMPUTED_VALUE"""),0)</f>
        <v>0</v>
      </c>
      <c r="AC246" s="2">
        <f ca="1">IFERROR(__xludf.DUMMYFUNCTION("""COMPUTED_VALUE"""),0)</f>
        <v>0</v>
      </c>
      <c r="AD246" s="2">
        <f ca="1">IFERROR(__xludf.DUMMYFUNCTION("""COMPUTED_VALUE"""),0)</f>
        <v>0</v>
      </c>
      <c r="AE246" s="2">
        <f ca="1">IFERROR(__xludf.DUMMYFUNCTION("""COMPUTED_VALUE"""),0)</f>
        <v>0</v>
      </c>
      <c r="AF246" s="2">
        <f ca="1">IFERROR(__xludf.DUMMYFUNCTION("""COMPUTED_VALUE"""),0)</f>
        <v>0</v>
      </c>
      <c r="AG246" s="2">
        <f ca="1">IFERROR(__xludf.DUMMYFUNCTION("""COMPUTED_VALUE"""),0)</f>
        <v>0</v>
      </c>
      <c r="AH246" s="2">
        <f ca="1">IFERROR(__xludf.DUMMYFUNCTION("""COMPUTED_VALUE"""),0)</f>
        <v>0</v>
      </c>
      <c r="AI246" s="2">
        <f ca="1">IFERROR(__xludf.DUMMYFUNCTION("""COMPUTED_VALUE"""),0)</f>
        <v>0</v>
      </c>
      <c r="AJ246" s="2">
        <f ca="1">IFERROR(__xludf.DUMMYFUNCTION("""COMPUTED_VALUE"""),0)</f>
        <v>0</v>
      </c>
      <c r="AK246" s="2">
        <f ca="1">IFERROR(__xludf.DUMMYFUNCTION("""COMPUTED_VALUE"""),0)</f>
        <v>0</v>
      </c>
      <c r="AL246" s="2">
        <f ca="1">IFERROR(__xludf.DUMMYFUNCTION("""COMPUTED_VALUE"""),0)</f>
        <v>0</v>
      </c>
      <c r="AM246" s="2">
        <f ca="1">IFERROR(__xludf.DUMMYFUNCTION("""COMPUTED_VALUE"""),0)</f>
        <v>0</v>
      </c>
      <c r="AN246" s="2">
        <f ca="1">IFERROR(__xludf.DUMMYFUNCTION("""COMPUTED_VALUE"""),0)</f>
        <v>0</v>
      </c>
      <c r="AO246" s="2">
        <f ca="1">IFERROR(__xludf.DUMMYFUNCTION("""COMPUTED_VALUE"""),0)</f>
        <v>0</v>
      </c>
      <c r="AP246" s="2">
        <f ca="1">IFERROR(__xludf.DUMMYFUNCTION("""COMPUTED_VALUE"""),0)</f>
        <v>0</v>
      </c>
      <c r="AQ246" s="2">
        <f ca="1">IFERROR(__xludf.DUMMYFUNCTION("""COMPUTED_VALUE"""),0)</f>
        <v>0</v>
      </c>
      <c r="AR246" s="2">
        <f ca="1">IFERROR(__xludf.DUMMYFUNCTION("""COMPUTED_VALUE"""),0)</f>
        <v>0</v>
      </c>
      <c r="AS246" s="2">
        <f ca="1">IFERROR(__xludf.DUMMYFUNCTION("""COMPUTED_VALUE"""),0)</f>
        <v>0</v>
      </c>
      <c r="AT246" s="2">
        <f ca="1">IFERROR(__xludf.DUMMYFUNCTION("""COMPUTED_VALUE"""),0)</f>
        <v>0</v>
      </c>
      <c r="AU246" s="2">
        <f ca="1">IFERROR(__xludf.DUMMYFUNCTION("""COMPUTED_VALUE"""),0)</f>
        <v>0</v>
      </c>
      <c r="AV246" s="2">
        <f ca="1">IFERROR(__xludf.DUMMYFUNCTION("""COMPUTED_VALUE"""),0)</f>
        <v>0</v>
      </c>
      <c r="AW246" s="2">
        <f ca="1">IFERROR(__xludf.DUMMYFUNCTION("""COMPUTED_VALUE"""),0)</f>
        <v>0</v>
      </c>
      <c r="AX246" s="2">
        <f ca="1">IFERROR(__xludf.DUMMYFUNCTION("""COMPUTED_VALUE"""),0)</f>
        <v>0</v>
      </c>
      <c r="AY246" s="2">
        <f ca="1">IFERROR(__xludf.DUMMYFUNCTION("""COMPUTED_VALUE"""),0)</f>
        <v>0</v>
      </c>
      <c r="AZ246" s="2">
        <f ca="1">IFERROR(__xludf.DUMMYFUNCTION("""COMPUTED_VALUE"""),0)</f>
        <v>0</v>
      </c>
    </row>
    <row r="247" spans="1:52" ht="13.2" x14ac:dyDescent="0.25">
      <c r="A247" s="2" t="str">
        <f ca="1">IFERROR(__xludf.DUMMYFUNCTION("""COMPUTED_VALUE"""),"Ulster County, NY")</f>
        <v>Ulster County, NY</v>
      </c>
      <c r="B247" s="2" t="str">
        <f ca="1">IFERROR(__xludf.DUMMYFUNCTION("""COMPUTED_VALUE"""),"US")</f>
        <v>US</v>
      </c>
      <c r="C247" s="2">
        <f ca="1">IFERROR(__xludf.DUMMYFUNCTION("""COMPUTED_VALUE"""),41.8586)</f>
        <v>41.858600000000003</v>
      </c>
      <c r="D247" s="2">
        <f ca="1">IFERROR(__xludf.DUMMYFUNCTION("""COMPUTED_VALUE"""),-74.3118)</f>
        <v>-74.311800000000005</v>
      </c>
      <c r="E247" s="2">
        <f ca="1">IFERROR(__xludf.DUMMYFUNCTION("""COMPUTED_VALUE"""),0)</f>
        <v>0</v>
      </c>
      <c r="F247" s="2">
        <f ca="1">IFERROR(__xludf.DUMMYFUNCTION("""COMPUTED_VALUE"""),0)</f>
        <v>0</v>
      </c>
      <c r="G247" s="2">
        <f ca="1">IFERROR(__xludf.DUMMYFUNCTION("""COMPUTED_VALUE"""),0)</f>
        <v>0</v>
      </c>
      <c r="H247" s="2">
        <f ca="1">IFERROR(__xludf.DUMMYFUNCTION("""COMPUTED_VALUE"""),0)</f>
        <v>0</v>
      </c>
      <c r="I247" s="2">
        <f ca="1">IFERROR(__xludf.DUMMYFUNCTION("""COMPUTED_VALUE"""),0)</f>
        <v>0</v>
      </c>
      <c r="J247" s="2">
        <f ca="1">IFERROR(__xludf.DUMMYFUNCTION("""COMPUTED_VALUE"""),0)</f>
        <v>0</v>
      </c>
      <c r="K247" s="2">
        <f ca="1">IFERROR(__xludf.DUMMYFUNCTION("""COMPUTED_VALUE"""),0)</f>
        <v>0</v>
      </c>
      <c r="L247" s="2">
        <f ca="1">IFERROR(__xludf.DUMMYFUNCTION("""COMPUTED_VALUE"""),0)</f>
        <v>0</v>
      </c>
      <c r="M247" s="2">
        <f ca="1">IFERROR(__xludf.DUMMYFUNCTION("""COMPUTED_VALUE"""),0)</f>
        <v>0</v>
      </c>
      <c r="N247" s="2">
        <f ca="1">IFERROR(__xludf.DUMMYFUNCTION("""COMPUTED_VALUE"""),0)</f>
        <v>0</v>
      </c>
      <c r="O247" s="2">
        <f ca="1">IFERROR(__xludf.DUMMYFUNCTION("""COMPUTED_VALUE"""),0)</f>
        <v>0</v>
      </c>
      <c r="P247" s="2">
        <f ca="1">IFERROR(__xludf.DUMMYFUNCTION("""COMPUTED_VALUE"""),0)</f>
        <v>0</v>
      </c>
      <c r="Q247" s="2">
        <f ca="1">IFERROR(__xludf.DUMMYFUNCTION("""COMPUTED_VALUE"""),0)</f>
        <v>0</v>
      </c>
      <c r="R247" s="2">
        <f ca="1">IFERROR(__xludf.DUMMYFUNCTION("""COMPUTED_VALUE"""),0)</f>
        <v>0</v>
      </c>
      <c r="S247" s="2">
        <f ca="1">IFERROR(__xludf.DUMMYFUNCTION("""COMPUTED_VALUE"""),0)</f>
        <v>0</v>
      </c>
      <c r="T247" s="2">
        <f ca="1">IFERROR(__xludf.DUMMYFUNCTION("""COMPUTED_VALUE"""),0)</f>
        <v>0</v>
      </c>
      <c r="U247" s="2">
        <f ca="1">IFERROR(__xludf.DUMMYFUNCTION("""COMPUTED_VALUE"""),0)</f>
        <v>0</v>
      </c>
      <c r="V247" s="2">
        <f ca="1">IFERROR(__xludf.DUMMYFUNCTION("""COMPUTED_VALUE"""),0)</f>
        <v>0</v>
      </c>
      <c r="W247" s="2">
        <f ca="1">IFERROR(__xludf.DUMMYFUNCTION("""COMPUTED_VALUE"""),0)</f>
        <v>0</v>
      </c>
      <c r="X247" s="2">
        <f ca="1">IFERROR(__xludf.DUMMYFUNCTION("""COMPUTED_VALUE"""),0)</f>
        <v>0</v>
      </c>
      <c r="Y247" s="2">
        <f ca="1">IFERROR(__xludf.DUMMYFUNCTION("""COMPUTED_VALUE"""),0)</f>
        <v>0</v>
      </c>
      <c r="Z247" s="2">
        <f ca="1">IFERROR(__xludf.DUMMYFUNCTION("""COMPUTED_VALUE"""),0)</f>
        <v>0</v>
      </c>
      <c r="AA247" s="2">
        <f ca="1">IFERROR(__xludf.DUMMYFUNCTION("""COMPUTED_VALUE"""),0)</f>
        <v>0</v>
      </c>
      <c r="AB247" s="2">
        <f ca="1">IFERROR(__xludf.DUMMYFUNCTION("""COMPUTED_VALUE"""),0)</f>
        <v>0</v>
      </c>
      <c r="AC247" s="2">
        <f ca="1">IFERROR(__xludf.DUMMYFUNCTION("""COMPUTED_VALUE"""),0)</f>
        <v>0</v>
      </c>
      <c r="AD247" s="2">
        <f ca="1">IFERROR(__xludf.DUMMYFUNCTION("""COMPUTED_VALUE"""),0)</f>
        <v>0</v>
      </c>
      <c r="AE247" s="2">
        <f ca="1">IFERROR(__xludf.DUMMYFUNCTION("""COMPUTED_VALUE"""),0)</f>
        <v>0</v>
      </c>
      <c r="AF247" s="2">
        <f ca="1">IFERROR(__xludf.DUMMYFUNCTION("""COMPUTED_VALUE"""),0)</f>
        <v>0</v>
      </c>
      <c r="AG247" s="2">
        <f ca="1">IFERROR(__xludf.DUMMYFUNCTION("""COMPUTED_VALUE"""),0)</f>
        <v>0</v>
      </c>
      <c r="AH247" s="2">
        <f ca="1">IFERROR(__xludf.DUMMYFUNCTION("""COMPUTED_VALUE"""),0)</f>
        <v>0</v>
      </c>
      <c r="AI247" s="2">
        <f ca="1">IFERROR(__xludf.DUMMYFUNCTION("""COMPUTED_VALUE"""),0)</f>
        <v>0</v>
      </c>
      <c r="AJ247" s="2">
        <f ca="1">IFERROR(__xludf.DUMMYFUNCTION("""COMPUTED_VALUE"""),0)</f>
        <v>0</v>
      </c>
      <c r="AK247" s="2">
        <f ca="1">IFERROR(__xludf.DUMMYFUNCTION("""COMPUTED_VALUE"""),0)</f>
        <v>0</v>
      </c>
      <c r="AL247" s="2">
        <f ca="1">IFERROR(__xludf.DUMMYFUNCTION("""COMPUTED_VALUE"""),0)</f>
        <v>0</v>
      </c>
      <c r="AM247" s="2">
        <f ca="1">IFERROR(__xludf.DUMMYFUNCTION("""COMPUTED_VALUE"""),0)</f>
        <v>0</v>
      </c>
      <c r="AN247" s="2">
        <f ca="1">IFERROR(__xludf.DUMMYFUNCTION("""COMPUTED_VALUE"""),0)</f>
        <v>0</v>
      </c>
      <c r="AO247" s="2">
        <f ca="1">IFERROR(__xludf.DUMMYFUNCTION("""COMPUTED_VALUE"""),0)</f>
        <v>0</v>
      </c>
      <c r="AP247" s="2">
        <f ca="1">IFERROR(__xludf.DUMMYFUNCTION("""COMPUTED_VALUE"""),0)</f>
        <v>0</v>
      </c>
      <c r="AQ247" s="2">
        <f ca="1">IFERROR(__xludf.DUMMYFUNCTION("""COMPUTED_VALUE"""),0)</f>
        <v>0</v>
      </c>
      <c r="AR247" s="2">
        <f ca="1">IFERROR(__xludf.DUMMYFUNCTION("""COMPUTED_VALUE"""),0)</f>
        <v>0</v>
      </c>
      <c r="AS247" s="2">
        <f ca="1">IFERROR(__xludf.DUMMYFUNCTION("""COMPUTED_VALUE"""),0)</f>
        <v>0</v>
      </c>
      <c r="AT247" s="2">
        <f ca="1">IFERROR(__xludf.DUMMYFUNCTION("""COMPUTED_VALUE"""),0)</f>
        <v>0</v>
      </c>
      <c r="AU247" s="2">
        <f ca="1">IFERROR(__xludf.DUMMYFUNCTION("""COMPUTED_VALUE"""),0)</f>
        <v>0</v>
      </c>
      <c r="AV247" s="2">
        <f ca="1">IFERROR(__xludf.DUMMYFUNCTION("""COMPUTED_VALUE"""),0)</f>
        <v>0</v>
      </c>
      <c r="AW247" s="2">
        <f ca="1">IFERROR(__xludf.DUMMYFUNCTION("""COMPUTED_VALUE"""),0)</f>
        <v>0</v>
      </c>
      <c r="AX247" s="2">
        <f ca="1">IFERROR(__xludf.DUMMYFUNCTION("""COMPUTED_VALUE"""),0)</f>
        <v>0</v>
      </c>
      <c r="AY247" s="2">
        <f ca="1">IFERROR(__xludf.DUMMYFUNCTION("""COMPUTED_VALUE"""),0)</f>
        <v>0</v>
      </c>
      <c r="AZ247" s="2">
        <f ca="1">IFERROR(__xludf.DUMMYFUNCTION("""COMPUTED_VALUE"""),0)</f>
        <v>0</v>
      </c>
    </row>
    <row r="248" spans="1:52" ht="13.2" x14ac:dyDescent="0.25">
      <c r="A248" s="2" t="str">
        <f ca="1">IFERROR(__xludf.DUMMYFUNCTION("""COMPUTED_VALUE"""),"Unknown Location, MA")</f>
        <v>Unknown Location, MA</v>
      </c>
      <c r="B248" s="2" t="str">
        <f ca="1">IFERROR(__xludf.DUMMYFUNCTION("""COMPUTED_VALUE"""),"US")</f>
        <v>US</v>
      </c>
      <c r="C248" s="2">
        <f ca="1">IFERROR(__xludf.DUMMYFUNCTION("""COMPUTED_VALUE"""),42.4072)</f>
        <v>42.407200000000003</v>
      </c>
      <c r="D248" s="2">
        <f ca="1">IFERROR(__xludf.DUMMYFUNCTION("""COMPUTED_VALUE"""),-71.3824)</f>
        <v>-71.382400000000004</v>
      </c>
      <c r="E248" s="2">
        <f ca="1">IFERROR(__xludf.DUMMYFUNCTION("""COMPUTED_VALUE"""),0)</f>
        <v>0</v>
      </c>
      <c r="F248" s="2">
        <f ca="1">IFERROR(__xludf.DUMMYFUNCTION("""COMPUTED_VALUE"""),0)</f>
        <v>0</v>
      </c>
      <c r="G248" s="2">
        <f ca="1">IFERROR(__xludf.DUMMYFUNCTION("""COMPUTED_VALUE"""),0)</f>
        <v>0</v>
      </c>
      <c r="H248" s="2">
        <f ca="1">IFERROR(__xludf.DUMMYFUNCTION("""COMPUTED_VALUE"""),0)</f>
        <v>0</v>
      </c>
      <c r="I248" s="2">
        <f ca="1">IFERROR(__xludf.DUMMYFUNCTION("""COMPUTED_VALUE"""),0)</f>
        <v>0</v>
      </c>
      <c r="J248" s="2">
        <f ca="1">IFERROR(__xludf.DUMMYFUNCTION("""COMPUTED_VALUE"""),0)</f>
        <v>0</v>
      </c>
      <c r="K248" s="2">
        <f ca="1">IFERROR(__xludf.DUMMYFUNCTION("""COMPUTED_VALUE"""),0)</f>
        <v>0</v>
      </c>
      <c r="L248" s="2">
        <f ca="1">IFERROR(__xludf.DUMMYFUNCTION("""COMPUTED_VALUE"""),0)</f>
        <v>0</v>
      </c>
      <c r="M248" s="2">
        <f ca="1">IFERROR(__xludf.DUMMYFUNCTION("""COMPUTED_VALUE"""),0)</f>
        <v>0</v>
      </c>
      <c r="N248" s="2">
        <f ca="1">IFERROR(__xludf.DUMMYFUNCTION("""COMPUTED_VALUE"""),0)</f>
        <v>0</v>
      </c>
      <c r="O248" s="2">
        <f ca="1">IFERROR(__xludf.DUMMYFUNCTION("""COMPUTED_VALUE"""),0)</f>
        <v>0</v>
      </c>
      <c r="P248" s="2">
        <f ca="1">IFERROR(__xludf.DUMMYFUNCTION("""COMPUTED_VALUE"""),0)</f>
        <v>0</v>
      </c>
      <c r="Q248" s="2">
        <f ca="1">IFERROR(__xludf.DUMMYFUNCTION("""COMPUTED_VALUE"""),0)</f>
        <v>0</v>
      </c>
      <c r="R248" s="2">
        <f ca="1">IFERROR(__xludf.DUMMYFUNCTION("""COMPUTED_VALUE"""),0)</f>
        <v>0</v>
      </c>
      <c r="S248" s="2">
        <f ca="1">IFERROR(__xludf.DUMMYFUNCTION("""COMPUTED_VALUE"""),0)</f>
        <v>0</v>
      </c>
      <c r="T248" s="2">
        <f ca="1">IFERROR(__xludf.DUMMYFUNCTION("""COMPUTED_VALUE"""),0)</f>
        <v>0</v>
      </c>
      <c r="U248" s="2">
        <f ca="1">IFERROR(__xludf.DUMMYFUNCTION("""COMPUTED_VALUE"""),0)</f>
        <v>0</v>
      </c>
      <c r="V248" s="2">
        <f ca="1">IFERROR(__xludf.DUMMYFUNCTION("""COMPUTED_VALUE"""),0)</f>
        <v>0</v>
      </c>
      <c r="W248" s="2">
        <f ca="1">IFERROR(__xludf.DUMMYFUNCTION("""COMPUTED_VALUE"""),0)</f>
        <v>0</v>
      </c>
      <c r="X248" s="2">
        <f ca="1">IFERROR(__xludf.DUMMYFUNCTION("""COMPUTED_VALUE"""),0)</f>
        <v>0</v>
      </c>
      <c r="Y248" s="2">
        <f ca="1">IFERROR(__xludf.DUMMYFUNCTION("""COMPUTED_VALUE"""),0)</f>
        <v>0</v>
      </c>
      <c r="Z248" s="2">
        <f ca="1">IFERROR(__xludf.DUMMYFUNCTION("""COMPUTED_VALUE"""),0)</f>
        <v>0</v>
      </c>
      <c r="AA248" s="2">
        <f ca="1">IFERROR(__xludf.DUMMYFUNCTION("""COMPUTED_VALUE"""),0)</f>
        <v>0</v>
      </c>
      <c r="AB248" s="2">
        <f ca="1">IFERROR(__xludf.DUMMYFUNCTION("""COMPUTED_VALUE"""),0)</f>
        <v>0</v>
      </c>
      <c r="AC248" s="2">
        <f ca="1">IFERROR(__xludf.DUMMYFUNCTION("""COMPUTED_VALUE"""),0)</f>
        <v>0</v>
      </c>
      <c r="AD248" s="2">
        <f ca="1">IFERROR(__xludf.DUMMYFUNCTION("""COMPUTED_VALUE"""),0)</f>
        <v>0</v>
      </c>
      <c r="AE248" s="2">
        <f ca="1">IFERROR(__xludf.DUMMYFUNCTION("""COMPUTED_VALUE"""),0)</f>
        <v>0</v>
      </c>
      <c r="AF248" s="2">
        <f ca="1">IFERROR(__xludf.DUMMYFUNCTION("""COMPUTED_VALUE"""),0)</f>
        <v>0</v>
      </c>
      <c r="AG248" s="2">
        <f ca="1">IFERROR(__xludf.DUMMYFUNCTION("""COMPUTED_VALUE"""),0)</f>
        <v>0</v>
      </c>
      <c r="AH248" s="2">
        <f ca="1">IFERROR(__xludf.DUMMYFUNCTION("""COMPUTED_VALUE"""),0)</f>
        <v>0</v>
      </c>
      <c r="AI248" s="2">
        <f ca="1">IFERROR(__xludf.DUMMYFUNCTION("""COMPUTED_VALUE"""),0)</f>
        <v>0</v>
      </c>
      <c r="AJ248" s="2">
        <f ca="1">IFERROR(__xludf.DUMMYFUNCTION("""COMPUTED_VALUE"""),0)</f>
        <v>0</v>
      </c>
      <c r="AK248" s="2">
        <f ca="1">IFERROR(__xludf.DUMMYFUNCTION("""COMPUTED_VALUE"""),0)</f>
        <v>0</v>
      </c>
      <c r="AL248" s="2">
        <f ca="1">IFERROR(__xludf.DUMMYFUNCTION("""COMPUTED_VALUE"""),0)</f>
        <v>0</v>
      </c>
      <c r="AM248" s="2">
        <f ca="1">IFERROR(__xludf.DUMMYFUNCTION("""COMPUTED_VALUE"""),0)</f>
        <v>0</v>
      </c>
      <c r="AN248" s="2">
        <f ca="1">IFERROR(__xludf.DUMMYFUNCTION("""COMPUTED_VALUE"""),0)</f>
        <v>0</v>
      </c>
      <c r="AO248" s="2">
        <f ca="1">IFERROR(__xludf.DUMMYFUNCTION("""COMPUTED_VALUE"""),0)</f>
        <v>0</v>
      </c>
      <c r="AP248" s="2">
        <f ca="1">IFERROR(__xludf.DUMMYFUNCTION("""COMPUTED_VALUE"""),0)</f>
        <v>0</v>
      </c>
      <c r="AQ248" s="2">
        <f ca="1">IFERROR(__xludf.DUMMYFUNCTION("""COMPUTED_VALUE"""),0)</f>
        <v>0</v>
      </c>
      <c r="AR248" s="2">
        <f ca="1">IFERROR(__xludf.DUMMYFUNCTION("""COMPUTED_VALUE"""),0)</f>
        <v>0</v>
      </c>
      <c r="AS248" s="2">
        <f ca="1">IFERROR(__xludf.DUMMYFUNCTION("""COMPUTED_VALUE"""),0)</f>
        <v>0</v>
      </c>
      <c r="AT248" s="2">
        <f ca="1">IFERROR(__xludf.DUMMYFUNCTION("""COMPUTED_VALUE"""),0)</f>
        <v>0</v>
      </c>
      <c r="AU248" s="2">
        <f ca="1">IFERROR(__xludf.DUMMYFUNCTION("""COMPUTED_VALUE"""),0)</f>
        <v>0</v>
      </c>
      <c r="AV248" s="2">
        <f ca="1">IFERROR(__xludf.DUMMYFUNCTION("""COMPUTED_VALUE"""),0)</f>
        <v>0</v>
      </c>
      <c r="AW248" s="2">
        <f ca="1">IFERROR(__xludf.DUMMYFUNCTION("""COMPUTED_VALUE"""),0)</f>
        <v>0</v>
      </c>
      <c r="AX248" s="2">
        <f ca="1">IFERROR(__xludf.DUMMYFUNCTION("""COMPUTED_VALUE"""),0)</f>
        <v>0</v>
      </c>
      <c r="AY248" s="2">
        <f ca="1">IFERROR(__xludf.DUMMYFUNCTION("""COMPUTED_VALUE"""),0)</f>
        <v>0</v>
      </c>
      <c r="AZ248" s="2">
        <f ca="1">IFERROR(__xludf.DUMMYFUNCTION("""COMPUTED_VALUE"""),0)</f>
        <v>0</v>
      </c>
    </row>
    <row r="249" spans="1:52" ht="13.2" x14ac:dyDescent="0.25">
      <c r="A249" s="2" t="str">
        <f ca="1">IFERROR(__xludf.DUMMYFUNCTION("""COMPUTED_VALUE"""),"Volusia County, FL")</f>
        <v>Volusia County, FL</v>
      </c>
      <c r="B249" s="2" t="str">
        <f ca="1">IFERROR(__xludf.DUMMYFUNCTION("""COMPUTED_VALUE"""),"US")</f>
        <v>US</v>
      </c>
      <c r="C249" s="2">
        <f ca="1">IFERROR(__xludf.DUMMYFUNCTION("""COMPUTED_VALUE"""),29.028)</f>
        <v>29.027999999999999</v>
      </c>
      <c r="D249" s="2">
        <f ca="1">IFERROR(__xludf.DUMMYFUNCTION("""COMPUTED_VALUE"""),-81.0755)</f>
        <v>-81.075500000000005</v>
      </c>
      <c r="E249" s="2">
        <f ca="1">IFERROR(__xludf.DUMMYFUNCTION("""COMPUTED_VALUE"""),0)</f>
        <v>0</v>
      </c>
      <c r="F249" s="2">
        <f ca="1">IFERROR(__xludf.DUMMYFUNCTION("""COMPUTED_VALUE"""),0)</f>
        <v>0</v>
      </c>
      <c r="G249" s="2">
        <f ca="1">IFERROR(__xludf.DUMMYFUNCTION("""COMPUTED_VALUE"""),0)</f>
        <v>0</v>
      </c>
      <c r="H249" s="2">
        <f ca="1">IFERROR(__xludf.DUMMYFUNCTION("""COMPUTED_VALUE"""),0)</f>
        <v>0</v>
      </c>
      <c r="I249" s="2">
        <f ca="1">IFERROR(__xludf.DUMMYFUNCTION("""COMPUTED_VALUE"""),0)</f>
        <v>0</v>
      </c>
      <c r="J249" s="2">
        <f ca="1">IFERROR(__xludf.DUMMYFUNCTION("""COMPUTED_VALUE"""),0)</f>
        <v>0</v>
      </c>
      <c r="K249" s="2">
        <f ca="1">IFERROR(__xludf.DUMMYFUNCTION("""COMPUTED_VALUE"""),0)</f>
        <v>0</v>
      </c>
      <c r="L249" s="2">
        <f ca="1">IFERROR(__xludf.DUMMYFUNCTION("""COMPUTED_VALUE"""),0)</f>
        <v>0</v>
      </c>
      <c r="M249" s="2">
        <f ca="1">IFERROR(__xludf.DUMMYFUNCTION("""COMPUTED_VALUE"""),0)</f>
        <v>0</v>
      </c>
      <c r="N249" s="2">
        <f ca="1">IFERROR(__xludf.DUMMYFUNCTION("""COMPUTED_VALUE"""),0)</f>
        <v>0</v>
      </c>
      <c r="O249" s="2">
        <f ca="1">IFERROR(__xludf.DUMMYFUNCTION("""COMPUTED_VALUE"""),0)</f>
        <v>0</v>
      </c>
      <c r="P249" s="2">
        <f ca="1">IFERROR(__xludf.DUMMYFUNCTION("""COMPUTED_VALUE"""),0)</f>
        <v>0</v>
      </c>
      <c r="Q249" s="2">
        <f ca="1">IFERROR(__xludf.DUMMYFUNCTION("""COMPUTED_VALUE"""),0)</f>
        <v>0</v>
      </c>
      <c r="R249" s="2">
        <f ca="1">IFERROR(__xludf.DUMMYFUNCTION("""COMPUTED_VALUE"""),0)</f>
        <v>0</v>
      </c>
      <c r="S249" s="2">
        <f ca="1">IFERROR(__xludf.DUMMYFUNCTION("""COMPUTED_VALUE"""),0)</f>
        <v>0</v>
      </c>
      <c r="T249" s="2">
        <f ca="1">IFERROR(__xludf.DUMMYFUNCTION("""COMPUTED_VALUE"""),0)</f>
        <v>0</v>
      </c>
      <c r="U249" s="2">
        <f ca="1">IFERROR(__xludf.DUMMYFUNCTION("""COMPUTED_VALUE"""),0)</f>
        <v>0</v>
      </c>
      <c r="V249" s="2">
        <f ca="1">IFERROR(__xludf.DUMMYFUNCTION("""COMPUTED_VALUE"""),0)</f>
        <v>0</v>
      </c>
      <c r="W249" s="2">
        <f ca="1">IFERROR(__xludf.DUMMYFUNCTION("""COMPUTED_VALUE"""),0)</f>
        <v>0</v>
      </c>
      <c r="X249" s="2">
        <f ca="1">IFERROR(__xludf.DUMMYFUNCTION("""COMPUTED_VALUE"""),0)</f>
        <v>0</v>
      </c>
      <c r="Y249" s="2">
        <f ca="1">IFERROR(__xludf.DUMMYFUNCTION("""COMPUTED_VALUE"""),0)</f>
        <v>0</v>
      </c>
      <c r="Z249" s="2">
        <f ca="1">IFERROR(__xludf.DUMMYFUNCTION("""COMPUTED_VALUE"""),0)</f>
        <v>0</v>
      </c>
      <c r="AA249" s="2">
        <f ca="1">IFERROR(__xludf.DUMMYFUNCTION("""COMPUTED_VALUE"""),0)</f>
        <v>0</v>
      </c>
      <c r="AB249" s="2">
        <f ca="1">IFERROR(__xludf.DUMMYFUNCTION("""COMPUTED_VALUE"""),0)</f>
        <v>0</v>
      </c>
      <c r="AC249" s="2">
        <f ca="1">IFERROR(__xludf.DUMMYFUNCTION("""COMPUTED_VALUE"""),0)</f>
        <v>0</v>
      </c>
      <c r="AD249" s="2">
        <f ca="1">IFERROR(__xludf.DUMMYFUNCTION("""COMPUTED_VALUE"""),0)</f>
        <v>0</v>
      </c>
      <c r="AE249" s="2">
        <f ca="1">IFERROR(__xludf.DUMMYFUNCTION("""COMPUTED_VALUE"""),0)</f>
        <v>0</v>
      </c>
      <c r="AF249" s="2">
        <f ca="1">IFERROR(__xludf.DUMMYFUNCTION("""COMPUTED_VALUE"""),0)</f>
        <v>0</v>
      </c>
      <c r="AG249" s="2">
        <f ca="1">IFERROR(__xludf.DUMMYFUNCTION("""COMPUTED_VALUE"""),0)</f>
        <v>0</v>
      </c>
      <c r="AH249" s="2">
        <f ca="1">IFERROR(__xludf.DUMMYFUNCTION("""COMPUTED_VALUE"""),0)</f>
        <v>0</v>
      </c>
      <c r="AI249" s="2">
        <f ca="1">IFERROR(__xludf.DUMMYFUNCTION("""COMPUTED_VALUE"""),0)</f>
        <v>0</v>
      </c>
      <c r="AJ249" s="2">
        <f ca="1">IFERROR(__xludf.DUMMYFUNCTION("""COMPUTED_VALUE"""),0)</f>
        <v>0</v>
      </c>
      <c r="AK249" s="2">
        <f ca="1">IFERROR(__xludf.DUMMYFUNCTION("""COMPUTED_VALUE"""),0)</f>
        <v>0</v>
      </c>
      <c r="AL249" s="2">
        <f ca="1">IFERROR(__xludf.DUMMYFUNCTION("""COMPUTED_VALUE"""),0)</f>
        <v>0</v>
      </c>
      <c r="AM249" s="2">
        <f ca="1">IFERROR(__xludf.DUMMYFUNCTION("""COMPUTED_VALUE"""),0)</f>
        <v>0</v>
      </c>
      <c r="AN249" s="2">
        <f ca="1">IFERROR(__xludf.DUMMYFUNCTION("""COMPUTED_VALUE"""),0)</f>
        <v>0</v>
      </c>
      <c r="AO249" s="2">
        <f ca="1">IFERROR(__xludf.DUMMYFUNCTION("""COMPUTED_VALUE"""),0)</f>
        <v>0</v>
      </c>
      <c r="AP249" s="2">
        <f ca="1">IFERROR(__xludf.DUMMYFUNCTION("""COMPUTED_VALUE"""),0)</f>
        <v>0</v>
      </c>
      <c r="AQ249" s="2">
        <f ca="1">IFERROR(__xludf.DUMMYFUNCTION("""COMPUTED_VALUE"""),0)</f>
        <v>0</v>
      </c>
      <c r="AR249" s="2">
        <f ca="1">IFERROR(__xludf.DUMMYFUNCTION("""COMPUTED_VALUE"""),0)</f>
        <v>0</v>
      </c>
      <c r="AS249" s="2">
        <f ca="1">IFERROR(__xludf.DUMMYFUNCTION("""COMPUTED_VALUE"""),0)</f>
        <v>0</v>
      </c>
      <c r="AT249" s="2">
        <f ca="1">IFERROR(__xludf.DUMMYFUNCTION("""COMPUTED_VALUE"""),0)</f>
        <v>0</v>
      </c>
      <c r="AU249" s="2">
        <f ca="1">IFERROR(__xludf.DUMMYFUNCTION("""COMPUTED_VALUE"""),0)</f>
        <v>0</v>
      </c>
      <c r="AV249" s="2">
        <f ca="1">IFERROR(__xludf.DUMMYFUNCTION("""COMPUTED_VALUE"""),0)</f>
        <v>0</v>
      </c>
      <c r="AW249" s="2">
        <f ca="1">IFERROR(__xludf.DUMMYFUNCTION("""COMPUTED_VALUE"""),0)</f>
        <v>0</v>
      </c>
      <c r="AX249" s="2">
        <f ca="1">IFERROR(__xludf.DUMMYFUNCTION("""COMPUTED_VALUE"""),0)</f>
        <v>0</v>
      </c>
      <c r="AY249" s="2">
        <f ca="1">IFERROR(__xludf.DUMMYFUNCTION("""COMPUTED_VALUE"""),0)</f>
        <v>0</v>
      </c>
      <c r="AZ249" s="2">
        <f ca="1">IFERROR(__xludf.DUMMYFUNCTION("""COMPUTED_VALUE"""),0)</f>
        <v>0</v>
      </c>
    </row>
    <row r="250" spans="1:52" ht="13.2" x14ac:dyDescent="0.25">
      <c r="A250" s="2" t="str">
        <f ca="1">IFERROR(__xludf.DUMMYFUNCTION("""COMPUTED_VALUE"""),"Ontario")</f>
        <v>Ontario</v>
      </c>
      <c r="B250" s="2" t="str">
        <f ca="1">IFERROR(__xludf.DUMMYFUNCTION("""COMPUTED_VALUE"""),"Canada")</f>
        <v>Canada</v>
      </c>
      <c r="C250" s="2">
        <f ca="1">IFERROR(__xludf.DUMMYFUNCTION("""COMPUTED_VALUE"""),51.2538)</f>
        <v>51.253799999999998</v>
      </c>
      <c r="D250" s="2">
        <f ca="1">IFERROR(__xludf.DUMMYFUNCTION("""COMPUTED_VALUE"""),-85.3232)</f>
        <v>-85.3232</v>
      </c>
      <c r="E250" s="2">
        <f ca="1">IFERROR(__xludf.DUMMYFUNCTION("""COMPUTED_VALUE"""),0)</f>
        <v>0</v>
      </c>
      <c r="F250" s="2">
        <f ca="1">IFERROR(__xludf.DUMMYFUNCTION("""COMPUTED_VALUE"""),0)</f>
        <v>0</v>
      </c>
      <c r="G250" s="2">
        <f ca="1">IFERROR(__xludf.DUMMYFUNCTION("""COMPUTED_VALUE"""),0)</f>
        <v>0</v>
      </c>
      <c r="H250" s="2">
        <f ca="1">IFERROR(__xludf.DUMMYFUNCTION("""COMPUTED_VALUE"""),0)</f>
        <v>0</v>
      </c>
      <c r="I250" s="2">
        <f ca="1">IFERROR(__xludf.DUMMYFUNCTION("""COMPUTED_VALUE"""),0)</f>
        <v>0</v>
      </c>
      <c r="J250" s="2">
        <f ca="1">IFERROR(__xludf.DUMMYFUNCTION("""COMPUTED_VALUE"""),0)</f>
        <v>0</v>
      </c>
      <c r="K250" s="2">
        <f ca="1">IFERROR(__xludf.DUMMYFUNCTION("""COMPUTED_VALUE"""),0)</f>
        <v>0</v>
      </c>
      <c r="L250" s="2">
        <f ca="1">IFERROR(__xludf.DUMMYFUNCTION("""COMPUTED_VALUE"""),0)</f>
        <v>0</v>
      </c>
      <c r="M250" s="2">
        <f ca="1">IFERROR(__xludf.DUMMYFUNCTION("""COMPUTED_VALUE"""),0)</f>
        <v>0</v>
      </c>
      <c r="N250" s="2">
        <f ca="1">IFERROR(__xludf.DUMMYFUNCTION("""COMPUTED_VALUE"""),0)</f>
        <v>0</v>
      </c>
      <c r="O250" s="2">
        <f ca="1">IFERROR(__xludf.DUMMYFUNCTION("""COMPUTED_VALUE"""),0)</f>
        <v>0</v>
      </c>
      <c r="P250" s="2">
        <f ca="1">IFERROR(__xludf.DUMMYFUNCTION("""COMPUTED_VALUE"""),0)</f>
        <v>0</v>
      </c>
      <c r="Q250" s="2">
        <f ca="1">IFERROR(__xludf.DUMMYFUNCTION("""COMPUTED_VALUE"""),0)</f>
        <v>0</v>
      </c>
      <c r="R250" s="2">
        <f ca="1">IFERROR(__xludf.DUMMYFUNCTION("""COMPUTED_VALUE"""),0)</f>
        <v>0</v>
      </c>
      <c r="S250" s="2">
        <f ca="1">IFERROR(__xludf.DUMMYFUNCTION("""COMPUTED_VALUE"""),0)</f>
        <v>0</v>
      </c>
      <c r="T250" s="2">
        <f ca="1">IFERROR(__xludf.DUMMYFUNCTION("""COMPUTED_VALUE"""),0)</f>
        <v>0</v>
      </c>
      <c r="U250" s="2">
        <f ca="1">IFERROR(__xludf.DUMMYFUNCTION("""COMPUTED_VALUE"""),0)</f>
        <v>0</v>
      </c>
      <c r="V250" s="2">
        <f ca="1">IFERROR(__xludf.DUMMYFUNCTION("""COMPUTED_VALUE"""),0)</f>
        <v>0</v>
      </c>
      <c r="W250" s="2">
        <f ca="1">IFERROR(__xludf.DUMMYFUNCTION("""COMPUTED_VALUE"""),0)</f>
        <v>0</v>
      </c>
      <c r="X250" s="2">
        <f ca="1">IFERROR(__xludf.DUMMYFUNCTION("""COMPUTED_VALUE"""),0)</f>
        <v>0</v>
      </c>
      <c r="Y250" s="2">
        <f ca="1">IFERROR(__xludf.DUMMYFUNCTION("""COMPUTED_VALUE"""),0)</f>
        <v>0</v>
      </c>
      <c r="Z250" s="2">
        <f ca="1">IFERROR(__xludf.DUMMYFUNCTION("""COMPUTED_VALUE"""),1)</f>
        <v>1</v>
      </c>
      <c r="AA250" s="2">
        <f ca="1">IFERROR(__xludf.DUMMYFUNCTION("""COMPUTED_VALUE"""),1)</f>
        <v>1</v>
      </c>
      <c r="AB250" s="2">
        <f ca="1">IFERROR(__xludf.DUMMYFUNCTION("""COMPUTED_VALUE"""),1)</f>
        <v>1</v>
      </c>
      <c r="AC250" s="2">
        <f ca="1">IFERROR(__xludf.DUMMYFUNCTION("""COMPUTED_VALUE"""),1)</f>
        <v>1</v>
      </c>
      <c r="AD250" s="2">
        <f ca="1">IFERROR(__xludf.DUMMYFUNCTION("""COMPUTED_VALUE"""),1)</f>
        <v>1</v>
      </c>
      <c r="AE250" s="2">
        <f ca="1">IFERROR(__xludf.DUMMYFUNCTION("""COMPUTED_VALUE"""),1)</f>
        <v>1</v>
      </c>
      <c r="AF250" s="2">
        <f ca="1">IFERROR(__xludf.DUMMYFUNCTION("""COMPUTED_VALUE"""),1)</f>
        <v>1</v>
      </c>
      <c r="AG250" s="2">
        <f ca="1">IFERROR(__xludf.DUMMYFUNCTION("""COMPUTED_VALUE"""),1)</f>
        <v>1</v>
      </c>
      <c r="AH250" s="2">
        <f ca="1">IFERROR(__xludf.DUMMYFUNCTION("""COMPUTED_VALUE"""),1)</f>
        <v>1</v>
      </c>
      <c r="AI250" s="2">
        <f ca="1">IFERROR(__xludf.DUMMYFUNCTION("""COMPUTED_VALUE"""),3)</f>
        <v>3</v>
      </c>
      <c r="AJ250" s="2">
        <f ca="1">IFERROR(__xludf.DUMMYFUNCTION("""COMPUTED_VALUE"""),3)</f>
        <v>3</v>
      </c>
      <c r="AK250" s="2">
        <f ca="1">IFERROR(__xludf.DUMMYFUNCTION("""COMPUTED_VALUE"""),3)</f>
        <v>3</v>
      </c>
      <c r="AL250" s="2">
        <f ca="1">IFERROR(__xludf.DUMMYFUNCTION("""COMPUTED_VALUE"""),3)</f>
        <v>3</v>
      </c>
      <c r="AM250" s="2">
        <f ca="1">IFERROR(__xludf.DUMMYFUNCTION("""COMPUTED_VALUE"""),3)</f>
        <v>3</v>
      </c>
      <c r="AN250" s="2">
        <f ca="1">IFERROR(__xludf.DUMMYFUNCTION("""COMPUTED_VALUE"""),3)</f>
        <v>3</v>
      </c>
      <c r="AO250" s="2">
        <f ca="1">IFERROR(__xludf.DUMMYFUNCTION("""COMPUTED_VALUE"""),3)</f>
        <v>3</v>
      </c>
      <c r="AP250" s="2">
        <f ca="1">IFERROR(__xludf.DUMMYFUNCTION("""COMPUTED_VALUE"""),3)</f>
        <v>3</v>
      </c>
      <c r="AQ250" s="2">
        <f ca="1">IFERROR(__xludf.DUMMYFUNCTION("""COMPUTED_VALUE"""),3)</f>
        <v>3</v>
      </c>
      <c r="AR250" s="2">
        <f ca="1">IFERROR(__xludf.DUMMYFUNCTION("""COMPUTED_VALUE"""),3)</f>
        <v>3</v>
      </c>
      <c r="AS250" s="2">
        <f ca="1">IFERROR(__xludf.DUMMYFUNCTION("""COMPUTED_VALUE"""),3)</f>
        <v>3</v>
      </c>
      <c r="AT250" s="2">
        <f ca="1">IFERROR(__xludf.DUMMYFUNCTION("""COMPUTED_VALUE"""),3)</f>
        <v>3</v>
      </c>
      <c r="AU250" s="2">
        <f ca="1">IFERROR(__xludf.DUMMYFUNCTION("""COMPUTED_VALUE"""),3)</f>
        <v>3</v>
      </c>
      <c r="AV250" s="2">
        <f ca="1">IFERROR(__xludf.DUMMYFUNCTION("""COMPUTED_VALUE"""),3)</f>
        <v>3</v>
      </c>
      <c r="AW250" s="2">
        <f ca="1">IFERROR(__xludf.DUMMYFUNCTION("""COMPUTED_VALUE"""),3)</f>
        <v>3</v>
      </c>
      <c r="AX250" s="2">
        <f ca="1">IFERROR(__xludf.DUMMYFUNCTION("""COMPUTED_VALUE"""),4)</f>
        <v>4</v>
      </c>
      <c r="AY250" s="2">
        <f ca="1">IFERROR(__xludf.DUMMYFUNCTION("""COMPUTED_VALUE"""),4)</f>
        <v>4</v>
      </c>
      <c r="AZ250" s="2">
        <f ca="1">IFERROR(__xludf.DUMMYFUNCTION("""COMPUTED_VALUE"""),4)</f>
        <v>4</v>
      </c>
    </row>
    <row r="251" spans="1:52" ht="13.2" x14ac:dyDescent="0.25">
      <c r="A251" s="2" t="str">
        <f ca="1">IFERROR(__xludf.DUMMYFUNCTION("""COMPUTED_VALUE"""),"Alberta")</f>
        <v>Alberta</v>
      </c>
      <c r="B251" s="2" t="str">
        <f ca="1">IFERROR(__xludf.DUMMYFUNCTION("""COMPUTED_VALUE"""),"Canada")</f>
        <v>Canada</v>
      </c>
      <c r="C251" s="2">
        <f ca="1">IFERROR(__xludf.DUMMYFUNCTION("""COMPUTED_VALUE"""),53.9333)</f>
        <v>53.933300000000003</v>
      </c>
      <c r="D251" s="2">
        <f ca="1">IFERROR(__xludf.DUMMYFUNCTION("""COMPUTED_VALUE"""),-116.5765)</f>
        <v>-116.5765</v>
      </c>
      <c r="E251" s="2">
        <f ca="1">IFERROR(__xludf.DUMMYFUNCTION("""COMPUTED_VALUE"""),0)</f>
        <v>0</v>
      </c>
      <c r="F251" s="2">
        <f ca="1">IFERROR(__xludf.DUMMYFUNCTION("""COMPUTED_VALUE"""),0)</f>
        <v>0</v>
      </c>
      <c r="G251" s="2">
        <f ca="1">IFERROR(__xludf.DUMMYFUNCTION("""COMPUTED_VALUE"""),0)</f>
        <v>0</v>
      </c>
      <c r="H251" s="2">
        <f ca="1">IFERROR(__xludf.DUMMYFUNCTION("""COMPUTED_VALUE"""),0)</f>
        <v>0</v>
      </c>
      <c r="I251" s="2">
        <f ca="1">IFERROR(__xludf.DUMMYFUNCTION("""COMPUTED_VALUE"""),0)</f>
        <v>0</v>
      </c>
      <c r="J251" s="2">
        <f ca="1">IFERROR(__xludf.DUMMYFUNCTION("""COMPUTED_VALUE"""),0)</f>
        <v>0</v>
      </c>
      <c r="K251" s="2">
        <f ca="1">IFERROR(__xludf.DUMMYFUNCTION("""COMPUTED_VALUE"""),0)</f>
        <v>0</v>
      </c>
      <c r="L251" s="2">
        <f ca="1">IFERROR(__xludf.DUMMYFUNCTION("""COMPUTED_VALUE"""),0)</f>
        <v>0</v>
      </c>
      <c r="M251" s="2">
        <f ca="1">IFERROR(__xludf.DUMMYFUNCTION("""COMPUTED_VALUE"""),0)</f>
        <v>0</v>
      </c>
      <c r="N251" s="2">
        <f ca="1">IFERROR(__xludf.DUMMYFUNCTION("""COMPUTED_VALUE"""),0)</f>
        <v>0</v>
      </c>
      <c r="O251" s="2">
        <f ca="1">IFERROR(__xludf.DUMMYFUNCTION("""COMPUTED_VALUE"""),0)</f>
        <v>0</v>
      </c>
      <c r="P251" s="2">
        <f ca="1">IFERROR(__xludf.DUMMYFUNCTION("""COMPUTED_VALUE"""),0)</f>
        <v>0</v>
      </c>
      <c r="Q251" s="2">
        <f ca="1">IFERROR(__xludf.DUMMYFUNCTION("""COMPUTED_VALUE"""),0)</f>
        <v>0</v>
      </c>
      <c r="R251" s="2">
        <f ca="1">IFERROR(__xludf.DUMMYFUNCTION("""COMPUTED_VALUE"""),0)</f>
        <v>0</v>
      </c>
      <c r="S251" s="2">
        <f ca="1">IFERROR(__xludf.DUMMYFUNCTION("""COMPUTED_VALUE"""),0)</f>
        <v>0</v>
      </c>
      <c r="T251" s="2">
        <f ca="1">IFERROR(__xludf.DUMMYFUNCTION("""COMPUTED_VALUE"""),0)</f>
        <v>0</v>
      </c>
      <c r="U251" s="2">
        <f ca="1">IFERROR(__xludf.DUMMYFUNCTION("""COMPUTED_VALUE"""),0)</f>
        <v>0</v>
      </c>
      <c r="V251" s="2">
        <f ca="1">IFERROR(__xludf.DUMMYFUNCTION("""COMPUTED_VALUE"""),0)</f>
        <v>0</v>
      </c>
      <c r="W251" s="2">
        <f ca="1">IFERROR(__xludf.DUMMYFUNCTION("""COMPUTED_VALUE"""),0)</f>
        <v>0</v>
      </c>
      <c r="X251" s="2">
        <f ca="1">IFERROR(__xludf.DUMMYFUNCTION("""COMPUTED_VALUE"""),0)</f>
        <v>0</v>
      </c>
      <c r="Y251" s="2">
        <f ca="1">IFERROR(__xludf.DUMMYFUNCTION("""COMPUTED_VALUE"""),0)</f>
        <v>0</v>
      </c>
      <c r="Z251" s="2">
        <f ca="1">IFERROR(__xludf.DUMMYFUNCTION("""COMPUTED_VALUE"""),0)</f>
        <v>0</v>
      </c>
      <c r="AA251" s="2">
        <f ca="1">IFERROR(__xludf.DUMMYFUNCTION("""COMPUTED_VALUE"""),0)</f>
        <v>0</v>
      </c>
      <c r="AB251" s="2">
        <f ca="1">IFERROR(__xludf.DUMMYFUNCTION("""COMPUTED_VALUE"""),0)</f>
        <v>0</v>
      </c>
      <c r="AC251" s="2">
        <f ca="1">IFERROR(__xludf.DUMMYFUNCTION("""COMPUTED_VALUE"""),0)</f>
        <v>0</v>
      </c>
      <c r="AD251" s="2">
        <f ca="1">IFERROR(__xludf.DUMMYFUNCTION("""COMPUTED_VALUE"""),0)</f>
        <v>0</v>
      </c>
      <c r="AE251" s="2">
        <f ca="1">IFERROR(__xludf.DUMMYFUNCTION("""COMPUTED_VALUE"""),0)</f>
        <v>0</v>
      </c>
      <c r="AF251" s="2">
        <f ca="1">IFERROR(__xludf.DUMMYFUNCTION("""COMPUTED_VALUE"""),0)</f>
        <v>0</v>
      </c>
      <c r="AG251" s="2">
        <f ca="1">IFERROR(__xludf.DUMMYFUNCTION("""COMPUTED_VALUE"""),0)</f>
        <v>0</v>
      </c>
      <c r="AH251" s="2">
        <f ca="1">IFERROR(__xludf.DUMMYFUNCTION("""COMPUTED_VALUE"""),0)</f>
        <v>0</v>
      </c>
      <c r="AI251" s="2">
        <f ca="1">IFERROR(__xludf.DUMMYFUNCTION("""COMPUTED_VALUE"""),0)</f>
        <v>0</v>
      </c>
      <c r="AJ251" s="2">
        <f ca="1">IFERROR(__xludf.DUMMYFUNCTION("""COMPUTED_VALUE"""),0)</f>
        <v>0</v>
      </c>
      <c r="AK251" s="2">
        <f ca="1">IFERROR(__xludf.DUMMYFUNCTION("""COMPUTED_VALUE"""),0)</f>
        <v>0</v>
      </c>
      <c r="AL251" s="2">
        <f ca="1">IFERROR(__xludf.DUMMYFUNCTION("""COMPUTED_VALUE"""),0)</f>
        <v>0</v>
      </c>
      <c r="AM251" s="2">
        <f ca="1">IFERROR(__xludf.DUMMYFUNCTION("""COMPUTED_VALUE"""),0)</f>
        <v>0</v>
      </c>
      <c r="AN251" s="2">
        <f ca="1">IFERROR(__xludf.DUMMYFUNCTION("""COMPUTED_VALUE"""),0)</f>
        <v>0</v>
      </c>
      <c r="AO251" s="2">
        <f ca="1">IFERROR(__xludf.DUMMYFUNCTION("""COMPUTED_VALUE"""),0)</f>
        <v>0</v>
      </c>
      <c r="AP251" s="2">
        <f ca="1">IFERROR(__xludf.DUMMYFUNCTION("""COMPUTED_VALUE"""),0)</f>
        <v>0</v>
      </c>
      <c r="AQ251" s="2">
        <f ca="1">IFERROR(__xludf.DUMMYFUNCTION("""COMPUTED_VALUE"""),0)</f>
        <v>0</v>
      </c>
      <c r="AR251" s="2">
        <f ca="1">IFERROR(__xludf.DUMMYFUNCTION("""COMPUTED_VALUE"""),0)</f>
        <v>0</v>
      </c>
      <c r="AS251" s="2">
        <f ca="1">IFERROR(__xludf.DUMMYFUNCTION("""COMPUTED_VALUE"""),0)</f>
        <v>0</v>
      </c>
      <c r="AT251" s="2">
        <f ca="1">IFERROR(__xludf.DUMMYFUNCTION("""COMPUTED_VALUE"""),0)</f>
        <v>0</v>
      </c>
      <c r="AU251" s="2">
        <f ca="1">IFERROR(__xludf.DUMMYFUNCTION("""COMPUTED_VALUE"""),0)</f>
        <v>0</v>
      </c>
      <c r="AV251" s="2">
        <f ca="1">IFERROR(__xludf.DUMMYFUNCTION("""COMPUTED_VALUE"""),0)</f>
        <v>0</v>
      </c>
      <c r="AW251" s="2">
        <f ca="1">IFERROR(__xludf.DUMMYFUNCTION("""COMPUTED_VALUE"""),0)</f>
        <v>0</v>
      </c>
      <c r="AX251" s="2">
        <f ca="1">IFERROR(__xludf.DUMMYFUNCTION("""COMPUTED_VALUE"""),0)</f>
        <v>0</v>
      </c>
      <c r="AY251" s="2">
        <f ca="1">IFERROR(__xludf.DUMMYFUNCTION("""COMPUTED_VALUE"""),0)</f>
        <v>0</v>
      </c>
      <c r="AZ251" s="2">
        <f ca="1">IFERROR(__xludf.DUMMYFUNCTION("""COMPUTED_VALUE"""),0)</f>
        <v>0</v>
      </c>
    </row>
    <row r="252" spans="1:52" ht="13.2" x14ac:dyDescent="0.25">
      <c r="A252" s="2" t="str">
        <f ca="1">IFERROR(__xludf.DUMMYFUNCTION("""COMPUTED_VALUE"""),"Quebec")</f>
        <v>Quebec</v>
      </c>
      <c r="B252" s="2" t="str">
        <f ca="1">IFERROR(__xludf.DUMMYFUNCTION("""COMPUTED_VALUE"""),"Canada")</f>
        <v>Canada</v>
      </c>
      <c r="C252" s="2">
        <f ca="1">IFERROR(__xludf.DUMMYFUNCTION("""COMPUTED_VALUE"""),52.9399)</f>
        <v>52.939900000000002</v>
      </c>
      <c r="D252" s="2">
        <f ca="1">IFERROR(__xludf.DUMMYFUNCTION("""COMPUTED_VALUE"""),-73.5491)</f>
        <v>-73.549099999999996</v>
      </c>
      <c r="E252" s="2">
        <f ca="1">IFERROR(__xludf.DUMMYFUNCTION("""COMPUTED_VALUE"""),0)</f>
        <v>0</v>
      </c>
      <c r="F252" s="2">
        <f ca="1">IFERROR(__xludf.DUMMYFUNCTION("""COMPUTED_VALUE"""),0)</f>
        <v>0</v>
      </c>
      <c r="G252" s="2">
        <f ca="1">IFERROR(__xludf.DUMMYFUNCTION("""COMPUTED_VALUE"""),0)</f>
        <v>0</v>
      </c>
      <c r="H252" s="2">
        <f ca="1">IFERROR(__xludf.DUMMYFUNCTION("""COMPUTED_VALUE"""),0)</f>
        <v>0</v>
      </c>
      <c r="I252" s="2">
        <f ca="1">IFERROR(__xludf.DUMMYFUNCTION("""COMPUTED_VALUE"""),0)</f>
        <v>0</v>
      </c>
      <c r="J252" s="2">
        <f ca="1">IFERROR(__xludf.DUMMYFUNCTION("""COMPUTED_VALUE"""),0)</f>
        <v>0</v>
      </c>
      <c r="K252" s="2">
        <f ca="1">IFERROR(__xludf.DUMMYFUNCTION("""COMPUTED_VALUE"""),0)</f>
        <v>0</v>
      </c>
      <c r="L252" s="2">
        <f ca="1">IFERROR(__xludf.DUMMYFUNCTION("""COMPUTED_VALUE"""),0)</f>
        <v>0</v>
      </c>
      <c r="M252" s="2">
        <f ca="1">IFERROR(__xludf.DUMMYFUNCTION("""COMPUTED_VALUE"""),0)</f>
        <v>0</v>
      </c>
      <c r="N252" s="2">
        <f ca="1">IFERROR(__xludf.DUMMYFUNCTION("""COMPUTED_VALUE"""),0)</f>
        <v>0</v>
      </c>
      <c r="O252" s="2">
        <f ca="1">IFERROR(__xludf.DUMMYFUNCTION("""COMPUTED_VALUE"""),0)</f>
        <v>0</v>
      </c>
      <c r="P252" s="2">
        <f ca="1">IFERROR(__xludf.DUMMYFUNCTION("""COMPUTED_VALUE"""),0)</f>
        <v>0</v>
      </c>
      <c r="Q252" s="2">
        <f ca="1">IFERROR(__xludf.DUMMYFUNCTION("""COMPUTED_VALUE"""),0)</f>
        <v>0</v>
      </c>
      <c r="R252" s="2">
        <f ca="1">IFERROR(__xludf.DUMMYFUNCTION("""COMPUTED_VALUE"""),0)</f>
        <v>0</v>
      </c>
      <c r="S252" s="2">
        <f ca="1">IFERROR(__xludf.DUMMYFUNCTION("""COMPUTED_VALUE"""),0)</f>
        <v>0</v>
      </c>
      <c r="T252" s="2">
        <f ca="1">IFERROR(__xludf.DUMMYFUNCTION("""COMPUTED_VALUE"""),0)</f>
        <v>0</v>
      </c>
      <c r="U252" s="2">
        <f ca="1">IFERROR(__xludf.DUMMYFUNCTION("""COMPUTED_VALUE"""),0)</f>
        <v>0</v>
      </c>
      <c r="V252" s="2">
        <f ca="1">IFERROR(__xludf.DUMMYFUNCTION("""COMPUTED_VALUE"""),0)</f>
        <v>0</v>
      </c>
      <c r="W252" s="2">
        <f ca="1">IFERROR(__xludf.DUMMYFUNCTION("""COMPUTED_VALUE"""),0)</f>
        <v>0</v>
      </c>
      <c r="X252" s="2">
        <f ca="1">IFERROR(__xludf.DUMMYFUNCTION("""COMPUTED_VALUE"""),0)</f>
        <v>0</v>
      </c>
      <c r="Y252" s="2">
        <f ca="1">IFERROR(__xludf.DUMMYFUNCTION("""COMPUTED_VALUE"""),0)</f>
        <v>0</v>
      </c>
      <c r="Z252" s="2">
        <f ca="1">IFERROR(__xludf.DUMMYFUNCTION("""COMPUTED_VALUE"""),0)</f>
        <v>0</v>
      </c>
      <c r="AA252" s="2">
        <f ca="1">IFERROR(__xludf.DUMMYFUNCTION("""COMPUTED_VALUE"""),0)</f>
        <v>0</v>
      </c>
      <c r="AB252" s="2">
        <f ca="1">IFERROR(__xludf.DUMMYFUNCTION("""COMPUTED_VALUE"""),0)</f>
        <v>0</v>
      </c>
      <c r="AC252" s="2">
        <f ca="1">IFERROR(__xludf.DUMMYFUNCTION("""COMPUTED_VALUE"""),0)</f>
        <v>0</v>
      </c>
      <c r="AD252" s="2">
        <f ca="1">IFERROR(__xludf.DUMMYFUNCTION("""COMPUTED_VALUE"""),0)</f>
        <v>0</v>
      </c>
      <c r="AE252" s="2">
        <f ca="1">IFERROR(__xludf.DUMMYFUNCTION("""COMPUTED_VALUE"""),0)</f>
        <v>0</v>
      </c>
      <c r="AF252" s="2">
        <f ca="1">IFERROR(__xludf.DUMMYFUNCTION("""COMPUTED_VALUE"""),0)</f>
        <v>0</v>
      </c>
      <c r="AG252" s="2">
        <f ca="1">IFERROR(__xludf.DUMMYFUNCTION("""COMPUTED_VALUE"""),0)</f>
        <v>0</v>
      </c>
      <c r="AH252" s="2">
        <f ca="1">IFERROR(__xludf.DUMMYFUNCTION("""COMPUTED_VALUE"""),0)</f>
        <v>0</v>
      </c>
      <c r="AI252" s="2">
        <f ca="1">IFERROR(__xludf.DUMMYFUNCTION("""COMPUTED_VALUE"""),0)</f>
        <v>0</v>
      </c>
      <c r="AJ252" s="2">
        <f ca="1">IFERROR(__xludf.DUMMYFUNCTION("""COMPUTED_VALUE"""),0)</f>
        <v>0</v>
      </c>
      <c r="AK252" s="2">
        <f ca="1">IFERROR(__xludf.DUMMYFUNCTION("""COMPUTED_VALUE"""),0)</f>
        <v>0</v>
      </c>
      <c r="AL252" s="2">
        <f ca="1">IFERROR(__xludf.DUMMYFUNCTION("""COMPUTED_VALUE"""),0)</f>
        <v>0</v>
      </c>
      <c r="AM252" s="2">
        <f ca="1">IFERROR(__xludf.DUMMYFUNCTION("""COMPUTED_VALUE"""),0)</f>
        <v>0</v>
      </c>
      <c r="AN252" s="2">
        <f ca="1">IFERROR(__xludf.DUMMYFUNCTION("""COMPUTED_VALUE"""),0)</f>
        <v>0</v>
      </c>
      <c r="AO252" s="2">
        <f ca="1">IFERROR(__xludf.DUMMYFUNCTION("""COMPUTED_VALUE"""),0)</f>
        <v>0</v>
      </c>
      <c r="AP252" s="2">
        <f ca="1">IFERROR(__xludf.DUMMYFUNCTION("""COMPUTED_VALUE"""),0)</f>
        <v>0</v>
      </c>
      <c r="AQ252" s="2">
        <f ca="1">IFERROR(__xludf.DUMMYFUNCTION("""COMPUTED_VALUE"""),0)</f>
        <v>0</v>
      </c>
      <c r="AR252" s="2">
        <f ca="1">IFERROR(__xludf.DUMMYFUNCTION("""COMPUTED_VALUE"""),0)</f>
        <v>0</v>
      </c>
      <c r="AS252" s="2">
        <f ca="1">IFERROR(__xludf.DUMMYFUNCTION("""COMPUTED_VALUE"""),0)</f>
        <v>0</v>
      </c>
      <c r="AT252" s="2">
        <f ca="1">IFERROR(__xludf.DUMMYFUNCTION("""COMPUTED_VALUE"""),0)</f>
        <v>0</v>
      </c>
      <c r="AU252" s="2">
        <f ca="1">IFERROR(__xludf.DUMMYFUNCTION("""COMPUTED_VALUE"""),0)</f>
        <v>0</v>
      </c>
      <c r="AV252" s="2">
        <f ca="1">IFERROR(__xludf.DUMMYFUNCTION("""COMPUTED_VALUE"""),0)</f>
        <v>0</v>
      </c>
      <c r="AW252" s="2">
        <f ca="1">IFERROR(__xludf.DUMMYFUNCTION("""COMPUTED_VALUE"""),0)</f>
        <v>0</v>
      </c>
      <c r="AX252" s="2">
        <f ca="1">IFERROR(__xludf.DUMMYFUNCTION("""COMPUTED_VALUE"""),0)</f>
        <v>0</v>
      </c>
      <c r="AY252" s="2">
        <f ca="1">IFERROR(__xludf.DUMMYFUNCTION("""COMPUTED_VALUE"""),0)</f>
        <v>0</v>
      </c>
      <c r="AZ252" s="2">
        <f ca="1">IFERROR(__xludf.DUMMYFUNCTION("""COMPUTED_VALUE"""),0)</f>
        <v>0</v>
      </c>
    </row>
    <row r="253" spans="1:52" ht="13.2" x14ac:dyDescent="0.25">
      <c r="A253" s="2" t="str">
        <f ca="1">IFERROR(__xludf.DUMMYFUNCTION("""COMPUTED_VALUE"""),"Johnson County, IA")</f>
        <v>Johnson County, IA</v>
      </c>
      <c r="B253" s="2" t="str">
        <f ca="1">IFERROR(__xludf.DUMMYFUNCTION("""COMPUTED_VALUE"""),"US")</f>
        <v>US</v>
      </c>
      <c r="C253" s="2">
        <f ca="1">IFERROR(__xludf.DUMMYFUNCTION("""COMPUTED_VALUE"""),41.6699)</f>
        <v>41.669899999999998</v>
      </c>
      <c r="D253" s="2">
        <f ca="1">IFERROR(__xludf.DUMMYFUNCTION("""COMPUTED_VALUE"""),-91.5984)</f>
        <v>-91.598399999999998</v>
      </c>
      <c r="E253" s="2">
        <f ca="1">IFERROR(__xludf.DUMMYFUNCTION("""COMPUTED_VALUE"""),0)</f>
        <v>0</v>
      </c>
      <c r="F253" s="2">
        <f ca="1">IFERROR(__xludf.DUMMYFUNCTION("""COMPUTED_VALUE"""),0)</f>
        <v>0</v>
      </c>
      <c r="G253" s="2">
        <f ca="1">IFERROR(__xludf.DUMMYFUNCTION("""COMPUTED_VALUE"""),0)</f>
        <v>0</v>
      </c>
      <c r="H253" s="2">
        <f ca="1">IFERROR(__xludf.DUMMYFUNCTION("""COMPUTED_VALUE"""),0)</f>
        <v>0</v>
      </c>
      <c r="I253" s="2">
        <f ca="1">IFERROR(__xludf.DUMMYFUNCTION("""COMPUTED_VALUE"""),0)</f>
        <v>0</v>
      </c>
      <c r="J253" s="2">
        <f ca="1">IFERROR(__xludf.DUMMYFUNCTION("""COMPUTED_VALUE"""),0)</f>
        <v>0</v>
      </c>
      <c r="K253" s="2">
        <f ca="1">IFERROR(__xludf.DUMMYFUNCTION("""COMPUTED_VALUE"""),0)</f>
        <v>0</v>
      </c>
      <c r="L253" s="2">
        <f ca="1">IFERROR(__xludf.DUMMYFUNCTION("""COMPUTED_VALUE"""),0)</f>
        <v>0</v>
      </c>
      <c r="M253" s="2">
        <f ca="1">IFERROR(__xludf.DUMMYFUNCTION("""COMPUTED_VALUE"""),0)</f>
        <v>0</v>
      </c>
      <c r="N253" s="2">
        <f ca="1">IFERROR(__xludf.DUMMYFUNCTION("""COMPUTED_VALUE"""),0)</f>
        <v>0</v>
      </c>
      <c r="O253" s="2">
        <f ca="1">IFERROR(__xludf.DUMMYFUNCTION("""COMPUTED_VALUE"""),0)</f>
        <v>0</v>
      </c>
      <c r="P253" s="2">
        <f ca="1">IFERROR(__xludf.DUMMYFUNCTION("""COMPUTED_VALUE"""),0)</f>
        <v>0</v>
      </c>
      <c r="Q253" s="2">
        <f ca="1">IFERROR(__xludf.DUMMYFUNCTION("""COMPUTED_VALUE"""),0)</f>
        <v>0</v>
      </c>
      <c r="R253" s="2">
        <f ca="1">IFERROR(__xludf.DUMMYFUNCTION("""COMPUTED_VALUE"""),0)</f>
        <v>0</v>
      </c>
      <c r="S253" s="2">
        <f ca="1">IFERROR(__xludf.DUMMYFUNCTION("""COMPUTED_VALUE"""),0)</f>
        <v>0</v>
      </c>
      <c r="T253" s="2">
        <f ca="1">IFERROR(__xludf.DUMMYFUNCTION("""COMPUTED_VALUE"""),0)</f>
        <v>0</v>
      </c>
      <c r="U253" s="2">
        <f ca="1">IFERROR(__xludf.DUMMYFUNCTION("""COMPUTED_VALUE"""),0)</f>
        <v>0</v>
      </c>
      <c r="V253" s="2">
        <f ca="1">IFERROR(__xludf.DUMMYFUNCTION("""COMPUTED_VALUE"""),0)</f>
        <v>0</v>
      </c>
      <c r="W253" s="2">
        <f ca="1">IFERROR(__xludf.DUMMYFUNCTION("""COMPUTED_VALUE"""),0)</f>
        <v>0</v>
      </c>
      <c r="X253" s="2">
        <f ca="1">IFERROR(__xludf.DUMMYFUNCTION("""COMPUTED_VALUE"""),0)</f>
        <v>0</v>
      </c>
      <c r="Y253" s="2">
        <f ca="1">IFERROR(__xludf.DUMMYFUNCTION("""COMPUTED_VALUE"""),0)</f>
        <v>0</v>
      </c>
      <c r="Z253" s="2">
        <f ca="1">IFERROR(__xludf.DUMMYFUNCTION("""COMPUTED_VALUE"""),0)</f>
        <v>0</v>
      </c>
      <c r="AA253" s="2">
        <f ca="1">IFERROR(__xludf.DUMMYFUNCTION("""COMPUTED_VALUE"""),0)</f>
        <v>0</v>
      </c>
      <c r="AB253" s="2">
        <f ca="1">IFERROR(__xludf.DUMMYFUNCTION("""COMPUTED_VALUE"""),0)</f>
        <v>0</v>
      </c>
      <c r="AC253" s="2">
        <f ca="1">IFERROR(__xludf.DUMMYFUNCTION("""COMPUTED_VALUE"""),0)</f>
        <v>0</v>
      </c>
      <c r="AD253" s="2">
        <f ca="1">IFERROR(__xludf.DUMMYFUNCTION("""COMPUTED_VALUE"""),0)</f>
        <v>0</v>
      </c>
      <c r="AE253" s="2">
        <f ca="1">IFERROR(__xludf.DUMMYFUNCTION("""COMPUTED_VALUE"""),0)</f>
        <v>0</v>
      </c>
      <c r="AF253" s="2">
        <f ca="1">IFERROR(__xludf.DUMMYFUNCTION("""COMPUTED_VALUE"""),0)</f>
        <v>0</v>
      </c>
      <c r="AG253" s="2">
        <f ca="1">IFERROR(__xludf.DUMMYFUNCTION("""COMPUTED_VALUE"""),0)</f>
        <v>0</v>
      </c>
      <c r="AH253" s="2">
        <f ca="1">IFERROR(__xludf.DUMMYFUNCTION("""COMPUTED_VALUE"""),0)</f>
        <v>0</v>
      </c>
      <c r="AI253" s="2">
        <f ca="1">IFERROR(__xludf.DUMMYFUNCTION("""COMPUTED_VALUE"""),0)</f>
        <v>0</v>
      </c>
      <c r="AJ253" s="2">
        <f ca="1">IFERROR(__xludf.DUMMYFUNCTION("""COMPUTED_VALUE"""),0)</f>
        <v>0</v>
      </c>
      <c r="AK253" s="2">
        <f ca="1">IFERROR(__xludf.DUMMYFUNCTION("""COMPUTED_VALUE"""),0)</f>
        <v>0</v>
      </c>
      <c r="AL253" s="2">
        <f ca="1">IFERROR(__xludf.DUMMYFUNCTION("""COMPUTED_VALUE"""),0)</f>
        <v>0</v>
      </c>
      <c r="AM253" s="2">
        <f ca="1">IFERROR(__xludf.DUMMYFUNCTION("""COMPUTED_VALUE"""),0)</f>
        <v>0</v>
      </c>
      <c r="AN253" s="2">
        <f ca="1">IFERROR(__xludf.DUMMYFUNCTION("""COMPUTED_VALUE"""),0)</f>
        <v>0</v>
      </c>
      <c r="AO253" s="2">
        <f ca="1">IFERROR(__xludf.DUMMYFUNCTION("""COMPUTED_VALUE"""),0)</f>
        <v>0</v>
      </c>
      <c r="AP253" s="2">
        <f ca="1">IFERROR(__xludf.DUMMYFUNCTION("""COMPUTED_VALUE"""),0)</f>
        <v>0</v>
      </c>
      <c r="AQ253" s="2">
        <f ca="1">IFERROR(__xludf.DUMMYFUNCTION("""COMPUTED_VALUE"""),0)</f>
        <v>0</v>
      </c>
      <c r="AR253" s="2">
        <f ca="1">IFERROR(__xludf.DUMMYFUNCTION("""COMPUTED_VALUE"""),0)</f>
        <v>0</v>
      </c>
      <c r="AS253" s="2">
        <f ca="1">IFERROR(__xludf.DUMMYFUNCTION("""COMPUTED_VALUE"""),0)</f>
        <v>0</v>
      </c>
      <c r="AT253" s="2">
        <f ca="1">IFERROR(__xludf.DUMMYFUNCTION("""COMPUTED_VALUE"""),0)</f>
        <v>0</v>
      </c>
      <c r="AU253" s="2">
        <f ca="1">IFERROR(__xludf.DUMMYFUNCTION("""COMPUTED_VALUE"""),0)</f>
        <v>0</v>
      </c>
      <c r="AV253" s="2">
        <f ca="1">IFERROR(__xludf.DUMMYFUNCTION("""COMPUTED_VALUE"""),0)</f>
        <v>0</v>
      </c>
      <c r="AW253" s="2">
        <f ca="1">IFERROR(__xludf.DUMMYFUNCTION("""COMPUTED_VALUE"""),0)</f>
        <v>0</v>
      </c>
      <c r="AX253" s="2">
        <f ca="1">IFERROR(__xludf.DUMMYFUNCTION("""COMPUTED_VALUE"""),0)</f>
        <v>0</v>
      </c>
      <c r="AY253" s="2">
        <f ca="1">IFERROR(__xludf.DUMMYFUNCTION("""COMPUTED_VALUE"""),0)</f>
        <v>0</v>
      </c>
      <c r="AZ253" s="2">
        <f ca="1">IFERROR(__xludf.DUMMYFUNCTION("""COMPUTED_VALUE"""),0)</f>
        <v>0</v>
      </c>
    </row>
    <row r="254" spans="1:52" ht="13.2" x14ac:dyDescent="0.25">
      <c r="A254" s="2" t="str">
        <f ca="1">IFERROR(__xludf.DUMMYFUNCTION("""COMPUTED_VALUE"""),"")</f>
        <v/>
      </c>
      <c r="B254" s="2" t="str">
        <f ca="1">IFERROR(__xludf.DUMMYFUNCTION("""COMPUTED_VALUE"""),"Albania")</f>
        <v>Albania</v>
      </c>
      <c r="C254" s="2">
        <f ca="1">IFERROR(__xludf.DUMMYFUNCTION("""COMPUTED_VALUE"""),41.1533)</f>
        <v>41.153300000000002</v>
      </c>
      <c r="D254" s="2">
        <f ca="1">IFERROR(__xludf.DUMMYFUNCTION("""COMPUTED_VALUE"""),20.1683)</f>
        <v>20.168299999999999</v>
      </c>
      <c r="E254" s="2">
        <f ca="1">IFERROR(__xludf.DUMMYFUNCTION("""COMPUTED_VALUE"""),0)</f>
        <v>0</v>
      </c>
      <c r="F254" s="2">
        <f ca="1">IFERROR(__xludf.DUMMYFUNCTION("""COMPUTED_VALUE"""),0)</f>
        <v>0</v>
      </c>
      <c r="G254" s="2">
        <f ca="1">IFERROR(__xludf.DUMMYFUNCTION("""COMPUTED_VALUE"""),0)</f>
        <v>0</v>
      </c>
      <c r="H254" s="2">
        <f ca="1">IFERROR(__xludf.DUMMYFUNCTION("""COMPUTED_VALUE"""),0)</f>
        <v>0</v>
      </c>
      <c r="I254" s="2">
        <f ca="1">IFERROR(__xludf.DUMMYFUNCTION("""COMPUTED_VALUE"""),0)</f>
        <v>0</v>
      </c>
      <c r="J254" s="2">
        <f ca="1">IFERROR(__xludf.DUMMYFUNCTION("""COMPUTED_VALUE"""),0)</f>
        <v>0</v>
      </c>
      <c r="K254" s="2">
        <f ca="1">IFERROR(__xludf.DUMMYFUNCTION("""COMPUTED_VALUE"""),0)</f>
        <v>0</v>
      </c>
      <c r="L254" s="2">
        <f ca="1">IFERROR(__xludf.DUMMYFUNCTION("""COMPUTED_VALUE"""),0)</f>
        <v>0</v>
      </c>
      <c r="M254" s="2">
        <f ca="1">IFERROR(__xludf.DUMMYFUNCTION("""COMPUTED_VALUE"""),0)</f>
        <v>0</v>
      </c>
      <c r="N254" s="2">
        <f ca="1">IFERROR(__xludf.DUMMYFUNCTION("""COMPUTED_VALUE"""),0)</f>
        <v>0</v>
      </c>
      <c r="O254" s="2">
        <f ca="1">IFERROR(__xludf.DUMMYFUNCTION("""COMPUTED_VALUE"""),0)</f>
        <v>0</v>
      </c>
      <c r="P254" s="2">
        <f ca="1">IFERROR(__xludf.DUMMYFUNCTION("""COMPUTED_VALUE"""),0)</f>
        <v>0</v>
      </c>
      <c r="Q254" s="2">
        <f ca="1">IFERROR(__xludf.DUMMYFUNCTION("""COMPUTED_VALUE"""),0)</f>
        <v>0</v>
      </c>
      <c r="R254" s="2">
        <f ca="1">IFERROR(__xludf.DUMMYFUNCTION("""COMPUTED_VALUE"""),0)</f>
        <v>0</v>
      </c>
      <c r="S254" s="2">
        <f ca="1">IFERROR(__xludf.DUMMYFUNCTION("""COMPUTED_VALUE"""),0)</f>
        <v>0</v>
      </c>
      <c r="T254" s="2">
        <f ca="1">IFERROR(__xludf.DUMMYFUNCTION("""COMPUTED_VALUE"""),0)</f>
        <v>0</v>
      </c>
      <c r="U254" s="2">
        <f ca="1">IFERROR(__xludf.DUMMYFUNCTION("""COMPUTED_VALUE"""),0)</f>
        <v>0</v>
      </c>
      <c r="V254" s="2">
        <f ca="1">IFERROR(__xludf.DUMMYFUNCTION("""COMPUTED_VALUE"""),0)</f>
        <v>0</v>
      </c>
      <c r="W254" s="2">
        <f ca="1">IFERROR(__xludf.DUMMYFUNCTION("""COMPUTED_VALUE"""),0)</f>
        <v>0</v>
      </c>
      <c r="X254" s="2">
        <f ca="1">IFERROR(__xludf.DUMMYFUNCTION("""COMPUTED_VALUE"""),0)</f>
        <v>0</v>
      </c>
      <c r="Y254" s="2">
        <f ca="1">IFERROR(__xludf.DUMMYFUNCTION("""COMPUTED_VALUE"""),0)</f>
        <v>0</v>
      </c>
      <c r="Z254" s="2">
        <f ca="1">IFERROR(__xludf.DUMMYFUNCTION("""COMPUTED_VALUE"""),0)</f>
        <v>0</v>
      </c>
      <c r="AA254" s="2">
        <f ca="1">IFERROR(__xludf.DUMMYFUNCTION("""COMPUTED_VALUE"""),0)</f>
        <v>0</v>
      </c>
      <c r="AB254" s="2">
        <f ca="1">IFERROR(__xludf.DUMMYFUNCTION("""COMPUTED_VALUE"""),0)</f>
        <v>0</v>
      </c>
      <c r="AC254" s="2">
        <f ca="1">IFERROR(__xludf.DUMMYFUNCTION("""COMPUTED_VALUE"""),0)</f>
        <v>0</v>
      </c>
      <c r="AD254" s="2">
        <f ca="1">IFERROR(__xludf.DUMMYFUNCTION("""COMPUTED_VALUE"""),0)</f>
        <v>0</v>
      </c>
      <c r="AE254" s="2">
        <f ca="1">IFERROR(__xludf.DUMMYFUNCTION("""COMPUTED_VALUE"""),0)</f>
        <v>0</v>
      </c>
      <c r="AF254" s="2">
        <f ca="1">IFERROR(__xludf.DUMMYFUNCTION("""COMPUTED_VALUE"""),0)</f>
        <v>0</v>
      </c>
      <c r="AG254" s="2">
        <f ca="1">IFERROR(__xludf.DUMMYFUNCTION("""COMPUTED_VALUE"""),0)</f>
        <v>0</v>
      </c>
      <c r="AH254" s="2">
        <f ca="1">IFERROR(__xludf.DUMMYFUNCTION("""COMPUTED_VALUE"""),0)</f>
        <v>0</v>
      </c>
      <c r="AI254" s="2">
        <f ca="1">IFERROR(__xludf.DUMMYFUNCTION("""COMPUTED_VALUE"""),0)</f>
        <v>0</v>
      </c>
      <c r="AJ254" s="2">
        <f ca="1">IFERROR(__xludf.DUMMYFUNCTION("""COMPUTED_VALUE"""),0)</f>
        <v>0</v>
      </c>
      <c r="AK254" s="2">
        <f ca="1">IFERROR(__xludf.DUMMYFUNCTION("""COMPUTED_VALUE"""),0)</f>
        <v>0</v>
      </c>
      <c r="AL254" s="2">
        <f ca="1">IFERROR(__xludf.DUMMYFUNCTION("""COMPUTED_VALUE"""),0)</f>
        <v>0</v>
      </c>
      <c r="AM254" s="2">
        <f ca="1">IFERROR(__xludf.DUMMYFUNCTION("""COMPUTED_VALUE"""),0)</f>
        <v>0</v>
      </c>
      <c r="AN254" s="2">
        <f ca="1">IFERROR(__xludf.DUMMYFUNCTION("""COMPUTED_VALUE"""),0)</f>
        <v>0</v>
      </c>
      <c r="AO254" s="2">
        <f ca="1">IFERROR(__xludf.DUMMYFUNCTION("""COMPUTED_VALUE"""),0)</f>
        <v>0</v>
      </c>
      <c r="AP254" s="2">
        <f ca="1">IFERROR(__xludf.DUMMYFUNCTION("""COMPUTED_VALUE"""),0)</f>
        <v>0</v>
      </c>
      <c r="AQ254" s="2">
        <f ca="1">IFERROR(__xludf.DUMMYFUNCTION("""COMPUTED_VALUE"""),0)</f>
        <v>0</v>
      </c>
      <c r="AR254" s="2">
        <f ca="1">IFERROR(__xludf.DUMMYFUNCTION("""COMPUTED_VALUE"""),0)</f>
        <v>0</v>
      </c>
      <c r="AS254" s="2">
        <f ca="1">IFERROR(__xludf.DUMMYFUNCTION("""COMPUTED_VALUE"""),0)</f>
        <v>0</v>
      </c>
      <c r="AT254" s="2">
        <f ca="1">IFERROR(__xludf.DUMMYFUNCTION("""COMPUTED_VALUE"""),0)</f>
        <v>0</v>
      </c>
      <c r="AU254" s="2">
        <f ca="1">IFERROR(__xludf.DUMMYFUNCTION("""COMPUTED_VALUE"""),0)</f>
        <v>0</v>
      </c>
      <c r="AV254" s="2">
        <f ca="1">IFERROR(__xludf.DUMMYFUNCTION("""COMPUTED_VALUE"""),0)</f>
        <v>0</v>
      </c>
      <c r="AW254" s="2">
        <f ca="1">IFERROR(__xludf.DUMMYFUNCTION("""COMPUTED_VALUE"""),0)</f>
        <v>0</v>
      </c>
      <c r="AX254" s="2">
        <f ca="1">IFERROR(__xludf.DUMMYFUNCTION("""COMPUTED_VALUE"""),0)</f>
        <v>0</v>
      </c>
      <c r="AY254" s="2">
        <f ca="1">IFERROR(__xludf.DUMMYFUNCTION("""COMPUTED_VALUE"""),0)</f>
        <v>0</v>
      </c>
      <c r="AZ254" s="2">
        <f ca="1">IFERROR(__xludf.DUMMYFUNCTION("""COMPUTED_VALUE"""),0)</f>
        <v>0</v>
      </c>
    </row>
    <row r="255" spans="1:52" ht="13.2" x14ac:dyDescent="0.25">
      <c r="A255" s="2" t="str">
        <f ca="1">IFERROR(__xludf.DUMMYFUNCTION("""COMPUTED_VALUE"""),"")</f>
        <v/>
      </c>
      <c r="B255" s="2" t="str">
        <f ca="1">IFERROR(__xludf.DUMMYFUNCTION("""COMPUTED_VALUE"""),"Cyprus")</f>
        <v>Cyprus</v>
      </c>
      <c r="C255" s="2">
        <f ca="1">IFERROR(__xludf.DUMMYFUNCTION("""COMPUTED_VALUE"""),35.1264)</f>
        <v>35.126399999999997</v>
      </c>
      <c r="D255" s="2">
        <f ca="1">IFERROR(__xludf.DUMMYFUNCTION("""COMPUTED_VALUE"""),33.4299)</f>
        <v>33.429900000000004</v>
      </c>
      <c r="E255" s="2">
        <f ca="1">IFERROR(__xludf.DUMMYFUNCTION("""COMPUTED_VALUE"""),0)</f>
        <v>0</v>
      </c>
      <c r="F255" s="2">
        <f ca="1">IFERROR(__xludf.DUMMYFUNCTION("""COMPUTED_VALUE"""),0)</f>
        <v>0</v>
      </c>
      <c r="G255" s="2">
        <f ca="1">IFERROR(__xludf.DUMMYFUNCTION("""COMPUTED_VALUE"""),0)</f>
        <v>0</v>
      </c>
      <c r="H255" s="2">
        <f ca="1">IFERROR(__xludf.DUMMYFUNCTION("""COMPUTED_VALUE"""),0)</f>
        <v>0</v>
      </c>
      <c r="I255" s="2">
        <f ca="1">IFERROR(__xludf.DUMMYFUNCTION("""COMPUTED_VALUE"""),0)</f>
        <v>0</v>
      </c>
      <c r="J255" s="2">
        <f ca="1">IFERROR(__xludf.DUMMYFUNCTION("""COMPUTED_VALUE"""),0)</f>
        <v>0</v>
      </c>
      <c r="K255" s="2">
        <f ca="1">IFERROR(__xludf.DUMMYFUNCTION("""COMPUTED_VALUE"""),0)</f>
        <v>0</v>
      </c>
      <c r="L255" s="2">
        <f ca="1">IFERROR(__xludf.DUMMYFUNCTION("""COMPUTED_VALUE"""),0)</f>
        <v>0</v>
      </c>
      <c r="M255" s="2">
        <f ca="1">IFERROR(__xludf.DUMMYFUNCTION("""COMPUTED_VALUE"""),0)</f>
        <v>0</v>
      </c>
      <c r="N255" s="2">
        <f ca="1">IFERROR(__xludf.DUMMYFUNCTION("""COMPUTED_VALUE"""),0)</f>
        <v>0</v>
      </c>
      <c r="O255" s="2">
        <f ca="1">IFERROR(__xludf.DUMMYFUNCTION("""COMPUTED_VALUE"""),0)</f>
        <v>0</v>
      </c>
      <c r="P255" s="2">
        <f ca="1">IFERROR(__xludf.DUMMYFUNCTION("""COMPUTED_VALUE"""),0)</f>
        <v>0</v>
      </c>
      <c r="Q255" s="2">
        <f ca="1">IFERROR(__xludf.DUMMYFUNCTION("""COMPUTED_VALUE"""),0)</f>
        <v>0</v>
      </c>
      <c r="R255" s="2">
        <f ca="1">IFERROR(__xludf.DUMMYFUNCTION("""COMPUTED_VALUE"""),0)</f>
        <v>0</v>
      </c>
      <c r="S255" s="2">
        <f ca="1">IFERROR(__xludf.DUMMYFUNCTION("""COMPUTED_VALUE"""),0)</f>
        <v>0</v>
      </c>
      <c r="T255" s="2">
        <f ca="1">IFERROR(__xludf.DUMMYFUNCTION("""COMPUTED_VALUE"""),0)</f>
        <v>0</v>
      </c>
      <c r="U255" s="2">
        <f ca="1">IFERROR(__xludf.DUMMYFUNCTION("""COMPUTED_VALUE"""),0)</f>
        <v>0</v>
      </c>
      <c r="V255" s="2">
        <f ca="1">IFERROR(__xludf.DUMMYFUNCTION("""COMPUTED_VALUE"""),0)</f>
        <v>0</v>
      </c>
      <c r="W255" s="2">
        <f ca="1">IFERROR(__xludf.DUMMYFUNCTION("""COMPUTED_VALUE"""),0)</f>
        <v>0</v>
      </c>
      <c r="X255" s="2">
        <f ca="1">IFERROR(__xludf.DUMMYFUNCTION("""COMPUTED_VALUE"""),0)</f>
        <v>0</v>
      </c>
      <c r="Y255" s="2">
        <f ca="1">IFERROR(__xludf.DUMMYFUNCTION("""COMPUTED_VALUE"""),0)</f>
        <v>0</v>
      </c>
      <c r="Z255" s="2">
        <f ca="1">IFERROR(__xludf.DUMMYFUNCTION("""COMPUTED_VALUE"""),0)</f>
        <v>0</v>
      </c>
      <c r="AA255" s="2">
        <f ca="1">IFERROR(__xludf.DUMMYFUNCTION("""COMPUTED_VALUE"""),0)</f>
        <v>0</v>
      </c>
      <c r="AB255" s="2">
        <f ca="1">IFERROR(__xludf.DUMMYFUNCTION("""COMPUTED_VALUE"""),0)</f>
        <v>0</v>
      </c>
      <c r="AC255" s="2">
        <f ca="1">IFERROR(__xludf.DUMMYFUNCTION("""COMPUTED_VALUE"""),0)</f>
        <v>0</v>
      </c>
      <c r="AD255" s="2">
        <f ca="1">IFERROR(__xludf.DUMMYFUNCTION("""COMPUTED_VALUE"""),0)</f>
        <v>0</v>
      </c>
      <c r="AE255" s="2">
        <f ca="1">IFERROR(__xludf.DUMMYFUNCTION("""COMPUTED_VALUE"""),0)</f>
        <v>0</v>
      </c>
      <c r="AF255" s="2">
        <f ca="1">IFERROR(__xludf.DUMMYFUNCTION("""COMPUTED_VALUE"""),0)</f>
        <v>0</v>
      </c>
      <c r="AG255" s="2">
        <f ca="1">IFERROR(__xludf.DUMMYFUNCTION("""COMPUTED_VALUE"""),0)</f>
        <v>0</v>
      </c>
      <c r="AH255" s="2">
        <f ca="1">IFERROR(__xludf.DUMMYFUNCTION("""COMPUTED_VALUE"""),0)</f>
        <v>0</v>
      </c>
      <c r="AI255" s="2">
        <f ca="1">IFERROR(__xludf.DUMMYFUNCTION("""COMPUTED_VALUE"""),0)</f>
        <v>0</v>
      </c>
      <c r="AJ255" s="2">
        <f ca="1">IFERROR(__xludf.DUMMYFUNCTION("""COMPUTED_VALUE"""),0)</f>
        <v>0</v>
      </c>
      <c r="AK255" s="2">
        <f ca="1">IFERROR(__xludf.DUMMYFUNCTION("""COMPUTED_VALUE"""),0)</f>
        <v>0</v>
      </c>
      <c r="AL255" s="2">
        <f ca="1">IFERROR(__xludf.DUMMYFUNCTION("""COMPUTED_VALUE"""),0)</f>
        <v>0</v>
      </c>
      <c r="AM255" s="2">
        <f ca="1">IFERROR(__xludf.DUMMYFUNCTION("""COMPUTED_VALUE"""),0)</f>
        <v>0</v>
      </c>
      <c r="AN255" s="2">
        <f ca="1">IFERROR(__xludf.DUMMYFUNCTION("""COMPUTED_VALUE"""),0)</f>
        <v>0</v>
      </c>
      <c r="AO255" s="2">
        <f ca="1">IFERROR(__xludf.DUMMYFUNCTION("""COMPUTED_VALUE"""),0)</f>
        <v>0</v>
      </c>
      <c r="AP255" s="2">
        <f ca="1">IFERROR(__xludf.DUMMYFUNCTION("""COMPUTED_VALUE"""),0)</f>
        <v>0</v>
      </c>
      <c r="AQ255" s="2">
        <f ca="1">IFERROR(__xludf.DUMMYFUNCTION("""COMPUTED_VALUE"""),0)</f>
        <v>0</v>
      </c>
      <c r="AR255" s="2">
        <f ca="1">IFERROR(__xludf.DUMMYFUNCTION("""COMPUTED_VALUE"""),0)</f>
        <v>0</v>
      </c>
      <c r="AS255" s="2">
        <f ca="1">IFERROR(__xludf.DUMMYFUNCTION("""COMPUTED_VALUE"""),0)</f>
        <v>0</v>
      </c>
      <c r="AT255" s="2">
        <f ca="1">IFERROR(__xludf.DUMMYFUNCTION("""COMPUTED_VALUE"""),0)</f>
        <v>0</v>
      </c>
      <c r="AU255" s="2">
        <f ca="1">IFERROR(__xludf.DUMMYFUNCTION("""COMPUTED_VALUE"""),0)</f>
        <v>0</v>
      </c>
      <c r="AV255" s="2">
        <f ca="1">IFERROR(__xludf.DUMMYFUNCTION("""COMPUTED_VALUE"""),0)</f>
        <v>0</v>
      </c>
      <c r="AW255" s="2">
        <f ca="1">IFERROR(__xludf.DUMMYFUNCTION("""COMPUTED_VALUE"""),0)</f>
        <v>0</v>
      </c>
      <c r="AX255" s="2">
        <f ca="1">IFERROR(__xludf.DUMMYFUNCTION("""COMPUTED_VALUE"""),0)</f>
        <v>0</v>
      </c>
      <c r="AY255" s="2">
        <f ca="1">IFERROR(__xludf.DUMMYFUNCTION("""COMPUTED_VALUE"""),0)</f>
        <v>0</v>
      </c>
      <c r="AZ255" s="2">
        <f ca="1">IFERROR(__xludf.DUMMYFUNCTION("""COMPUTED_VALUE"""),0)</f>
        <v>0</v>
      </c>
    </row>
    <row r="256" spans="1:52" ht="13.2" x14ac:dyDescent="0.25">
      <c r="A256" s="2" t="str">
        <f ca="1">IFERROR(__xludf.DUMMYFUNCTION("""COMPUTED_VALUE"""),"")</f>
        <v/>
      </c>
      <c r="B256" s="2" t="str">
        <f ca="1">IFERROR(__xludf.DUMMYFUNCTION("""COMPUTED_VALUE"""),"St. Martin")</f>
        <v>St. Martin</v>
      </c>
      <c r="C256" s="2">
        <f ca="1">IFERROR(__xludf.DUMMYFUNCTION("""COMPUTED_VALUE"""),18.0708)</f>
        <v>18.070799999999998</v>
      </c>
      <c r="D256" s="2">
        <f ca="1">IFERROR(__xludf.DUMMYFUNCTION("""COMPUTED_VALUE"""),-63.0501)</f>
        <v>-63.0501</v>
      </c>
      <c r="E256" s="2">
        <f ca="1">IFERROR(__xludf.DUMMYFUNCTION("""COMPUTED_VALUE"""),0)</f>
        <v>0</v>
      </c>
      <c r="F256" s="2">
        <f ca="1">IFERROR(__xludf.DUMMYFUNCTION("""COMPUTED_VALUE"""),0)</f>
        <v>0</v>
      </c>
      <c r="G256" s="2">
        <f ca="1">IFERROR(__xludf.DUMMYFUNCTION("""COMPUTED_VALUE"""),0)</f>
        <v>0</v>
      </c>
      <c r="H256" s="2">
        <f ca="1">IFERROR(__xludf.DUMMYFUNCTION("""COMPUTED_VALUE"""),0)</f>
        <v>0</v>
      </c>
      <c r="I256" s="2">
        <f ca="1">IFERROR(__xludf.DUMMYFUNCTION("""COMPUTED_VALUE"""),0)</f>
        <v>0</v>
      </c>
      <c r="J256" s="2">
        <f ca="1">IFERROR(__xludf.DUMMYFUNCTION("""COMPUTED_VALUE"""),0)</f>
        <v>0</v>
      </c>
      <c r="K256" s="2">
        <f ca="1">IFERROR(__xludf.DUMMYFUNCTION("""COMPUTED_VALUE"""),0)</f>
        <v>0</v>
      </c>
      <c r="L256" s="2">
        <f ca="1">IFERROR(__xludf.DUMMYFUNCTION("""COMPUTED_VALUE"""),0)</f>
        <v>0</v>
      </c>
      <c r="M256" s="2">
        <f ca="1">IFERROR(__xludf.DUMMYFUNCTION("""COMPUTED_VALUE"""),0)</f>
        <v>0</v>
      </c>
      <c r="N256" s="2">
        <f ca="1">IFERROR(__xludf.DUMMYFUNCTION("""COMPUTED_VALUE"""),0)</f>
        <v>0</v>
      </c>
      <c r="O256" s="2">
        <f ca="1">IFERROR(__xludf.DUMMYFUNCTION("""COMPUTED_VALUE"""),0)</f>
        <v>0</v>
      </c>
      <c r="P256" s="2">
        <f ca="1">IFERROR(__xludf.DUMMYFUNCTION("""COMPUTED_VALUE"""),0)</f>
        <v>0</v>
      </c>
      <c r="Q256" s="2">
        <f ca="1">IFERROR(__xludf.DUMMYFUNCTION("""COMPUTED_VALUE"""),0)</f>
        <v>0</v>
      </c>
      <c r="R256" s="2">
        <f ca="1">IFERROR(__xludf.DUMMYFUNCTION("""COMPUTED_VALUE"""),0)</f>
        <v>0</v>
      </c>
      <c r="S256" s="2">
        <f ca="1">IFERROR(__xludf.DUMMYFUNCTION("""COMPUTED_VALUE"""),0)</f>
        <v>0</v>
      </c>
      <c r="T256" s="2">
        <f ca="1">IFERROR(__xludf.DUMMYFUNCTION("""COMPUTED_VALUE"""),0)</f>
        <v>0</v>
      </c>
      <c r="U256" s="2">
        <f ca="1">IFERROR(__xludf.DUMMYFUNCTION("""COMPUTED_VALUE"""),0)</f>
        <v>0</v>
      </c>
      <c r="V256" s="2">
        <f ca="1">IFERROR(__xludf.DUMMYFUNCTION("""COMPUTED_VALUE"""),0)</f>
        <v>0</v>
      </c>
      <c r="W256" s="2">
        <f ca="1">IFERROR(__xludf.DUMMYFUNCTION("""COMPUTED_VALUE"""),0)</f>
        <v>0</v>
      </c>
      <c r="X256" s="2">
        <f ca="1">IFERROR(__xludf.DUMMYFUNCTION("""COMPUTED_VALUE"""),0)</f>
        <v>0</v>
      </c>
      <c r="Y256" s="2">
        <f ca="1">IFERROR(__xludf.DUMMYFUNCTION("""COMPUTED_VALUE"""),0)</f>
        <v>0</v>
      </c>
      <c r="Z256" s="2">
        <f ca="1">IFERROR(__xludf.DUMMYFUNCTION("""COMPUTED_VALUE"""),0)</f>
        <v>0</v>
      </c>
      <c r="AA256" s="2">
        <f ca="1">IFERROR(__xludf.DUMMYFUNCTION("""COMPUTED_VALUE"""),0)</f>
        <v>0</v>
      </c>
      <c r="AB256" s="2">
        <f ca="1">IFERROR(__xludf.DUMMYFUNCTION("""COMPUTED_VALUE"""),0)</f>
        <v>0</v>
      </c>
      <c r="AC256" s="2">
        <f ca="1">IFERROR(__xludf.DUMMYFUNCTION("""COMPUTED_VALUE"""),0)</f>
        <v>0</v>
      </c>
      <c r="AD256" s="2">
        <f ca="1">IFERROR(__xludf.DUMMYFUNCTION("""COMPUTED_VALUE"""),0)</f>
        <v>0</v>
      </c>
      <c r="AE256" s="2">
        <f ca="1">IFERROR(__xludf.DUMMYFUNCTION("""COMPUTED_VALUE"""),0)</f>
        <v>0</v>
      </c>
      <c r="AF256" s="2">
        <f ca="1">IFERROR(__xludf.DUMMYFUNCTION("""COMPUTED_VALUE"""),0)</f>
        <v>0</v>
      </c>
      <c r="AG256" s="2">
        <f ca="1">IFERROR(__xludf.DUMMYFUNCTION("""COMPUTED_VALUE"""),0)</f>
        <v>0</v>
      </c>
      <c r="AH256" s="2">
        <f ca="1">IFERROR(__xludf.DUMMYFUNCTION("""COMPUTED_VALUE"""),0)</f>
        <v>0</v>
      </c>
      <c r="AI256" s="2">
        <f ca="1">IFERROR(__xludf.DUMMYFUNCTION("""COMPUTED_VALUE"""),0)</f>
        <v>0</v>
      </c>
      <c r="AJ256" s="2">
        <f ca="1">IFERROR(__xludf.DUMMYFUNCTION("""COMPUTED_VALUE"""),0)</f>
        <v>0</v>
      </c>
      <c r="AK256" s="2">
        <f ca="1">IFERROR(__xludf.DUMMYFUNCTION("""COMPUTED_VALUE"""),0)</f>
        <v>0</v>
      </c>
      <c r="AL256" s="2">
        <f ca="1">IFERROR(__xludf.DUMMYFUNCTION("""COMPUTED_VALUE"""),0)</f>
        <v>0</v>
      </c>
      <c r="AM256" s="2">
        <f ca="1">IFERROR(__xludf.DUMMYFUNCTION("""COMPUTED_VALUE"""),0)</f>
        <v>0</v>
      </c>
      <c r="AN256" s="2">
        <f ca="1">IFERROR(__xludf.DUMMYFUNCTION("""COMPUTED_VALUE"""),0)</f>
        <v>0</v>
      </c>
      <c r="AO256" s="2">
        <f ca="1">IFERROR(__xludf.DUMMYFUNCTION("""COMPUTED_VALUE"""),0)</f>
        <v>0</v>
      </c>
      <c r="AP256" s="2">
        <f ca="1">IFERROR(__xludf.DUMMYFUNCTION("""COMPUTED_VALUE"""),0)</f>
        <v>0</v>
      </c>
      <c r="AQ256" s="2">
        <f ca="1">IFERROR(__xludf.DUMMYFUNCTION("""COMPUTED_VALUE"""),0)</f>
        <v>0</v>
      </c>
      <c r="AR256" s="2">
        <f ca="1">IFERROR(__xludf.DUMMYFUNCTION("""COMPUTED_VALUE"""),0)</f>
        <v>0</v>
      </c>
      <c r="AS256" s="2">
        <f ca="1">IFERROR(__xludf.DUMMYFUNCTION("""COMPUTED_VALUE"""),0)</f>
        <v>0</v>
      </c>
      <c r="AT256" s="2">
        <f ca="1">IFERROR(__xludf.DUMMYFUNCTION("""COMPUTED_VALUE"""),0)</f>
        <v>0</v>
      </c>
      <c r="AU256" s="2">
        <f ca="1">IFERROR(__xludf.DUMMYFUNCTION("""COMPUTED_VALUE"""),0)</f>
        <v>0</v>
      </c>
      <c r="AV256" s="2">
        <f ca="1">IFERROR(__xludf.DUMMYFUNCTION("""COMPUTED_VALUE"""),0)</f>
        <v>0</v>
      </c>
      <c r="AW256" s="2">
        <f ca="1">IFERROR(__xludf.DUMMYFUNCTION("""COMPUTED_VALUE"""),0)</f>
        <v>0</v>
      </c>
      <c r="AX256" s="2">
        <f ca="1">IFERROR(__xludf.DUMMYFUNCTION("""COMPUTED_VALUE"""),0)</f>
        <v>0</v>
      </c>
      <c r="AY256" s="2">
        <f ca="1">IFERROR(__xludf.DUMMYFUNCTION("""COMPUTED_VALUE"""),0)</f>
        <v>0</v>
      </c>
      <c r="AZ256" s="2">
        <f ca="1">IFERROR(__xludf.DUMMYFUNCTION("""COMPUTED_VALUE"""),0)</f>
        <v>0</v>
      </c>
    </row>
    <row r="257" spans="1:52" ht="13.2" x14ac:dyDescent="0.25">
      <c r="A257" s="2" t="str">
        <f ca="1">IFERROR(__xludf.DUMMYFUNCTION("""COMPUTED_VALUE"""),"Harrison County, KY")</f>
        <v>Harrison County, KY</v>
      </c>
      <c r="B257" s="2" t="str">
        <f ca="1">IFERROR(__xludf.DUMMYFUNCTION("""COMPUTED_VALUE"""),"US")</f>
        <v>US</v>
      </c>
      <c r="C257" s="2">
        <f ca="1">IFERROR(__xludf.DUMMYFUNCTION("""COMPUTED_VALUE"""),38.4333)</f>
        <v>38.433300000000003</v>
      </c>
      <c r="D257" s="2">
        <f ca="1">IFERROR(__xludf.DUMMYFUNCTION("""COMPUTED_VALUE"""),-84.3542)</f>
        <v>-84.354200000000006</v>
      </c>
      <c r="E257" s="2">
        <f ca="1">IFERROR(__xludf.DUMMYFUNCTION("""COMPUTED_VALUE"""),0)</f>
        <v>0</v>
      </c>
      <c r="F257" s="2">
        <f ca="1">IFERROR(__xludf.DUMMYFUNCTION("""COMPUTED_VALUE"""),0)</f>
        <v>0</v>
      </c>
      <c r="G257" s="2">
        <f ca="1">IFERROR(__xludf.DUMMYFUNCTION("""COMPUTED_VALUE"""),0)</f>
        <v>0</v>
      </c>
      <c r="H257" s="2">
        <f ca="1">IFERROR(__xludf.DUMMYFUNCTION("""COMPUTED_VALUE"""),0)</f>
        <v>0</v>
      </c>
      <c r="I257" s="2">
        <f ca="1">IFERROR(__xludf.DUMMYFUNCTION("""COMPUTED_VALUE"""),0)</f>
        <v>0</v>
      </c>
      <c r="J257" s="2">
        <f ca="1">IFERROR(__xludf.DUMMYFUNCTION("""COMPUTED_VALUE"""),0)</f>
        <v>0</v>
      </c>
      <c r="K257" s="2">
        <f ca="1">IFERROR(__xludf.DUMMYFUNCTION("""COMPUTED_VALUE"""),0)</f>
        <v>0</v>
      </c>
      <c r="L257" s="2">
        <f ca="1">IFERROR(__xludf.DUMMYFUNCTION("""COMPUTED_VALUE"""),0)</f>
        <v>0</v>
      </c>
      <c r="M257" s="2">
        <f ca="1">IFERROR(__xludf.DUMMYFUNCTION("""COMPUTED_VALUE"""),0)</f>
        <v>0</v>
      </c>
      <c r="N257" s="2">
        <f ca="1">IFERROR(__xludf.DUMMYFUNCTION("""COMPUTED_VALUE"""),0)</f>
        <v>0</v>
      </c>
      <c r="O257" s="2">
        <f ca="1">IFERROR(__xludf.DUMMYFUNCTION("""COMPUTED_VALUE"""),0)</f>
        <v>0</v>
      </c>
      <c r="P257" s="2">
        <f ca="1">IFERROR(__xludf.DUMMYFUNCTION("""COMPUTED_VALUE"""),0)</f>
        <v>0</v>
      </c>
      <c r="Q257" s="2">
        <f ca="1">IFERROR(__xludf.DUMMYFUNCTION("""COMPUTED_VALUE"""),0)</f>
        <v>0</v>
      </c>
      <c r="R257" s="2">
        <f ca="1">IFERROR(__xludf.DUMMYFUNCTION("""COMPUTED_VALUE"""),0)</f>
        <v>0</v>
      </c>
      <c r="S257" s="2">
        <f ca="1">IFERROR(__xludf.DUMMYFUNCTION("""COMPUTED_VALUE"""),0)</f>
        <v>0</v>
      </c>
      <c r="T257" s="2">
        <f ca="1">IFERROR(__xludf.DUMMYFUNCTION("""COMPUTED_VALUE"""),0)</f>
        <v>0</v>
      </c>
      <c r="U257" s="2">
        <f ca="1">IFERROR(__xludf.DUMMYFUNCTION("""COMPUTED_VALUE"""),0)</f>
        <v>0</v>
      </c>
      <c r="V257" s="2">
        <f ca="1">IFERROR(__xludf.DUMMYFUNCTION("""COMPUTED_VALUE"""),0)</f>
        <v>0</v>
      </c>
      <c r="W257" s="2">
        <f ca="1">IFERROR(__xludf.DUMMYFUNCTION("""COMPUTED_VALUE"""),0)</f>
        <v>0</v>
      </c>
      <c r="X257" s="2">
        <f ca="1">IFERROR(__xludf.DUMMYFUNCTION("""COMPUTED_VALUE"""),0)</f>
        <v>0</v>
      </c>
      <c r="Y257" s="2">
        <f ca="1">IFERROR(__xludf.DUMMYFUNCTION("""COMPUTED_VALUE"""),0)</f>
        <v>0</v>
      </c>
      <c r="Z257" s="2">
        <f ca="1">IFERROR(__xludf.DUMMYFUNCTION("""COMPUTED_VALUE"""),0)</f>
        <v>0</v>
      </c>
      <c r="AA257" s="2">
        <f ca="1">IFERROR(__xludf.DUMMYFUNCTION("""COMPUTED_VALUE"""),0)</f>
        <v>0</v>
      </c>
      <c r="AB257" s="2">
        <f ca="1">IFERROR(__xludf.DUMMYFUNCTION("""COMPUTED_VALUE"""),0)</f>
        <v>0</v>
      </c>
      <c r="AC257" s="2">
        <f ca="1">IFERROR(__xludf.DUMMYFUNCTION("""COMPUTED_VALUE"""),0)</f>
        <v>0</v>
      </c>
      <c r="AD257" s="2">
        <f ca="1">IFERROR(__xludf.DUMMYFUNCTION("""COMPUTED_VALUE"""),0)</f>
        <v>0</v>
      </c>
      <c r="AE257" s="2">
        <f ca="1">IFERROR(__xludf.DUMMYFUNCTION("""COMPUTED_VALUE"""),0)</f>
        <v>0</v>
      </c>
      <c r="AF257" s="2">
        <f ca="1">IFERROR(__xludf.DUMMYFUNCTION("""COMPUTED_VALUE"""),0)</f>
        <v>0</v>
      </c>
      <c r="AG257" s="2">
        <f ca="1">IFERROR(__xludf.DUMMYFUNCTION("""COMPUTED_VALUE"""),0)</f>
        <v>0</v>
      </c>
      <c r="AH257" s="2">
        <f ca="1">IFERROR(__xludf.DUMMYFUNCTION("""COMPUTED_VALUE"""),0)</f>
        <v>0</v>
      </c>
      <c r="AI257" s="2">
        <f ca="1">IFERROR(__xludf.DUMMYFUNCTION("""COMPUTED_VALUE"""),0)</f>
        <v>0</v>
      </c>
      <c r="AJ257" s="2">
        <f ca="1">IFERROR(__xludf.DUMMYFUNCTION("""COMPUTED_VALUE"""),0)</f>
        <v>0</v>
      </c>
      <c r="AK257" s="2">
        <f ca="1">IFERROR(__xludf.DUMMYFUNCTION("""COMPUTED_VALUE"""),0)</f>
        <v>0</v>
      </c>
      <c r="AL257" s="2">
        <f ca="1">IFERROR(__xludf.DUMMYFUNCTION("""COMPUTED_VALUE"""),0)</f>
        <v>0</v>
      </c>
      <c r="AM257" s="2">
        <f ca="1">IFERROR(__xludf.DUMMYFUNCTION("""COMPUTED_VALUE"""),0)</f>
        <v>0</v>
      </c>
      <c r="AN257" s="2">
        <f ca="1">IFERROR(__xludf.DUMMYFUNCTION("""COMPUTED_VALUE"""),0)</f>
        <v>0</v>
      </c>
      <c r="AO257" s="2">
        <f ca="1">IFERROR(__xludf.DUMMYFUNCTION("""COMPUTED_VALUE"""),0)</f>
        <v>0</v>
      </c>
      <c r="AP257" s="2">
        <f ca="1">IFERROR(__xludf.DUMMYFUNCTION("""COMPUTED_VALUE"""),0)</f>
        <v>0</v>
      </c>
      <c r="AQ257" s="2">
        <f ca="1">IFERROR(__xludf.DUMMYFUNCTION("""COMPUTED_VALUE"""),0)</f>
        <v>0</v>
      </c>
      <c r="AR257" s="2">
        <f ca="1">IFERROR(__xludf.DUMMYFUNCTION("""COMPUTED_VALUE"""),0)</f>
        <v>0</v>
      </c>
      <c r="AS257" s="2">
        <f ca="1">IFERROR(__xludf.DUMMYFUNCTION("""COMPUTED_VALUE"""),0)</f>
        <v>0</v>
      </c>
      <c r="AT257" s="2">
        <f ca="1">IFERROR(__xludf.DUMMYFUNCTION("""COMPUTED_VALUE"""),0)</f>
        <v>0</v>
      </c>
      <c r="AU257" s="2">
        <f ca="1">IFERROR(__xludf.DUMMYFUNCTION("""COMPUTED_VALUE"""),0)</f>
        <v>0</v>
      </c>
      <c r="AV257" s="2">
        <f ca="1">IFERROR(__xludf.DUMMYFUNCTION("""COMPUTED_VALUE"""),0)</f>
        <v>0</v>
      </c>
      <c r="AW257" s="2">
        <f ca="1">IFERROR(__xludf.DUMMYFUNCTION("""COMPUTED_VALUE"""),0)</f>
        <v>0</v>
      </c>
      <c r="AX257" s="2">
        <f ca="1">IFERROR(__xludf.DUMMYFUNCTION("""COMPUTED_VALUE"""),0)</f>
        <v>0</v>
      </c>
      <c r="AY257" s="2">
        <f ca="1">IFERROR(__xludf.DUMMYFUNCTION("""COMPUTED_VALUE"""),0)</f>
        <v>0</v>
      </c>
      <c r="AZ257" s="2">
        <f ca="1">IFERROR(__xludf.DUMMYFUNCTION("""COMPUTED_VALUE"""),0)</f>
        <v>0</v>
      </c>
    </row>
    <row r="258" spans="1:52" ht="13.2" x14ac:dyDescent="0.25">
      <c r="A258" s="2" t="str">
        <f ca="1">IFERROR(__xludf.DUMMYFUNCTION("""COMPUTED_VALUE"""),"")</f>
        <v/>
      </c>
      <c r="B258" s="2" t="str">
        <f ca="1">IFERROR(__xludf.DUMMYFUNCTION("""COMPUTED_VALUE"""),"Brunei")</f>
        <v>Brunei</v>
      </c>
      <c r="C258" s="2">
        <f ca="1">IFERROR(__xludf.DUMMYFUNCTION("""COMPUTED_VALUE"""),4.5353)</f>
        <v>4.5353000000000003</v>
      </c>
      <c r="D258" s="2">
        <f ca="1">IFERROR(__xludf.DUMMYFUNCTION("""COMPUTED_VALUE"""),114.7277)</f>
        <v>114.7277</v>
      </c>
      <c r="E258" s="2">
        <f ca="1">IFERROR(__xludf.DUMMYFUNCTION("""COMPUTED_VALUE"""),0)</f>
        <v>0</v>
      </c>
      <c r="F258" s="2">
        <f ca="1">IFERROR(__xludf.DUMMYFUNCTION("""COMPUTED_VALUE"""),0)</f>
        <v>0</v>
      </c>
      <c r="G258" s="2">
        <f ca="1">IFERROR(__xludf.DUMMYFUNCTION("""COMPUTED_VALUE"""),0)</f>
        <v>0</v>
      </c>
      <c r="H258" s="2">
        <f ca="1">IFERROR(__xludf.DUMMYFUNCTION("""COMPUTED_VALUE"""),0)</f>
        <v>0</v>
      </c>
      <c r="I258" s="2">
        <f ca="1">IFERROR(__xludf.DUMMYFUNCTION("""COMPUTED_VALUE"""),0)</f>
        <v>0</v>
      </c>
      <c r="J258" s="2">
        <f ca="1">IFERROR(__xludf.DUMMYFUNCTION("""COMPUTED_VALUE"""),0)</f>
        <v>0</v>
      </c>
      <c r="K258" s="2">
        <f ca="1">IFERROR(__xludf.DUMMYFUNCTION("""COMPUTED_VALUE"""),0)</f>
        <v>0</v>
      </c>
      <c r="L258" s="2">
        <f ca="1">IFERROR(__xludf.DUMMYFUNCTION("""COMPUTED_VALUE"""),0)</f>
        <v>0</v>
      </c>
      <c r="M258" s="2">
        <f ca="1">IFERROR(__xludf.DUMMYFUNCTION("""COMPUTED_VALUE"""),0)</f>
        <v>0</v>
      </c>
      <c r="N258" s="2">
        <f ca="1">IFERROR(__xludf.DUMMYFUNCTION("""COMPUTED_VALUE"""),0)</f>
        <v>0</v>
      </c>
      <c r="O258" s="2">
        <f ca="1">IFERROR(__xludf.DUMMYFUNCTION("""COMPUTED_VALUE"""),0)</f>
        <v>0</v>
      </c>
      <c r="P258" s="2">
        <f ca="1">IFERROR(__xludf.DUMMYFUNCTION("""COMPUTED_VALUE"""),0)</f>
        <v>0</v>
      </c>
      <c r="Q258" s="2">
        <f ca="1">IFERROR(__xludf.DUMMYFUNCTION("""COMPUTED_VALUE"""),0)</f>
        <v>0</v>
      </c>
      <c r="R258" s="2">
        <f ca="1">IFERROR(__xludf.DUMMYFUNCTION("""COMPUTED_VALUE"""),0)</f>
        <v>0</v>
      </c>
      <c r="S258" s="2">
        <f ca="1">IFERROR(__xludf.DUMMYFUNCTION("""COMPUTED_VALUE"""),0)</f>
        <v>0</v>
      </c>
      <c r="T258" s="2">
        <f ca="1">IFERROR(__xludf.DUMMYFUNCTION("""COMPUTED_VALUE"""),0)</f>
        <v>0</v>
      </c>
      <c r="U258" s="2">
        <f ca="1">IFERROR(__xludf.DUMMYFUNCTION("""COMPUTED_VALUE"""),0)</f>
        <v>0</v>
      </c>
      <c r="V258" s="2">
        <f ca="1">IFERROR(__xludf.DUMMYFUNCTION("""COMPUTED_VALUE"""),0)</f>
        <v>0</v>
      </c>
      <c r="W258" s="2">
        <f ca="1">IFERROR(__xludf.DUMMYFUNCTION("""COMPUTED_VALUE"""),0)</f>
        <v>0</v>
      </c>
      <c r="X258" s="2">
        <f ca="1">IFERROR(__xludf.DUMMYFUNCTION("""COMPUTED_VALUE"""),0)</f>
        <v>0</v>
      </c>
      <c r="Y258" s="2">
        <f ca="1">IFERROR(__xludf.DUMMYFUNCTION("""COMPUTED_VALUE"""),0)</f>
        <v>0</v>
      </c>
      <c r="Z258" s="2">
        <f ca="1">IFERROR(__xludf.DUMMYFUNCTION("""COMPUTED_VALUE"""),0)</f>
        <v>0</v>
      </c>
      <c r="AA258" s="2">
        <f ca="1">IFERROR(__xludf.DUMMYFUNCTION("""COMPUTED_VALUE"""),0)</f>
        <v>0</v>
      </c>
      <c r="AB258" s="2">
        <f ca="1">IFERROR(__xludf.DUMMYFUNCTION("""COMPUTED_VALUE"""),0)</f>
        <v>0</v>
      </c>
      <c r="AC258" s="2">
        <f ca="1">IFERROR(__xludf.DUMMYFUNCTION("""COMPUTED_VALUE"""),0)</f>
        <v>0</v>
      </c>
      <c r="AD258" s="2">
        <f ca="1">IFERROR(__xludf.DUMMYFUNCTION("""COMPUTED_VALUE"""),0)</f>
        <v>0</v>
      </c>
      <c r="AE258" s="2">
        <f ca="1">IFERROR(__xludf.DUMMYFUNCTION("""COMPUTED_VALUE"""),0)</f>
        <v>0</v>
      </c>
      <c r="AF258" s="2">
        <f ca="1">IFERROR(__xludf.DUMMYFUNCTION("""COMPUTED_VALUE"""),0)</f>
        <v>0</v>
      </c>
      <c r="AG258" s="2">
        <f ca="1">IFERROR(__xludf.DUMMYFUNCTION("""COMPUTED_VALUE"""),0)</f>
        <v>0</v>
      </c>
      <c r="AH258" s="2">
        <f ca="1">IFERROR(__xludf.DUMMYFUNCTION("""COMPUTED_VALUE"""),0)</f>
        <v>0</v>
      </c>
      <c r="AI258" s="2">
        <f ca="1">IFERROR(__xludf.DUMMYFUNCTION("""COMPUTED_VALUE"""),0)</f>
        <v>0</v>
      </c>
      <c r="AJ258" s="2">
        <f ca="1">IFERROR(__xludf.DUMMYFUNCTION("""COMPUTED_VALUE"""),0)</f>
        <v>0</v>
      </c>
      <c r="AK258" s="2">
        <f ca="1">IFERROR(__xludf.DUMMYFUNCTION("""COMPUTED_VALUE"""),0)</f>
        <v>0</v>
      </c>
      <c r="AL258" s="2">
        <f ca="1">IFERROR(__xludf.DUMMYFUNCTION("""COMPUTED_VALUE"""),0)</f>
        <v>0</v>
      </c>
      <c r="AM258" s="2">
        <f ca="1">IFERROR(__xludf.DUMMYFUNCTION("""COMPUTED_VALUE"""),0)</f>
        <v>0</v>
      </c>
      <c r="AN258" s="2">
        <f ca="1">IFERROR(__xludf.DUMMYFUNCTION("""COMPUTED_VALUE"""),0)</f>
        <v>0</v>
      </c>
      <c r="AO258" s="2">
        <f ca="1">IFERROR(__xludf.DUMMYFUNCTION("""COMPUTED_VALUE"""),0)</f>
        <v>0</v>
      </c>
      <c r="AP258" s="2">
        <f ca="1">IFERROR(__xludf.DUMMYFUNCTION("""COMPUTED_VALUE"""),0)</f>
        <v>0</v>
      </c>
      <c r="AQ258" s="2">
        <f ca="1">IFERROR(__xludf.DUMMYFUNCTION("""COMPUTED_VALUE"""),0)</f>
        <v>0</v>
      </c>
      <c r="AR258" s="2">
        <f ca="1">IFERROR(__xludf.DUMMYFUNCTION("""COMPUTED_VALUE"""),0)</f>
        <v>0</v>
      </c>
      <c r="AS258" s="2">
        <f ca="1">IFERROR(__xludf.DUMMYFUNCTION("""COMPUTED_VALUE"""),0)</f>
        <v>0</v>
      </c>
      <c r="AT258" s="2">
        <f ca="1">IFERROR(__xludf.DUMMYFUNCTION("""COMPUTED_VALUE"""),0)</f>
        <v>0</v>
      </c>
      <c r="AU258" s="2">
        <f ca="1">IFERROR(__xludf.DUMMYFUNCTION("""COMPUTED_VALUE"""),0)</f>
        <v>0</v>
      </c>
      <c r="AV258" s="2">
        <f ca="1">IFERROR(__xludf.DUMMYFUNCTION("""COMPUTED_VALUE"""),0)</f>
        <v>0</v>
      </c>
      <c r="AW258" s="2">
        <f ca="1">IFERROR(__xludf.DUMMYFUNCTION("""COMPUTED_VALUE"""),0)</f>
        <v>0</v>
      </c>
      <c r="AX258" s="2">
        <f ca="1">IFERROR(__xludf.DUMMYFUNCTION("""COMPUTED_VALUE"""),0)</f>
        <v>0</v>
      </c>
      <c r="AY258" s="2">
        <f ca="1">IFERROR(__xludf.DUMMYFUNCTION("""COMPUTED_VALUE"""),0)</f>
        <v>0</v>
      </c>
      <c r="AZ258" s="2">
        <f ca="1">IFERROR(__xludf.DUMMYFUNCTION("""COMPUTED_VALUE"""),0)</f>
        <v>0</v>
      </c>
    </row>
    <row r="259" spans="1:52" ht="13.2" x14ac:dyDescent="0.25">
      <c r="A259" s="2" t="str">
        <f ca="1">IFERROR(__xludf.DUMMYFUNCTION("""COMPUTED_VALUE"""),"Bennington County, VT")</f>
        <v>Bennington County, VT</v>
      </c>
      <c r="B259" s="2" t="str">
        <f ca="1">IFERROR(__xludf.DUMMYFUNCTION("""COMPUTED_VALUE"""),"US")</f>
        <v>US</v>
      </c>
      <c r="C259" s="2">
        <f ca="1">IFERROR(__xludf.DUMMYFUNCTION("""COMPUTED_VALUE"""),43.0279)</f>
        <v>43.027900000000002</v>
      </c>
      <c r="D259" s="2">
        <f ca="1">IFERROR(__xludf.DUMMYFUNCTION("""COMPUTED_VALUE"""),-73.135)</f>
        <v>-73.135000000000005</v>
      </c>
      <c r="E259" s="2">
        <f ca="1">IFERROR(__xludf.DUMMYFUNCTION("""COMPUTED_VALUE"""),0)</f>
        <v>0</v>
      </c>
      <c r="F259" s="2">
        <f ca="1">IFERROR(__xludf.DUMMYFUNCTION("""COMPUTED_VALUE"""),0)</f>
        <v>0</v>
      </c>
      <c r="G259" s="2">
        <f ca="1">IFERROR(__xludf.DUMMYFUNCTION("""COMPUTED_VALUE"""),0)</f>
        <v>0</v>
      </c>
      <c r="H259" s="2">
        <f ca="1">IFERROR(__xludf.DUMMYFUNCTION("""COMPUTED_VALUE"""),0)</f>
        <v>0</v>
      </c>
      <c r="I259" s="2">
        <f ca="1">IFERROR(__xludf.DUMMYFUNCTION("""COMPUTED_VALUE"""),0)</f>
        <v>0</v>
      </c>
      <c r="J259" s="2">
        <f ca="1">IFERROR(__xludf.DUMMYFUNCTION("""COMPUTED_VALUE"""),0)</f>
        <v>0</v>
      </c>
      <c r="K259" s="2">
        <f ca="1">IFERROR(__xludf.DUMMYFUNCTION("""COMPUTED_VALUE"""),0)</f>
        <v>0</v>
      </c>
      <c r="L259" s="2">
        <f ca="1">IFERROR(__xludf.DUMMYFUNCTION("""COMPUTED_VALUE"""),0)</f>
        <v>0</v>
      </c>
      <c r="M259" s="2">
        <f ca="1">IFERROR(__xludf.DUMMYFUNCTION("""COMPUTED_VALUE"""),0)</f>
        <v>0</v>
      </c>
      <c r="N259" s="2">
        <f ca="1">IFERROR(__xludf.DUMMYFUNCTION("""COMPUTED_VALUE"""),0)</f>
        <v>0</v>
      </c>
      <c r="O259" s="2">
        <f ca="1">IFERROR(__xludf.DUMMYFUNCTION("""COMPUTED_VALUE"""),0)</f>
        <v>0</v>
      </c>
      <c r="P259" s="2">
        <f ca="1">IFERROR(__xludf.DUMMYFUNCTION("""COMPUTED_VALUE"""),0)</f>
        <v>0</v>
      </c>
      <c r="Q259" s="2">
        <f ca="1">IFERROR(__xludf.DUMMYFUNCTION("""COMPUTED_VALUE"""),0)</f>
        <v>0</v>
      </c>
      <c r="R259" s="2">
        <f ca="1">IFERROR(__xludf.DUMMYFUNCTION("""COMPUTED_VALUE"""),0)</f>
        <v>0</v>
      </c>
      <c r="S259" s="2">
        <f ca="1">IFERROR(__xludf.DUMMYFUNCTION("""COMPUTED_VALUE"""),0)</f>
        <v>0</v>
      </c>
      <c r="T259" s="2">
        <f ca="1">IFERROR(__xludf.DUMMYFUNCTION("""COMPUTED_VALUE"""),0)</f>
        <v>0</v>
      </c>
      <c r="U259" s="2">
        <f ca="1">IFERROR(__xludf.DUMMYFUNCTION("""COMPUTED_VALUE"""),0)</f>
        <v>0</v>
      </c>
      <c r="V259" s="2">
        <f ca="1">IFERROR(__xludf.DUMMYFUNCTION("""COMPUTED_VALUE"""),0)</f>
        <v>0</v>
      </c>
      <c r="W259" s="2">
        <f ca="1">IFERROR(__xludf.DUMMYFUNCTION("""COMPUTED_VALUE"""),0)</f>
        <v>0</v>
      </c>
      <c r="X259" s="2">
        <f ca="1">IFERROR(__xludf.DUMMYFUNCTION("""COMPUTED_VALUE"""),0)</f>
        <v>0</v>
      </c>
      <c r="Y259" s="2">
        <f ca="1">IFERROR(__xludf.DUMMYFUNCTION("""COMPUTED_VALUE"""),0)</f>
        <v>0</v>
      </c>
      <c r="Z259" s="2">
        <f ca="1">IFERROR(__xludf.DUMMYFUNCTION("""COMPUTED_VALUE"""),0)</f>
        <v>0</v>
      </c>
      <c r="AA259" s="2">
        <f ca="1">IFERROR(__xludf.DUMMYFUNCTION("""COMPUTED_VALUE"""),0)</f>
        <v>0</v>
      </c>
      <c r="AB259" s="2">
        <f ca="1">IFERROR(__xludf.DUMMYFUNCTION("""COMPUTED_VALUE"""),0)</f>
        <v>0</v>
      </c>
      <c r="AC259" s="2">
        <f ca="1">IFERROR(__xludf.DUMMYFUNCTION("""COMPUTED_VALUE"""),0)</f>
        <v>0</v>
      </c>
      <c r="AD259" s="2">
        <f ca="1">IFERROR(__xludf.DUMMYFUNCTION("""COMPUTED_VALUE"""),0)</f>
        <v>0</v>
      </c>
      <c r="AE259" s="2">
        <f ca="1">IFERROR(__xludf.DUMMYFUNCTION("""COMPUTED_VALUE"""),0)</f>
        <v>0</v>
      </c>
      <c r="AF259" s="2">
        <f ca="1">IFERROR(__xludf.DUMMYFUNCTION("""COMPUTED_VALUE"""),0)</f>
        <v>0</v>
      </c>
      <c r="AG259" s="2">
        <f ca="1">IFERROR(__xludf.DUMMYFUNCTION("""COMPUTED_VALUE"""),0)</f>
        <v>0</v>
      </c>
      <c r="AH259" s="2">
        <f ca="1">IFERROR(__xludf.DUMMYFUNCTION("""COMPUTED_VALUE"""),0)</f>
        <v>0</v>
      </c>
      <c r="AI259" s="2">
        <f ca="1">IFERROR(__xludf.DUMMYFUNCTION("""COMPUTED_VALUE"""),0)</f>
        <v>0</v>
      </c>
      <c r="AJ259" s="2">
        <f ca="1">IFERROR(__xludf.DUMMYFUNCTION("""COMPUTED_VALUE"""),0)</f>
        <v>0</v>
      </c>
      <c r="AK259" s="2">
        <f ca="1">IFERROR(__xludf.DUMMYFUNCTION("""COMPUTED_VALUE"""),0)</f>
        <v>0</v>
      </c>
      <c r="AL259" s="2">
        <f ca="1">IFERROR(__xludf.DUMMYFUNCTION("""COMPUTED_VALUE"""),0)</f>
        <v>0</v>
      </c>
      <c r="AM259" s="2">
        <f ca="1">IFERROR(__xludf.DUMMYFUNCTION("""COMPUTED_VALUE"""),0)</f>
        <v>0</v>
      </c>
      <c r="AN259" s="2">
        <f ca="1">IFERROR(__xludf.DUMMYFUNCTION("""COMPUTED_VALUE"""),0)</f>
        <v>0</v>
      </c>
      <c r="AO259" s="2">
        <f ca="1">IFERROR(__xludf.DUMMYFUNCTION("""COMPUTED_VALUE"""),0)</f>
        <v>0</v>
      </c>
      <c r="AP259" s="2">
        <f ca="1">IFERROR(__xludf.DUMMYFUNCTION("""COMPUTED_VALUE"""),0)</f>
        <v>0</v>
      </c>
      <c r="AQ259" s="2">
        <f ca="1">IFERROR(__xludf.DUMMYFUNCTION("""COMPUTED_VALUE"""),0)</f>
        <v>0</v>
      </c>
      <c r="AR259" s="2">
        <f ca="1">IFERROR(__xludf.DUMMYFUNCTION("""COMPUTED_VALUE"""),0)</f>
        <v>0</v>
      </c>
      <c r="AS259" s="2">
        <f ca="1">IFERROR(__xludf.DUMMYFUNCTION("""COMPUTED_VALUE"""),0)</f>
        <v>0</v>
      </c>
      <c r="AT259" s="2">
        <f ca="1">IFERROR(__xludf.DUMMYFUNCTION("""COMPUTED_VALUE"""),0)</f>
        <v>0</v>
      </c>
      <c r="AU259" s="2">
        <f ca="1">IFERROR(__xludf.DUMMYFUNCTION("""COMPUTED_VALUE"""),0)</f>
        <v>0</v>
      </c>
      <c r="AV259" s="2">
        <f ca="1">IFERROR(__xludf.DUMMYFUNCTION("""COMPUTED_VALUE"""),0)</f>
        <v>0</v>
      </c>
      <c r="AW259" s="2">
        <f ca="1">IFERROR(__xludf.DUMMYFUNCTION("""COMPUTED_VALUE"""),0)</f>
        <v>0</v>
      </c>
      <c r="AX259" s="2">
        <f ca="1">IFERROR(__xludf.DUMMYFUNCTION("""COMPUTED_VALUE"""),0)</f>
        <v>0</v>
      </c>
      <c r="AY259" s="2">
        <f ca="1">IFERROR(__xludf.DUMMYFUNCTION("""COMPUTED_VALUE"""),0)</f>
        <v>0</v>
      </c>
      <c r="AZ259" s="2">
        <f ca="1">IFERROR(__xludf.DUMMYFUNCTION("""COMPUTED_VALUE"""),0)</f>
        <v>0</v>
      </c>
    </row>
    <row r="260" spans="1:52" ht="13.2" x14ac:dyDescent="0.25">
      <c r="A260" s="2" t="str">
        <f ca="1">IFERROR(__xludf.DUMMYFUNCTION("""COMPUTED_VALUE"""),"Carver County, MN")</f>
        <v>Carver County, MN</v>
      </c>
      <c r="B260" s="2" t="str">
        <f ca="1">IFERROR(__xludf.DUMMYFUNCTION("""COMPUTED_VALUE"""),"US")</f>
        <v>US</v>
      </c>
      <c r="C260" s="2">
        <f ca="1">IFERROR(__xludf.DUMMYFUNCTION("""COMPUTED_VALUE"""),44.8254)</f>
        <v>44.825400000000002</v>
      </c>
      <c r="D260" s="2">
        <f ca="1">IFERROR(__xludf.DUMMYFUNCTION("""COMPUTED_VALUE"""),-93.7842)</f>
        <v>-93.784199999999998</v>
      </c>
      <c r="E260" s="2">
        <f ca="1">IFERROR(__xludf.DUMMYFUNCTION("""COMPUTED_VALUE"""),0)</f>
        <v>0</v>
      </c>
      <c r="F260" s="2">
        <f ca="1">IFERROR(__xludf.DUMMYFUNCTION("""COMPUTED_VALUE"""),0)</f>
        <v>0</v>
      </c>
      <c r="G260" s="2">
        <f ca="1">IFERROR(__xludf.DUMMYFUNCTION("""COMPUTED_VALUE"""),0)</f>
        <v>0</v>
      </c>
      <c r="H260" s="2">
        <f ca="1">IFERROR(__xludf.DUMMYFUNCTION("""COMPUTED_VALUE"""),0)</f>
        <v>0</v>
      </c>
      <c r="I260" s="2">
        <f ca="1">IFERROR(__xludf.DUMMYFUNCTION("""COMPUTED_VALUE"""),0)</f>
        <v>0</v>
      </c>
      <c r="J260" s="2">
        <f ca="1">IFERROR(__xludf.DUMMYFUNCTION("""COMPUTED_VALUE"""),0)</f>
        <v>0</v>
      </c>
      <c r="K260" s="2">
        <f ca="1">IFERROR(__xludf.DUMMYFUNCTION("""COMPUTED_VALUE"""),0)</f>
        <v>0</v>
      </c>
      <c r="L260" s="2">
        <f ca="1">IFERROR(__xludf.DUMMYFUNCTION("""COMPUTED_VALUE"""),0)</f>
        <v>0</v>
      </c>
      <c r="M260" s="2">
        <f ca="1">IFERROR(__xludf.DUMMYFUNCTION("""COMPUTED_VALUE"""),0)</f>
        <v>0</v>
      </c>
      <c r="N260" s="2">
        <f ca="1">IFERROR(__xludf.DUMMYFUNCTION("""COMPUTED_VALUE"""),0)</f>
        <v>0</v>
      </c>
      <c r="O260" s="2">
        <f ca="1">IFERROR(__xludf.DUMMYFUNCTION("""COMPUTED_VALUE"""),0)</f>
        <v>0</v>
      </c>
      <c r="P260" s="2">
        <f ca="1">IFERROR(__xludf.DUMMYFUNCTION("""COMPUTED_VALUE"""),0)</f>
        <v>0</v>
      </c>
      <c r="Q260" s="2">
        <f ca="1">IFERROR(__xludf.DUMMYFUNCTION("""COMPUTED_VALUE"""),0)</f>
        <v>0</v>
      </c>
      <c r="R260" s="2">
        <f ca="1">IFERROR(__xludf.DUMMYFUNCTION("""COMPUTED_VALUE"""),0)</f>
        <v>0</v>
      </c>
      <c r="S260" s="2">
        <f ca="1">IFERROR(__xludf.DUMMYFUNCTION("""COMPUTED_VALUE"""),0)</f>
        <v>0</v>
      </c>
      <c r="T260" s="2">
        <f ca="1">IFERROR(__xludf.DUMMYFUNCTION("""COMPUTED_VALUE"""),0)</f>
        <v>0</v>
      </c>
      <c r="U260" s="2">
        <f ca="1">IFERROR(__xludf.DUMMYFUNCTION("""COMPUTED_VALUE"""),0)</f>
        <v>0</v>
      </c>
      <c r="V260" s="2">
        <f ca="1">IFERROR(__xludf.DUMMYFUNCTION("""COMPUTED_VALUE"""),0)</f>
        <v>0</v>
      </c>
      <c r="W260" s="2">
        <f ca="1">IFERROR(__xludf.DUMMYFUNCTION("""COMPUTED_VALUE"""),0)</f>
        <v>0</v>
      </c>
      <c r="X260" s="2">
        <f ca="1">IFERROR(__xludf.DUMMYFUNCTION("""COMPUTED_VALUE"""),0)</f>
        <v>0</v>
      </c>
      <c r="Y260" s="2">
        <f ca="1">IFERROR(__xludf.DUMMYFUNCTION("""COMPUTED_VALUE"""),0)</f>
        <v>0</v>
      </c>
      <c r="Z260" s="2">
        <f ca="1">IFERROR(__xludf.DUMMYFUNCTION("""COMPUTED_VALUE"""),0)</f>
        <v>0</v>
      </c>
      <c r="AA260" s="2">
        <f ca="1">IFERROR(__xludf.DUMMYFUNCTION("""COMPUTED_VALUE"""),0)</f>
        <v>0</v>
      </c>
      <c r="AB260" s="2">
        <f ca="1">IFERROR(__xludf.DUMMYFUNCTION("""COMPUTED_VALUE"""),0)</f>
        <v>0</v>
      </c>
      <c r="AC260" s="2">
        <f ca="1">IFERROR(__xludf.DUMMYFUNCTION("""COMPUTED_VALUE"""),0)</f>
        <v>0</v>
      </c>
      <c r="AD260" s="2">
        <f ca="1">IFERROR(__xludf.DUMMYFUNCTION("""COMPUTED_VALUE"""),0)</f>
        <v>0</v>
      </c>
      <c r="AE260" s="2">
        <f ca="1">IFERROR(__xludf.DUMMYFUNCTION("""COMPUTED_VALUE"""),0)</f>
        <v>0</v>
      </c>
      <c r="AF260" s="2">
        <f ca="1">IFERROR(__xludf.DUMMYFUNCTION("""COMPUTED_VALUE"""),0)</f>
        <v>0</v>
      </c>
      <c r="AG260" s="2">
        <f ca="1">IFERROR(__xludf.DUMMYFUNCTION("""COMPUTED_VALUE"""),0)</f>
        <v>0</v>
      </c>
      <c r="AH260" s="2">
        <f ca="1">IFERROR(__xludf.DUMMYFUNCTION("""COMPUTED_VALUE"""),0)</f>
        <v>0</v>
      </c>
      <c r="AI260" s="2">
        <f ca="1">IFERROR(__xludf.DUMMYFUNCTION("""COMPUTED_VALUE"""),0)</f>
        <v>0</v>
      </c>
      <c r="AJ260" s="2">
        <f ca="1">IFERROR(__xludf.DUMMYFUNCTION("""COMPUTED_VALUE"""),0)</f>
        <v>0</v>
      </c>
      <c r="AK260" s="2">
        <f ca="1">IFERROR(__xludf.DUMMYFUNCTION("""COMPUTED_VALUE"""),0)</f>
        <v>0</v>
      </c>
      <c r="AL260" s="2">
        <f ca="1">IFERROR(__xludf.DUMMYFUNCTION("""COMPUTED_VALUE"""),0)</f>
        <v>0</v>
      </c>
      <c r="AM260" s="2">
        <f ca="1">IFERROR(__xludf.DUMMYFUNCTION("""COMPUTED_VALUE"""),0)</f>
        <v>0</v>
      </c>
      <c r="AN260" s="2">
        <f ca="1">IFERROR(__xludf.DUMMYFUNCTION("""COMPUTED_VALUE"""),0)</f>
        <v>0</v>
      </c>
      <c r="AO260" s="2">
        <f ca="1">IFERROR(__xludf.DUMMYFUNCTION("""COMPUTED_VALUE"""),0)</f>
        <v>0</v>
      </c>
      <c r="AP260" s="2">
        <f ca="1">IFERROR(__xludf.DUMMYFUNCTION("""COMPUTED_VALUE"""),0)</f>
        <v>0</v>
      </c>
      <c r="AQ260" s="2">
        <f ca="1">IFERROR(__xludf.DUMMYFUNCTION("""COMPUTED_VALUE"""),0)</f>
        <v>0</v>
      </c>
      <c r="AR260" s="2">
        <f ca="1">IFERROR(__xludf.DUMMYFUNCTION("""COMPUTED_VALUE"""),0)</f>
        <v>0</v>
      </c>
      <c r="AS260" s="2">
        <f ca="1">IFERROR(__xludf.DUMMYFUNCTION("""COMPUTED_VALUE"""),0)</f>
        <v>0</v>
      </c>
      <c r="AT260" s="2">
        <f ca="1">IFERROR(__xludf.DUMMYFUNCTION("""COMPUTED_VALUE"""),0)</f>
        <v>0</v>
      </c>
      <c r="AU260" s="2">
        <f ca="1">IFERROR(__xludf.DUMMYFUNCTION("""COMPUTED_VALUE"""),0)</f>
        <v>0</v>
      </c>
      <c r="AV260" s="2">
        <f ca="1">IFERROR(__xludf.DUMMYFUNCTION("""COMPUTED_VALUE"""),0)</f>
        <v>0</v>
      </c>
      <c r="AW260" s="2">
        <f ca="1">IFERROR(__xludf.DUMMYFUNCTION("""COMPUTED_VALUE"""),0)</f>
        <v>0</v>
      </c>
      <c r="AX260" s="2">
        <f ca="1">IFERROR(__xludf.DUMMYFUNCTION("""COMPUTED_VALUE"""),0)</f>
        <v>0</v>
      </c>
      <c r="AY260" s="2">
        <f ca="1">IFERROR(__xludf.DUMMYFUNCTION("""COMPUTED_VALUE"""),0)</f>
        <v>0</v>
      </c>
      <c r="AZ260" s="2">
        <f ca="1">IFERROR(__xludf.DUMMYFUNCTION("""COMPUTED_VALUE"""),0)</f>
        <v>0</v>
      </c>
    </row>
    <row r="261" spans="1:52" ht="13.2" x14ac:dyDescent="0.25">
      <c r="A261" s="2" t="str">
        <f ca="1">IFERROR(__xludf.DUMMYFUNCTION("""COMPUTED_VALUE"""),"Charlotte County, FL")</f>
        <v>Charlotte County, FL</v>
      </c>
      <c r="B261" s="2" t="str">
        <f ca="1">IFERROR(__xludf.DUMMYFUNCTION("""COMPUTED_VALUE"""),"US")</f>
        <v>US</v>
      </c>
      <c r="C261" s="2">
        <f ca="1">IFERROR(__xludf.DUMMYFUNCTION("""COMPUTED_VALUE"""),26.8946)</f>
        <v>26.894600000000001</v>
      </c>
      <c r="D261" s="2">
        <f ca="1">IFERROR(__xludf.DUMMYFUNCTION("""COMPUTED_VALUE"""),-81.9098)</f>
        <v>-81.909800000000004</v>
      </c>
      <c r="E261" s="2">
        <f ca="1">IFERROR(__xludf.DUMMYFUNCTION("""COMPUTED_VALUE"""),0)</f>
        <v>0</v>
      </c>
      <c r="F261" s="2">
        <f ca="1">IFERROR(__xludf.DUMMYFUNCTION("""COMPUTED_VALUE"""),0)</f>
        <v>0</v>
      </c>
      <c r="G261" s="2">
        <f ca="1">IFERROR(__xludf.DUMMYFUNCTION("""COMPUTED_VALUE"""),0)</f>
        <v>0</v>
      </c>
      <c r="H261" s="2">
        <f ca="1">IFERROR(__xludf.DUMMYFUNCTION("""COMPUTED_VALUE"""),0)</f>
        <v>0</v>
      </c>
      <c r="I261" s="2">
        <f ca="1">IFERROR(__xludf.DUMMYFUNCTION("""COMPUTED_VALUE"""),0)</f>
        <v>0</v>
      </c>
      <c r="J261" s="2">
        <f ca="1">IFERROR(__xludf.DUMMYFUNCTION("""COMPUTED_VALUE"""),0)</f>
        <v>0</v>
      </c>
      <c r="K261" s="2">
        <f ca="1">IFERROR(__xludf.DUMMYFUNCTION("""COMPUTED_VALUE"""),0)</f>
        <v>0</v>
      </c>
      <c r="L261" s="2">
        <f ca="1">IFERROR(__xludf.DUMMYFUNCTION("""COMPUTED_VALUE"""),0)</f>
        <v>0</v>
      </c>
      <c r="M261" s="2">
        <f ca="1">IFERROR(__xludf.DUMMYFUNCTION("""COMPUTED_VALUE"""),0)</f>
        <v>0</v>
      </c>
      <c r="N261" s="2">
        <f ca="1">IFERROR(__xludf.DUMMYFUNCTION("""COMPUTED_VALUE"""),0)</f>
        <v>0</v>
      </c>
      <c r="O261" s="2">
        <f ca="1">IFERROR(__xludf.DUMMYFUNCTION("""COMPUTED_VALUE"""),0)</f>
        <v>0</v>
      </c>
      <c r="P261" s="2">
        <f ca="1">IFERROR(__xludf.DUMMYFUNCTION("""COMPUTED_VALUE"""),0)</f>
        <v>0</v>
      </c>
      <c r="Q261" s="2">
        <f ca="1">IFERROR(__xludf.DUMMYFUNCTION("""COMPUTED_VALUE"""),0)</f>
        <v>0</v>
      </c>
      <c r="R261" s="2">
        <f ca="1">IFERROR(__xludf.DUMMYFUNCTION("""COMPUTED_VALUE"""),0)</f>
        <v>0</v>
      </c>
      <c r="S261" s="2">
        <f ca="1">IFERROR(__xludf.DUMMYFUNCTION("""COMPUTED_VALUE"""),0)</f>
        <v>0</v>
      </c>
      <c r="T261" s="2">
        <f ca="1">IFERROR(__xludf.DUMMYFUNCTION("""COMPUTED_VALUE"""),0)</f>
        <v>0</v>
      </c>
      <c r="U261" s="2">
        <f ca="1">IFERROR(__xludf.DUMMYFUNCTION("""COMPUTED_VALUE"""),0)</f>
        <v>0</v>
      </c>
      <c r="V261" s="2">
        <f ca="1">IFERROR(__xludf.DUMMYFUNCTION("""COMPUTED_VALUE"""),0)</f>
        <v>0</v>
      </c>
      <c r="W261" s="2">
        <f ca="1">IFERROR(__xludf.DUMMYFUNCTION("""COMPUTED_VALUE"""),0)</f>
        <v>0</v>
      </c>
      <c r="X261" s="2">
        <f ca="1">IFERROR(__xludf.DUMMYFUNCTION("""COMPUTED_VALUE"""),0)</f>
        <v>0</v>
      </c>
      <c r="Y261" s="2">
        <f ca="1">IFERROR(__xludf.DUMMYFUNCTION("""COMPUTED_VALUE"""),0)</f>
        <v>0</v>
      </c>
      <c r="Z261" s="2">
        <f ca="1">IFERROR(__xludf.DUMMYFUNCTION("""COMPUTED_VALUE"""),0)</f>
        <v>0</v>
      </c>
      <c r="AA261" s="2">
        <f ca="1">IFERROR(__xludf.DUMMYFUNCTION("""COMPUTED_VALUE"""),0)</f>
        <v>0</v>
      </c>
      <c r="AB261" s="2">
        <f ca="1">IFERROR(__xludf.DUMMYFUNCTION("""COMPUTED_VALUE"""),0)</f>
        <v>0</v>
      </c>
      <c r="AC261" s="2">
        <f ca="1">IFERROR(__xludf.DUMMYFUNCTION("""COMPUTED_VALUE"""),0)</f>
        <v>0</v>
      </c>
      <c r="AD261" s="2">
        <f ca="1">IFERROR(__xludf.DUMMYFUNCTION("""COMPUTED_VALUE"""),0)</f>
        <v>0</v>
      </c>
      <c r="AE261" s="2">
        <f ca="1">IFERROR(__xludf.DUMMYFUNCTION("""COMPUTED_VALUE"""),0)</f>
        <v>0</v>
      </c>
      <c r="AF261" s="2">
        <f ca="1">IFERROR(__xludf.DUMMYFUNCTION("""COMPUTED_VALUE"""),0)</f>
        <v>0</v>
      </c>
      <c r="AG261" s="2">
        <f ca="1">IFERROR(__xludf.DUMMYFUNCTION("""COMPUTED_VALUE"""),0)</f>
        <v>0</v>
      </c>
      <c r="AH261" s="2">
        <f ca="1">IFERROR(__xludf.DUMMYFUNCTION("""COMPUTED_VALUE"""),0)</f>
        <v>0</v>
      </c>
      <c r="AI261" s="2">
        <f ca="1">IFERROR(__xludf.DUMMYFUNCTION("""COMPUTED_VALUE"""),0)</f>
        <v>0</v>
      </c>
      <c r="AJ261" s="2">
        <f ca="1">IFERROR(__xludf.DUMMYFUNCTION("""COMPUTED_VALUE"""),0)</f>
        <v>0</v>
      </c>
      <c r="AK261" s="2">
        <f ca="1">IFERROR(__xludf.DUMMYFUNCTION("""COMPUTED_VALUE"""),0)</f>
        <v>0</v>
      </c>
      <c r="AL261" s="2">
        <f ca="1">IFERROR(__xludf.DUMMYFUNCTION("""COMPUTED_VALUE"""),0)</f>
        <v>0</v>
      </c>
      <c r="AM261" s="2">
        <f ca="1">IFERROR(__xludf.DUMMYFUNCTION("""COMPUTED_VALUE"""),0)</f>
        <v>0</v>
      </c>
      <c r="AN261" s="2">
        <f ca="1">IFERROR(__xludf.DUMMYFUNCTION("""COMPUTED_VALUE"""),0)</f>
        <v>0</v>
      </c>
      <c r="AO261" s="2">
        <f ca="1">IFERROR(__xludf.DUMMYFUNCTION("""COMPUTED_VALUE"""),0)</f>
        <v>0</v>
      </c>
      <c r="AP261" s="2">
        <f ca="1">IFERROR(__xludf.DUMMYFUNCTION("""COMPUTED_VALUE"""),0)</f>
        <v>0</v>
      </c>
      <c r="AQ261" s="2">
        <f ca="1">IFERROR(__xludf.DUMMYFUNCTION("""COMPUTED_VALUE"""),0)</f>
        <v>0</v>
      </c>
      <c r="AR261" s="2">
        <f ca="1">IFERROR(__xludf.DUMMYFUNCTION("""COMPUTED_VALUE"""),0)</f>
        <v>0</v>
      </c>
      <c r="AS261" s="2">
        <f ca="1">IFERROR(__xludf.DUMMYFUNCTION("""COMPUTED_VALUE"""),0)</f>
        <v>0</v>
      </c>
      <c r="AT261" s="2">
        <f ca="1">IFERROR(__xludf.DUMMYFUNCTION("""COMPUTED_VALUE"""),0)</f>
        <v>0</v>
      </c>
      <c r="AU261" s="2">
        <f ca="1">IFERROR(__xludf.DUMMYFUNCTION("""COMPUTED_VALUE"""),0)</f>
        <v>0</v>
      </c>
      <c r="AV261" s="2">
        <f ca="1">IFERROR(__xludf.DUMMYFUNCTION("""COMPUTED_VALUE"""),0)</f>
        <v>0</v>
      </c>
      <c r="AW261" s="2">
        <f ca="1">IFERROR(__xludf.DUMMYFUNCTION("""COMPUTED_VALUE"""),0)</f>
        <v>0</v>
      </c>
      <c r="AX261" s="2">
        <f ca="1">IFERROR(__xludf.DUMMYFUNCTION("""COMPUTED_VALUE"""),0)</f>
        <v>0</v>
      </c>
      <c r="AY261" s="2">
        <f ca="1">IFERROR(__xludf.DUMMYFUNCTION("""COMPUTED_VALUE"""),0)</f>
        <v>0</v>
      </c>
      <c r="AZ261" s="2">
        <f ca="1">IFERROR(__xludf.DUMMYFUNCTION("""COMPUTED_VALUE"""),0)</f>
        <v>0</v>
      </c>
    </row>
    <row r="262" spans="1:52" ht="13.2" x14ac:dyDescent="0.25">
      <c r="A262" s="2" t="str">
        <f ca="1">IFERROR(__xludf.DUMMYFUNCTION("""COMPUTED_VALUE"""),"Cherokee County, GA")</f>
        <v>Cherokee County, GA</v>
      </c>
      <c r="B262" s="2" t="str">
        <f ca="1">IFERROR(__xludf.DUMMYFUNCTION("""COMPUTED_VALUE"""),"US")</f>
        <v>US</v>
      </c>
      <c r="C262" s="2">
        <f ca="1">IFERROR(__xludf.DUMMYFUNCTION("""COMPUTED_VALUE"""),34.2515)</f>
        <v>34.2515</v>
      </c>
      <c r="D262" s="2">
        <f ca="1">IFERROR(__xludf.DUMMYFUNCTION("""COMPUTED_VALUE"""),-84.4803)</f>
        <v>-84.4803</v>
      </c>
      <c r="E262" s="2">
        <f ca="1">IFERROR(__xludf.DUMMYFUNCTION("""COMPUTED_VALUE"""),0)</f>
        <v>0</v>
      </c>
      <c r="F262" s="2">
        <f ca="1">IFERROR(__xludf.DUMMYFUNCTION("""COMPUTED_VALUE"""),0)</f>
        <v>0</v>
      </c>
      <c r="G262" s="2">
        <f ca="1">IFERROR(__xludf.DUMMYFUNCTION("""COMPUTED_VALUE"""),0)</f>
        <v>0</v>
      </c>
      <c r="H262" s="2">
        <f ca="1">IFERROR(__xludf.DUMMYFUNCTION("""COMPUTED_VALUE"""),0)</f>
        <v>0</v>
      </c>
      <c r="I262" s="2">
        <f ca="1">IFERROR(__xludf.DUMMYFUNCTION("""COMPUTED_VALUE"""),0)</f>
        <v>0</v>
      </c>
      <c r="J262" s="2">
        <f ca="1">IFERROR(__xludf.DUMMYFUNCTION("""COMPUTED_VALUE"""),0)</f>
        <v>0</v>
      </c>
      <c r="K262" s="2">
        <f ca="1">IFERROR(__xludf.DUMMYFUNCTION("""COMPUTED_VALUE"""),0)</f>
        <v>0</v>
      </c>
      <c r="L262" s="2">
        <f ca="1">IFERROR(__xludf.DUMMYFUNCTION("""COMPUTED_VALUE"""),0)</f>
        <v>0</v>
      </c>
      <c r="M262" s="2">
        <f ca="1">IFERROR(__xludf.DUMMYFUNCTION("""COMPUTED_VALUE"""),0)</f>
        <v>0</v>
      </c>
      <c r="N262" s="2">
        <f ca="1">IFERROR(__xludf.DUMMYFUNCTION("""COMPUTED_VALUE"""),0)</f>
        <v>0</v>
      </c>
      <c r="O262" s="2">
        <f ca="1">IFERROR(__xludf.DUMMYFUNCTION("""COMPUTED_VALUE"""),0)</f>
        <v>0</v>
      </c>
      <c r="P262" s="2">
        <f ca="1">IFERROR(__xludf.DUMMYFUNCTION("""COMPUTED_VALUE"""),0)</f>
        <v>0</v>
      </c>
      <c r="Q262" s="2">
        <f ca="1">IFERROR(__xludf.DUMMYFUNCTION("""COMPUTED_VALUE"""),0)</f>
        <v>0</v>
      </c>
      <c r="R262" s="2">
        <f ca="1">IFERROR(__xludf.DUMMYFUNCTION("""COMPUTED_VALUE"""),0)</f>
        <v>0</v>
      </c>
      <c r="S262" s="2">
        <f ca="1">IFERROR(__xludf.DUMMYFUNCTION("""COMPUTED_VALUE"""),0)</f>
        <v>0</v>
      </c>
      <c r="T262" s="2">
        <f ca="1">IFERROR(__xludf.DUMMYFUNCTION("""COMPUTED_VALUE"""),0)</f>
        <v>0</v>
      </c>
      <c r="U262" s="2">
        <f ca="1">IFERROR(__xludf.DUMMYFUNCTION("""COMPUTED_VALUE"""),0)</f>
        <v>0</v>
      </c>
      <c r="V262" s="2">
        <f ca="1">IFERROR(__xludf.DUMMYFUNCTION("""COMPUTED_VALUE"""),0)</f>
        <v>0</v>
      </c>
      <c r="W262" s="2">
        <f ca="1">IFERROR(__xludf.DUMMYFUNCTION("""COMPUTED_VALUE"""),0)</f>
        <v>0</v>
      </c>
      <c r="X262" s="2">
        <f ca="1">IFERROR(__xludf.DUMMYFUNCTION("""COMPUTED_VALUE"""),0)</f>
        <v>0</v>
      </c>
      <c r="Y262" s="2">
        <f ca="1">IFERROR(__xludf.DUMMYFUNCTION("""COMPUTED_VALUE"""),0)</f>
        <v>0</v>
      </c>
      <c r="Z262" s="2">
        <f ca="1">IFERROR(__xludf.DUMMYFUNCTION("""COMPUTED_VALUE"""),0)</f>
        <v>0</v>
      </c>
      <c r="AA262" s="2">
        <f ca="1">IFERROR(__xludf.DUMMYFUNCTION("""COMPUTED_VALUE"""),0)</f>
        <v>0</v>
      </c>
      <c r="AB262" s="2">
        <f ca="1">IFERROR(__xludf.DUMMYFUNCTION("""COMPUTED_VALUE"""),0)</f>
        <v>0</v>
      </c>
      <c r="AC262" s="2">
        <f ca="1">IFERROR(__xludf.DUMMYFUNCTION("""COMPUTED_VALUE"""),0)</f>
        <v>0</v>
      </c>
      <c r="AD262" s="2">
        <f ca="1">IFERROR(__xludf.DUMMYFUNCTION("""COMPUTED_VALUE"""),0)</f>
        <v>0</v>
      </c>
      <c r="AE262" s="2">
        <f ca="1">IFERROR(__xludf.DUMMYFUNCTION("""COMPUTED_VALUE"""),0)</f>
        <v>0</v>
      </c>
      <c r="AF262" s="2">
        <f ca="1">IFERROR(__xludf.DUMMYFUNCTION("""COMPUTED_VALUE"""),0)</f>
        <v>0</v>
      </c>
      <c r="AG262" s="2">
        <f ca="1">IFERROR(__xludf.DUMMYFUNCTION("""COMPUTED_VALUE"""),0)</f>
        <v>0</v>
      </c>
      <c r="AH262" s="2">
        <f ca="1">IFERROR(__xludf.DUMMYFUNCTION("""COMPUTED_VALUE"""),0)</f>
        <v>0</v>
      </c>
      <c r="AI262" s="2">
        <f ca="1">IFERROR(__xludf.DUMMYFUNCTION("""COMPUTED_VALUE"""),0)</f>
        <v>0</v>
      </c>
      <c r="AJ262" s="2">
        <f ca="1">IFERROR(__xludf.DUMMYFUNCTION("""COMPUTED_VALUE"""),0)</f>
        <v>0</v>
      </c>
      <c r="AK262" s="2">
        <f ca="1">IFERROR(__xludf.DUMMYFUNCTION("""COMPUTED_VALUE"""),0)</f>
        <v>0</v>
      </c>
      <c r="AL262" s="2">
        <f ca="1">IFERROR(__xludf.DUMMYFUNCTION("""COMPUTED_VALUE"""),0)</f>
        <v>0</v>
      </c>
      <c r="AM262" s="2">
        <f ca="1">IFERROR(__xludf.DUMMYFUNCTION("""COMPUTED_VALUE"""),0)</f>
        <v>0</v>
      </c>
      <c r="AN262" s="2">
        <f ca="1">IFERROR(__xludf.DUMMYFUNCTION("""COMPUTED_VALUE"""),0)</f>
        <v>0</v>
      </c>
      <c r="AO262" s="2">
        <f ca="1">IFERROR(__xludf.DUMMYFUNCTION("""COMPUTED_VALUE"""),0)</f>
        <v>0</v>
      </c>
      <c r="AP262" s="2">
        <f ca="1">IFERROR(__xludf.DUMMYFUNCTION("""COMPUTED_VALUE"""),0)</f>
        <v>0</v>
      </c>
      <c r="AQ262" s="2">
        <f ca="1">IFERROR(__xludf.DUMMYFUNCTION("""COMPUTED_VALUE"""),0)</f>
        <v>0</v>
      </c>
      <c r="AR262" s="2">
        <f ca="1">IFERROR(__xludf.DUMMYFUNCTION("""COMPUTED_VALUE"""),0)</f>
        <v>0</v>
      </c>
      <c r="AS262" s="2">
        <f ca="1">IFERROR(__xludf.DUMMYFUNCTION("""COMPUTED_VALUE"""),0)</f>
        <v>0</v>
      </c>
      <c r="AT262" s="2">
        <f ca="1">IFERROR(__xludf.DUMMYFUNCTION("""COMPUTED_VALUE"""),0)</f>
        <v>0</v>
      </c>
      <c r="AU262" s="2">
        <f ca="1">IFERROR(__xludf.DUMMYFUNCTION("""COMPUTED_VALUE"""),0)</f>
        <v>0</v>
      </c>
      <c r="AV262" s="2">
        <f ca="1">IFERROR(__xludf.DUMMYFUNCTION("""COMPUTED_VALUE"""),0)</f>
        <v>0</v>
      </c>
      <c r="AW262" s="2">
        <f ca="1">IFERROR(__xludf.DUMMYFUNCTION("""COMPUTED_VALUE"""),0)</f>
        <v>0</v>
      </c>
      <c r="AX262" s="2">
        <f ca="1">IFERROR(__xludf.DUMMYFUNCTION("""COMPUTED_VALUE"""),0)</f>
        <v>0</v>
      </c>
      <c r="AY262" s="2">
        <f ca="1">IFERROR(__xludf.DUMMYFUNCTION("""COMPUTED_VALUE"""),0)</f>
        <v>0</v>
      </c>
      <c r="AZ262" s="2">
        <f ca="1">IFERROR(__xludf.DUMMYFUNCTION("""COMPUTED_VALUE"""),0)</f>
        <v>0</v>
      </c>
    </row>
    <row r="263" spans="1:52" ht="13.2" x14ac:dyDescent="0.25">
      <c r="A263" s="2" t="str">
        <f ca="1">IFERROR(__xludf.DUMMYFUNCTION("""COMPUTED_VALUE"""),"Collin County, TX")</f>
        <v>Collin County, TX</v>
      </c>
      <c r="B263" s="2" t="str">
        <f ca="1">IFERROR(__xludf.DUMMYFUNCTION("""COMPUTED_VALUE"""),"US")</f>
        <v>US</v>
      </c>
      <c r="C263" s="2">
        <f ca="1">IFERROR(__xludf.DUMMYFUNCTION("""COMPUTED_VALUE"""),33.1795)</f>
        <v>33.179499999999997</v>
      </c>
      <c r="D263" s="2">
        <f ca="1">IFERROR(__xludf.DUMMYFUNCTION("""COMPUTED_VALUE"""),-96.493)</f>
        <v>-96.492999999999995</v>
      </c>
      <c r="E263" s="2">
        <f ca="1">IFERROR(__xludf.DUMMYFUNCTION("""COMPUTED_VALUE"""),0)</f>
        <v>0</v>
      </c>
      <c r="F263" s="2">
        <f ca="1">IFERROR(__xludf.DUMMYFUNCTION("""COMPUTED_VALUE"""),0)</f>
        <v>0</v>
      </c>
      <c r="G263" s="2">
        <f ca="1">IFERROR(__xludf.DUMMYFUNCTION("""COMPUTED_VALUE"""),0)</f>
        <v>0</v>
      </c>
      <c r="H263" s="2">
        <f ca="1">IFERROR(__xludf.DUMMYFUNCTION("""COMPUTED_VALUE"""),0)</f>
        <v>0</v>
      </c>
      <c r="I263" s="2">
        <f ca="1">IFERROR(__xludf.DUMMYFUNCTION("""COMPUTED_VALUE"""),0)</f>
        <v>0</v>
      </c>
      <c r="J263" s="2">
        <f ca="1">IFERROR(__xludf.DUMMYFUNCTION("""COMPUTED_VALUE"""),0)</f>
        <v>0</v>
      </c>
      <c r="K263" s="2">
        <f ca="1">IFERROR(__xludf.DUMMYFUNCTION("""COMPUTED_VALUE"""),0)</f>
        <v>0</v>
      </c>
      <c r="L263" s="2">
        <f ca="1">IFERROR(__xludf.DUMMYFUNCTION("""COMPUTED_VALUE"""),0)</f>
        <v>0</v>
      </c>
      <c r="M263" s="2">
        <f ca="1">IFERROR(__xludf.DUMMYFUNCTION("""COMPUTED_VALUE"""),0)</f>
        <v>0</v>
      </c>
      <c r="N263" s="2">
        <f ca="1">IFERROR(__xludf.DUMMYFUNCTION("""COMPUTED_VALUE"""),0)</f>
        <v>0</v>
      </c>
      <c r="O263" s="2">
        <f ca="1">IFERROR(__xludf.DUMMYFUNCTION("""COMPUTED_VALUE"""),0)</f>
        <v>0</v>
      </c>
      <c r="P263" s="2">
        <f ca="1">IFERROR(__xludf.DUMMYFUNCTION("""COMPUTED_VALUE"""),0)</f>
        <v>0</v>
      </c>
      <c r="Q263" s="2">
        <f ca="1">IFERROR(__xludf.DUMMYFUNCTION("""COMPUTED_VALUE"""),0)</f>
        <v>0</v>
      </c>
      <c r="R263" s="2">
        <f ca="1">IFERROR(__xludf.DUMMYFUNCTION("""COMPUTED_VALUE"""),0)</f>
        <v>0</v>
      </c>
      <c r="S263" s="2">
        <f ca="1">IFERROR(__xludf.DUMMYFUNCTION("""COMPUTED_VALUE"""),0)</f>
        <v>0</v>
      </c>
      <c r="T263" s="2">
        <f ca="1">IFERROR(__xludf.DUMMYFUNCTION("""COMPUTED_VALUE"""),0)</f>
        <v>0</v>
      </c>
      <c r="U263" s="2">
        <f ca="1">IFERROR(__xludf.DUMMYFUNCTION("""COMPUTED_VALUE"""),0)</f>
        <v>0</v>
      </c>
      <c r="V263" s="2">
        <f ca="1">IFERROR(__xludf.DUMMYFUNCTION("""COMPUTED_VALUE"""),0)</f>
        <v>0</v>
      </c>
      <c r="W263" s="2">
        <f ca="1">IFERROR(__xludf.DUMMYFUNCTION("""COMPUTED_VALUE"""),0)</f>
        <v>0</v>
      </c>
      <c r="X263" s="2">
        <f ca="1">IFERROR(__xludf.DUMMYFUNCTION("""COMPUTED_VALUE"""),0)</f>
        <v>0</v>
      </c>
      <c r="Y263" s="2">
        <f ca="1">IFERROR(__xludf.DUMMYFUNCTION("""COMPUTED_VALUE"""),0)</f>
        <v>0</v>
      </c>
      <c r="Z263" s="2">
        <f ca="1">IFERROR(__xludf.DUMMYFUNCTION("""COMPUTED_VALUE"""),0)</f>
        <v>0</v>
      </c>
      <c r="AA263" s="2">
        <f ca="1">IFERROR(__xludf.DUMMYFUNCTION("""COMPUTED_VALUE"""),0)</f>
        <v>0</v>
      </c>
      <c r="AB263" s="2">
        <f ca="1">IFERROR(__xludf.DUMMYFUNCTION("""COMPUTED_VALUE"""),0)</f>
        <v>0</v>
      </c>
      <c r="AC263" s="2">
        <f ca="1">IFERROR(__xludf.DUMMYFUNCTION("""COMPUTED_VALUE"""),0)</f>
        <v>0</v>
      </c>
      <c r="AD263" s="2">
        <f ca="1">IFERROR(__xludf.DUMMYFUNCTION("""COMPUTED_VALUE"""),0)</f>
        <v>0</v>
      </c>
      <c r="AE263" s="2">
        <f ca="1">IFERROR(__xludf.DUMMYFUNCTION("""COMPUTED_VALUE"""),0)</f>
        <v>0</v>
      </c>
      <c r="AF263" s="2">
        <f ca="1">IFERROR(__xludf.DUMMYFUNCTION("""COMPUTED_VALUE"""),0)</f>
        <v>0</v>
      </c>
      <c r="AG263" s="2">
        <f ca="1">IFERROR(__xludf.DUMMYFUNCTION("""COMPUTED_VALUE"""),0)</f>
        <v>0</v>
      </c>
      <c r="AH263" s="2">
        <f ca="1">IFERROR(__xludf.DUMMYFUNCTION("""COMPUTED_VALUE"""),0)</f>
        <v>0</v>
      </c>
      <c r="AI263" s="2">
        <f ca="1">IFERROR(__xludf.DUMMYFUNCTION("""COMPUTED_VALUE"""),0)</f>
        <v>0</v>
      </c>
      <c r="AJ263" s="2">
        <f ca="1">IFERROR(__xludf.DUMMYFUNCTION("""COMPUTED_VALUE"""),0)</f>
        <v>0</v>
      </c>
      <c r="AK263" s="2">
        <f ca="1">IFERROR(__xludf.DUMMYFUNCTION("""COMPUTED_VALUE"""),0)</f>
        <v>0</v>
      </c>
      <c r="AL263" s="2">
        <f ca="1">IFERROR(__xludf.DUMMYFUNCTION("""COMPUTED_VALUE"""),0)</f>
        <v>0</v>
      </c>
      <c r="AM263" s="2">
        <f ca="1">IFERROR(__xludf.DUMMYFUNCTION("""COMPUTED_VALUE"""),0)</f>
        <v>0</v>
      </c>
      <c r="AN263" s="2">
        <f ca="1">IFERROR(__xludf.DUMMYFUNCTION("""COMPUTED_VALUE"""),0)</f>
        <v>0</v>
      </c>
      <c r="AO263" s="2">
        <f ca="1">IFERROR(__xludf.DUMMYFUNCTION("""COMPUTED_VALUE"""),0)</f>
        <v>0</v>
      </c>
      <c r="AP263" s="2">
        <f ca="1">IFERROR(__xludf.DUMMYFUNCTION("""COMPUTED_VALUE"""),0)</f>
        <v>0</v>
      </c>
      <c r="AQ263" s="2">
        <f ca="1">IFERROR(__xludf.DUMMYFUNCTION("""COMPUTED_VALUE"""),0)</f>
        <v>0</v>
      </c>
      <c r="AR263" s="2">
        <f ca="1">IFERROR(__xludf.DUMMYFUNCTION("""COMPUTED_VALUE"""),0)</f>
        <v>0</v>
      </c>
      <c r="AS263" s="2">
        <f ca="1">IFERROR(__xludf.DUMMYFUNCTION("""COMPUTED_VALUE"""),0)</f>
        <v>0</v>
      </c>
      <c r="AT263" s="2">
        <f ca="1">IFERROR(__xludf.DUMMYFUNCTION("""COMPUTED_VALUE"""),0)</f>
        <v>0</v>
      </c>
      <c r="AU263" s="2">
        <f ca="1">IFERROR(__xludf.DUMMYFUNCTION("""COMPUTED_VALUE"""),0)</f>
        <v>0</v>
      </c>
      <c r="AV263" s="2">
        <f ca="1">IFERROR(__xludf.DUMMYFUNCTION("""COMPUTED_VALUE"""),0)</f>
        <v>0</v>
      </c>
      <c r="AW263" s="2">
        <f ca="1">IFERROR(__xludf.DUMMYFUNCTION("""COMPUTED_VALUE"""),0)</f>
        <v>0</v>
      </c>
      <c r="AX263" s="2">
        <f ca="1">IFERROR(__xludf.DUMMYFUNCTION("""COMPUTED_VALUE"""),0)</f>
        <v>0</v>
      </c>
      <c r="AY263" s="2">
        <f ca="1">IFERROR(__xludf.DUMMYFUNCTION("""COMPUTED_VALUE"""),0)</f>
        <v>0</v>
      </c>
      <c r="AZ263" s="2">
        <f ca="1">IFERROR(__xludf.DUMMYFUNCTION("""COMPUTED_VALUE"""),0)</f>
        <v>0</v>
      </c>
    </row>
    <row r="264" spans="1:52" ht="13.2" x14ac:dyDescent="0.25">
      <c r="A264" s="2" t="str">
        <f ca="1">IFERROR(__xludf.DUMMYFUNCTION("""COMPUTED_VALUE"""),"Jefferson County, KY")</f>
        <v>Jefferson County, KY</v>
      </c>
      <c r="B264" s="2" t="str">
        <f ca="1">IFERROR(__xludf.DUMMYFUNCTION("""COMPUTED_VALUE"""),"US")</f>
        <v>US</v>
      </c>
      <c r="C264" s="2">
        <f ca="1">IFERROR(__xludf.DUMMYFUNCTION("""COMPUTED_VALUE"""),38.1938)</f>
        <v>38.193800000000003</v>
      </c>
      <c r="D264" s="2">
        <f ca="1">IFERROR(__xludf.DUMMYFUNCTION("""COMPUTED_VALUE"""),-85.6435)</f>
        <v>-85.643500000000003</v>
      </c>
      <c r="E264" s="2">
        <f ca="1">IFERROR(__xludf.DUMMYFUNCTION("""COMPUTED_VALUE"""),0)</f>
        <v>0</v>
      </c>
      <c r="F264" s="2">
        <f ca="1">IFERROR(__xludf.DUMMYFUNCTION("""COMPUTED_VALUE"""),0)</f>
        <v>0</v>
      </c>
      <c r="G264" s="2">
        <f ca="1">IFERROR(__xludf.DUMMYFUNCTION("""COMPUTED_VALUE"""),0)</f>
        <v>0</v>
      </c>
      <c r="H264" s="2">
        <f ca="1">IFERROR(__xludf.DUMMYFUNCTION("""COMPUTED_VALUE"""),0)</f>
        <v>0</v>
      </c>
      <c r="I264" s="2">
        <f ca="1">IFERROR(__xludf.DUMMYFUNCTION("""COMPUTED_VALUE"""),0)</f>
        <v>0</v>
      </c>
      <c r="J264" s="2">
        <f ca="1">IFERROR(__xludf.DUMMYFUNCTION("""COMPUTED_VALUE"""),0)</f>
        <v>0</v>
      </c>
      <c r="K264" s="2">
        <f ca="1">IFERROR(__xludf.DUMMYFUNCTION("""COMPUTED_VALUE"""),0)</f>
        <v>0</v>
      </c>
      <c r="L264" s="2">
        <f ca="1">IFERROR(__xludf.DUMMYFUNCTION("""COMPUTED_VALUE"""),0)</f>
        <v>0</v>
      </c>
      <c r="M264" s="2">
        <f ca="1">IFERROR(__xludf.DUMMYFUNCTION("""COMPUTED_VALUE"""),0)</f>
        <v>0</v>
      </c>
      <c r="N264" s="2">
        <f ca="1">IFERROR(__xludf.DUMMYFUNCTION("""COMPUTED_VALUE"""),0)</f>
        <v>0</v>
      </c>
      <c r="O264" s="2">
        <f ca="1">IFERROR(__xludf.DUMMYFUNCTION("""COMPUTED_VALUE"""),0)</f>
        <v>0</v>
      </c>
      <c r="P264" s="2">
        <f ca="1">IFERROR(__xludf.DUMMYFUNCTION("""COMPUTED_VALUE"""),0)</f>
        <v>0</v>
      </c>
      <c r="Q264" s="2">
        <f ca="1">IFERROR(__xludf.DUMMYFUNCTION("""COMPUTED_VALUE"""),0)</f>
        <v>0</v>
      </c>
      <c r="R264" s="2">
        <f ca="1">IFERROR(__xludf.DUMMYFUNCTION("""COMPUTED_VALUE"""),0)</f>
        <v>0</v>
      </c>
      <c r="S264" s="2">
        <f ca="1">IFERROR(__xludf.DUMMYFUNCTION("""COMPUTED_VALUE"""),0)</f>
        <v>0</v>
      </c>
      <c r="T264" s="2">
        <f ca="1">IFERROR(__xludf.DUMMYFUNCTION("""COMPUTED_VALUE"""),0)</f>
        <v>0</v>
      </c>
      <c r="U264" s="2">
        <f ca="1">IFERROR(__xludf.DUMMYFUNCTION("""COMPUTED_VALUE"""),0)</f>
        <v>0</v>
      </c>
      <c r="V264" s="2">
        <f ca="1">IFERROR(__xludf.DUMMYFUNCTION("""COMPUTED_VALUE"""),0)</f>
        <v>0</v>
      </c>
      <c r="W264" s="2">
        <f ca="1">IFERROR(__xludf.DUMMYFUNCTION("""COMPUTED_VALUE"""),0)</f>
        <v>0</v>
      </c>
      <c r="X264" s="2">
        <f ca="1">IFERROR(__xludf.DUMMYFUNCTION("""COMPUTED_VALUE"""),0)</f>
        <v>0</v>
      </c>
      <c r="Y264" s="2">
        <f ca="1">IFERROR(__xludf.DUMMYFUNCTION("""COMPUTED_VALUE"""),0)</f>
        <v>0</v>
      </c>
      <c r="Z264" s="2">
        <f ca="1">IFERROR(__xludf.DUMMYFUNCTION("""COMPUTED_VALUE"""),0)</f>
        <v>0</v>
      </c>
      <c r="AA264" s="2">
        <f ca="1">IFERROR(__xludf.DUMMYFUNCTION("""COMPUTED_VALUE"""),0)</f>
        <v>0</v>
      </c>
      <c r="AB264" s="2">
        <f ca="1">IFERROR(__xludf.DUMMYFUNCTION("""COMPUTED_VALUE"""),0)</f>
        <v>0</v>
      </c>
      <c r="AC264" s="2">
        <f ca="1">IFERROR(__xludf.DUMMYFUNCTION("""COMPUTED_VALUE"""),0)</f>
        <v>0</v>
      </c>
      <c r="AD264" s="2">
        <f ca="1">IFERROR(__xludf.DUMMYFUNCTION("""COMPUTED_VALUE"""),0)</f>
        <v>0</v>
      </c>
      <c r="AE264" s="2">
        <f ca="1">IFERROR(__xludf.DUMMYFUNCTION("""COMPUTED_VALUE"""),0)</f>
        <v>0</v>
      </c>
      <c r="AF264" s="2">
        <f ca="1">IFERROR(__xludf.DUMMYFUNCTION("""COMPUTED_VALUE"""),0)</f>
        <v>0</v>
      </c>
      <c r="AG264" s="2">
        <f ca="1">IFERROR(__xludf.DUMMYFUNCTION("""COMPUTED_VALUE"""),0)</f>
        <v>0</v>
      </c>
      <c r="AH264" s="2">
        <f ca="1">IFERROR(__xludf.DUMMYFUNCTION("""COMPUTED_VALUE"""),0)</f>
        <v>0</v>
      </c>
      <c r="AI264" s="2">
        <f ca="1">IFERROR(__xludf.DUMMYFUNCTION("""COMPUTED_VALUE"""),0)</f>
        <v>0</v>
      </c>
      <c r="AJ264" s="2">
        <f ca="1">IFERROR(__xludf.DUMMYFUNCTION("""COMPUTED_VALUE"""),0)</f>
        <v>0</v>
      </c>
      <c r="AK264" s="2">
        <f ca="1">IFERROR(__xludf.DUMMYFUNCTION("""COMPUTED_VALUE"""),0)</f>
        <v>0</v>
      </c>
      <c r="AL264" s="2">
        <f ca="1">IFERROR(__xludf.DUMMYFUNCTION("""COMPUTED_VALUE"""),0)</f>
        <v>0</v>
      </c>
      <c r="AM264" s="2">
        <f ca="1">IFERROR(__xludf.DUMMYFUNCTION("""COMPUTED_VALUE"""),0)</f>
        <v>0</v>
      </c>
      <c r="AN264" s="2">
        <f ca="1">IFERROR(__xludf.DUMMYFUNCTION("""COMPUTED_VALUE"""),0)</f>
        <v>0</v>
      </c>
      <c r="AO264" s="2">
        <f ca="1">IFERROR(__xludf.DUMMYFUNCTION("""COMPUTED_VALUE"""),0)</f>
        <v>0</v>
      </c>
      <c r="AP264" s="2">
        <f ca="1">IFERROR(__xludf.DUMMYFUNCTION("""COMPUTED_VALUE"""),0)</f>
        <v>0</v>
      </c>
      <c r="AQ264" s="2">
        <f ca="1">IFERROR(__xludf.DUMMYFUNCTION("""COMPUTED_VALUE"""),0)</f>
        <v>0</v>
      </c>
      <c r="AR264" s="2">
        <f ca="1">IFERROR(__xludf.DUMMYFUNCTION("""COMPUTED_VALUE"""),0)</f>
        <v>0</v>
      </c>
      <c r="AS264" s="2">
        <f ca="1">IFERROR(__xludf.DUMMYFUNCTION("""COMPUTED_VALUE"""),0)</f>
        <v>0</v>
      </c>
      <c r="AT264" s="2">
        <f ca="1">IFERROR(__xludf.DUMMYFUNCTION("""COMPUTED_VALUE"""),0)</f>
        <v>0</v>
      </c>
      <c r="AU264" s="2">
        <f ca="1">IFERROR(__xludf.DUMMYFUNCTION("""COMPUTED_VALUE"""),0)</f>
        <v>0</v>
      </c>
      <c r="AV264" s="2">
        <f ca="1">IFERROR(__xludf.DUMMYFUNCTION("""COMPUTED_VALUE"""),0)</f>
        <v>0</v>
      </c>
      <c r="AW264" s="2">
        <f ca="1">IFERROR(__xludf.DUMMYFUNCTION("""COMPUTED_VALUE"""),0)</f>
        <v>0</v>
      </c>
      <c r="AX264" s="2">
        <f ca="1">IFERROR(__xludf.DUMMYFUNCTION("""COMPUTED_VALUE"""),0)</f>
        <v>0</v>
      </c>
      <c r="AY264" s="2">
        <f ca="1">IFERROR(__xludf.DUMMYFUNCTION("""COMPUTED_VALUE"""),0)</f>
        <v>0</v>
      </c>
      <c r="AZ264" s="2">
        <f ca="1">IFERROR(__xludf.DUMMYFUNCTION("""COMPUTED_VALUE"""),0)</f>
        <v>0</v>
      </c>
    </row>
    <row r="265" spans="1:52" ht="13.2" x14ac:dyDescent="0.25">
      <c r="A265" s="2" t="str">
        <f ca="1">IFERROR(__xludf.DUMMYFUNCTION("""COMPUTED_VALUE"""),"Jefferson Parish, LA")</f>
        <v>Jefferson Parish, LA</v>
      </c>
      <c r="B265" s="2" t="str">
        <f ca="1">IFERROR(__xludf.DUMMYFUNCTION("""COMPUTED_VALUE"""),"US")</f>
        <v>US</v>
      </c>
      <c r="C265" s="2">
        <f ca="1">IFERROR(__xludf.DUMMYFUNCTION("""COMPUTED_VALUE"""),29.6499)</f>
        <v>29.649899999999999</v>
      </c>
      <c r="D265" s="2">
        <f ca="1">IFERROR(__xludf.DUMMYFUNCTION("""COMPUTED_VALUE"""),-90.1121)</f>
        <v>-90.112099999999998</v>
      </c>
      <c r="E265" s="2">
        <f ca="1">IFERROR(__xludf.DUMMYFUNCTION("""COMPUTED_VALUE"""),0)</f>
        <v>0</v>
      </c>
      <c r="F265" s="2">
        <f ca="1">IFERROR(__xludf.DUMMYFUNCTION("""COMPUTED_VALUE"""),0)</f>
        <v>0</v>
      </c>
      <c r="G265" s="2">
        <f ca="1">IFERROR(__xludf.DUMMYFUNCTION("""COMPUTED_VALUE"""),0)</f>
        <v>0</v>
      </c>
      <c r="H265" s="2">
        <f ca="1">IFERROR(__xludf.DUMMYFUNCTION("""COMPUTED_VALUE"""),0)</f>
        <v>0</v>
      </c>
      <c r="I265" s="2">
        <f ca="1">IFERROR(__xludf.DUMMYFUNCTION("""COMPUTED_VALUE"""),0)</f>
        <v>0</v>
      </c>
      <c r="J265" s="2">
        <f ca="1">IFERROR(__xludf.DUMMYFUNCTION("""COMPUTED_VALUE"""),0)</f>
        <v>0</v>
      </c>
      <c r="K265" s="2">
        <f ca="1">IFERROR(__xludf.DUMMYFUNCTION("""COMPUTED_VALUE"""),0)</f>
        <v>0</v>
      </c>
      <c r="L265" s="2">
        <f ca="1">IFERROR(__xludf.DUMMYFUNCTION("""COMPUTED_VALUE"""),0)</f>
        <v>0</v>
      </c>
      <c r="M265" s="2">
        <f ca="1">IFERROR(__xludf.DUMMYFUNCTION("""COMPUTED_VALUE"""),0)</f>
        <v>0</v>
      </c>
      <c r="N265" s="2">
        <f ca="1">IFERROR(__xludf.DUMMYFUNCTION("""COMPUTED_VALUE"""),0)</f>
        <v>0</v>
      </c>
      <c r="O265" s="2">
        <f ca="1">IFERROR(__xludf.DUMMYFUNCTION("""COMPUTED_VALUE"""),0)</f>
        <v>0</v>
      </c>
      <c r="P265" s="2">
        <f ca="1">IFERROR(__xludf.DUMMYFUNCTION("""COMPUTED_VALUE"""),0)</f>
        <v>0</v>
      </c>
      <c r="Q265" s="2">
        <f ca="1">IFERROR(__xludf.DUMMYFUNCTION("""COMPUTED_VALUE"""),0)</f>
        <v>0</v>
      </c>
      <c r="R265" s="2">
        <f ca="1">IFERROR(__xludf.DUMMYFUNCTION("""COMPUTED_VALUE"""),0)</f>
        <v>0</v>
      </c>
      <c r="S265" s="2">
        <f ca="1">IFERROR(__xludf.DUMMYFUNCTION("""COMPUTED_VALUE"""),0)</f>
        <v>0</v>
      </c>
      <c r="T265" s="2">
        <f ca="1">IFERROR(__xludf.DUMMYFUNCTION("""COMPUTED_VALUE"""),0)</f>
        <v>0</v>
      </c>
      <c r="U265" s="2">
        <f ca="1">IFERROR(__xludf.DUMMYFUNCTION("""COMPUTED_VALUE"""),0)</f>
        <v>0</v>
      </c>
      <c r="V265" s="2">
        <f ca="1">IFERROR(__xludf.DUMMYFUNCTION("""COMPUTED_VALUE"""),0)</f>
        <v>0</v>
      </c>
      <c r="W265" s="2">
        <f ca="1">IFERROR(__xludf.DUMMYFUNCTION("""COMPUTED_VALUE"""),0)</f>
        <v>0</v>
      </c>
      <c r="X265" s="2">
        <f ca="1">IFERROR(__xludf.DUMMYFUNCTION("""COMPUTED_VALUE"""),0)</f>
        <v>0</v>
      </c>
      <c r="Y265" s="2">
        <f ca="1">IFERROR(__xludf.DUMMYFUNCTION("""COMPUTED_VALUE"""),0)</f>
        <v>0</v>
      </c>
      <c r="Z265" s="2">
        <f ca="1">IFERROR(__xludf.DUMMYFUNCTION("""COMPUTED_VALUE"""),0)</f>
        <v>0</v>
      </c>
      <c r="AA265" s="2">
        <f ca="1">IFERROR(__xludf.DUMMYFUNCTION("""COMPUTED_VALUE"""),0)</f>
        <v>0</v>
      </c>
      <c r="AB265" s="2">
        <f ca="1">IFERROR(__xludf.DUMMYFUNCTION("""COMPUTED_VALUE"""),0)</f>
        <v>0</v>
      </c>
      <c r="AC265" s="2">
        <f ca="1">IFERROR(__xludf.DUMMYFUNCTION("""COMPUTED_VALUE"""),0)</f>
        <v>0</v>
      </c>
      <c r="AD265" s="2">
        <f ca="1">IFERROR(__xludf.DUMMYFUNCTION("""COMPUTED_VALUE"""),0)</f>
        <v>0</v>
      </c>
      <c r="AE265" s="2">
        <f ca="1">IFERROR(__xludf.DUMMYFUNCTION("""COMPUTED_VALUE"""),0)</f>
        <v>0</v>
      </c>
      <c r="AF265" s="2">
        <f ca="1">IFERROR(__xludf.DUMMYFUNCTION("""COMPUTED_VALUE"""),0)</f>
        <v>0</v>
      </c>
      <c r="AG265" s="2">
        <f ca="1">IFERROR(__xludf.DUMMYFUNCTION("""COMPUTED_VALUE"""),0)</f>
        <v>0</v>
      </c>
      <c r="AH265" s="2">
        <f ca="1">IFERROR(__xludf.DUMMYFUNCTION("""COMPUTED_VALUE"""),0)</f>
        <v>0</v>
      </c>
      <c r="AI265" s="2">
        <f ca="1">IFERROR(__xludf.DUMMYFUNCTION("""COMPUTED_VALUE"""),0)</f>
        <v>0</v>
      </c>
      <c r="AJ265" s="2">
        <f ca="1">IFERROR(__xludf.DUMMYFUNCTION("""COMPUTED_VALUE"""),0)</f>
        <v>0</v>
      </c>
      <c r="AK265" s="2">
        <f ca="1">IFERROR(__xludf.DUMMYFUNCTION("""COMPUTED_VALUE"""),0)</f>
        <v>0</v>
      </c>
      <c r="AL265" s="2">
        <f ca="1">IFERROR(__xludf.DUMMYFUNCTION("""COMPUTED_VALUE"""),0)</f>
        <v>0</v>
      </c>
      <c r="AM265" s="2">
        <f ca="1">IFERROR(__xludf.DUMMYFUNCTION("""COMPUTED_VALUE"""),0)</f>
        <v>0</v>
      </c>
      <c r="AN265" s="2">
        <f ca="1">IFERROR(__xludf.DUMMYFUNCTION("""COMPUTED_VALUE"""),0)</f>
        <v>0</v>
      </c>
      <c r="AO265" s="2">
        <f ca="1">IFERROR(__xludf.DUMMYFUNCTION("""COMPUTED_VALUE"""),0)</f>
        <v>0</v>
      </c>
      <c r="AP265" s="2">
        <f ca="1">IFERROR(__xludf.DUMMYFUNCTION("""COMPUTED_VALUE"""),0)</f>
        <v>0</v>
      </c>
      <c r="AQ265" s="2">
        <f ca="1">IFERROR(__xludf.DUMMYFUNCTION("""COMPUTED_VALUE"""),0)</f>
        <v>0</v>
      </c>
      <c r="AR265" s="2">
        <f ca="1">IFERROR(__xludf.DUMMYFUNCTION("""COMPUTED_VALUE"""),0)</f>
        <v>0</v>
      </c>
      <c r="AS265" s="2">
        <f ca="1">IFERROR(__xludf.DUMMYFUNCTION("""COMPUTED_VALUE"""),0)</f>
        <v>0</v>
      </c>
      <c r="AT265" s="2">
        <f ca="1">IFERROR(__xludf.DUMMYFUNCTION("""COMPUTED_VALUE"""),0)</f>
        <v>0</v>
      </c>
      <c r="AU265" s="2">
        <f ca="1">IFERROR(__xludf.DUMMYFUNCTION("""COMPUTED_VALUE"""),0)</f>
        <v>0</v>
      </c>
      <c r="AV265" s="2">
        <f ca="1">IFERROR(__xludf.DUMMYFUNCTION("""COMPUTED_VALUE"""),0)</f>
        <v>0</v>
      </c>
      <c r="AW265" s="2">
        <f ca="1">IFERROR(__xludf.DUMMYFUNCTION("""COMPUTED_VALUE"""),0)</f>
        <v>0</v>
      </c>
      <c r="AX265" s="2">
        <f ca="1">IFERROR(__xludf.DUMMYFUNCTION("""COMPUTED_VALUE"""),0)</f>
        <v>0</v>
      </c>
      <c r="AY265" s="2">
        <f ca="1">IFERROR(__xludf.DUMMYFUNCTION("""COMPUTED_VALUE"""),0)</f>
        <v>0</v>
      </c>
      <c r="AZ265" s="2">
        <f ca="1">IFERROR(__xludf.DUMMYFUNCTION("""COMPUTED_VALUE"""),0)</f>
        <v>0</v>
      </c>
    </row>
    <row r="266" spans="1:52" ht="13.2" x14ac:dyDescent="0.25">
      <c r="A266" s="2" t="str">
        <f ca="1">IFERROR(__xludf.DUMMYFUNCTION("""COMPUTED_VALUE"""),"Shasta County, CA")</f>
        <v>Shasta County, CA</v>
      </c>
      <c r="B266" s="2" t="str">
        <f ca="1">IFERROR(__xludf.DUMMYFUNCTION("""COMPUTED_VALUE"""),"US")</f>
        <v>US</v>
      </c>
      <c r="C266" s="2">
        <f ca="1">IFERROR(__xludf.DUMMYFUNCTION("""COMPUTED_VALUE"""),40.7909)</f>
        <v>40.790900000000001</v>
      </c>
      <c r="D266" s="2">
        <f ca="1">IFERROR(__xludf.DUMMYFUNCTION("""COMPUTED_VALUE"""),-121.8474)</f>
        <v>-121.84739999999999</v>
      </c>
      <c r="E266" s="2">
        <f ca="1">IFERROR(__xludf.DUMMYFUNCTION("""COMPUTED_VALUE"""),0)</f>
        <v>0</v>
      </c>
      <c r="F266" s="2">
        <f ca="1">IFERROR(__xludf.DUMMYFUNCTION("""COMPUTED_VALUE"""),0)</f>
        <v>0</v>
      </c>
      <c r="G266" s="2">
        <f ca="1">IFERROR(__xludf.DUMMYFUNCTION("""COMPUTED_VALUE"""),0)</f>
        <v>0</v>
      </c>
      <c r="H266" s="2">
        <f ca="1">IFERROR(__xludf.DUMMYFUNCTION("""COMPUTED_VALUE"""),0)</f>
        <v>0</v>
      </c>
      <c r="I266" s="2">
        <f ca="1">IFERROR(__xludf.DUMMYFUNCTION("""COMPUTED_VALUE"""),0)</f>
        <v>0</v>
      </c>
      <c r="J266" s="2">
        <f ca="1">IFERROR(__xludf.DUMMYFUNCTION("""COMPUTED_VALUE"""),0)</f>
        <v>0</v>
      </c>
      <c r="K266" s="2">
        <f ca="1">IFERROR(__xludf.DUMMYFUNCTION("""COMPUTED_VALUE"""),0)</f>
        <v>0</v>
      </c>
      <c r="L266" s="2">
        <f ca="1">IFERROR(__xludf.DUMMYFUNCTION("""COMPUTED_VALUE"""),0)</f>
        <v>0</v>
      </c>
      <c r="M266" s="2">
        <f ca="1">IFERROR(__xludf.DUMMYFUNCTION("""COMPUTED_VALUE"""),0)</f>
        <v>0</v>
      </c>
      <c r="N266" s="2">
        <f ca="1">IFERROR(__xludf.DUMMYFUNCTION("""COMPUTED_VALUE"""),0)</f>
        <v>0</v>
      </c>
      <c r="O266" s="2">
        <f ca="1">IFERROR(__xludf.DUMMYFUNCTION("""COMPUTED_VALUE"""),0)</f>
        <v>0</v>
      </c>
      <c r="P266" s="2">
        <f ca="1">IFERROR(__xludf.DUMMYFUNCTION("""COMPUTED_VALUE"""),0)</f>
        <v>0</v>
      </c>
      <c r="Q266" s="2">
        <f ca="1">IFERROR(__xludf.DUMMYFUNCTION("""COMPUTED_VALUE"""),0)</f>
        <v>0</v>
      </c>
      <c r="R266" s="2">
        <f ca="1">IFERROR(__xludf.DUMMYFUNCTION("""COMPUTED_VALUE"""),0)</f>
        <v>0</v>
      </c>
      <c r="S266" s="2">
        <f ca="1">IFERROR(__xludf.DUMMYFUNCTION("""COMPUTED_VALUE"""),0)</f>
        <v>0</v>
      </c>
      <c r="T266" s="2">
        <f ca="1">IFERROR(__xludf.DUMMYFUNCTION("""COMPUTED_VALUE"""),0)</f>
        <v>0</v>
      </c>
      <c r="U266" s="2">
        <f ca="1">IFERROR(__xludf.DUMMYFUNCTION("""COMPUTED_VALUE"""),0)</f>
        <v>0</v>
      </c>
      <c r="V266" s="2">
        <f ca="1">IFERROR(__xludf.DUMMYFUNCTION("""COMPUTED_VALUE"""),0)</f>
        <v>0</v>
      </c>
      <c r="W266" s="2">
        <f ca="1">IFERROR(__xludf.DUMMYFUNCTION("""COMPUTED_VALUE"""),0)</f>
        <v>0</v>
      </c>
      <c r="X266" s="2">
        <f ca="1">IFERROR(__xludf.DUMMYFUNCTION("""COMPUTED_VALUE"""),0)</f>
        <v>0</v>
      </c>
      <c r="Y266" s="2">
        <f ca="1">IFERROR(__xludf.DUMMYFUNCTION("""COMPUTED_VALUE"""),0)</f>
        <v>0</v>
      </c>
      <c r="Z266" s="2">
        <f ca="1">IFERROR(__xludf.DUMMYFUNCTION("""COMPUTED_VALUE"""),0)</f>
        <v>0</v>
      </c>
      <c r="AA266" s="2">
        <f ca="1">IFERROR(__xludf.DUMMYFUNCTION("""COMPUTED_VALUE"""),0)</f>
        <v>0</v>
      </c>
      <c r="AB266" s="2">
        <f ca="1">IFERROR(__xludf.DUMMYFUNCTION("""COMPUTED_VALUE"""),0)</f>
        <v>0</v>
      </c>
      <c r="AC266" s="2">
        <f ca="1">IFERROR(__xludf.DUMMYFUNCTION("""COMPUTED_VALUE"""),0)</f>
        <v>0</v>
      </c>
      <c r="AD266" s="2">
        <f ca="1">IFERROR(__xludf.DUMMYFUNCTION("""COMPUTED_VALUE"""),0)</f>
        <v>0</v>
      </c>
      <c r="AE266" s="2">
        <f ca="1">IFERROR(__xludf.DUMMYFUNCTION("""COMPUTED_VALUE"""),0)</f>
        <v>0</v>
      </c>
      <c r="AF266" s="2">
        <f ca="1">IFERROR(__xludf.DUMMYFUNCTION("""COMPUTED_VALUE"""),0)</f>
        <v>0</v>
      </c>
      <c r="AG266" s="2">
        <f ca="1">IFERROR(__xludf.DUMMYFUNCTION("""COMPUTED_VALUE"""),0)</f>
        <v>0</v>
      </c>
      <c r="AH266" s="2">
        <f ca="1">IFERROR(__xludf.DUMMYFUNCTION("""COMPUTED_VALUE"""),0)</f>
        <v>0</v>
      </c>
      <c r="AI266" s="2">
        <f ca="1">IFERROR(__xludf.DUMMYFUNCTION("""COMPUTED_VALUE"""),0)</f>
        <v>0</v>
      </c>
      <c r="AJ266" s="2">
        <f ca="1">IFERROR(__xludf.DUMMYFUNCTION("""COMPUTED_VALUE"""),0)</f>
        <v>0</v>
      </c>
      <c r="AK266" s="2">
        <f ca="1">IFERROR(__xludf.DUMMYFUNCTION("""COMPUTED_VALUE"""),0)</f>
        <v>0</v>
      </c>
      <c r="AL266" s="2">
        <f ca="1">IFERROR(__xludf.DUMMYFUNCTION("""COMPUTED_VALUE"""),0)</f>
        <v>0</v>
      </c>
      <c r="AM266" s="2">
        <f ca="1">IFERROR(__xludf.DUMMYFUNCTION("""COMPUTED_VALUE"""),0)</f>
        <v>0</v>
      </c>
      <c r="AN266" s="2">
        <f ca="1">IFERROR(__xludf.DUMMYFUNCTION("""COMPUTED_VALUE"""),0)</f>
        <v>0</v>
      </c>
      <c r="AO266" s="2">
        <f ca="1">IFERROR(__xludf.DUMMYFUNCTION("""COMPUTED_VALUE"""),0)</f>
        <v>0</v>
      </c>
      <c r="AP266" s="2">
        <f ca="1">IFERROR(__xludf.DUMMYFUNCTION("""COMPUTED_VALUE"""),0)</f>
        <v>0</v>
      </c>
      <c r="AQ266" s="2">
        <f ca="1">IFERROR(__xludf.DUMMYFUNCTION("""COMPUTED_VALUE"""),0)</f>
        <v>0</v>
      </c>
      <c r="AR266" s="2">
        <f ca="1">IFERROR(__xludf.DUMMYFUNCTION("""COMPUTED_VALUE"""),0)</f>
        <v>0</v>
      </c>
      <c r="AS266" s="2">
        <f ca="1">IFERROR(__xludf.DUMMYFUNCTION("""COMPUTED_VALUE"""),0)</f>
        <v>0</v>
      </c>
      <c r="AT266" s="2">
        <f ca="1">IFERROR(__xludf.DUMMYFUNCTION("""COMPUTED_VALUE"""),0)</f>
        <v>0</v>
      </c>
      <c r="AU266" s="2">
        <f ca="1">IFERROR(__xludf.DUMMYFUNCTION("""COMPUTED_VALUE"""),0)</f>
        <v>0</v>
      </c>
      <c r="AV266" s="2">
        <f ca="1">IFERROR(__xludf.DUMMYFUNCTION("""COMPUTED_VALUE"""),0)</f>
        <v>0</v>
      </c>
      <c r="AW266" s="2">
        <f ca="1">IFERROR(__xludf.DUMMYFUNCTION("""COMPUTED_VALUE"""),0)</f>
        <v>0</v>
      </c>
      <c r="AX266" s="2">
        <f ca="1">IFERROR(__xludf.DUMMYFUNCTION("""COMPUTED_VALUE"""),0)</f>
        <v>0</v>
      </c>
      <c r="AY266" s="2">
        <f ca="1">IFERROR(__xludf.DUMMYFUNCTION("""COMPUTED_VALUE"""),0)</f>
        <v>0</v>
      </c>
      <c r="AZ266" s="2">
        <f ca="1">IFERROR(__xludf.DUMMYFUNCTION("""COMPUTED_VALUE"""),0)</f>
        <v>0</v>
      </c>
    </row>
    <row r="267" spans="1:52" ht="13.2" x14ac:dyDescent="0.25">
      <c r="A267" s="2" t="str">
        <f ca="1">IFERROR(__xludf.DUMMYFUNCTION("""COMPUTED_VALUE"""),"Spartanburg County, SC")</f>
        <v>Spartanburg County, SC</v>
      </c>
      <c r="B267" s="2" t="str">
        <f ca="1">IFERROR(__xludf.DUMMYFUNCTION("""COMPUTED_VALUE"""),"US")</f>
        <v>US</v>
      </c>
      <c r="C267" s="2">
        <f ca="1">IFERROR(__xludf.DUMMYFUNCTION("""COMPUTED_VALUE"""),34.8606)</f>
        <v>34.860599999999998</v>
      </c>
      <c r="D267" s="2">
        <f ca="1">IFERROR(__xludf.DUMMYFUNCTION("""COMPUTED_VALUE"""),-81.9535)</f>
        <v>-81.953500000000005</v>
      </c>
      <c r="E267" s="2">
        <f ca="1">IFERROR(__xludf.DUMMYFUNCTION("""COMPUTED_VALUE"""),0)</f>
        <v>0</v>
      </c>
      <c r="F267" s="2">
        <f ca="1">IFERROR(__xludf.DUMMYFUNCTION("""COMPUTED_VALUE"""),0)</f>
        <v>0</v>
      </c>
      <c r="G267" s="2">
        <f ca="1">IFERROR(__xludf.DUMMYFUNCTION("""COMPUTED_VALUE"""),0)</f>
        <v>0</v>
      </c>
      <c r="H267" s="2">
        <f ca="1">IFERROR(__xludf.DUMMYFUNCTION("""COMPUTED_VALUE"""),0)</f>
        <v>0</v>
      </c>
      <c r="I267" s="2">
        <f ca="1">IFERROR(__xludf.DUMMYFUNCTION("""COMPUTED_VALUE"""),0)</f>
        <v>0</v>
      </c>
      <c r="J267" s="2">
        <f ca="1">IFERROR(__xludf.DUMMYFUNCTION("""COMPUTED_VALUE"""),0)</f>
        <v>0</v>
      </c>
      <c r="K267" s="2">
        <f ca="1">IFERROR(__xludf.DUMMYFUNCTION("""COMPUTED_VALUE"""),0)</f>
        <v>0</v>
      </c>
      <c r="L267" s="2">
        <f ca="1">IFERROR(__xludf.DUMMYFUNCTION("""COMPUTED_VALUE"""),0)</f>
        <v>0</v>
      </c>
      <c r="M267" s="2">
        <f ca="1">IFERROR(__xludf.DUMMYFUNCTION("""COMPUTED_VALUE"""),0)</f>
        <v>0</v>
      </c>
      <c r="N267" s="2">
        <f ca="1">IFERROR(__xludf.DUMMYFUNCTION("""COMPUTED_VALUE"""),0)</f>
        <v>0</v>
      </c>
      <c r="O267" s="2">
        <f ca="1">IFERROR(__xludf.DUMMYFUNCTION("""COMPUTED_VALUE"""),0)</f>
        <v>0</v>
      </c>
      <c r="P267" s="2">
        <f ca="1">IFERROR(__xludf.DUMMYFUNCTION("""COMPUTED_VALUE"""),0)</f>
        <v>0</v>
      </c>
      <c r="Q267" s="2">
        <f ca="1">IFERROR(__xludf.DUMMYFUNCTION("""COMPUTED_VALUE"""),0)</f>
        <v>0</v>
      </c>
      <c r="R267" s="2">
        <f ca="1">IFERROR(__xludf.DUMMYFUNCTION("""COMPUTED_VALUE"""),0)</f>
        <v>0</v>
      </c>
      <c r="S267" s="2">
        <f ca="1">IFERROR(__xludf.DUMMYFUNCTION("""COMPUTED_VALUE"""),0)</f>
        <v>0</v>
      </c>
      <c r="T267" s="2">
        <f ca="1">IFERROR(__xludf.DUMMYFUNCTION("""COMPUTED_VALUE"""),0)</f>
        <v>0</v>
      </c>
      <c r="U267" s="2">
        <f ca="1">IFERROR(__xludf.DUMMYFUNCTION("""COMPUTED_VALUE"""),0)</f>
        <v>0</v>
      </c>
      <c r="V267" s="2">
        <f ca="1">IFERROR(__xludf.DUMMYFUNCTION("""COMPUTED_VALUE"""),0)</f>
        <v>0</v>
      </c>
      <c r="W267" s="2">
        <f ca="1">IFERROR(__xludf.DUMMYFUNCTION("""COMPUTED_VALUE"""),0)</f>
        <v>0</v>
      </c>
      <c r="X267" s="2">
        <f ca="1">IFERROR(__xludf.DUMMYFUNCTION("""COMPUTED_VALUE"""),0)</f>
        <v>0</v>
      </c>
      <c r="Y267" s="2">
        <f ca="1">IFERROR(__xludf.DUMMYFUNCTION("""COMPUTED_VALUE"""),0)</f>
        <v>0</v>
      </c>
      <c r="Z267" s="2">
        <f ca="1">IFERROR(__xludf.DUMMYFUNCTION("""COMPUTED_VALUE"""),0)</f>
        <v>0</v>
      </c>
      <c r="AA267" s="2">
        <f ca="1">IFERROR(__xludf.DUMMYFUNCTION("""COMPUTED_VALUE"""),0)</f>
        <v>0</v>
      </c>
      <c r="AB267" s="2">
        <f ca="1">IFERROR(__xludf.DUMMYFUNCTION("""COMPUTED_VALUE"""),0)</f>
        <v>0</v>
      </c>
      <c r="AC267" s="2">
        <f ca="1">IFERROR(__xludf.DUMMYFUNCTION("""COMPUTED_VALUE"""),0)</f>
        <v>0</v>
      </c>
      <c r="AD267" s="2">
        <f ca="1">IFERROR(__xludf.DUMMYFUNCTION("""COMPUTED_VALUE"""),0)</f>
        <v>0</v>
      </c>
      <c r="AE267" s="2">
        <f ca="1">IFERROR(__xludf.DUMMYFUNCTION("""COMPUTED_VALUE"""),0)</f>
        <v>0</v>
      </c>
      <c r="AF267" s="2">
        <f ca="1">IFERROR(__xludf.DUMMYFUNCTION("""COMPUTED_VALUE"""),0)</f>
        <v>0</v>
      </c>
      <c r="AG267" s="2">
        <f ca="1">IFERROR(__xludf.DUMMYFUNCTION("""COMPUTED_VALUE"""),0)</f>
        <v>0</v>
      </c>
      <c r="AH267" s="2">
        <f ca="1">IFERROR(__xludf.DUMMYFUNCTION("""COMPUTED_VALUE"""),0)</f>
        <v>0</v>
      </c>
      <c r="AI267" s="2">
        <f ca="1">IFERROR(__xludf.DUMMYFUNCTION("""COMPUTED_VALUE"""),0)</f>
        <v>0</v>
      </c>
      <c r="AJ267" s="2">
        <f ca="1">IFERROR(__xludf.DUMMYFUNCTION("""COMPUTED_VALUE"""),0)</f>
        <v>0</v>
      </c>
      <c r="AK267" s="2">
        <f ca="1">IFERROR(__xludf.DUMMYFUNCTION("""COMPUTED_VALUE"""),0)</f>
        <v>0</v>
      </c>
      <c r="AL267" s="2">
        <f ca="1">IFERROR(__xludf.DUMMYFUNCTION("""COMPUTED_VALUE"""),0)</f>
        <v>0</v>
      </c>
      <c r="AM267" s="2">
        <f ca="1">IFERROR(__xludf.DUMMYFUNCTION("""COMPUTED_VALUE"""),0)</f>
        <v>0</v>
      </c>
      <c r="AN267" s="2">
        <f ca="1">IFERROR(__xludf.DUMMYFUNCTION("""COMPUTED_VALUE"""),0)</f>
        <v>0</v>
      </c>
      <c r="AO267" s="2">
        <f ca="1">IFERROR(__xludf.DUMMYFUNCTION("""COMPUTED_VALUE"""),0)</f>
        <v>0</v>
      </c>
      <c r="AP267" s="2">
        <f ca="1">IFERROR(__xludf.DUMMYFUNCTION("""COMPUTED_VALUE"""),0)</f>
        <v>0</v>
      </c>
      <c r="AQ267" s="2">
        <f ca="1">IFERROR(__xludf.DUMMYFUNCTION("""COMPUTED_VALUE"""),0)</f>
        <v>0</v>
      </c>
      <c r="AR267" s="2">
        <f ca="1">IFERROR(__xludf.DUMMYFUNCTION("""COMPUTED_VALUE"""),0)</f>
        <v>0</v>
      </c>
      <c r="AS267" s="2">
        <f ca="1">IFERROR(__xludf.DUMMYFUNCTION("""COMPUTED_VALUE"""),0)</f>
        <v>0</v>
      </c>
      <c r="AT267" s="2">
        <f ca="1">IFERROR(__xludf.DUMMYFUNCTION("""COMPUTED_VALUE"""),0)</f>
        <v>0</v>
      </c>
      <c r="AU267" s="2">
        <f ca="1">IFERROR(__xludf.DUMMYFUNCTION("""COMPUTED_VALUE"""),0)</f>
        <v>0</v>
      </c>
      <c r="AV267" s="2">
        <f ca="1">IFERROR(__xludf.DUMMYFUNCTION("""COMPUTED_VALUE"""),0)</f>
        <v>0</v>
      </c>
      <c r="AW267" s="2">
        <f ca="1">IFERROR(__xludf.DUMMYFUNCTION("""COMPUTED_VALUE"""),0)</f>
        <v>0</v>
      </c>
      <c r="AX267" s="2">
        <f ca="1">IFERROR(__xludf.DUMMYFUNCTION("""COMPUTED_VALUE"""),0)</f>
        <v>0</v>
      </c>
      <c r="AY267" s="2">
        <f ca="1">IFERROR(__xludf.DUMMYFUNCTION("""COMPUTED_VALUE"""),0)</f>
        <v>0</v>
      </c>
      <c r="AZ267" s="2">
        <f ca="1">IFERROR(__xludf.DUMMYFUNCTION("""COMPUTED_VALUE"""),0)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4C2F4"/>
    <outlinePr summaryBelow="0" summaryRight="0"/>
  </sheetPr>
  <dimension ref="A1:H60"/>
  <sheetViews>
    <sheetView workbookViewId="0"/>
  </sheetViews>
  <sheetFormatPr defaultColWidth="14.44140625" defaultRowHeight="15.75" customHeight="1" x14ac:dyDescent="0.25"/>
  <sheetData>
    <row r="1" spans="1:8" ht="15.7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customHeight="1" x14ac:dyDescent="0.25">
      <c r="A2" s="5">
        <v>43835</v>
      </c>
      <c r="B2" s="6">
        <v>0.5</v>
      </c>
      <c r="C2" s="6">
        <v>37</v>
      </c>
      <c r="D2" s="6">
        <v>31</v>
      </c>
      <c r="E2" s="6">
        <v>1.19</v>
      </c>
      <c r="F2" s="7"/>
      <c r="G2" s="7"/>
      <c r="H2" s="7"/>
    </row>
    <row r="3" spans="1:8" ht="15.75" customHeight="1" x14ac:dyDescent="0.25">
      <c r="A3" s="5">
        <v>43836</v>
      </c>
      <c r="B3" s="6">
        <v>0.5</v>
      </c>
      <c r="C3" s="6">
        <v>96</v>
      </c>
      <c r="D3" s="6">
        <v>89</v>
      </c>
      <c r="E3" s="6">
        <v>1.08</v>
      </c>
      <c r="F3" s="7"/>
      <c r="G3" s="7"/>
      <c r="H3" s="7"/>
    </row>
    <row r="4" spans="1:8" ht="15.75" customHeight="1" x14ac:dyDescent="0.25">
      <c r="A4" s="5">
        <v>43837</v>
      </c>
      <c r="B4" s="6">
        <v>0.5</v>
      </c>
      <c r="C4" s="6">
        <v>45</v>
      </c>
      <c r="D4" s="6">
        <v>43</v>
      </c>
      <c r="E4" s="6">
        <v>1.05</v>
      </c>
      <c r="F4" s="7"/>
      <c r="G4" s="7"/>
      <c r="H4" s="7"/>
    </row>
    <row r="5" spans="1:8" ht="15.75" customHeight="1" x14ac:dyDescent="0.25">
      <c r="A5" s="5">
        <v>43838</v>
      </c>
      <c r="B5" s="6">
        <v>0.5</v>
      </c>
      <c r="C5" s="6">
        <v>308</v>
      </c>
      <c r="D5" s="6">
        <v>245</v>
      </c>
      <c r="E5" s="6">
        <v>1.26</v>
      </c>
      <c r="F5" s="7"/>
      <c r="G5" s="7"/>
      <c r="H5" s="7"/>
    </row>
    <row r="6" spans="1:8" ht="15.75" customHeight="1" x14ac:dyDescent="0.25">
      <c r="A6" s="5">
        <v>43839</v>
      </c>
      <c r="B6" s="6">
        <v>0.5</v>
      </c>
      <c r="C6" s="6">
        <v>679</v>
      </c>
      <c r="D6" s="6">
        <v>535</v>
      </c>
      <c r="E6" s="6">
        <v>1.27</v>
      </c>
      <c r="F6" s="7"/>
      <c r="G6" s="7"/>
      <c r="H6" s="7"/>
    </row>
    <row r="7" spans="1:8" ht="15.75" customHeight="1" x14ac:dyDescent="0.25">
      <c r="A7" s="5">
        <v>43840</v>
      </c>
      <c r="B7" s="6">
        <v>0.5</v>
      </c>
      <c r="C7" s="6">
        <v>503</v>
      </c>
      <c r="D7" s="6">
        <v>425</v>
      </c>
      <c r="E7" s="6">
        <v>1.18</v>
      </c>
      <c r="F7" s="7"/>
      <c r="G7" s="7"/>
      <c r="H7" s="7"/>
    </row>
    <row r="8" spans="1:8" ht="15.75" customHeight="1" x14ac:dyDescent="0.25">
      <c r="A8" s="5">
        <v>43841</v>
      </c>
      <c r="B8" s="6">
        <v>0.5</v>
      </c>
      <c r="C8" s="6">
        <v>392</v>
      </c>
      <c r="D8" s="6">
        <v>316</v>
      </c>
      <c r="E8" s="6">
        <v>1.24</v>
      </c>
      <c r="F8" s="7"/>
      <c r="G8" s="7"/>
      <c r="H8" s="7"/>
    </row>
    <row r="9" spans="1:8" ht="15.75" customHeight="1" x14ac:dyDescent="0.25">
      <c r="A9" s="5">
        <v>43842</v>
      </c>
      <c r="B9" s="6">
        <v>0.5</v>
      </c>
      <c r="C9" s="6">
        <v>160</v>
      </c>
      <c r="D9" s="6">
        <v>116</v>
      </c>
      <c r="E9" s="6">
        <v>1.38</v>
      </c>
      <c r="F9" s="7"/>
      <c r="G9" s="7"/>
      <c r="H9" s="7"/>
    </row>
    <row r="10" spans="1:8" ht="15.75" customHeight="1" x14ac:dyDescent="0.25">
      <c r="A10" s="5">
        <v>43843</v>
      </c>
      <c r="B10" s="6">
        <v>0.5</v>
      </c>
      <c r="C10" s="6">
        <v>491</v>
      </c>
      <c r="D10" s="6">
        <v>375</v>
      </c>
      <c r="E10" s="6">
        <v>1.31</v>
      </c>
      <c r="F10" s="7"/>
      <c r="G10" s="7"/>
      <c r="H10" s="7"/>
    </row>
    <row r="11" spans="1:8" ht="15.75" customHeight="1" x14ac:dyDescent="0.25">
      <c r="A11" s="5">
        <v>43844</v>
      </c>
      <c r="B11" s="6">
        <v>0.5</v>
      </c>
      <c r="C11" s="6">
        <v>355</v>
      </c>
      <c r="D11" s="6">
        <v>240</v>
      </c>
      <c r="E11" s="6">
        <v>1.48</v>
      </c>
      <c r="F11" s="7"/>
      <c r="G11" s="7"/>
      <c r="H11" s="7"/>
    </row>
    <row r="12" spans="1:8" ht="15.75" customHeight="1" x14ac:dyDescent="0.25">
      <c r="A12" s="5">
        <v>43845</v>
      </c>
      <c r="B12" s="6">
        <v>0.5</v>
      </c>
      <c r="C12" s="6">
        <v>557</v>
      </c>
      <c r="D12" s="6">
        <v>395</v>
      </c>
      <c r="E12" s="6">
        <v>1.41</v>
      </c>
      <c r="F12" s="7"/>
      <c r="G12" s="7"/>
      <c r="H12" s="7"/>
    </row>
    <row r="13" spans="1:8" ht="15.75" customHeight="1" x14ac:dyDescent="0.25">
      <c r="A13" s="5">
        <v>43846</v>
      </c>
      <c r="B13" s="6">
        <v>0.5</v>
      </c>
      <c r="C13" s="6">
        <v>1116</v>
      </c>
      <c r="D13" s="6">
        <v>648</v>
      </c>
      <c r="E13" s="6">
        <v>1.72</v>
      </c>
      <c r="F13" s="7"/>
      <c r="G13" s="7"/>
      <c r="H13" s="7"/>
    </row>
    <row r="14" spans="1:8" ht="15.75" customHeight="1" x14ac:dyDescent="0.25">
      <c r="A14" s="5">
        <v>43847</v>
      </c>
      <c r="B14" s="6">
        <v>0.5</v>
      </c>
      <c r="C14" s="6">
        <v>1747</v>
      </c>
      <c r="D14" s="6">
        <v>1005</v>
      </c>
      <c r="E14" s="6">
        <v>1.74</v>
      </c>
      <c r="F14" s="7"/>
      <c r="G14" s="7"/>
      <c r="H14" s="7"/>
    </row>
    <row r="15" spans="1:8" ht="15.75" customHeight="1" x14ac:dyDescent="0.25">
      <c r="A15" s="5">
        <v>43848</v>
      </c>
      <c r="B15" s="6">
        <v>0.5</v>
      </c>
      <c r="C15" s="6">
        <v>1159</v>
      </c>
      <c r="D15" s="6">
        <v>779</v>
      </c>
      <c r="E15" s="6">
        <v>1.49</v>
      </c>
      <c r="F15" s="7"/>
      <c r="G15" s="7"/>
      <c r="H15" s="7"/>
    </row>
    <row r="16" spans="1:8" ht="15.75" customHeight="1" x14ac:dyDescent="0.25">
      <c r="A16" s="5">
        <v>43849</v>
      </c>
      <c r="B16" s="6">
        <v>0.5</v>
      </c>
      <c r="C16" s="6">
        <v>1350</v>
      </c>
      <c r="D16" s="6">
        <v>832</v>
      </c>
      <c r="E16" s="6">
        <v>1.62</v>
      </c>
      <c r="F16" s="7"/>
      <c r="G16" s="7"/>
      <c r="H16" s="7"/>
    </row>
    <row r="17" spans="1:8" ht="15.75" customHeight="1" x14ac:dyDescent="0.25">
      <c r="A17" s="5">
        <v>43850</v>
      </c>
      <c r="B17" s="6">
        <v>2</v>
      </c>
      <c r="C17" s="6">
        <v>3885</v>
      </c>
      <c r="D17" s="6">
        <v>1647</v>
      </c>
      <c r="E17" s="6">
        <v>2.36</v>
      </c>
      <c r="F17" s="7"/>
      <c r="G17" s="7"/>
      <c r="H17" s="7"/>
    </row>
    <row r="18" spans="1:8" ht="15.75" customHeight="1" x14ac:dyDescent="0.25">
      <c r="A18" s="5">
        <v>43851</v>
      </c>
      <c r="B18" s="6">
        <v>7</v>
      </c>
      <c r="C18" s="6">
        <v>10447</v>
      </c>
      <c r="D18" s="6">
        <v>2862</v>
      </c>
      <c r="E18" s="6">
        <v>3.65</v>
      </c>
      <c r="F18" s="7"/>
      <c r="G18" s="7"/>
      <c r="H18" s="7"/>
    </row>
    <row r="19" spans="1:8" ht="15.75" customHeight="1" x14ac:dyDescent="0.25">
      <c r="A19" s="5">
        <v>43852</v>
      </c>
      <c r="B19" s="6">
        <v>13</v>
      </c>
      <c r="C19" s="6">
        <v>14158</v>
      </c>
      <c r="D19" s="6">
        <v>3127</v>
      </c>
      <c r="E19" s="6">
        <v>4.53</v>
      </c>
      <c r="F19" s="6">
        <v>17</v>
      </c>
      <c r="G19" s="6">
        <v>555</v>
      </c>
      <c r="H19" s="6">
        <v>28</v>
      </c>
    </row>
    <row r="20" spans="1:8" ht="15.75" customHeight="1" x14ac:dyDescent="0.25">
      <c r="A20" s="5">
        <v>43853</v>
      </c>
      <c r="B20" s="6">
        <v>18</v>
      </c>
      <c r="C20" s="6">
        <v>17253</v>
      </c>
      <c r="D20" s="6">
        <v>3496</v>
      </c>
      <c r="E20" s="6">
        <v>4.9400000000000004</v>
      </c>
      <c r="F20" s="6">
        <v>18</v>
      </c>
      <c r="G20" s="6">
        <v>653</v>
      </c>
      <c r="H20" s="6">
        <v>30</v>
      </c>
    </row>
    <row r="21" spans="1:8" ht="15.75" customHeight="1" x14ac:dyDescent="0.25">
      <c r="A21" s="5">
        <v>43854</v>
      </c>
      <c r="B21" s="6">
        <v>28</v>
      </c>
      <c r="C21" s="6">
        <v>18422</v>
      </c>
      <c r="D21" s="6">
        <v>3878</v>
      </c>
      <c r="E21" s="6">
        <v>4.75</v>
      </c>
      <c r="F21" s="6">
        <v>26</v>
      </c>
      <c r="G21" s="6">
        <v>941</v>
      </c>
      <c r="H21" s="6">
        <v>36</v>
      </c>
    </row>
    <row r="22" spans="1:8" ht="15" x14ac:dyDescent="0.25">
      <c r="A22" s="5">
        <v>43855</v>
      </c>
      <c r="B22" s="6">
        <v>36</v>
      </c>
      <c r="C22" s="6">
        <v>10381</v>
      </c>
      <c r="D22" s="6">
        <v>2561</v>
      </c>
      <c r="E22" s="6">
        <v>4.05</v>
      </c>
      <c r="F22" s="6">
        <v>42</v>
      </c>
      <c r="G22" s="8">
        <v>1434</v>
      </c>
      <c r="H22" s="6">
        <v>39</v>
      </c>
    </row>
    <row r="23" spans="1:8" ht="15" x14ac:dyDescent="0.25">
      <c r="A23" s="5">
        <v>43856</v>
      </c>
      <c r="B23" s="6">
        <v>40</v>
      </c>
      <c r="C23" s="6">
        <v>12598</v>
      </c>
      <c r="D23" s="6">
        <v>2947</v>
      </c>
      <c r="E23" s="6">
        <v>4.2699999999999996</v>
      </c>
      <c r="F23" s="6">
        <v>56</v>
      </c>
      <c r="G23" s="8">
        <v>2118</v>
      </c>
      <c r="H23" s="6">
        <v>52</v>
      </c>
    </row>
    <row r="24" spans="1:8" ht="15" x14ac:dyDescent="0.25">
      <c r="A24" s="5">
        <v>43857</v>
      </c>
      <c r="B24" s="6">
        <v>43</v>
      </c>
      <c r="C24" s="6">
        <v>21762</v>
      </c>
      <c r="D24" s="6">
        <v>4497</v>
      </c>
      <c r="E24" s="6">
        <v>4.84</v>
      </c>
      <c r="F24" s="6">
        <v>82</v>
      </c>
      <c r="G24" s="8">
        <v>2927</v>
      </c>
      <c r="H24" s="6">
        <v>61</v>
      </c>
    </row>
    <row r="25" spans="1:8" ht="15" x14ac:dyDescent="0.25">
      <c r="A25" s="5">
        <v>43858</v>
      </c>
      <c r="B25" s="6">
        <v>51</v>
      </c>
      <c r="C25" s="6">
        <v>26582</v>
      </c>
      <c r="D25" s="6">
        <v>4936</v>
      </c>
      <c r="E25" s="6">
        <v>5.39</v>
      </c>
      <c r="F25" s="6">
        <v>131</v>
      </c>
      <c r="G25" s="8">
        <v>5578</v>
      </c>
      <c r="H25" s="6">
        <v>107</v>
      </c>
    </row>
    <row r="26" spans="1:8" ht="15" x14ac:dyDescent="0.25">
      <c r="A26" s="5">
        <v>43859</v>
      </c>
      <c r="B26" s="6">
        <v>49</v>
      </c>
      <c r="C26" s="6">
        <v>28748</v>
      </c>
      <c r="D26" s="6">
        <v>5229</v>
      </c>
      <c r="E26" s="6">
        <v>5.5</v>
      </c>
      <c r="F26" s="6">
        <v>133</v>
      </c>
      <c r="G26" s="8">
        <v>6166</v>
      </c>
      <c r="H26" s="6">
        <v>126</v>
      </c>
    </row>
    <row r="27" spans="1:8" ht="15" x14ac:dyDescent="0.25">
      <c r="A27" s="5">
        <v>43860</v>
      </c>
      <c r="B27" s="6">
        <v>55</v>
      </c>
      <c r="C27" s="6">
        <v>34210</v>
      </c>
      <c r="D27" s="6">
        <v>5605</v>
      </c>
      <c r="E27" s="6">
        <v>6.1</v>
      </c>
      <c r="F27" s="6">
        <v>171</v>
      </c>
      <c r="G27" s="8">
        <v>8234</v>
      </c>
      <c r="H27" s="6">
        <v>143</v>
      </c>
    </row>
    <row r="28" spans="1:8" ht="15" x14ac:dyDescent="0.25">
      <c r="A28" s="5">
        <v>43861</v>
      </c>
      <c r="B28" s="6">
        <v>58</v>
      </c>
      <c r="C28" s="6">
        <v>31925</v>
      </c>
      <c r="D28" s="6">
        <v>5468</v>
      </c>
      <c r="E28" s="6">
        <v>5.84</v>
      </c>
      <c r="F28" s="6">
        <v>213</v>
      </c>
      <c r="G28" s="8">
        <v>9927</v>
      </c>
      <c r="H28" s="6">
        <v>222</v>
      </c>
    </row>
    <row r="29" spans="1:8" ht="15" x14ac:dyDescent="0.25">
      <c r="A29" s="5">
        <v>43862</v>
      </c>
      <c r="B29" s="6">
        <v>42</v>
      </c>
      <c r="C29" s="6">
        <v>15833</v>
      </c>
      <c r="D29" s="6">
        <v>3266</v>
      </c>
      <c r="E29" s="6">
        <v>4.8499999999999996</v>
      </c>
      <c r="F29" s="6">
        <v>259</v>
      </c>
      <c r="G29" s="8">
        <v>12038</v>
      </c>
      <c r="H29" s="6">
        <v>284</v>
      </c>
    </row>
    <row r="30" spans="1:8" ht="15" x14ac:dyDescent="0.25">
      <c r="A30" s="5">
        <v>43863</v>
      </c>
      <c r="B30" s="6">
        <v>35</v>
      </c>
      <c r="C30" s="6">
        <v>17267</v>
      </c>
      <c r="D30" s="6">
        <v>3534</v>
      </c>
      <c r="E30" s="6">
        <v>4.8899999999999997</v>
      </c>
      <c r="F30" s="6">
        <v>362</v>
      </c>
      <c r="G30" s="8">
        <v>16787</v>
      </c>
      <c r="H30" s="6">
        <v>472</v>
      </c>
    </row>
    <row r="31" spans="1:8" ht="15" x14ac:dyDescent="0.25">
      <c r="A31" s="5">
        <v>43864</v>
      </c>
      <c r="B31" s="6">
        <v>31</v>
      </c>
      <c r="C31" s="6">
        <v>28135</v>
      </c>
      <c r="D31" s="6">
        <v>5220</v>
      </c>
      <c r="E31" s="6">
        <v>5.39</v>
      </c>
      <c r="F31" s="6">
        <v>426</v>
      </c>
      <c r="G31" s="8">
        <v>19881</v>
      </c>
      <c r="H31" s="6">
        <v>623</v>
      </c>
    </row>
    <row r="32" spans="1:8" ht="15" x14ac:dyDescent="0.25">
      <c r="A32" s="5">
        <v>43865</v>
      </c>
      <c r="B32" s="6">
        <v>28</v>
      </c>
      <c r="C32" s="6">
        <v>29730</v>
      </c>
      <c r="D32" s="6">
        <v>5267</v>
      </c>
      <c r="E32" s="6">
        <v>5.64</v>
      </c>
      <c r="F32" s="6">
        <v>492</v>
      </c>
      <c r="G32" s="8">
        <v>23892</v>
      </c>
      <c r="H32" s="6">
        <v>852</v>
      </c>
    </row>
    <row r="33" spans="1:8" ht="15" x14ac:dyDescent="0.25">
      <c r="A33" s="5">
        <v>43866</v>
      </c>
      <c r="B33" s="6">
        <v>26</v>
      </c>
      <c r="C33" s="6">
        <v>28534</v>
      </c>
      <c r="D33" s="6">
        <v>5227</v>
      </c>
      <c r="E33" s="6">
        <v>5.46</v>
      </c>
      <c r="F33" s="6">
        <v>564</v>
      </c>
      <c r="G33" s="8">
        <v>27636</v>
      </c>
      <c r="H33" s="8">
        <v>1124</v>
      </c>
    </row>
    <row r="34" spans="1:8" ht="15" x14ac:dyDescent="0.25">
      <c r="A34" s="5">
        <v>43867</v>
      </c>
      <c r="B34" s="6">
        <v>26</v>
      </c>
      <c r="C34" s="6">
        <v>27908</v>
      </c>
      <c r="D34" s="6">
        <v>5268</v>
      </c>
      <c r="E34" s="6">
        <v>5.3</v>
      </c>
      <c r="F34" s="6">
        <v>634</v>
      </c>
      <c r="G34" s="8">
        <v>30818</v>
      </c>
      <c r="H34" s="8">
        <v>1487</v>
      </c>
    </row>
    <row r="35" spans="1:8" ht="15" x14ac:dyDescent="0.25">
      <c r="A35" s="5">
        <v>43868</v>
      </c>
      <c r="B35" s="6">
        <v>28</v>
      </c>
      <c r="C35" s="6">
        <v>27002</v>
      </c>
      <c r="D35" s="6">
        <v>5064</v>
      </c>
      <c r="E35" s="6">
        <v>5.33</v>
      </c>
      <c r="F35" s="6">
        <v>719</v>
      </c>
      <c r="G35" s="8">
        <v>34392</v>
      </c>
      <c r="H35" s="8">
        <v>2011</v>
      </c>
    </row>
    <row r="36" spans="1:8" ht="15" x14ac:dyDescent="0.25">
      <c r="A36" s="5">
        <v>43869</v>
      </c>
      <c r="B36" s="6">
        <v>26</v>
      </c>
      <c r="C36" s="6">
        <v>13600</v>
      </c>
      <c r="D36" s="6">
        <v>3150</v>
      </c>
      <c r="E36" s="6">
        <v>4.32</v>
      </c>
      <c r="F36" s="6">
        <v>806</v>
      </c>
      <c r="G36" s="8">
        <v>37121</v>
      </c>
      <c r="H36" s="8">
        <v>2616</v>
      </c>
    </row>
    <row r="37" spans="1:8" ht="15" x14ac:dyDescent="0.25">
      <c r="A37" s="5">
        <v>43870</v>
      </c>
      <c r="B37" s="6">
        <v>23</v>
      </c>
      <c r="C37" s="6">
        <v>13653</v>
      </c>
      <c r="D37" s="6">
        <v>3030</v>
      </c>
      <c r="E37" s="6">
        <v>4.51</v>
      </c>
      <c r="F37" s="6">
        <v>906</v>
      </c>
      <c r="G37" s="8">
        <v>40151</v>
      </c>
      <c r="H37" s="8">
        <v>3244</v>
      </c>
    </row>
    <row r="38" spans="1:8" ht="15" x14ac:dyDescent="0.25">
      <c r="A38" s="5">
        <v>43871</v>
      </c>
      <c r="B38" s="6">
        <v>24</v>
      </c>
      <c r="C38" s="6">
        <v>27251</v>
      </c>
      <c r="D38" s="6">
        <v>5041</v>
      </c>
      <c r="E38" s="6">
        <v>5.41</v>
      </c>
      <c r="F38" s="8">
        <v>1013</v>
      </c>
      <c r="G38" s="8">
        <v>42763</v>
      </c>
      <c r="H38" s="8">
        <v>3946</v>
      </c>
    </row>
    <row r="39" spans="1:8" ht="15" x14ac:dyDescent="0.25">
      <c r="A39" s="5">
        <v>43872</v>
      </c>
      <c r="B39" s="6">
        <v>23</v>
      </c>
      <c r="C39" s="6">
        <v>29072</v>
      </c>
      <c r="D39" s="6">
        <v>5397</v>
      </c>
      <c r="E39" s="6">
        <v>5.39</v>
      </c>
      <c r="F39" s="8">
        <v>1113</v>
      </c>
      <c r="G39" s="8">
        <v>44803</v>
      </c>
      <c r="H39" s="8">
        <v>4683</v>
      </c>
    </row>
    <row r="40" spans="1:8" ht="15" x14ac:dyDescent="0.25">
      <c r="A40" s="5">
        <v>43873</v>
      </c>
      <c r="B40" s="6">
        <v>22</v>
      </c>
      <c r="C40" s="6">
        <v>29059</v>
      </c>
      <c r="D40" s="6">
        <v>5352</v>
      </c>
      <c r="E40" s="6">
        <v>5.43</v>
      </c>
      <c r="F40" s="8">
        <v>1118</v>
      </c>
      <c r="G40" s="8">
        <v>45222</v>
      </c>
      <c r="H40" s="8">
        <v>5150</v>
      </c>
    </row>
    <row r="41" spans="1:8" ht="15" x14ac:dyDescent="0.25">
      <c r="A41" s="5">
        <v>43874</v>
      </c>
      <c r="B41" s="6">
        <v>24</v>
      </c>
      <c r="C41" s="6">
        <v>31899</v>
      </c>
      <c r="D41" s="6">
        <v>5629</v>
      </c>
      <c r="E41" s="6">
        <v>5.67</v>
      </c>
      <c r="F41" s="8">
        <v>1371</v>
      </c>
      <c r="G41" s="8">
        <v>60370</v>
      </c>
      <c r="H41" s="8">
        <v>6295</v>
      </c>
    </row>
    <row r="42" spans="1:8" ht="15" x14ac:dyDescent="0.25">
      <c r="A42" s="5">
        <v>43875</v>
      </c>
      <c r="B42" s="6">
        <v>20</v>
      </c>
      <c r="C42" s="6">
        <v>27034</v>
      </c>
      <c r="D42" s="6">
        <v>5080</v>
      </c>
      <c r="E42" s="6">
        <v>5.32</v>
      </c>
      <c r="F42" s="8">
        <v>1523</v>
      </c>
      <c r="G42" s="8">
        <v>66887</v>
      </c>
      <c r="H42" s="8">
        <v>8058</v>
      </c>
    </row>
    <row r="43" spans="1:8" ht="15" x14ac:dyDescent="0.25">
      <c r="A43" s="5">
        <v>43876</v>
      </c>
      <c r="B43" s="6">
        <v>19</v>
      </c>
      <c r="C43" s="6">
        <v>14241</v>
      </c>
      <c r="D43" s="6">
        <v>3086</v>
      </c>
      <c r="E43" s="6">
        <v>4.6100000000000003</v>
      </c>
      <c r="F43" s="8">
        <v>1666</v>
      </c>
      <c r="G43" s="8">
        <v>69032</v>
      </c>
      <c r="H43" s="8">
        <v>9395</v>
      </c>
    </row>
    <row r="44" spans="1:8" ht="15" x14ac:dyDescent="0.25">
      <c r="A44" s="5">
        <v>43877</v>
      </c>
      <c r="B44" s="6">
        <v>17</v>
      </c>
      <c r="C44" s="6">
        <v>14699</v>
      </c>
      <c r="D44" s="6">
        <v>3244</v>
      </c>
      <c r="E44" s="6">
        <v>4.53</v>
      </c>
      <c r="F44" s="8">
        <v>1770</v>
      </c>
      <c r="G44" s="8">
        <v>71226</v>
      </c>
      <c r="H44" s="8">
        <v>10865</v>
      </c>
    </row>
    <row r="45" spans="1:8" ht="15" x14ac:dyDescent="0.25">
      <c r="A45" s="5">
        <v>43878</v>
      </c>
      <c r="B45" s="6">
        <v>17</v>
      </c>
      <c r="C45" s="6">
        <v>24688</v>
      </c>
      <c r="D45" s="6">
        <v>5027</v>
      </c>
      <c r="E45" s="6">
        <v>4.91</v>
      </c>
      <c r="F45" s="8">
        <v>1868</v>
      </c>
      <c r="G45" s="8">
        <v>73260</v>
      </c>
      <c r="H45" s="8">
        <v>12583</v>
      </c>
    </row>
    <row r="46" spans="1:8" ht="15" x14ac:dyDescent="0.25">
      <c r="A46" s="5">
        <v>43879</v>
      </c>
      <c r="B46" s="6">
        <v>16</v>
      </c>
      <c r="C46" s="6">
        <v>28893</v>
      </c>
      <c r="D46" s="6">
        <v>5262</v>
      </c>
      <c r="E46" s="6">
        <v>5.49</v>
      </c>
      <c r="F46" s="8">
        <v>2007</v>
      </c>
      <c r="G46" s="8">
        <v>75138</v>
      </c>
      <c r="H46" s="8">
        <v>14352</v>
      </c>
    </row>
    <row r="47" spans="1:8" ht="15" x14ac:dyDescent="0.25">
      <c r="A47" s="5">
        <v>43880</v>
      </c>
      <c r="B47" s="6">
        <v>15</v>
      </c>
      <c r="C47" s="6">
        <v>24879</v>
      </c>
      <c r="D47" s="6">
        <v>5139</v>
      </c>
      <c r="E47" s="6">
        <v>4.84</v>
      </c>
      <c r="F47" s="8">
        <v>2122</v>
      </c>
      <c r="G47" s="8">
        <v>75641</v>
      </c>
      <c r="H47" s="8">
        <v>16121</v>
      </c>
    </row>
    <row r="48" spans="1:8" ht="15" x14ac:dyDescent="0.25">
      <c r="A48" s="5">
        <v>43881</v>
      </c>
      <c r="B48" s="6">
        <v>16</v>
      </c>
      <c r="C48" s="6">
        <v>23508</v>
      </c>
      <c r="D48" s="6">
        <v>4635</v>
      </c>
      <c r="E48" s="6">
        <v>5.07</v>
      </c>
      <c r="F48" s="8">
        <v>2247</v>
      </c>
      <c r="G48" s="8">
        <v>76199</v>
      </c>
      <c r="H48" s="8">
        <v>18177</v>
      </c>
    </row>
    <row r="49" spans="1:8" ht="15" x14ac:dyDescent="0.25">
      <c r="A49" s="5">
        <v>43882</v>
      </c>
      <c r="B49" s="6">
        <v>25</v>
      </c>
      <c r="C49" s="6">
        <v>25549</v>
      </c>
      <c r="D49" s="6">
        <v>4724</v>
      </c>
      <c r="E49" s="6">
        <v>5.41</v>
      </c>
      <c r="F49" s="8">
        <v>2251</v>
      </c>
      <c r="G49" s="8">
        <v>76843</v>
      </c>
      <c r="H49" s="8">
        <v>18890</v>
      </c>
    </row>
    <row r="50" spans="1:8" ht="15" x14ac:dyDescent="0.25">
      <c r="A50" s="5">
        <v>43883</v>
      </c>
      <c r="B50" s="6">
        <v>40</v>
      </c>
      <c r="C50" s="6">
        <v>15196</v>
      </c>
      <c r="D50" s="6">
        <v>3155</v>
      </c>
      <c r="E50" s="6">
        <v>4.82</v>
      </c>
      <c r="F50" s="8">
        <v>2458</v>
      </c>
      <c r="G50" s="8">
        <v>78599</v>
      </c>
      <c r="H50" s="8">
        <v>22886</v>
      </c>
    </row>
    <row r="51" spans="1:8" ht="15" x14ac:dyDescent="0.25">
      <c r="A51" s="5">
        <v>43884</v>
      </c>
      <c r="B51" s="6">
        <v>57</v>
      </c>
      <c r="C51" s="6">
        <v>18472</v>
      </c>
      <c r="D51" s="6">
        <v>3506</v>
      </c>
      <c r="E51" s="6">
        <v>5.27</v>
      </c>
      <c r="F51" s="8">
        <v>2469</v>
      </c>
      <c r="G51" s="8">
        <v>78985</v>
      </c>
      <c r="H51" s="8">
        <v>23394</v>
      </c>
    </row>
    <row r="52" spans="1:8" ht="15" x14ac:dyDescent="0.25">
      <c r="A52" s="5">
        <v>43885</v>
      </c>
      <c r="B52" s="6">
        <v>65</v>
      </c>
      <c r="C52" s="6">
        <v>38643</v>
      </c>
      <c r="D52" s="6">
        <v>6085</v>
      </c>
      <c r="E52" s="6">
        <v>6.35</v>
      </c>
      <c r="F52" s="8">
        <v>2629</v>
      </c>
      <c r="G52" s="8">
        <v>79570</v>
      </c>
      <c r="H52" s="8">
        <v>25227</v>
      </c>
    </row>
    <row r="53" spans="1:8" ht="15" x14ac:dyDescent="0.25">
      <c r="A53" s="5">
        <v>43886</v>
      </c>
      <c r="B53" s="6">
        <v>82</v>
      </c>
      <c r="C53" s="6">
        <v>46046</v>
      </c>
      <c r="D53" s="6">
        <v>6601</v>
      </c>
      <c r="E53" s="6">
        <v>6.98</v>
      </c>
      <c r="F53" s="8">
        <v>2708</v>
      </c>
      <c r="G53" s="8">
        <v>80415</v>
      </c>
      <c r="H53" s="8">
        <v>27905</v>
      </c>
    </row>
    <row r="54" spans="1:8" ht="15" x14ac:dyDescent="0.25">
      <c r="A54" s="5">
        <v>43887</v>
      </c>
      <c r="B54" s="6">
        <v>94</v>
      </c>
      <c r="C54" s="6">
        <v>54784</v>
      </c>
      <c r="D54" s="6">
        <v>7287</v>
      </c>
      <c r="E54" s="6">
        <v>7.52</v>
      </c>
      <c r="F54" s="8">
        <v>2770</v>
      </c>
      <c r="G54" s="8">
        <v>81397</v>
      </c>
      <c r="H54" s="8">
        <v>30384</v>
      </c>
    </row>
    <row r="55" spans="1:8" ht="15" x14ac:dyDescent="0.25">
      <c r="A55" s="5">
        <v>43888</v>
      </c>
      <c r="B55" s="6">
        <v>94</v>
      </c>
      <c r="C55" s="6">
        <v>63088</v>
      </c>
      <c r="D55" s="6">
        <v>8086</v>
      </c>
      <c r="E55" s="6">
        <v>7.8</v>
      </c>
      <c r="F55" s="8">
        <v>2814</v>
      </c>
      <c r="G55" s="8">
        <v>82756</v>
      </c>
      <c r="H55" s="8">
        <v>33277</v>
      </c>
    </row>
    <row r="56" spans="1:8" ht="15" x14ac:dyDescent="0.25">
      <c r="A56" s="5">
        <v>43889</v>
      </c>
      <c r="B56" s="6">
        <v>96</v>
      </c>
      <c r="C56" s="6">
        <v>74155</v>
      </c>
      <c r="D56" s="6">
        <v>8529</v>
      </c>
      <c r="E56" s="6">
        <v>8.69</v>
      </c>
      <c r="F56" s="8">
        <v>2872</v>
      </c>
      <c r="G56" s="8">
        <v>84122</v>
      </c>
      <c r="H56" s="8">
        <v>36711</v>
      </c>
    </row>
    <row r="57" spans="1:8" ht="15" x14ac:dyDescent="0.25">
      <c r="A57" s="5">
        <v>43890</v>
      </c>
      <c r="B57" s="6">
        <v>86</v>
      </c>
      <c r="C57" s="6">
        <v>39370</v>
      </c>
      <c r="D57" s="6">
        <v>5348</v>
      </c>
      <c r="E57" s="6">
        <v>7.36</v>
      </c>
      <c r="F57" s="8">
        <v>2941</v>
      </c>
      <c r="G57" s="8">
        <v>86013</v>
      </c>
      <c r="H57" s="8">
        <v>39782</v>
      </c>
    </row>
    <row r="58" spans="1:8" ht="15" x14ac:dyDescent="0.25">
      <c r="A58" s="5">
        <v>43891</v>
      </c>
      <c r="B58" s="6">
        <v>82</v>
      </c>
      <c r="C58" s="6">
        <v>38857</v>
      </c>
      <c r="D58" s="6">
        <v>5408</v>
      </c>
      <c r="E58" s="6">
        <v>7.19</v>
      </c>
      <c r="F58" s="8">
        <v>2996</v>
      </c>
      <c r="G58" s="8">
        <v>88371</v>
      </c>
      <c r="H58" s="8">
        <v>42716</v>
      </c>
    </row>
    <row r="59" spans="1:8" ht="15" x14ac:dyDescent="0.25">
      <c r="A59" s="5">
        <v>43892</v>
      </c>
      <c r="B59" s="6">
        <v>100</v>
      </c>
      <c r="C59" s="6">
        <v>80241</v>
      </c>
      <c r="D59" s="6">
        <v>9663</v>
      </c>
      <c r="E59" s="6">
        <v>8.3000000000000007</v>
      </c>
      <c r="F59" s="8">
        <v>3085</v>
      </c>
      <c r="G59" s="8">
        <v>90309</v>
      </c>
      <c r="H59" s="8">
        <v>45602</v>
      </c>
    </row>
    <row r="60" spans="1:8" ht="15" x14ac:dyDescent="0.25">
      <c r="A60" s="5">
        <v>43893</v>
      </c>
      <c r="B60" s="7"/>
      <c r="C60" s="6">
        <v>85294</v>
      </c>
      <c r="D60" s="6">
        <v>9907</v>
      </c>
      <c r="E60" s="6">
        <v>8.61</v>
      </c>
      <c r="F60" s="8">
        <v>3160</v>
      </c>
      <c r="G60" s="8">
        <v>92844</v>
      </c>
      <c r="H60" s="8">
        <v>48229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4C2F4"/>
    <outlinePr summaryBelow="0" summaryRight="0"/>
  </sheetPr>
  <dimension ref="A1:I107"/>
  <sheetViews>
    <sheetView workbookViewId="0"/>
  </sheetViews>
  <sheetFormatPr defaultColWidth="14.44140625" defaultRowHeight="15.75" customHeight="1" x14ac:dyDescent="0.25"/>
  <cols>
    <col min="6" max="6" width="55.77734375" customWidth="1"/>
  </cols>
  <sheetData>
    <row r="1" spans="1:9" ht="15.75" customHeight="1" x14ac:dyDescent="0.3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10" t="s">
        <v>16</v>
      </c>
    </row>
    <row r="2" spans="1:9" ht="15.75" customHeight="1" x14ac:dyDescent="0.3">
      <c r="A2" s="11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12">
        <v>100</v>
      </c>
      <c r="H2" s="13"/>
      <c r="I2" s="10" t="s">
        <v>23</v>
      </c>
    </row>
    <row r="3" spans="1:9" ht="15.75" customHeight="1" x14ac:dyDescent="0.3">
      <c r="A3" s="11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24</v>
      </c>
      <c r="G3" s="12">
        <v>74</v>
      </c>
      <c r="H3" s="13"/>
      <c r="I3" s="10" t="s">
        <v>23</v>
      </c>
    </row>
    <row r="4" spans="1:9" ht="15.75" customHeight="1" x14ac:dyDescent="0.3">
      <c r="A4" s="11" t="s">
        <v>17</v>
      </c>
      <c r="B4" s="9" t="s">
        <v>18</v>
      </c>
      <c r="C4" s="9" t="s">
        <v>19</v>
      </c>
      <c r="D4" s="9" t="s">
        <v>20</v>
      </c>
      <c r="E4" s="9" t="s">
        <v>21</v>
      </c>
      <c r="F4" s="9" t="s">
        <v>25</v>
      </c>
      <c r="G4" s="12">
        <v>43</v>
      </c>
      <c r="H4" s="13"/>
      <c r="I4" s="10" t="s">
        <v>23</v>
      </c>
    </row>
    <row r="5" spans="1:9" ht="15.75" customHeight="1" x14ac:dyDescent="0.3">
      <c r="A5" s="11" t="s">
        <v>17</v>
      </c>
      <c r="B5" s="9" t="s">
        <v>18</v>
      </c>
      <c r="C5" s="9" t="s">
        <v>19</v>
      </c>
      <c r="D5" s="9" t="s">
        <v>20</v>
      </c>
      <c r="E5" s="9" t="s">
        <v>21</v>
      </c>
      <c r="F5" s="9" t="s">
        <v>26</v>
      </c>
      <c r="G5" s="12">
        <v>15</v>
      </c>
      <c r="H5" s="13"/>
      <c r="I5" s="10" t="s">
        <v>23</v>
      </c>
    </row>
    <row r="6" spans="1:9" ht="15.75" customHeight="1" x14ac:dyDescent="0.3">
      <c r="A6" s="11" t="s">
        <v>17</v>
      </c>
      <c r="B6" s="9" t="s">
        <v>18</v>
      </c>
      <c r="C6" s="9" t="s">
        <v>19</v>
      </c>
      <c r="D6" s="9" t="s">
        <v>20</v>
      </c>
      <c r="E6" s="9" t="s">
        <v>21</v>
      </c>
      <c r="F6" s="9" t="s">
        <v>27</v>
      </c>
      <c r="G6" s="12">
        <v>13</v>
      </c>
      <c r="H6" s="13"/>
      <c r="I6" s="10" t="s">
        <v>23</v>
      </c>
    </row>
    <row r="7" spans="1:9" ht="15.75" customHeight="1" x14ac:dyDescent="0.3">
      <c r="A7" s="11" t="s">
        <v>17</v>
      </c>
      <c r="B7" s="9" t="s">
        <v>18</v>
      </c>
      <c r="C7" s="9" t="s">
        <v>19</v>
      </c>
      <c r="D7" s="9" t="s">
        <v>20</v>
      </c>
      <c r="E7" s="9" t="s">
        <v>21</v>
      </c>
      <c r="F7" s="9" t="s">
        <v>28</v>
      </c>
      <c r="G7" s="12">
        <v>11</v>
      </c>
      <c r="H7" s="13"/>
      <c r="I7" s="10" t="s">
        <v>23</v>
      </c>
    </row>
    <row r="8" spans="1:9" ht="15.75" customHeight="1" x14ac:dyDescent="0.3">
      <c r="A8" s="11" t="s">
        <v>17</v>
      </c>
      <c r="B8" s="9" t="s">
        <v>18</v>
      </c>
      <c r="C8" s="9" t="s">
        <v>19</v>
      </c>
      <c r="D8" s="9" t="s">
        <v>20</v>
      </c>
      <c r="E8" s="9" t="s">
        <v>21</v>
      </c>
      <c r="F8" s="9" t="s">
        <v>29</v>
      </c>
      <c r="G8" s="12">
        <v>11</v>
      </c>
      <c r="H8" s="13"/>
      <c r="I8" s="10" t="s">
        <v>23</v>
      </c>
    </row>
    <row r="9" spans="1:9" ht="15.75" customHeight="1" x14ac:dyDescent="0.3">
      <c r="A9" s="11" t="s">
        <v>17</v>
      </c>
      <c r="B9" s="9" t="s">
        <v>18</v>
      </c>
      <c r="C9" s="9" t="s">
        <v>19</v>
      </c>
      <c r="D9" s="9" t="s">
        <v>20</v>
      </c>
      <c r="E9" s="9" t="s">
        <v>21</v>
      </c>
      <c r="F9" s="9" t="s">
        <v>30</v>
      </c>
      <c r="G9" s="12">
        <v>11</v>
      </c>
      <c r="H9" s="13"/>
      <c r="I9" s="10" t="s">
        <v>23</v>
      </c>
    </row>
    <row r="10" spans="1:9" ht="15.75" customHeight="1" x14ac:dyDescent="0.3">
      <c r="A10" s="11" t="s">
        <v>17</v>
      </c>
      <c r="B10" s="9" t="s">
        <v>18</v>
      </c>
      <c r="C10" s="9" t="s">
        <v>19</v>
      </c>
      <c r="D10" s="9" t="s">
        <v>20</v>
      </c>
      <c r="E10" s="9" t="s">
        <v>21</v>
      </c>
      <c r="F10" s="9" t="s">
        <v>31</v>
      </c>
      <c r="G10" s="12">
        <v>11</v>
      </c>
      <c r="H10" s="13"/>
      <c r="I10" s="10" t="s">
        <v>23</v>
      </c>
    </row>
    <row r="11" spans="1:9" ht="15.75" customHeight="1" x14ac:dyDescent="0.3">
      <c r="A11" s="11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32</v>
      </c>
      <c r="G11" s="12">
        <v>10</v>
      </c>
      <c r="H11" s="13"/>
      <c r="I11" s="10" t="s">
        <v>23</v>
      </c>
    </row>
    <row r="12" spans="1:9" ht="15.75" customHeight="1" x14ac:dyDescent="0.3">
      <c r="A12" s="11" t="s">
        <v>17</v>
      </c>
      <c r="B12" s="9" t="s">
        <v>18</v>
      </c>
      <c r="C12" s="9" t="s">
        <v>19</v>
      </c>
      <c r="D12" s="9" t="s">
        <v>20</v>
      </c>
      <c r="E12" s="9" t="s">
        <v>21</v>
      </c>
      <c r="F12" s="9" t="s">
        <v>33</v>
      </c>
      <c r="G12" s="12">
        <v>10</v>
      </c>
      <c r="H12" s="13"/>
      <c r="I12" s="10" t="s">
        <v>23</v>
      </c>
    </row>
    <row r="13" spans="1:9" ht="15.75" customHeight="1" x14ac:dyDescent="0.3">
      <c r="A13" s="11" t="s">
        <v>17</v>
      </c>
      <c r="B13" s="9" t="s">
        <v>18</v>
      </c>
      <c r="C13" s="9" t="s">
        <v>19</v>
      </c>
      <c r="D13" s="9" t="s">
        <v>20</v>
      </c>
      <c r="E13" s="9" t="s">
        <v>21</v>
      </c>
      <c r="F13" s="9" t="s">
        <v>34</v>
      </c>
      <c r="G13" s="12">
        <v>8</v>
      </c>
      <c r="H13" s="13"/>
      <c r="I13" s="10" t="s">
        <v>23</v>
      </c>
    </row>
    <row r="14" spans="1:9" ht="15.75" customHeight="1" x14ac:dyDescent="0.3">
      <c r="A14" s="11" t="s">
        <v>17</v>
      </c>
      <c r="B14" s="9" t="s">
        <v>18</v>
      </c>
      <c r="C14" s="9" t="s">
        <v>19</v>
      </c>
      <c r="D14" s="9" t="s">
        <v>20</v>
      </c>
      <c r="E14" s="9" t="s">
        <v>21</v>
      </c>
      <c r="F14" s="9" t="s">
        <v>35</v>
      </c>
      <c r="G14" s="12">
        <v>8</v>
      </c>
      <c r="H14" s="13"/>
      <c r="I14" s="10" t="s">
        <v>23</v>
      </c>
    </row>
    <row r="15" spans="1:9" ht="15.75" customHeight="1" x14ac:dyDescent="0.3">
      <c r="A15" s="11" t="s">
        <v>17</v>
      </c>
      <c r="B15" s="9" t="s">
        <v>18</v>
      </c>
      <c r="C15" s="9" t="s">
        <v>19</v>
      </c>
      <c r="D15" s="9" t="s">
        <v>20</v>
      </c>
      <c r="E15" s="9" t="s">
        <v>21</v>
      </c>
      <c r="F15" s="9" t="s">
        <v>36</v>
      </c>
      <c r="G15" s="12">
        <v>7</v>
      </c>
      <c r="H15" s="13"/>
      <c r="I15" s="10" t="s">
        <v>23</v>
      </c>
    </row>
    <row r="16" spans="1:9" ht="15.75" customHeight="1" x14ac:dyDescent="0.3">
      <c r="A16" s="11" t="s">
        <v>17</v>
      </c>
      <c r="B16" s="9" t="s">
        <v>18</v>
      </c>
      <c r="C16" s="9" t="s">
        <v>19</v>
      </c>
      <c r="D16" s="9" t="s">
        <v>20</v>
      </c>
      <c r="E16" s="9" t="s">
        <v>21</v>
      </c>
      <c r="F16" s="9" t="s">
        <v>27</v>
      </c>
      <c r="G16" s="13"/>
      <c r="H16" s="9" t="s">
        <v>37</v>
      </c>
      <c r="I16" s="10" t="s">
        <v>23</v>
      </c>
    </row>
    <row r="17" spans="1:9" ht="15.75" customHeight="1" x14ac:dyDescent="0.3">
      <c r="A17" s="11" t="s">
        <v>17</v>
      </c>
      <c r="B17" s="9" t="s">
        <v>18</v>
      </c>
      <c r="C17" s="9" t="s">
        <v>19</v>
      </c>
      <c r="D17" s="9" t="s">
        <v>20</v>
      </c>
      <c r="E17" s="9" t="s">
        <v>21</v>
      </c>
      <c r="F17" s="9" t="s">
        <v>29</v>
      </c>
      <c r="G17" s="13"/>
      <c r="H17" s="9" t="s">
        <v>37</v>
      </c>
      <c r="I17" s="10" t="s">
        <v>23</v>
      </c>
    </row>
    <row r="18" spans="1:9" ht="15.75" customHeight="1" x14ac:dyDescent="0.3">
      <c r="A18" s="11" t="s">
        <v>17</v>
      </c>
      <c r="B18" s="9" t="s">
        <v>18</v>
      </c>
      <c r="C18" s="9" t="s">
        <v>19</v>
      </c>
      <c r="D18" s="9" t="s">
        <v>20</v>
      </c>
      <c r="E18" s="9" t="s">
        <v>21</v>
      </c>
      <c r="F18" s="9" t="s">
        <v>30</v>
      </c>
      <c r="G18" s="13"/>
      <c r="H18" s="9" t="s">
        <v>37</v>
      </c>
      <c r="I18" s="10" t="s">
        <v>23</v>
      </c>
    </row>
    <row r="19" spans="1:9" ht="15.75" customHeight="1" x14ac:dyDescent="0.3">
      <c r="A19" s="11" t="s">
        <v>17</v>
      </c>
      <c r="B19" s="9" t="s">
        <v>18</v>
      </c>
      <c r="C19" s="9" t="s">
        <v>19</v>
      </c>
      <c r="D19" s="9" t="s">
        <v>20</v>
      </c>
      <c r="E19" s="9" t="s">
        <v>21</v>
      </c>
      <c r="F19" s="9" t="s">
        <v>32</v>
      </c>
      <c r="G19" s="13"/>
      <c r="H19" s="9" t="s">
        <v>37</v>
      </c>
      <c r="I19" s="10" t="s">
        <v>23</v>
      </c>
    </row>
    <row r="20" spans="1:9" ht="15.75" customHeight="1" x14ac:dyDescent="0.3">
      <c r="A20" s="11" t="s">
        <v>17</v>
      </c>
      <c r="B20" s="9" t="s">
        <v>18</v>
      </c>
      <c r="C20" s="9" t="s">
        <v>19</v>
      </c>
      <c r="D20" s="9" t="s">
        <v>20</v>
      </c>
      <c r="E20" s="9" t="s">
        <v>21</v>
      </c>
      <c r="F20" s="9" t="s">
        <v>33</v>
      </c>
      <c r="G20" s="13"/>
      <c r="H20" s="9" t="s">
        <v>37</v>
      </c>
      <c r="I20" s="10" t="s">
        <v>23</v>
      </c>
    </row>
    <row r="21" spans="1:9" ht="15.75" customHeight="1" x14ac:dyDescent="0.3">
      <c r="A21" s="11" t="s">
        <v>17</v>
      </c>
      <c r="B21" s="9" t="s">
        <v>18</v>
      </c>
      <c r="C21" s="9" t="s">
        <v>19</v>
      </c>
      <c r="D21" s="9" t="s">
        <v>20</v>
      </c>
      <c r="E21" s="9" t="s">
        <v>21</v>
      </c>
      <c r="F21" s="9" t="s">
        <v>34</v>
      </c>
      <c r="G21" s="13"/>
      <c r="H21" s="9" t="s">
        <v>37</v>
      </c>
      <c r="I21" s="10" t="s">
        <v>23</v>
      </c>
    </row>
    <row r="22" spans="1:9" ht="15.6" x14ac:dyDescent="0.3">
      <c r="A22" s="11" t="s">
        <v>17</v>
      </c>
      <c r="B22" s="9" t="s">
        <v>18</v>
      </c>
      <c r="C22" s="9" t="s">
        <v>19</v>
      </c>
      <c r="D22" s="9" t="s">
        <v>20</v>
      </c>
      <c r="E22" s="9" t="s">
        <v>21</v>
      </c>
      <c r="F22" s="9" t="s">
        <v>35</v>
      </c>
      <c r="G22" s="13"/>
      <c r="H22" s="9" t="s">
        <v>37</v>
      </c>
      <c r="I22" s="10" t="s">
        <v>23</v>
      </c>
    </row>
    <row r="23" spans="1:9" ht="15.6" x14ac:dyDescent="0.3">
      <c r="A23" s="11" t="s">
        <v>17</v>
      </c>
      <c r="B23" s="9" t="s">
        <v>18</v>
      </c>
      <c r="C23" s="9" t="s">
        <v>19</v>
      </c>
      <c r="D23" s="9" t="s">
        <v>20</v>
      </c>
      <c r="E23" s="9" t="s">
        <v>21</v>
      </c>
      <c r="F23" s="9" t="s">
        <v>36</v>
      </c>
      <c r="G23" s="13"/>
      <c r="H23" s="9" t="s">
        <v>37</v>
      </c>
      <c r="I23" s="10" t="s">
        <v>23</v>
      </c>
    </row>
    <row r="24" spans="1:9" ht="15.6" x14ac:dyDescent="0.3">
      <c r="A24" s="11" t="s">
        <v>17</v>
      </c>
      <c r="B24" s="9" t="s">
        <v>18</v>
      </c>
      <c r="C24" s="9" t="s">
        <v>19</v>
      </c>
      <c r="D24" s="9" t="s">
        <v>20</v>
      </c>
      <c r="E24" s="9" t="s">
        <v>21</v>
      </c>
      <c r="F24" s="9" t="s">
        <v>38</v>
      </c>
      <c r="G24" s="13"/>
      <c r="H24" s="9" t="s">
        <v>37</v>
      </c>
      <c r="I24" s="10" t="s">
        <v>23</v>
      </c>
    </row>
    <row r="25" spans="1:9" ht="15.6" x14ac:dyDescent="0.3">
      <c r="A25" s="11" t="s">
        <v>17</v>
      </c>
      <c r="B25" s="9" t="s">
        <v>18</v>
      </c>
      <c r="C25" s="9" t="s">
        <v>19</v>
      </c>
      <c r="D25" s="9" t="s">
        <v>20</v>
      </c>
      <c r="E25" s="9" t="s">
        <v>21</v>
      </c>
      <c r="F25" s="9" t="s">
        <v>39</v>
      </c>
      <c r="G25" s="13"/>
      <c r="H25" s="9" t="s">
        <v>37</v>
      </c>
      <c r="I25" s="10" t="s">
        <v>23</v>
      </c>
    </row>
    <row r="26" spans="1:9" ht="15.6" x14ac:dyDescent="0.3">
      <c r="A26" s="11" t="s">
        <v>17</v>
      </c>
      <c r="B26" s="9" t="s">
        <v>18</v>
      </c>
      <c r="C26" s="9" t="s">
        <v>19</v>
      </c>
      <c r="D26" s="9" t="s">
        <v>20</v>
      </c>
      <c r="E26" s="9" t="s">
        <v>21</v>
      </c>
      <c r="F26" s="9" t="s">
        <v>40</v>
      </c>
      <c r="G26" s="13"/>
      <c r="H26" s="9" t="s">
        <v>37</v>
      </c>
      <c r="I26" s="10" t="s">
        <v>23</v>
      </c>
    </row>
    <row r="27" spans="1:9" ht="15.6" x14ac:dyDescent="0.3">
      <c r="A27" s="11" t="s">
        <v>17</v>
      </c>
      <c r="B27" s="9" t="s">
        <v>18</v>
      </c>
      <c r="C27" s="9" t="s">
        <v>19</v>
      </c>
      <c r="D27" s="9" t="s">
        <v>20</v>
      </c>
      <c r="E27" s="9" t="s">
        <v>21</v>
      </c>
      <c r="F27" s="9" t="s">
        <v>41</v>
      </c>
      <c r="G27" s="13"/>
      <c r="H27" s="9" t="s">
        <v>37</v>
      </c>
      <c r="I27" s="10" t="s">
        <v>23</v>
      </c>
    </row>
    <row r="28" spans="1:9" ht="15.6" x14ac:dyDescent="0.3">
      <c r="A28" s="11" t="s">
        <v>17</v>
      </c>
      <c r="B28" s="9" t="s">
        <v>18</v>
      </c>
      <c r="C28" s="9" t="s">
        <v>19</v>
      </c>
      <c r="D28" s="9" t="s">
        <v>20</v>
      </c>
      <c r="E28" s="9" t="s">
        <v>21</v>
      </c>
      <c r="F28" s="9" t="s">
        <v>42</v>
      </c>
      <c r="G28" s="13"/>
      <c r="H28" s="9" t="s">
        <v>37</v>
      </c>
      <c r="I28" s="10" t="s">
        <v>23</v>
      </c>
    </row>
    <row r="29" spans="1:9" ht="15.6" x14ac:dyDescent="0.3">
      <c r="A29" s="11" t="s">
        <v>17</v>
      </c>
      <c r="B29" s="9" t="s">
        <v>18</v>
      </c>
      <c r="C29" s="9" t="s">
        <v>19</v>
      </c>
      <c r="D29" s="9" t="s">
        <v>20</v>
      </c>
      <c r="E29" s="9" t="s">
        <v>21</v>
      </c>
      <c r="F29" s="9" t="s">
        <v>43</v>
      </c>
      <c r="G29" s="13"/>
      <c r="H29" s="9" t="s">
        <v>37</v>
      </c>
      <c r="I29" s="10" t="s">
        <v>23</v>
      </c>
    </row>
    <row r="30" spans="1:9" ht="15.6" x14ac:dyDescent="0.3">
      <c r="A30" s="11" t="s">
        <v>17</v>
      </c>
      <c r="B30" s="9" t="s">
        <v>18</v>
      </c>
      <c r="C30" s="9" t="s">
        <v>19</v>
      </c>
      <c r="D30" s="9" t="s">
        <v>20</v>
      </c>
      <c r="E30" s="9" t="s">
        <v>44</v>
      </c>
      <c r="F30" s="9" t="s">
        <v>45</v>
      </c>
      <c r="G30" s="12">
        <v>85</v>
      </c>
      <c r="H30" s="13"/>
      <c r="I30" s="10" t="s">
        <v>46</v>
      </c>
    </row>
    <row r="31" spans="1:9" ht="15.6" x14ac:dyDescent="0.3">
      <c r="A31" s="11" t="s">
        <v>17</v>
      </c>
      <c r="B31" s="9" t="s">
        <v>18</v>
      </c>
      <c r="C31" s="9" t="s">
        <v>19</v>
      </c>
      <c r="D31" s="9" t="s">
        <v>20</v>
      </c>
      <c r="E31" s="9" t="s">
        <v>44</v>
      </c>
      <c r="F31" s="9" t="s">
        <v>47</v>
      </c>
      <c r="G31" s="12">
        <v>51</v>
      </c>
      <c r="H31" s="13"/>
      <c r="I31" s="10" t="s">
        <v>46</v>
      </c>
    </row>
    <row r="32" spans="1:9" ht="15.6" x14ac:dyDescent="0.3">
      <c r="A32" s="11" t="s">
        <v>17</v>
      </c>
      <c r="B32" s="9" t="s">
        <v>18</v>
      </c>
      <c r="C32" s="9" t="s">
        <v>19</v>
      </c>
      <c r="D32" s="9" t="s">
        <v>20</v>
      </c>
      <c r="E32" s="9" t="s">
        <v>44</v>
      </c>
      <c r="F32" s="9" t="s">
        <v>48</v>
      </c>
      <c r="G32" s="12">
        <v>38</v>
      </c>
      <c r="H32" s="13"/>
      <c r="I32" s="10" t="s">
        <v>46</v>
      </c>
    </row>
    <row r="33" spans="1:9" ht="15.6" x14ac:dyDescent="0.3">
      <c r="A33" s="11" t="s">
        <v>17</v>
      </c>
      <c r="B33" s="9" t="s">
        <v>18</v>
      </c>
      <c r="C33" s="9" t="s">
        <v>19</v>
      </c>
      <c r="D33" s="9" t="s">
        <v>20</v>
      </c>
      <c r="E33" s="9" t="s">
        <v>44</v>
      </c>
      <c r="F33" s="9" t="s">
        <v>49</v>
      </c>
      <c r="G33" s="12">
        <v>28</v>
      </c>
      <c r="H33" s="13"/>
      <c r="I33" s="10" t="s">
        <v>46</v>
      </c>
    </row>
    <row r="34" spans="1:9" ht="15.6" x14ac:dyDescent="0.3">
      <c r="A34" s="11" t="s">
        <v>17</v>
      </c>
      <c r="B34" s="9" t="s">
        <v>18</v>
      </c>
      <c r="C34" s="9" t="s">
        <v>19</v>
      </c>
      <c r="D34" s="9" t="s">
        <v>20</v>
      </c>
      <c r="E34" s="9" t="s">
        <v>44</v>
      </c>
      <c r="F34" s="9" t="s">
        <v>50</v>
      </c>
      <c r="G34" s="12">
        <v>27</v>
      </c>
      <c r="H34" s="13"/>
      <c r="I34" s="10" t="s">
        <v>46</v>
      </c>
    </row>
    <row r="35" spans="1:9" ht="15.6" x14ac:dyDescent="0.3">
      <c r="A35" s="11" t="s">
        <v>17</v>
      </c>
      <c r="B35" s="9" t="s">
        <v>18</v>
      </c>
      <c r="C35" s="9" t="s">
        <v>19</v>
      </c>
      <c r="D35" s="9" t="s">
        <v>20</v>
      </c>
      <c r="E35" s="9" t="s">
        <v>44</v>
      </c>
      <c r="F35" s="9" t="s">
        <v>51</v>
      </c>
      <c r="G35" s="12">
        <v>16</v>
      </c>
      <c r="H35" s="13"/>
      <c r="I35" s="10" t="s">
        <v>46</v>
      </c>
    </row>
    <row r="36" spans="1:9" ht="15.6" x14ac:dyDescent="0.3">
      <c r="A36" s="11" t="s">
        <v>17</v>
      </c>
      <c r="B36" s="9" t="s">
        <v>18</v>
      </c>
      <c r="C36" s="9" t="s">
        <v>19</v>
      </c>
      <c r="D36" s="9" t="s">
        <v>20</v>
      </c>
      <c r="E36" s="9" t="s">
        <v>44</v>
      </c>
      <c r="F36" s="9" t="s">
        <v>52</v>
      </c>
      <c r="G36" s="12">
        <v>14</v>
      </c>
      <c r="H36" s="13"/>
      <c r="I36" s="10" t="s">
        <v>46</v>
      </c>
    </row>
    <row r="37" spans="1:9" ht="15.6" x14ac:dyDescent="0.3">
      <c r="A37" s="11" t="s">
        <v>17</v>
      </c>
      <c r="B37" s="9" t="s">
        <v>18</v>
      </c>
      <c r="C37" s="9" t="s">
        <v>19</v>
      </c>
      <c r="D37" s="9" t="s">
        <v>20</v>
      </c>
      <c r="E37" s="9" t="s">
        <v>44</v>
      </c>
      <c r="F37" s="9" t="s">
        <v>53</v>
      </c>
      <c r="G37" s="12">
        <v>13</v>
      </c>
      <c r="H37" s="13"/>
      <c r="I37" s="10" t="s">
        <v>46</v>
      </c>
    </row>
    <row r="38" spans="1:9" ht="15.6" x14ac:dyDescent="0.3">
      <c r="A38" s="11" t="s">
        <v>17</v>
      </c>
      <c r="B38" s="9" t="s">
        <v>18</v>
      </c>
      <c r="C38" s="9" t="s">
        <v>19</v>
      </c>
      <c r="D38" s="9" t="s">
        <v>20</v>
      </c>
      <c r="E38" s="9" t="s">
        <v>44</v>
      </c>
      <c r="F38" s="9" t="s">
        <v>54</v>
      </c>
      <c r="G38" s="12">
        <v>11</v>
      </c>
      <c r="H38" s="13"/>
      <c r="I38" s="10" t="s">
        <v>46</v>
      </c>
    </row>
    <row r="39" spans="1:9" ht="15.6" x14ac:dyDescent="0.3">
      <c r="A39" s="11" t="s">
        <v>17</v>
      </c>
      <c r="B39" s="9" t="s">
        <v>18</v>
      </c>
      <c r="C39" s="9" t="s">
        <v>19</v>
      </c>
      <c r="D39" s="9" t="s">
        <v>20</v>
      </c>
      <c r="E39" s="9" t="s">
        <v>44</v>
      </c>
      <c r="F39" s="9" t="s">
        <v>55</v>
      </c>
      <c r="G39" s="12">
        <v>11</v>
      </c>
      <c r="H39" s="13"/>
      <c r="I39" s="10" t="s">
        <v>46</v>
      </c>
    </row>
    <row r="40" spans="1:9" ht="15.6" x14ac:dyDescent="0.3">
      <c r="A40" s="11" t="s">
        <v>17</v>
      </c>
      <c r="B40" s="9" t="s">
        <v>18</v>
      </c>
      <c r="C40" s="9" t="s">
        <v>19</v>
      </c>
      <c r="D40" s="9" t="s">
        <v>20</v>
      </c>
      <c r="E40" s="9" t="s">
        <v>44</v>
      </c>
      <c r="F40" s="9" t="s">
        <v>45</v>
      </c>
      <c r="G40" s="13"/>
      <c r="H40" s="9" t="s">
        <v>37</v>
      </c>
      <c r="I40" s="10" t="s">
        <v>46</v>
      </c>
    </row>
    <row r="41" spans="1:9" ht="15.6" x14ac:dyDescent="0.3">
      <c r="A41" s="11" t="s">
        <v>17</v>
      </c>
      <c r="B41" s="9" t="s">
        <v>18</v>
      </c>
      <c r="C41" s="9" t="s">
        <v>19</v>
      </c>
      <c r="D41" s="9" t="s">
        <v>20</v>
      </c>
      <c r="E41" s="9" t="s">
        <v>44</v>
      </c>
      <c r="F41" s="9" t="s">
        <v>47</v>
      </c>
      <c r="G41" s="13"/>
      <c r="H41" s="9" t="s">
        <v>37</v>
      </c>
      <c r="I41" s="10" t="s">
        <v>46</v>
      </c>
    </row>
    <row r="42" spans="1:9" ht="15.6" x14ac:dyDescent="0.3">
      <c r="A42" s="11" t="s">
        <v>17</v>
      </c>
      <c r="B42" s="9" t="s">
        <v>18</v>
      </c>
      <c r="C42" s="9" t="s">
        <v>19</v>
      </c>
      <c r="D42" s="9" t="s">
        <v>20</v>
      </c>
      <c r="E42" s="9" t="s">
        <v>44</v>
      </c>
      <c r="F42" s="9" t="s">
        <v>48</v>
      </c>
      <c r="G42" s="13"/>
      <c r="H42" s="9" t="s">
        <v>37</v>
      </c>
      <c r="I42" s="10" t="s">
        <v>46</v>
      </c>
    </row>
    <row r="43" spans="1:9" ht="15.6" x14ac:dyDescent="0.3">
      <c r="A43" s="11" t="s">
        <v>17</v>
      </c>
      <c r="B43" s="9" t="s">
        <v>18</v>
      </c>
      <c r="C43" s="9" t="s">
        <v>19</v>
      </c>
      <c r="D43" s="9" t="s">
        <v>20</v>
      </c>
      <c r="E43" s="9" t="s">
        <v>44</v>
      </c>
      <c r="F43" s="9" t="s">
        <v>49</v>
      </c>
      <c r="G43" s="13"/>
      <c r="H43" s="9" t="s">
        <v>37</v>
      </c>
      <c r="I43" s="10" t="s">
        <v>46</v>
      </c>
    </row>
    <row r="44" spans="1:9" ht="15.6" x14ac:dyDescent="0.3">
      <c r="A44" s="11" t="s">
        <v>17</v>
      </c>
      <c r="B44" s="9" t="s">
        <v>18</v>
      </c>
      <c r="C44" s="9" t="s">
        <v>19</v>
      </c>
      <c r="D44" s="9" t="s">
        <v>20</v>
      </c>
      <c r="E44" s="9" t="s">
        <v>44</v>
      </c>
      <c r="F44" s="9" t="s">
        <v>50</v>
      </c>
      <c r="G44" s="13"/>
      <c r="H44" s="9" t="s">
        <v>37</v>
      </c>
      <c r="I44" s="10" t="s">
        <v>46</v>
      </c>
    </row>
    <row r="45" spans="1:9" ht="15.6" x14ac:dyDescent="0.3">
      <c r="A45" s="11" t="s">
        <v>17</v>
      </c>
      <c r="B45" s="9" t="s">
        <v>18</v>
      </c>
      <c r="C45" s="9" t="s">
        <v>19</v>
      </c>
      <c r="D45" s="9" t="s">
        <v>20</v>
      </c>
      <c r="E45" s="9" t="s">
        <v>44</v>
      </c>
      <c r="F45" s="9" t="s">
        <v>51</v>
      </c>
      <c r="G45" s="13"/>
      <c r="H45" s="9" t="s">
        <v>37</v>
      </c>
      <c r="I45" s="10" t="s">
        <v>46</v>
      </c>
    </row>
    <row r="46" spans="1:9" ht="15.6" x14ac:dyDescent="0.3">
      <c r="A46" s="11" t="s">
        <v>17</v>
      </c>
      <c r="B46" s="9" t="s">
        <v>18</v>
      </c>
      <c r="C46" s="9" t="s">
        <v>19</v>
      </c>
      <c r="D46" s="9" t="s">
        <v>20</v>
      </c>
      <c r="E46" s="9" t="s">
        <v>44</v>
      </c>
      <c r="F46" s="9" t="s">
        <v>52</v>
      </c>
      <c r="G46" s="13"/>
      <c r="H46" s="9" t="s">
        <v>37</v>
      </c>
      <c r="I46" s="10" t="s">
        <v>46</v>
      </c>
    </row>
    <row r="47" spans="1:9" ht="15.6" x14ac:dyDescent="0.3">
      <c r="A47" s="11" t="s">
        <v>17</v>
      </c>
      <c r="B47" s="9" t="s">
        <v>18</v>
      </c>
      <c r="C47" s="9" t="s">
        <v>19</v>
      </c>
      <c r="D47" s="9" t="s">
        <v>20</v>
      </c>
      <c r="E47" s="9" t="s">
        <v>44</v>
      </c>
      <c r="F47" s="9" t="s">
        <v>53</v>
      </c>
      <c r="G47" s="13"/>
      <c r="H47" s="9" t="s">
        <v>37</v>
      </c>
      <c r="I47" s="10" t="s">
        <v>46</v>
      </c>
    </row>
    <row r="48" spans="1:9" ht="15.6" x14ac:dyDescent="0.3">
      <c r="A48" s="11" t="s">
        <v>17</v>
      </c>
      <c r="B48" s="9" t="s">
        <v>18</v>
      </c>
      <c r="C48" s="9" t="s">
        <v>19</v>
      </c>
      <c r="D48" s="9" t="s">
        <v>20</v>
      </c>
      <c r="E48" s="9" t="s">
        <v>44</v>
      </c>
      <c r="F48" s="9" t="s">
        <v>54</v>
      </c>
      <c r="G48" s="13"/>
      <c r="H48" s="9" t="s">
        <v>37</v>
      </c>
      <c r="I48" s="10" t="s">
        <v>46</v>
      </c>
    </row>
    <row r="49" spans="1:9" ht="15.6" x14ac:dyDescent="0.3">
      <c r="A49" s="11" t="s">
        <v>17</v>
      </c>
      <c r="B49" s="9" t="s">
        <v>18</v>
      </c>
      <c r="C49" s="9" t="s">
        <v>19</v>
      </c>
      <c r="D49" s="9" t="s">
        <v>20</v>
      </c>
      <c r="E49" s="9" t="s">
        <v>44</v>
      </c>
      <c r="F49" s="9" t="s">
        <v>55</v>
      </c>
      <c r="G49" s="13"/>
      <c r="H49" s="9" t="s">
        <v>37</v>
      </c>
      <c r="I49" s="10" t="s">
        <v>46</v>
      </c>
    </row>
    <row r="50" spans="1:9" ht="15.6" x14ac:dyDescent="0.3">
      <c r="A50" s="11" t="s">
        <v>17</v>
      </c>
      <c r="B50" s="9" t="s">
        <v>18</v>
      </c>
      <c r="C50" s="9" t="s">
        <v>19</v>
      </c>
      <c r="D50" s="9" t="s">
        <v>20</v>
      </c>
      <c r="E50" s="9" t="s">
        <v>56</v>
      </c>
      <c r="F50" s="9" t="s">
        <v>57</v>
      </c>
      <c r="G50" s="12">
        <v>100</v>
      </c>
      <c r="H50" s="13"/>
      <c r="I50" s="10" t="s">
        <v>46</v>
      </c>
    </row>
    <row r="51" spans="1:9" ht="15.6" x14ac:dyDescent="0.3">
      <c r="A51" s="11" t="s">
        <v>17</v>
      </c>
      <c r="B51" s="9" t="s">
        <v>18</v>
      </c>
      <c r="C51" s="9" t="s">
        <v>19</v>
      </c>
      <c r="D51" s="9" t="s">
        <v>20</v>
      </c>
      <c r="E51" s="9" t="s">
        <v>56</v>
      </c>
      <c r="F51" s="9" t="s">
        <v>58</v>
      </c>
      <c r="G51" s="12">
        <v>16</v>
      </c>
      <c r="H51" s="13"/>
      <c r="I51" s="10" t="s">
        <v>46</v>
      </c>
    </row>
    <row r="52" spans="1:9" ht="15.6" x14ac:dyDescent="0.3">
      <c r="A52" s="11" t="s">
        <v>17</v>
      </c>
      <c r="B52" s="9" t="s">
        <v>18</v>
      </c>
      <c r="C52" s="9" t="s">
        <v>19</v>
      </c>
      <c r="D52" s="9" t="s">
        <v>20</v>
      </c>
      <c r="E52" s="9" t="s">
        <v>56</v>
      </c>
      <c r="F52" s="9" t="s">
        <v>59</v>
      </c>
      <c r="G52" s="12">
        <v>11</v>
      </c>
      <c r="H52" s="13"/>
      <c r="I52" s="10" t="s">
        <v>46</v>
      </c>
    </row>
    <row r="53" spans="1:9" ht="15.6" x14ac:dyDescent="0.3">
      <c r="A53" s="11" t="s">
        <v>17</v>
      </c>
      <c r="B53" s="9" t="s">
        <v>18</v>
      </c>
      <c r="C53" s="9" t="s">
        <v>19</v>
      </c>
      <c r="D53" s="9" t="s">
        <v>20</v>
      </c>
      <c r="E53" s="9" t="s">
        <v>56</v>
      </c>
      <c r="F53" s="9" t="s">
        <v>60</v>
      </c>
      <c r="G53" s="12">
        <v>10</v>
      </c>
      <c r="H53" s="13"/>
      <c r="I53" s="10" t="s">
        <v>46</v>
      </c>
    </row>
    <row r="54" spans="1:9" ht="15.6" x14ac:dyDescent="0.3">
      <c r="A54" s="11" t="s">
        <v>17</v>
      </c>
      <c r="B54" s="9" t="s">
        <v>18</v>
      </c>
      <c r="C54" s="9" t="s">
        <v>19</v>
      </c>
      <c r="D54" s="9" t="s">
        <v>20</v>
      </c>
      <c r="E54" s="9" t="s">
        <v>56</v>
      </c>
      <c r="F54" s="9" t="s">
        <v>61</v>
      </c>
      <c r="G54" s="12">
        <v>9</v>
      </c>
      <c r="H54" s="13"/>
      <c r="I54" s="10" t="s">
        <v>46</v>
      </c>
    </row>
    <row r="55" spans="1:9" ht="15.6" x14ac:dyDescent="0.3">
      <c r="A55" s="11" t="s">
        <v>17</v>
      </c>
      <c r="B55" s="9" t="s">
        <v>18</v>
      </c>
      <c r="C55" s="9" t="s">
        <v>19</v>
      </c>
      <c r="D55" s="9" t="s">
        <v>20</v>
      </c>
      <c r="E55" s="9" t="s">
        <v>56</v>
      </c>
      <c r="F55" s="9" t="s">
        <v>62</v>
      </c>
      <c r="G55" s="12">
        <v>9</v>
      </c>
      <c r="H55" s="13"/>
      <c r="I55" s="10" t="s">
        <v>46</v>
      </c>
    </row>
    <row r="56" spans="1:9" ht="15.6" x14ac:dyDescent="0.3">
      <c r="A56" s="11" t="s">
        <v>17</v>
      </c>
      <c r="B56" s="9" t="s">
        <v>18</v>
      </c>
      <c r="C56" s="9" t="s">
        <v>19</v>
      </c>
      <c r="D56" s="9" t="s">
        <v>20</v>
      </c>
      <c r="E56" s="9" t="s">
        <v>56</v>
      </c>
      <c r="F56" s="9" t="s">
        <v>63</v>
      </c>
      <c r="G56" s="12">
        <v>9</v>
      </c>
      <c r="H56" s="13"/>
      <c r="I56" s="10" t="s">
        <v>46</v>
      </c>
    </row>
    <row r="57" spans="1:9" ht="15.6" x14ac:dyDescent="0.3">
      <c r="A57" s="11" t="s">
        <v>17</v>
      </c>
      <c r="B57" s="9" t="s">
        <v>18</v>
      </c>
      <c r="C57" s="9" t="s">
        <v>19</v>
      </c>
      <c r="D57" s="9" t="s">
        <v>20</v>
      </c>
      <c r="E57" s="9" t="s">
        <v>56</v>
      </c>
      <c r="F57" s="9" t="s">
        <v>64</v>
      </c>
      <c r="G57" s="12">
        <v>9</v>
      </c>
      <c r="H57" s="13"/>
      <c r="I57" s="10" t="s">
        <v>46</v>
      </c>
    </row>
    <row r="58" spans="1:9" ht="15.6" x14ac:dyDescent="0.3">
      <c r="A58" s="11" t="s">
        <v>17</v>
      </c>
      <c r="B58" s="9" t="s">
        <v>18</v>
      </c>
      <c r="C58" s="9" t="s">
        <v>19</v>
      </c>
      <c r="D58" s="9" t="s">
        <v>20</v>
      </c>
      <c r="E58" s="9" t="s">
        <v>56</v>
      </c>
      <c r="F58" s="9" t="s">
        <v>65</v>
      </c>
      <c r="G58" s="12">
        <v>7</v>
      </c>
      <c r="H58" s="13"/>
      <c r="I58" s="10" t="s">
        <v>46</v>
      </c>
    </row>
    <row r="59" spans="1:9" ht="15.6" x14ac:dyDescent="0.3">
      <c r="A59" s="11" t="s">
        <v>17</v>
      </c>
      <c r="B59" s="9" t="s">
        <v>18</v>
      </c>
      <c r="C59" s="9" t="s">
        <v>19</v>
      </c>
      <c r="D59" s="9" t="s">
        <v>20</v>
      </c>
      <c r="E59" s="9" t="s">
        <v>56</v>
      </c>
      <c r="F59" s="9" t="s">
        <v>57</v>
      </c>
      <c r="G59" s="13"/>
      <c r="H59" s="9" t="s">
        <v>37</v>
      </c>
      <c r="I59" s="10" t="s">
        <v>46</v>
      </c>
    </row>
    <row r="60" spans="1:9" ht="15.6" x14ac:dyDescent="0.3">
      <c r="A60" s="11" t="s">
        <v>17</v>
      </c>
      <c r="B60" s="9" t="s">
        <v>18</v>
      </c>
      <c r="C60" s="9" t="s">
        <v>19</v>
      </c>
      <c r="D60" s="9" t="s">
        <v>20</v>
      </c>
      <c r="E60" s="9" t="s">
        <v>56</v>
      </c>
      <c r="F60" s="9" t="s">
        <v>58</v>
      </c>
      <c r="G60" s="13"/>
      <c r="H60" s="9" t="s">
        <v>37</v>
      </c>
      <c r="I60" s="10" t="s">
        <v>46</v>
      </c>
    </row>
    <row r="61" spans="1:9" ht="15.6" x14ac:dyDescent="0.3">
      <c r="A61" s="11" t="s">
        <v>17</v>
      </c>
      <c r="B61" s="9" t="s">
        <v>18</v>
      </c>
      <c r="C61" s="9" t="s">
        <v>19</v>
      </c>
      <c r="D61" s="9" t="s">
        <v>20</v>
      </c>
      <c r="E61" s="9" t="s">
        <v>56</v>
      </c>
      <c r="F61" s="9" t="s">
        <v>59</v>
      </c>
      <c r="G61" s="13"/>
      <c r="H61" s="9" t="s">
        <v>37</v>
      </c>
      <c r="I61" s="10" t="s">
        <v>46</v>
      </c>
    </row>
    <row r="62" spans="1:9" ht="15.6" x14ac:dyDescent="0.3">
      <c r="A62" s="11" t="s">
        <v>17</v>
      </c>
      <c r="B62" s="9" t="s">
        <v>18</v>
      </c>
      <c r="C62" s="9" t="s">
        <v>19</v>
      </c>
      <c r="D62" s="9" t="s">
        <v>20</v>
      </c>
      <c r="E62" s="9" t="s">
        <v>56</v>
      </c>
      <c r="F62" s="9" t="s">
        <v>60</v>
      </c>
      <c r="G62" s="13"/>
      <c r="H62" s="9" t="s">
        <v>37</v>
      </c>
      <c r="I62" s="10" t="s">
        <v>46</v>
      </c>
    </row>
    <row r="63" spans="1:9" ht="15.6" x14ac:dyDescent="0.3">
      <c r="A63" s="11" t="s">
        <v>17</v>
      </c>
      <c r="B63" s="9" t="s">
        <v>18</v>
      </c>
      <c r="C63" s="9" t="s">
        <v>19</v>
      </c>
      <c r="D63" s="9" t="s">
        <v>20</v>
      </c>
      <c r="E63" s="9" t="s">
        <v>56</v>
      </c>
      <c r="F63" s="9" t="s">
        <v>61</v>
      </c>
      <c r="G63" s="13"/>
      <c r="H63" s="9" t="s">
        <v>37</v>
      </c>
      <c r="I63" s="10" t="s">
        <v>46</v>
      </c>
    </row>
    <row r="64" spans="1:9" ht="15.6" x14ac:dyDescent="0.3">
      <c r="A64" s="11" t="s">
        <v>17</v>
      </c>
      <c r="B64" s="9" t="s">
        <v>18</v>
      </c>
      <c r="C64" s="9" t="s">
        <v>19</v>
      </c>
      <c r="D64" s="9" t="s">
        <v>20</v>
      </c>
      <c r="E64" s="9" t="s">
        <v>56</v>
      </c>
      <c r="F64" s="9" t="s">
        <v>62</v>
      </c>
      <c r="G64" s="13"/>
      <c r="H64" s="9" t="s">
        <v>37</v>
      </c>
      <c r="I64" s="10" t="s">
        <v>46</v>
      </c>
    </row>
    <row r="65" spans="1:9" ht="15.6" x14ac:dyDescent="0.3">
      <c r="A65" s="11" t="s">
        <v>17</v>
      </c>
      <c r="B65" s="9" t="s">
        <v>18</v>
      </c>
      <c r="C65" s="9" t="s">
        <v>19</v>
      </c>
      <c r="D65" s="9" t="s">
        <v>20</v>
      </c>
      <c r="E65" s="9" t="s">
        <v>56</v>
      </c>
      <c r="F65" s="9" t="s">
        <v>63</v>
      </c>
      <c r="G65" s="13"/>
      <c r="H65" s="9" t="s">
        <v>37</v>
      </c>
      <c r="I65" s="10" t="s">
        <v>46</v>
      </c>
    </row>
    <row r="66" spans="1:9" ht="15.6" x14ac:dyDescent="0.3">
      <c r="A66" s="11" t="s">
        <v>17</v>
      </c>
      <c r="B66" s="9" t="s">
        <v>18</v>
      </c>
      <c r="C66" s="9" t="s">
        <v>19</v>
      </c>
      <c r="D66" s="9" t="s">
        <v>20</v>
      </c>
      <c r="E66" s="9" t="s">
        <v>56</v>
      </c>
      <c r="F66" s="9" t="s">
        <v>64</v>
      </c>
      <c r="G66" s="13"/>
      <c r="H66" s="9" t="s">
        <v>37</v>
      </c>
      <c r="I66" s="10" t="s">
        <v>46</v>
      </c>
    </row>
    <row r="67" spans="1:9" ht="15.6" x14ac:dyDescent="0.3">
      <c r="A67" s="11" t="s">
        <v>17</v>
      </c>
      <c r="B67" s="9" t="s">
        <v>18</v>
      </c>
      <c r="C67" s="9" t="s">
        <v>19</v>
      </c>
      <c r="D67" s="9" t="s">
        <v>20</v>
      </c>
      <c r="E67" s="9" t="s">
        <v>56</v>
      </c>
      <c r="F67" s="9" t="s">
        <v>65</v>
      </c>
      <c r="G67" s="13"/>
      <c r="H67" s="9" t="s">
        <v>37</v>
      </c>
      <c r="I67" s="10" t="s">
        <v>46</v>
      </c>
    </row>
    <row r="68" spans="1:9" ht="15.6" x14ac:dyDescent="0.3">
      <c r="A68" s="11" t="s">
        <v>17</v>
      </c>
      <c r="B68" s="9" t="s">
        <v>18</v>
      </c>
      <c r="C68" s="9" t="s">
        <v>19</v>
      </c>
      <c r="D68" s="9" t="s">
        <v>20</v>
      </c>
      <c r="E68" s="9" t="s">
        <v>56</v>
      </c>
      <c r="F68" s="9" t="s">
        <v>66</v>
      </c>
      <c r="G68" s="13"/>
      <c r="H68" s="9" t="s">
        <v>37</v>
      </c>
      <c r="I68" s="10" t="s">
        <v>46</v>
      </c>
    </row>
    <row r="69" spans="1:9" ht="15.6" x14ac:dyDescent="0.3">
      <c r="A69" s="11" t="s">
        <v>17</v>
      </c>
      <c r="B69" s="9" t="s">
        <v>18</v>
      </c>
      <c r="C69" s="9" t="s">
        <v>19</v>
      </c>
      <c r="D69" s="9" t="s">
        <v>20</v>
      </c>
      <c r="E69" s="9" t="s">
        <v>67</v>
      </c>
      <c r="F69" s="9" t="s">
        <v>68</v>
      </c>
      <c r="G69" s="12">
        <v>100</v>
      </c>
      <c r="H69" s="13"/>
      <c r="I69" s="10" t="s">
        <v>46</v>
      </c>
    </row>
    <row r="70" spans="1:9" ht="15.6" x14ac:dyDescent="0.3">
      <c r="A70" s="11" t="s">
        <v>17</v>
      </c>
      <c r="B70" s="9" t="s">
        <v>18</v>
      </c>
      <c r="C70" s="9" t="s">
        <v>19</v>
      </c>
      <c r="D70" s="9" t="s">
        <v>20</v>
      </c>
      <c r="E70" s="9" t="s">
        <v>67</v>
      </c>
      <c r="F70" s="9" t="s">
        <v>69</v>
      </c>
      <c r="G70" s="12">
        <v>76</v>
      </c>
      <c r="H70" s="13"/>
      <c r="I70" s="10" t="s">
        <v>46</v>
      </c>
    </row>
    <row r="71" spans="1:9" ht="15.6" x14ac:dyDescent="0.3">
      <c r="A71" s="11" t="s">
        <v>17</v>
      </c>
      <c r="B71" s="9" t="s">
        <v>18</v>
      </c>
      <c r="C71" s="9" t="s">
        <v>19</v>
      </c>
      <c r="D71" s="9" t="s">
        <v>20</v>
      </c>
      <c r="E71" s="9" t="s">
        <v>67</v>
      </c>
      <c r="F71" s="9" t="s">
        <v>70</v>
      </c>
      <c r="G71" s="12">
        <v>73</v>
      </c>
      <c r="H71" s="13"/>
      <c r="I71" s="10" t="s">
        <v>46</v>
      </c>
    </row>
    <row r="72" spans="1:9" ht="15.6" x14ac:dyDescent="0.3">
      <c r="A72" s="11" t="s">
        <v>17</v>
      </c>
      <c r="B72" s="9" t="s">
        <v>18</v>
      </c>
      <c r="C72" s="9" t="s">
        <v>19</v>
      </c>
      <c r="D72" s="9" t="s">
        <v>20</v>
      </c>
      <c r="E72" s="9" t="s">
        <v>67</v>
      </c>
      <c r="F72" s="9" t="s">
        <v>71</v>
      </c>
      <c r="G72" s="12">
        <v>67</v>
      </c>
      <c r="H72" s="13"/>
      <c r="I72" s="10" t="s">
        <v>46</v>
      </c>
    </row>
    <row r="73" spans="1:9" ht="15.6" x14ac:dyDescent="0.3">
      <c r="A73" s="11" t="s">
        <v>17</v>
      </c>
      <c r="B73" s="9" t="s">
        <v>18</v>
      </c>
      <c r="C73" s="9" t="s">
        <v>19</v>
      </c>
      <c r="D73" s="9" t="s">
        <v>20</v>
      </c>
      <c r="E73" s="9" t="s">
        <v>67</v>
      </c>
      <c r="F73" s="9" t="s">
        <v>72</v>
      </c>
      <c r="G73" s="12">
        <v>65</v>
      </c>
      <c r="H73" s="13"/>
      <c r="I73" s="10" t="s">
        <v>46</v>
      </c>
    </row>
    <row r="74" spans="1:9" ht="15.6" x14ac:dyDescent="0.3">
      <c r="A74" s="11" t="s">
        <v>17</v>
      </c>
      <c r="B74" s="9" t="s">
        <v>18</v>
      </c>
      <c r="C74" s="9" t="s">
        <v>19</v>
      </c>
      <c r="D74" s="9" t="s">
        <v>20</v>
      </c>
      <c r="E74" s="9" t="s">
        <v>67</v>
      </c>
      <c r="F74" s="9" t="s">
        <v>73</v>
      </c>
      <c r="G74" s="12">
        <v>60</v>
      </c>
      <c r="H74" s="13"/>
      <c r="I74" s="10" t="s">
        <v>46</v>
      </c>
    </row>
    <row r="75" spans="1:9" ht="15.6" x14ac:dyDescent="0.3">
      <c r="A75" s="11" t="s">
        <v>17</v>
      </c>
      <c r="B75" s="9" t="s">
        <v>18</v>
      </c>
      <c r="C75" s="9" t="s">
        <v>19</v>
      </c>
      <c r="D75" s="9" t="s">
        <v>20</v>
      </c>
      <c r="E75" s="9" t="s">
        <v>67</v>
      </c>
      <c r="F75" s="9" t="s">
        <v>74</v>
      </c>
      <c r="G75" s="12">
        <v>53</v>
      </c>
      <c r="H75" s="13"/>
      <c r="I75" s="10" t="s">
        <v>46</v>
      </c>
    </row>
    <row r="76" spans="1:9" ht="15.6" x14ac:dyDescent="0.3">
      <c r="A76" s="11" t="s">
        <v>17</v>
      </c>
      <c r="B76" s="9" t="s">
        <v>18</v>
      </c>
      <c r="C76" s="9" t="s">
        <v>19</v>
      </c>
      <c r="D76" s="9" t="s">
        <v>20</v>
      </c>
      <c r="E76" s="9" t="s">
        <v>67</v>
      </c>
      <c r="F76" s="9" t="s">
        <v>75</v>
      </c>
      <c r="G76" s="12">
        <v>50</v>
      </c>
      <c r="H76" s="13"/>
      <c r="I76" s="10" t="s">
        <v>46</v>
      </c>
    </row>
    <row r="77" spans="1:9" ht="15.6" x14ac:dyDescent="0.3">
      <c r="A77" s="11" t="s">
        <v>17</v>
      </c>
      <c r="B77" s="9" t="s">
        <v>18</v>
      </c>
      <c r="C77" s="9" t="s">
        <v>19</v>
      </c>
      <c r="D77" s="9" t="s">
        <v>20</v>
      </c>
      <c r="E77" s="9" t="s">
        <v>67</v>
      </c>
      <c r="F77" s="9" t="s">
        <v>76</v>
      </c>
      <c r="G77" s="12">
        <v>47</v>
      </c>
      <c r="H77" s="13"/>
      <c r="I77" s="10" t="s">
        <v>46</v>
      </c>
    </row>
    <row r="78" spans="1:9" ht="15.6" x14ac:dyDescent="0.3">
      <c r="A78" s="11" t="s">
        <v>17</v>
      </c>
      <c r="B78" s="9" t="s">
        <v>18</v>
      </c>
      <c r="C78" s="9" t="s">
        <v>19</v>
      </c>
      <c r="D78" s="9" t="s">
        <v>20</v>
      </c>
      <c r="E78" s="9" t="s">
        <v>67</v>
      </c>
      <c r="F78" s="9" t="s">
        <v>77</v>
      </c>
      <c r="G78" s="12">
        <v>44</v>
      </c>
      <c r="H78" s="13"/>
      <c r="I78" s="10" t="s">
        <v>46</v>
      </c>
    </row>
    <row r="79" spans="1:9" ht="15.6" x14ac:dyDescent="0.3">
      <c r="A79" s="11" t="s">
        <v>17</v>
      </c>
      <c r="B79" s="9" t="s">
        <v>18</v>
      </c>
      <c r="C79" s="9" t="s">
        <v>19</v>
      </c>
      <c r="D79" s="9" t="s">
        <v>20</v>
      </c>
      <c r="E79" s="9" t="s">
        <v>67</v>
      </c>
      <c r="F79" s="9" t="s">
        <v>78</v>
      </c>
      <c r="G79" s="12">
        <v>42</v>
      </c>
      <c r="H79" s="13"/>
      <c r="I79" s="10" t="s">
        <v>46</v>
      </c>
    </row>
    <row r="80" spans="1:9" ht="15.6" x14ac:dyDescent="0.3">
      <c r="A80" s="11" t="s">
        <v>17</v>
      </c>
      <c r="B80" s="9" t="s">
        <v>18</v>
      </c>
      <c r="C80" s="9" t="s">
        <v>19</v>
      </c>
      <c r="D80" s="9" t="s">
        <v>20</v>
      </c>
      <c r="E80" s="9" t="s">
        <v>67</v>
      </c>
      <c r="F80" s="9" t="s">
        <v>79</v>
      </c>
      <c r="G80" s="12">
        <v>41</v>
      </c>
      <c r="H80" s="13"/>
      <c r="I80" s="10" t="s">
        <v>46</v>
      </c>
    </row>
    <row r="81" spans="1:9" ht="15.6" x14ac:dyDescent="0.3">
      <c r="A81" s="11" t="s">
        <v>17</v>
      </c>
      <c r="B81" s="9" t="s">
        <v>18</v>
      </c>
      <c r="C81" s="9" t="s">
        <v>19</v>
      </c>
      <c r="D81" s="9" t="s">
        <v>20</v>
      </c>
      <c r="E81" s="9" t="s">
        <v>67</v>
      </c>
      <c r="F81" s="9" t="s">
        <v>80</v>
      </c>
      <c r="G81" s="12">
        <v>41</v>
      </c>
      <c r="H81" s="13"/>
      <c r="I81" s="10" t="s">
        <v>46</v>
      </c>
    </row>
    <row r="82" spans="1:9" ht="15.6" x14ac:dyDescent="0.3">
      <c r="A82" s="11" t="s">
        <v>17</v>
      </c>
      <c r="B82" s="9" t="s">
        <v>18</v>
      </c>
      <c r="C82" s="9" t="s">
        <v>19</v>
      </c>
      <c r="D82" s="9" t="s">
        <v>20</v>
      </c>
      <c r="E82" s="9" t="s">
        <v>67</v>
      </c>
      <c r="F82" s="9" t="s">
        <v>81</v>
      </c>
      <c r="G82" s="12">
        <v>36</v>
      </c>
      <c r="H82" s="13"/>
      <c r="I82" s="10" t="s">
        <v>46</v>
      </c>
    </row>
    <row r="83" spans="1:9" ht="15.6" x14ac:dyDescent="0.3">
      <c r="A83" s="11" t="s">
        <v>17</v>
      </c>
      <c r="B83" s="9" t="s">
        <v>18</v>
      </c>
      <c r="C83" s="9" t="s">
        <v>19</v>
      </c>
      <c r="D83" s="9" t="s">
        <v>20</v>
      </c>
      <c r="E83" s="9" t="s">
        <v>67</v>
      </c>
      <c r="F83" s="9" t="s">
        <v>82</v>
      </c>
      <c r="G83" s="12">
        <v>30</v>
      </c>
      <c r="H83" s="13"/>
      <c r="I83" s="10" t="s">
        <v>46</v>
      </c>
    </row>
    <row r="84" spans="1:9" ht="15.6" x14ac:dyDescent="0.3">
      <c r="A84" s="11" t="s">
        <v>17</v>
      </c>
      <c r="B84" s="9" t="s">
        <v>18</v>
      </c>
      <c r="C84" s="9" t="s">
        <v>19</v>
      </c>
      <c r="D84" s="9" t="s">
        <v>20</v>
      </c>
      <c r="E84" s="9" t="s">
        <v>67</v>
      </c>
      <c r="F84" s="9" t="s">
        <v>68</v>
      </c>
      <c r="G84" s="13"/>
      <c r="H84" s="9" t="s">
        <v>37</v>
      </c>
      <c r="I84" s="10" t="s">
        <v>46</v>
      </c>
    </row>
    <row r="85" spans="1:9" ht="15.6" x14ac:dyDescent="0.3">
      <c r="A85" s="11" t="s">
        <v>17</v>
      </c>
      <c r="B85" s="9" t="s">
        <v>18</v>
      </c>
      <c r="C85" s="9" t="s">
        <v>19</v>
      </c>
      <c r="D85" s="9" t="s">
        <v>20</v>
      </c>
      <c r="E85" s="9" t="s">
        <v>67</v>
      </c>
      <c r="F85" s="9" t="s">
        <v>69</v>
      </c>
      <c r="G85" s="13"/>
      <c r="H85" s="9" t="s">
        <v>37</v>
      </c>
      <c r="I85" s="10" t="s">
        <v>46</v>
      </c>
    </row>
    <row r="86" spans="1:9" ht="15.6" x14ac:dyDescent="0.3">
      <c r="A86" s="11" t="s">
        <v>17</v>
      </c>
      <c r="B86" s="9" t="s">
        <v>18</v>
      </c>
      <c r="C86" s="9" t="s">
        <v>19</v>
      </c>
      <c r="D86" s="9" t="s">
        <v>20</v>
      </c>
      <c r="E86" s="9" t="s">
        <v>67</v>
      </c>
      <c r="F86" s="9" t="s">
        <v>70</v>
      </c>
      <c r="G86" s="13"/>
      <c r="H86" s="9" t="s">
        <v>37</v>
      </c>
      <c r="I86" s="10" t="s">
        <v>46</v>
      </c>
    </row>
    <row r="87" spans="1:9" ht="15.6" x14ac:dyDescent="0.3">
      <c r="A87" s="11" t="s">
        <v>17</v>
      </c>
      <c r="B87" s="9" t="s">
        <v>18</v>
      </c>
      <c r="C87" s="9" t="s">
        <v>19</v>
      </c>
      <c r="D87" s="9" t="s">
        <v>20</v>
      </c>
      <c r="E87" s="9" t="s">
        <v>67</v>
      </c>
      <c r="F87" s="9" t="s">
        <v>71</v>
      </c>
      <c r="G87" s="13"/>
      <c r="H87" s="9" t="s">
        <v>37</v>
      </c>
      <c r="I87" s="10" t="s">
        <v>46</v>
      </c>
    </row>
    <row r="88" spans="1:9" ht="15.6" x14ac:dyDescent="0.3">
      <c r="A88" s="11" t="s">
        <v>17</v>
      </c>
      <c r="B88" s="9" t="s">
        <v>18</v>
      </c>
      <c r="C88" s="9" t="s">
        <v>19</v>
      </c>
      <c r="D88" s="9" t="s">
        <v>20</v>
      </c>
      <c r="E88" s="9" t="s">
        <v>67</v>
      </c>
      <c r="F88" s="9" t="s">
        <v>72</v>
      </c>
      <c r="G88" s="13"/>
      <c r="H88" s="9" t="s">
        <v>37</v>
      </c>
      <c r="I88" s="10" t="s">
        <v>46</v>
      </c>
    </row>
    <row r="89" spans="1:9" ht="15.6" x14ac:dyDescent="0.3">
      <c r="A89" s="11" t="s">
        <v>17</v>
      </c>
      <c r="B89" s="9" t="s">
        <v>18</v>
      </c>
      <c r="C89" s="9" t="s">
        <v>19</v>
      </c>
      <c r="D89" s="9" t="s">
        <v>20</v>
      </c>
      <c r="E89" s="9" t="s">
        <v>67</v>
      </c>
      <c r="F89" s="9" t="s">
        <v>73</v>
      </c>
      <c r="G89" s="13"/>
      <c r="H89" s="9" t="s">
        <v>37</v>
      </c>
      <c r="I89" s="10" t="s">
        <v>46</v>
      </c>
    </row>
    <row r="90" spans="1:9" ht="15.6" x14ac:dyDescent="0.3">
      <c r="A90" s="11" t="s">
        <v>17</v>
      </c>
      <c r="B90" s="9" t="s">
        <v>18</v>
      </c>
      <c r="C90" s="9" t="s">
        <v>19</v>
      </c>
      <c r="D90" s="9" t="s">
        <v>20</v>
      </c>
      <c r="E90" s="9" t="s">
        <v>67</v>
      </c>
      <c r="F90" s="9" t="s">
        <v>74</v>
      </c>
      <c r="G90" s="13"/>
      <c r="H90" s="9" t="s">
        <v>37</v>
      </c>
      <c r="I90" s="10" t="s">
        <v>46</v>
      </c>
    </row>
    <row r="91" spans="1:9" ht="15.6" x14ac:dyDescent="0.3">
      <c r="A91" s="11" t="s">
        <v>17</v>
      </c>
      <c r="B91" s="9" t="s">
        <v>18</v>
      </c>
      <c r="C91" s="9" t="s">
        <v>19</v>
      </c>
      <c r="D91" s="9" t="s">
        <v>20</v>
      </c>
      <c r="E91" s="9" t="s">
        <v>67</v>
      </c>
      <c r="F91" s="9" t="s">
        <v>75</v>
      </c>
      <c r="G91" s="13"/>
      <c r="H91" s="9" t="s">
        <v>37</v>
      </c>
      <c r="I91" s="10" t="s">
        <v>46</v>
      </c>
    </row>
    <row r="92" spans="1:9" ht="15.6" x14ac:dyDescent="0.3">
      <c r="A92" s="11" t="s">
        <v>17</v>
      </c>
      <c r="B92" s="9" t="s">
        <v>18</v>
      </c>
      <c r="C92" s="9" t="s">
        <v>19</v>
      </c>
      <c r="D92" s="9" t="s">
        <v>20</v>
      </c>
      <c r="E92" s="9" t="s">
        <v>67</v>
      </c>
      <c r="F92" s="9" t="s">
        <v>76</v>
      </c>
      <c r="G92" s="13"/>
      <c r="H92" s="9" t="s">
        <v>37</v>
      </c>
      <c r="I92" s="10" t="s">
        <v>46</v>
      </c>
    </row>
    <row r="93" spans="1:9" ht="15.6" x14ac:dyDescent="0.3">
      <c r="A93" s="11" t="s">
        <v>17</v>
      </c>
      <c r="B93" s="9" t="s">
        <v>18</v>
      </c>
      <c r="C93" s="9" t="s">
        <v>19</v>
      </c>
      <c r="D93" s="9" t="s">
        <v>20</v>
      </c>
      <c r="E93" s="9" t="s">
        <v>67</v>
      </c>
      <c r="F93" s="9" t="s">
        <v>77</v>
      </c>
      <c r="G93" s="13"/>
      <c r="H93" s="9" t="s">
        <v>37</v>
      </c>
      <c r="I93" s="10" t="s">
        <v>46</v>
      </c>
    </row>
    <row r="94" spans="1:9" ht="15.6" x14ac:dyDescent="0.3">
      <c r="A94" s="11" t="s">
        <v>17</v>
      </c>
      <c r="B94" s="9" t="s">
        <v>18</v>
      </c>
      <c r="C94" s="9" t="s">
        <v>19</v>
      </c>
      <c r="D94" s="9" t="s">
        <v>20</v>
      </c>
      <c r="E94" s="9" t="s">
        <v>67</v>
      </c>
      <c r="F94" s="9" t="s">
        <v>78</v>
      </c>
      <c r="G94" s="13"/>
      <c r="H94" s="9" t="s">
        <v>37</v>
      </c>
      <c r="I94" s="10" t="s">
        <v>46</v>
      </c>
    </row>
    <row r="95" spans="1:9" ht="15.6" x14ac:dyDescent="0.3">
      <c r="A95" s="11" t="s">
        <v>17</v>
      </c>
      <c r="B95" s="9" t="s">
        <v>18</v>
      </c>
      <c r="C95" s="9" t="s">
        <v>19</v>
      </c>
      <c r="D95" s="9" t="s">
        <v>20</v>
      </c>
      <c r="E95" s="9" t="s">
        <v>67</v>
      </c>
      <c r="F95" s="9" t="s">
        <v>79</v>
      </c>
      <c r="G95" s="13"/>
      <c r="H95" s="9" t="s">
        <v>37</v>
      </c>
      <c r="I95" s="10" t="s">
        <v>46</v>
      </c>
    </row>
    <row r="96" spans="1:9" ht="15.6" x14ac:dyDescent="0.3">
      <c r="A96" s="11" t="s">
        <v>17</v>
      </c>
      <c r="B96" s="9" t="s">
        <v>18</v>
      </c>
      <c r="C96" s="9" t="s">
        <v>19</v>
      </c>
      <c r="D96" s="9" t="s">
        <v>20</v>
      </c>
      <c r="E96" s="9" t="s">
        <v>67</v>
      </c>
      <c r="F96" s="9" t="s">
        <v>80</v>
      </c>
      <c r="G96" s="13"/>
      <c r="H96" s="9" t="s">
        <v>37</v>
      </c>
      <c r="I96" s="10" t="s">
        <v>46</v>
      </c>
    </row>
    <row r="97" spans="1:9" ht="15.6" x14ac:dyDescent="0.3">
      <c r="A97" s="11" t="s">
        <v>17</v>
      </c>
      <c r="B97" s="9" t="s">
        <v>18</v>
      </c>
      <c r="C97" s="9" t="s">
        <v>19</v>
      </c>
      <c r="D97" s="9" t="s">
        <v>20</v>
      </c>
      <c r="E97" s="9" t="s">
        <v>67</v>
      </c>
      <c r="F97" s="9" t="s">
        <v>81</v>
      </c>
      <c r="G97" s="13"/>
      <c r="H97" s="9" t="s">
        <v>37</v>
      </c>
      <c r="I97" s="10" t="s">
        <v>46</v>
      </c>
    </row>
    <row r="98" spans="1:9" ht="15.6" x14ac:dyDescent="0.3">
      <c r="A98" s="11" t="s">
        <v>17</v>
      </c>
      <c r="B98" s="9" t="s">
        <v>18</v>
      </c>
      <c r="C98" s="9" t="s">
        <v>19</v>
      </c>
      <c r="D98" s="9" t="s">
        <v>20</v>
      </c>
      <c r="E98" s="9" t="s">
        <v>83</v>
      </c>
      <c r="F98" s="9" t="s">
        <v>84</v>
      </c>
      <c r="G98" s="12">
        <v>68</v>
      </c>
      <c r="H98" s="13"/>
      <c r="I98" s="10" t="s">
        <v>46</v>
      </c>
    </row>
    <row r="99" spans="1:9" ht="15.6" x14ac:dyDescent="0.3">
      <c r="A99" s="11" t="s">
        <v>17</v>
      </c>
      <c r="B99" s="9" t="s">
        <v>18</v>
      </c>
      <c r="C99" s="9" t="s">
        <v>19</v>
      </c>
      <c r="D99" s="9" t="s">
        <v>20</v>
      </c>
      <c r="E99" s="9" t="s">
        <v>83</v>
      </c>
      <c r="F99" s="9" t="s">
        <v>85</v>
      </c>
      <c r="G99" s="12">
        <v>18</v>
      </c>
      <c r="H99" s="13"/>
      <c r="I99" s="10" t="s">
        <v>46</v>
      </c>
    </row>
    <row r="100" spans="1:9" ht="15.6" x14ac:dyDescent="0.3">
      <c r="A100" s="11" t="s">
        <v>17</v>
      </c>
      <c r="B100" s="9" t="s">
        <v>18</v>
      </c>
      <c r="C100" s="9" t="s">
        <v>19</v>
      </c>
      <c r="D100" s="9" t="s">
        <v>20</v>
      </c>
      <c r="E100" s="9" t="s">
        <v>83</v>
      </c>
      <c r="F100" s="9" t="s">
        <v>86</v>
      </c>
      <c r="G100" s="12">
        <v>17</v>
      </c>
      <c r="H100" s="13"/>
      <c r="I100" s="10" t="s">
        <v>46</v>
      </c>
    </row>
    <row r="101" spans="1:9" ht="15.6" x14ac:dyDescent="0.3">
      <c r="A101" s="11" t="s">
        <v>17</v>
      </c>
      <c r="B101" s="9" t="s">
        <v>18</v>
      </c>
      <c r="C101" s="9" t="s">
        <v>19</v>
      </c>
      <c r="D101" s="9" t="s">
        <v>20</v>
      </c>
      <c r="E101" s="9" t="s">
        <v>83</v>
      </c>
      <c r="F101" s="9" t="s">
        <v>87</v>
      </c>
      <c r="G101" s="12">
        <v>17</v>
      </c>
      <c r="H101" s="13"/>
      <c r="I101" s="10" t="s">
        <v>46</v>
      </c>
    </row>
    <row r="102" spans="1:9" ht="15.6" x14ac:dyDescent="0.3">
      <c r="A102" s="11" t="s">
        <v>17</v>
      </c>
      <c r="B102" s="9" t="s">
        <v>18</v>
      </c>
      <c r="C102" s="9" t="s">
        <v>19</v>
      </c>
      <c r="D102" s="9" t="s">
        <v>20</v>
      </c>
      <c r="E102" s="9" t="s">
        <v>83</v>
      </c>
      <c r="F102" s="9" t="s">
        <v>88</v>
      </c>
      <c r="G102" s="12">
        <v>15</v>
      </c>
      <c r="H102" s="13"/>
      <c r="I102" s="10" t="s">
        <v>46</v>
      </c>
    </row>
    <row r="103" spans="1:9" ht="15.6" x14ac:dyDescent="0.3">
      <c r="A103" s="11" t="s">
        <v>17</v>
      </c>
      <c r="B103" s="9" t="s">
        <v>18</v>
      </c>
      <c r="C103" s="9" t="s">
        <v>19</v>
      </c>
      <c r="D103" s="9" t="s">
        <v>20</v>
      </c>
      <c r="E103" s="9" t="s">
        <v>83</v>
      </c>
      <c r="F103" s="9" t="s">
        <v>84</v>
      </c>
      <c r="G103" s="13"/>
      <c r="H103" s="9" t="s">
        <v>37</v>
      </c>
      <c r="I103" s="10" t="s">
        <v>46</v>
      </c>
    </row>
    <row r="104" spans="1:9" ht="15.6" x14ac:dyDescent="0.3">
      <c r="A104" s="11" t="s">
        <v>17</v>
      </c>
      <c r="B104" s="9" t="s">
        <v>18</v>
      </c>
      <c r="C104" s="9" t="s">
        <v>19</v>
      </c>
      <c r="D104" s="9" t="s">
        <v>20</v>
      </c>
      <c r="E104" s="9" t="s">
        <v>83</v>
      </c>
      <c r="F104" s="9" t="s">
        <v>85</v>
      </c>
      <c r="G104" s="13"/>
      <c r="H104" s="9" t="s">
        <v>37</v>
      </c>
      <c r="I104" s="10" t="s">
        <v>46</v>
      </c>
    </row>
    <row r="105" spans="1:9" ht="15.6" x14ac:dyDescent="0.3">
      <c r="A105" s="11" t="s">
        <v>17</v>
      </c>
      <c r="B105" s="9" t="s">
        <v>18</v>
      </c>
      <c r="C105" s="9" t="s">
        <v>19</v>
      </c>
      <c r="D105" s="9" t="s">
        <v>20</v>
      </c>
      <c r="E105" s="9" t="s">
        <v>83</v>
      </c>
      <c r="F105" s="9" t="s">
        <v>86</v>
      </c>
      <c r="G105" s="13"/>
      <c r="H105" s="9" t="s">
        <v>37</v>
      </c>
      <c r="I105" s="10" t="s">
        <v>46</v>
      </c>
    </row>
    <row r="106" spans="1:9" ht="15.6" x14ac:dyDescent="0.3">
      <c r="A106" s="11" t="s">
        <v>17</v>
      </c>
      <c r="B106" s="9" t="s">
        <v>18</v>
      </c>
      <c r="C106" s="9" t="s">
        <v>19</v>
      </c>
      <c r="D106" s="9" t="s">
        <v>20</v>
      </c>
      <c r="E106" s="9" t="s">
        <v>83</v>
      </c>
      <c r="F106" s="9" t="s">
        <v>87</v>
      </c>
      <c r="G106" s="13"/>
      <c r="H106" s="9" t="s">
        <v>37</v>
      </c>
      <c r="I106" s="10" t="s">
        <v>46</v>
      </c>
    </row>
    <row r="107" spans="1:9" ht="15.6" x14ac:dyDescent="0.3">
      <c r="A107" s="11" t="s">
        <v>17</v>
      </c>
      <c r="B107" s="9" t="s">
        <v>18</v>
      </c>
      <c r="C107" s="9" t="s">
        <v>19</v>
      </c>
      <c r="D107" s="9" t="s">
        <v>20</v>
      </c>
      <c r="E107" s="9" t="s">
        <v>83</v>
      </c>
      <c r="F107" s="9" t="s">
        <v>88</v>
      </c>
      <c r="G107" s="13"/>
      <c r="H107" s="9" t="s">
        <v>37</v>
      </c>
      <c r="I107" s="10" t="s">
        <v>46</v>
      </c>
    </row>
  </sheetData>
  <hyperlinks>
    <hyperlink ref="A2" r:id="rId1" xr:uid="{00000000-0004-0000-0400-000000000000}"/>
    <hyperlink ref="A3" r:id="rId2" xr:uid="{00000000-0004-0000-0400-000001000000}"/>
    <hyperlink ref="A4" r:id="rId3" xr:uid="{00000000-0004-0000-0400-000002000000}"/>
    <hyperlink ref="A5" r:id="rId4" xr:uid="{00000000-0004-0000-0400-000003000000}"/>
    <hyperlink ref="A6" r:id="rId5" xr:uid="{00000000-0004-0000-0400-000004000000}"/>
    <hyperlink ref="A7" r:id="rId6" xr:uid="{00000000-0004-0000-0400-000005000000}"/>
    <hyperlink ref="A8" r:id="rId7" xr:uid="{00000000-0004-0000-0400-000006000000}"/>
    <hyperlink ref="A9" r:id="rId8" xr:uid="{00000000-0004-0000-0400-000007000000}"/>
    <hyperlink ref="A10" r:id="rId9" xr:uid="{00000000-0004-0000-0400-000008000000}"/>
    <hyperlink ref="A11" r:id="rId10" xr:uid="{00000000-0004-0000-0400-000009000000}"/>
    <hyperlink ref="A12" r:id="rId11" xr:uid="{00000000-0004-0000-0400-00000A000000}"/>
    <hyperlink ref="A13" r:id="rId12" xr:uid="{00000000-0004-0000-0400-00000B000000}"/>
    <hyperlink ref="A14" r:id="rId13" xr:uid="{00000000-0004-0000-0400-00000C000000}"/>
    <hyperlink ref="A15" r:id="rId14" xr:uid="{00000000-0004-0000-0400-00000D000000}"/>
    <hyperlink ref="A16" r:id="rId15" xr:uid="{00000000-0004-0000-0400-00000E000000}"/>
    <hyperlink ref="A17" r:id="rId16" xr:uid="{00000000-0004-0000-0400-00000F000000}"/>
    <hyperlink ref="A18" r:id="rId17" xr:uid="{00000000-0004-0000-0400-000010000000}"/>
    <hyperlink ref="A19" r:id="rId18" xr:uid="{00000000-0004-0000-0400-000011000000}"/>
    <hyperlink ref="A20" r:id="rId19" xr:uid="{00000000-0004-0000-0400-000012000000}"/>
    <hyperlink ref="A21" r:id="rId20" xr:uid="{00000000-0004-0000-0400-000013000000}"/>
    <hyperlink ref="A22" r:id="rId21" xr:uid="{00000000-0004-0000-0400-000014000000}"/>
    <hyperlink ref="A23" r:id="rId22" xr:uid="{00000000-0004-0000-0400-000015000000}"/>
    <hyperlink ref="A24" r:id="rId23" xr:uid="{00000000-0004-0000-0400-000016000000}"/>
    <hyperlink ref="A25" r:id="rId24" xr:uid="{00000000-0004-0000-0400-000017000000}"/>
    <hyperlink ref="A26" r:id="rId25" xr:uid="{00000000-0004-0000-0400-000018000000}"/>
    <hyperlink ref="A27" r:id="rId26" xr:uid="{00000000-0004-0000-0400-000019000000}"/>
    <hyperlink ref="A28" r:id="rId27" xr:uid="{00000000-0004-0000-0400-00001A000000}"/>
    <hyperlink ref="A29" r:id="rId28" xr:uid="{00000000-0004-0000-0400-00001B000000}"/>
    <hyperlink ref="A30" r:id="rId29" xr:uid="{00000000-0004-0000-0400-00001C000000}"/>
    <hyperlink ref="A31" r:id="rId30" xr:uid="{00000000-0004-0000-0400-00001D000000}"/>
    <hyperlink ref="A32" r:id="rId31" xr:uid="{00000000-0004-0000-0400-00001E000000}"/>
    <hyperlink ref="A33" r:id="rId32" xr:uid="{00000000-0004-0000-0400-00001F000000}"/>
    <hyperlink ref="A34" r:id="rId33" xr:uid="{00000000-0004-0000-0400-000020000000}"/>
    <hyperlink ref="A35" r:id="rId34" xr:uid="{00000000-0004-0000-0400-000021000000}"/>
    <hyperlink ref="A36" r:id="rId35" xr:uid="{00000000-0004-0000-0400-000022000000}"/>
    <hyperlink ref="A37" r:id="rId36" xr:uid="{00000000-0004-0000-0400-000023000000}"/>
    <hyperlink ref="A38" r:id="rId37" xr:uid="{00000000-0004-0000-0400-000024000000}"/>
    <hyperlink ref="A39" r:id="rId38" xr:uid="{00000000-0004-0000-0400-000025000000}"/>
    <hyperlink ref="A40" r:id="rId39" xr:uid="{00000000-0004-0000-0400-000026000000}"/>
    <hyperlink ref="A41" r:id="rId40" xr:uid="{00000000-0004-0000-0400-000027000000}"/>
    <hyperlink ref="A42" r:id="rId41" xr:uid="{00000000-0004-0000-0400-000028000000}"/>
    <hyperlink ref="A43" r:id="rId42" xr:uid="{00000000-0004-0000-0400-000029000000}"/>
    <hyperlink ref="A44" r:id="rId43" xr:uid="{00000000-0004-0000-0400-00002A000000}"/>
    <hyperlink ref="A45" r:id="rId44" xr:uid="{00000000-0004-0000-0400-00002B000000}"/>
    <hyperlink ref="A46" r:id="rId45" xr:uid="{00000000-0004-0000-0400-00002C000000}"/>
    <hyperlink ref="A47" r:id="rId46" xr:uid="{00000000-0004-0000-0400-00002D000000}"/>
    <hyperlink ref="A48" r:id="rId47" xr:uid="{00000000-0004-0000-0400-00002E000000}"/>
    <hyperlink ref="A49" r:id="rId48" xr:uid="{00000000-0004-0000-0400-00002F000000}"/>
    <hyperlink ref="A50" r:id="rId49" xr:uid="{00000000-0004-0000-0400-000030000000}"/>
    <hyperlink ref="A51" r:id="rId50" xr:uid="{00000000-0004-0000-0400-000031000000}"/>
    <hyperlink ref="A52" r:id="rId51" xr:uid="{00000000-0004-0000-0400-000032000000}"/>
    <hyperlink ref="A53" r:id="rId52" xr:uid="{00000000-0004-0000-0400-000033000000}"/>
    <hyperlink ref="A54" r:id="rId53" xr:uid="{00000000-0004-0000-0400-000034000000}"/>
    <hyperlink ref="A55" r:id="rId54" xr:uid="{00000000-0004-0000-0400-000035000000}"/>
    <hyperlink ref="A56" r:id="rId55" xr:uid="{00000000-0004-0000-0400-000036000000}"/>
    <hyperlink ref="A57" r:id="rId56" xr:uid="{00000000-0004-0000-0400-000037000000}"/>
    <hyperlink ref="A58" r:id="rId57" xr:uid="{00000000-0004-0000-0400-000038000000}"/>
    <hyperlink ref="A59" r:id="rId58" xr:uid="{00000000-0004-0000-0400-000039000000}"/>
    <hyperlink ref="A60" r:id="rId59" xr:uid="{00000000-0004-0000-0400-00003A000000}"/>
    <hyperlink ref="A61" r:id="rId60" xr:uid="{00000000-0004-0000-0400-00003B000000}"/>
    <hyperlink ref="A62" r:id="rId61" xr:uid="{00000000-0004-0000-0400-00003C000000}"/>
    <hyperlink ref="A63" r:id="rId62" xr:uid="{00000000-0004-0000-0400-00003D000000}"/>
    <hyperlink ref="A64" r:id="rId63" xr:uid="{00000000-0004-0000-0400-00003E000000}"/>
    <hyperlink ref="A65" r:id="rId64" xr:uid="{00000000-0004-0000-0400-00003F000000}"/>
    <hyperlink ref="A66" r:id="rId65" xr:uid="{00000000-0004-0000-0400-000040000000}"/>
    <hyperlink ref="A67" r:id="rId66" xr:uid="{00000000-0004-0000-0400-000041000000}"/>
    <hyperlink ref="A68" r:id="rId67" xr:uid="{00000000-0004-0000-0400-000042000000}"/>
    <hyperlink ref="A69" r:id="rId68" xr:uid="{00000000-0004-0000-0400-000043000000}"/>
    <hyperlink ref="A70" r:id="rId69" xr:uid="{00000000-0004-0000-0400-000044000000}"/>
    <hyperlink ref="A71" r:id="rId70" xr:uid="{00000000-0004-0000-0400-000045000000}"/>
    <hyperlink ref="A72" r:id="rId71" xr:uid="{00000000-0004-0000-0400-000046000000}"/>
    <hyperlink ref="A73" r:id="rId72" xr:uid="{00000000-0004-0000-0400-000047000000}"/>
    <hyperlink ref="A74" r:id="rId73" xr:uid="{00000000-0004-0000-0400-000048000000}"/>
    <hyperlink ref="A75" r:id="rId74" xr:uid="{00000000-0004-0000-0400-000049000000}"/>
    <hyperlink ref="A76" r:id="rId75" xr:uid="{00000000-0004-0000-0400-00004A000000}"/>
    <hyperlink ref="A77" r:id="rId76" xr:uid="{00000000-0004-0000-0400-00004B000000}"/>
    <hyperlink ref="A78" r:id="rId77" xr:uid="{00000000-0004-0000-0400-00004C000000}"/>
    <hyperlink ref="A79" r:id="rId78" xr:uid="{00000000-0004-0000-0400-00004D000000}"/>
    <hyperlink ref="A80" r:id="rId79" xr:uid="{00000000-0004-0000-0400-00004E000000}"/>
    <hyperlink ref="A81" r:id="rId80" xr:uid="{00000000-0004-0000-0400-00004F000000}"/>
    <hyperlink ref="A82" r:id="rId81" xr:uid="{00000000-0004-0000-0400-000050000000}"/>
    <hyperlink ref="A83" r:id="rId82" xr:uid="{00000000-0004-0000-0400-000051000000}"/>
    <hyperlink ref="A84" r:id="rId83" xr:uid="{00000000-0004-0000-0400-000052000000}"/>
    <hyperlink ref="A85" r:id="rId84" xr:uid="{00000000-0004-0000-0400-000053000000}"/>
    <hyperlink ref="A86" r:id="rId85" xr:uid="{00000000-0004-0000-0400-000054000000}"/>
    <hyperlink ref="A87" r:id="rId86" xr:uid="{00000000-0004-0000-0400-000055000000}"/>
    <hyperlink ref="A88" r:id="rId87" xr:uid="{00000000-0004-0000-0400-000056000000}"/>
    <hyperlink ref="A89" r:id="rId88" xr:uid="{00000000-0004-0000-0400-000057000000}"/>
    <hyperlink ref="A90" r:id="rId89" xr:uid="{00000000-0004-0000-0400-000058000000}"/>
    <hyperlink ref="A91" r:id="rId90" xr:uid="{00000000-0004-0000-0400-000059000000}"/>
    <hyperlink ref="A92" r:id="rId91" xr:uid="{00000000-0004-0000-0400-00005A000000}"/>
    <hyperlink ref="A93" r:id="rId92" xr:uid="{00000000-0004-0000-0400-00005B000000}"/>
    <hyperlink ref="A94" r:id="rId93" xr:uid="{00000000-0004-0000-0400-00005C000000}"/>
    <hyperlink ref="A95" r:id="rId94" xr:uid="{00000000-0004-0000-0400-00005D000000}"/>
    <hyperlink ref="A96" r:id="rId95" xr:uid="{00000000-0004-0000-0400-00005E000000}"/>
    <hyperlink ref="A97" r:id="rId96" xr:uid="{00000000-0004-0000-0400-00005F000000}"/>
    <hyperlink ref="A98" r:id="rId97" xr:uid="{00000000-0004-0000-0400-000060000000}"/>
    <hyperlink ref="A99" r:id="rId98" xr:uid="{00000000-0004-0000-0400-000061000000}"/>
    <hyperlink ref="A100" r:id="rId99" xr:uid="{00000000-0004-0000-0400-000062000000}"/>
    <hyperlink ref="A101" r:id="rId100" xr:uid="{00000000-0004-0000-0400-000063000000}"/>
    <hyperlink ref="A102" r:id="rId101" xr:uid="{00000000-0004-0000-0400-000064000000}"/>
    <hyperlink ref="A103" r:id="rId102" xr:uid="{00000000-0004-0000-0400-000065000000}"/>
    <hyperlink ref="A104" r:id="rId103" xr:uid="{00000000-0004-0000-0400-000066000000}"/>
    <hyperlink ref="A105" r:id="rId104" xr:uid="{00000000-0004-0000-0400-000067000000}"/>
    <hyperlink ref="A106" r:id="rId105" xr:uid="{00000000-0004-0000-0400-000068000000}"/>
    <hyperlink ref="A107" r:id="rId106" xr:uid="{00000000-0004-0000-0400-00006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infections</vt:lpstr>
      <vt:lpstr>deaths</vt:lpstr>
      <vt:lpstr>recovered</vt:lpstr>
      <vt:lpstr>Daily Counts searches+news+infe</vt:lpstr>
      <vt:lpstr>Questions (ENGLISH)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Kasper</cp:lastModifiedBy>
  <dcterms:modified xsi:type="dcterms:W3CDTF">2020-03-10T14:07:17Z</dcterms:modified>
</cp:coreProperties>
</file>