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Dropbox\1project\2\"/>
    </mc:Choice>
  </mc:AlternateContent>
  <xr:revisionPtr revIDLastSave="0" documentId="13_ncr:1_{039C13F7-F911-4E4C-8080-209D8AC43166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infections" sheetId="1" r:id="rId1"/>
    <sheet name="deaths" sheetId="2" r:id="rId2"/>
    <sheet name="recovered" sheetId="3" r:id="rId3"/>
    <sheet name="Daily Counts searches+news+infe" sheetId="4" r:id="rId4"/>
    <sheet name="Questions (ENGLISH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3" i="4" l="1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22" i="4"/>
  <c r="I22" i="4"/>
  <c r="J21" i="4"/>
  <c r="I21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23" i="4"/>
  <c r="K21" i="4" l="1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20" i="4"/>
  <c r="J20" i="4"/>
  <c r="I20" i="4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<sst xmlns="http://schemas.openxmlformats.org/spreadsheetml/2006/main" count="815" uniqueCount="92">
  <si>
    <t>Date</t>
  </si>
  <si>
    <t>Search Volume (Indexed)</t>
  </si>
  <si>
    <t>News Articles Published</t>
  </si>
  <si>
    <t>Unique News Outlets</t>
  </si>
  <si>
    <t>Avg Articles per News Outlet</t>
  </si>
  <si>
    <t>Source</t>
  </si>
  <si>
    <t>Category</t>
  </si>
  <si>
    <t>Date Range</t>
  </si>
  <si>
    <t>Geo</t>
  </si>
  <si>
    <t>Question Seed</t>
  </si>
  <si>
    <t>Question Query</t>
  </si>
  <si>
    <t>Indexed Searches within Question Seed</t>
  </si>
  <si>
    <t>Rising</t>
  </si>
  <si>
    <t>Is question</t>
  </si>
  <si>
    <t>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</t>
  </si>
  <si>
    <t>All categories</t>
  </si>
  <si>
    <t>1/15/20 - 3/4/20</t>
  </si>
  <si>
    <t>Worldwide</t>
  </si>
  <si>
    <t>what</t>
  </si>
  <si>
    <t>what is coronavirus</t>
  </si>
  <si>
    <t>yes</t>
  </si>
  <si>
    <t>what the coronavirus</t>
  </si>
  <si>
    <t>what is the coronavirus</t>
  </si>
  <si>
    <t>what symptoms of coronavirus</t>
  </si>
  <si>
    <t>what are coronavirus symptoms</t>
  </si>
  <si>
    <t>what is coronavirus virus</t>
  </si>
  <si>
    <t>what are symptoms of coronavirus</t>
  </si>
  <si>
    <t>what are the symptoms coronavirus</t>
  </si>
  <si>
    <t>what is a coronavirus</t>
  </si>
  <si>
    <t>what are the symptoms of coronavirus</t>
  </si>
  <si>
    <t>what are the symptoms of the coronavirus</t>
  </si>
  <si>
    <t>what is corona</t>
  </si>
  <si>
    <t>what is coronavirus symptoms</t>
  </si>
  <si>
    <t>what is coronavirus china</t>
  </si>
  <si>
    <t>Breakout</t>
  </si>
  <si>
    <t>what is corona virus</t>
  </si>
  <si>
    <t>what is the coronavirus virus</t>
  </si>
  <si>
    <t>what caused coronavirus</t>
  </si>
  <si>
    <t>what does coronavirus do</t>
  </si>
  <si>
    <t>what is the coronavirus symptoms</t>
  </si>
  <si>
    <t>what does coronavirus mean</t>
  </si>
  <si>
    <t>where</t>
  </si>
  <si>
    <t>where is coronavirus</t>
  </si>
  <si>
    <t>Yes</t>
  </si>
  <si>
    <t>where is the coronavirus</t>
  </si>
  <si>
    <t>where coronavirus come from</t>
  </si>
  <si>
    <t>where did coronavirus come from</t>
  </si>
  <si>
    <t>where did the coronavirus</t>
  </si>
  <si>
    <t>where the coronavirus come from</t>
  </si>
  <si>
    <t>where did coronavirus originate</t>
  </si>
  <si>
    <t>where did the coronavirus come from</t>
  </si>
  <si>
    <t>where coronavirus in usa</t>
  </si>
  <si>
    <t>where did coronavirus start</t>
  </si>
  <si>
    <t>is</t>
  </si>
  <si>
    <t>is the coronavirus</t>
  </si>
  <si>
    <t>is coronavirus deadly</t>
  </si>
  <si>
    <t>is there a coronavirus cure</t>
  </si>
  <si>
    <t>is there cure for coronavirus</t>
  </si>
  <si>
    <t>is coronavirus new</t>
  </si>
  <si>
    <t>is coronavirus airborne</t>
  </si>
  <si>
    <t>is coronavirus the flu</t>
  </si>
  <si>
    <t>is there a cure for coronavirus</t>
  </si>
  <si>
    <t>is coronavirus dangerous</t>
  </si>
  <si>
    <t>is the coronavirus deadly</t>
  </si>
  <si>
    <t>how</t>
  </si>
  <si>
    <t>how many have coronavirus</t>
  </si>
  <si>
    <t>how many coronavirus cases</t>
  </si>
  <si>
    <t>how many people have coronavirus</t>
  </si>
  <si>
    <t>how many people died coronavirus</t>
  </si>
  <si>
    <t>how many died from coronavirus</t>
  </si>
  <si>
    <t>how coronavirus spread</t>
  </si>
  <si>
    <t>how many people died from coronavirus</t>
  </si>
  <si>
    <t>how coronavirus start</t>
  </si>
  <si>
    <t>how many cases of coronavirus</t>
  </si>
  <si>
    <t>how did coronavirus start</t>
  </si>
  <si>
    <t>how many have died from coronavirus</t>
  </si>
  <si>
    <t>how did the coronavirus</t>
  </si>
  <si>
    <t>how many people have the coronavirus</t>
  </si>
  <si>
    <t>how many people have died from coronavirus</t>
  </si>
  <si>
    <t>how to get coronavirus</t>
  </si>
  <si>
    <t>do</t>
  </si>
  <si>
    <t>do i have coronavirus</t>
  </si>
  <si>
    <t>do masks help coronavirus</t>
  </si>
  <si>
    <t>do masks work coronavirus</t>
  </si>
  <si>
    <t>do i have the coronavirus</t>
  </si>
  <si>
    <t>do masks prevent coronavirus</t>
  </si>
  <si>
    <t>Death Toll</t>
  </si>
  <si>
    <t>Infections</t>
  </si>
  <si>
    <t>Recovered</t>
  </si>
  <si>
    <t>Ratio of infection</t>
  </si>
  <si>
    <t>Ratio of recovery</t>
  </si>
  <si>
    <t>Diff between inf and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</si>
</sst>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yyyy/mm/dd;@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color rgb="FF000000"/>
      <name val="Arial"/>
    </font>
    <font>
      <sz val="12"/>
      <color rgb="FF000000"/>
      <name val="Calibri"/>
    </font>
    <font>
      <u/>
      <sz val="12"/>
      <color rgb="FF0563C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3" fontId="2" fillId="0" borderId="0" xfId="0" applyNumberFormat="1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165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horizontal="right"/>
    </xf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A9999"/>
    <outlinePr summaryBelow="0" summaryRight="0"/>
  </sheetPr>
  <dimension ref="A1:BE161"/>
  <sheetViews>
    <sheetView workbookViewId="0"/>
  </sheetViews>
  <sheetFormatPr defaultColWidth="14.453125" defaultRowHeight="15.75" customHeight="1" x14ac:dyDescent="0.25"/>
  <sheetData>
    <row r="1" spans="1:57" ht="15.75" customHeight="1" x14ac:dyDescent="0.25">
      <c r="A1" s="1" t="str">
        <f ca="1">IFERROR(__xludf.DUMMYFUNCTION("importData(""https://raw.githubusercontent.com/CSSEGISandData/COVID-19/master/csse_covid_19_data/csse_covid_19_time_series/time_series_19-covid-Confirmed.csv"")"),"Province/State")</f>
        <v>Province/State</v>
      </c>
      <c r="B1" s="1" t="str">
        <f ca="1">IFERROR(__xludf.DUMMYFUNCTION("""COMPUTED_VALUE"""),"Country/Region")</f>
        <v>Country/Region</v>
      </c>
      <c r="C1" s="1" t="str">
        <f ca="1">IFERROR(__xludf.DUMMYFUNCTION("""COMPUTED_VALUE"""),"Lat")</f>
        <v>Lat</v>
      </c>
      <c r="D1" s="1" t="str">
        <f ca="1">IFERROR(__xludf.DUMMYFUNCTION("""COMPUTED_VALUE"""),"Long")</f>
        <v>Long</v>
      </c>
      <c r="E1" s="1">
        <f ca="1">IFERROR(__xludf.DUMMYFUNCTION("""COMPUTED_VALUE"""),43852)</f>
        <v>43852</v>
      </c>
      <c r="F1" s="1">
        <f ca="1">IFERROR(__xludf.DUMMYFUNCTION("""COMPUTED_VALUE"""),43853)</f>
        <v>43853</v>
      </c>
      <c r="G1" s="1">
        <f ca="1">IFERROR(__xludf.DUMMYFUNCTION("""COMPUTED_VALUE"""),43854)</f>
        <v>43854</v>
      </c>
      <c r="H1" s="1">
        <f ca="1">IFERROR(__xludf.DUMMYFUNCTION("""COMPUTED_VALUE"""),43855)</f>
        <v>43855</v>
      </c>
      <c r="I1" s="1">
        <f ca="1">IFERROR(__xludf.DUMMYFUNCTION("""COMPUTED_VALUE"""),43856)</f>
        <v>43856</v>
      </c>
      <c r="J1" s="1">
        <f ca="1">IFERROR(__xludf.DUMMYFUNCTION("""COMPUTED_VALUE"""),43857)</f>
        <v>43857</v>
      </c>
      <c r="K1" s="1">
        <f ca="1">IFERROR(__xludf.DUMMYFUNCTION("""COMPUTED_VALUE"""),43858)</f>
        <v>43858</v>
      </c>
      <c r="L1" s="1">
        <f ca="1">IFERROR(__xludf.DUMMYFUNCTION("""COMPUTED_VALUE"""),43859)</f>
        <v>43859</v>
      </c>
      <c r="M1" s="1">
        <f ca="1">IFERROR(__xludf.DUMMYFUNCTION("""COMPUTED_VALUE"""),43860)</f>
        <v>43860</v>
      </c>
      <c r="N1" s="1">
        <f ca="1">IFERROR(__xludf.DUMMYFUNCTION("""COMPUTED_VALUE"""),43861)</f>
        <v>43861</v>
      </c>
      <c r="O1" s="1">
        <f ca="1">IFERROR(__xludf.DUMMYFUNCTION("""COMPUTED_VALUE"""),43862)</f>
        <v>43862</v>
      </c>
      <c r="P1" s="1">
        <f ca="1">IFERROR(__xludf.DUMMYFUNCTION("""COMPUTED_VALUE"""),43863)</f>
        <v>43863</v>
      </c>
      <c r="Q1" s="1">
        <f ca="1">IFERROR(__xludf.DUMMYFUNCTION("""COMPUTED_VALUE"""),43864)</f>
        <v>43864</v>
      </c>
      <c r="R1" s="1">
        <f ca="1">IFERROR(__xludf.DUMMYFUNCTION("""COMPUTED_VALUE"""),43865)</f>
        <v>43865</v>
      </c>
      <c r="S1" s="1">
        <f ca="1">IFERROR(__xludf.DUMMYFUNCTION("""COMPUTED_VALUE"""),43866)</f>
        <v>43866</v>
      </c>
      <c r="T1" s="1">
        <f ca="1">IFERROR(__xludf.DUMMYFUNCTION("""COMPUTED_VALUE"""),43867)</f>
        <v>43867</v>
      </c>
      <c r="U1" s="1">
        <f ca="1">IFERROR(__xludf.DUMMYFUNCTION("""COMPUTED_VALUE"""),43868)</f>
        <v>43868</v>
      </c>
      <c r="V1" s="1">
        <f ca="1">IFERROR(__xludf.DUMMYFUNCTION("""COMPUTED_VALUE"""),43869)</f>
        <v>43869</v>
      </c>
      <c r="W1" s="1">
        <f ca="1">IFERROR(__xludf.DUMMYFUNCTION("""COMPUTED_VALUE"""),43870)</f>
        <v>43870</v>
      </c>
      <c r="X1" s="1">
        <f ca="1">IFERROR(__xludf.DUMMYFUNCTION("""COMPUTED_VALUE"""),43871)</f>
        <v>43871</v>
      </c>
      <c r="Y1" s="1">
        <f ca="1">IFERROR(__xludf.DUMMYFUNCTION("""COMPUTED_VALUE"""),43872)</f>
        <v>43872</v>
      </c>
      <c r="Z1" s="1">
        <f ca="1">IFERROR(__xludf.DUMMYFUNCTION("""COMPUTED_VALUE"""),43873)</f>
        <v>43873</v>
      </c>
      <c r="AA1" s="1">
        <f ca="1">IFERROR(__xludf.DUMMYFUNCTION("""COMPUTED_VALUE"""),43874)</f>
        <v>43874</v>
      </c>
      <c r="AB1" s="1">
        <f ca="1">IFERROR(__xludf.DUMMYFUNCTION("""COMPUTED_VALUE"""),43875)</f>
        <v>43875</v>
      </c>
      <c r="AC1" s="1">
        <f ca="1">IFERROR(__xludf.DUMMYFUNCTION("""COMPUTED_VALUE"""),43876)</f>
        <v>43876</v>
      </c>
      <c r="AD1" s="1">
        <f ca="1">IFERROR(__xludf.DUMMYFUNCTION("""COMPUTED_VALUE"""),43877)</f>
        <v>43877</v>
      </c>
      <c r="AE1" s="1">
        <f ca="1">IFERROR(__xludf.DUMMYFUNCTION("""COMPUTED_VALUE"""),43878)</f>
        <v>43878</v>
      </c>
      <c r="AF1" s="1">
        <f ca="1">IFERROR(__xludf.DUMMYFUNCTION("""COMPUTED_VALUE"""),43879)</f>
        <v>43879</v>
      </c>
      <c r="AG1" s="1">
        <f ca="1">IFERROR(__xludf.DUMMYFUNCTION("""COMPUTED_VALUE"""),43880)</f>
        <v>43880</v>
      </c>
      <c r="AH1" s="1">
        <f ca="1">IFERROR(__xludf.DUMMYFUNCTION("""COMPUTED_VALUE"""),43881)</f>
        <v>43881</v>
      </c>
      <c r="AI1" s="1">
        <f ca="1">IFERROR(__xludf.DUMMYFUNCTION("""COMPUTED_VALUE"""),43882)</f>
        <v>43882</v>
      </c>
      <c r="AJ1" s="1">
        <f ca="1">IFERROR(__xludf.DUMMYFUNCTION("""COMPUTED_VALUE"""),43883)</f>
        <v>43883</v>
      </c>
      <c r="AK1" s="1">
        <f ca="1">IFERROR(__xludf.DUMMYFUNCTION("""COMPUTED_VALUE"""),43884)</f>
        <v>43884</v>
      </c>
      <c r="AL1" s="1">
        <f ca="1">IFERROR(__xludf.DUMMYFUNCTION("""COMPUTED_VALUE"""),43885)</f>
        <v>43885</v>
      </c>
      <c r="AM1" s="1">
        <f ca="1">IFERROR(__xludf.DUMMYFUNCTION("""COMPUTED_VALUE"""),43886)</f>
        <v>43886</v>
      </c>
      <c r="AN1" s="1">
        <f ca="1">IFERROR(__xludf.DUMMYFUNCTION("""COMPUTED_VALUE"""),43887)</f>
        <v>43887</v>
      </c>
      <c r="AO1" s="1">
        <f ca="1">IFERROR(__xludf.DUMMYFUNCTION("""COMPUTED_VALUE"""),43888)</f>
        <v>43888</v>
      </c>
      <c r="AP1" s="1">
        <f ca="1">IFERROR(__xludf.DUMMYFUNCTION("""COMPUTED_VALUE"""),43889)</f>
        <v>43889</v>
      </c>
      <c r="AQ1" s="1">
        <f ca="1">IFERROR(__xludf.DUMMYFUNCTION("""COMPUTED_VALUE"""),43890)</f>
        <v>43890</v>
      </c>
      <c r="AR1" s="1">
        <f ca="1">IFERROR(__xludf.DUMMYFUNCTION("""COMPUTED_VALUE"""),43891)</f>
        <v>43891</v>
      </c>
      <c r="AS1" s="1">
        <f ca="1">IFERROR(__xludf.DUMMYFUNCTION("""COMPUTED_VALUE"""),43892)</f>
        <v>43892</v>
      </c>
      <c r="AT1" s="1">
        <f ca="1">IFERROR(__xludf.DUMMYFUNCTION("""COMPUTED_VALUE"""),43893)</f>
        <v>43893</v>
      </c>
      <c r="AU1" s="1">
        <f ca="1">IFERROR(__xludf.DUMMYFUNCTION("""COMPUTED_VALUE"""),43894)</f>
        <v>43894</v>
      </c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15.75" customHeight="1" x14ac:dyDescent="0.25">
      <c r="A2" s="2" t="str">
        <f ca="1">IFERROR(__xludf.DUMMYFUNCTION("""COMPUTED_VALUE"""),"Anhui")</f>
        <v>Anhui</v>
      </c>
      <c r="B2" s="2" t="str">
        <f ca="1">IFERROR(__xludf.DUMMYFUNCTION("""COMPUTED_VALUE"""),"Mainland China")</f>
        <v>Mainland China</v>
      </c>
      <c r="C2" s="2">
        <f ca="1">IFERROR(__xludf.DUMMYFUNCTION("""COMPUTED_VALUE"""),31.8257)</f>
        <v>31.825700000000001</v>
      </c>
      <c r="D2" s="2">
        <f ca="1">IFERROR(__xludf.DUMMYFUNCTION("""COMPUTED_VALUE"""),117.2264)</f>
        <v>117.2264</v>
      </c>
      <c r="E2" s="2">
        <f ca="1">IFERROR(__xludf.DUMMYFUNCTION("""COMPUTED_VALUE"""),1)</f>
        <v>1</v>
      </c>
      <c r="F2" s="2">
        <f ca="1">IFERROR(__xludf.DUMMYFUNCTION("""COMPUTED_VALUE"""),9)</f>
        <v>9</v>
      </c>
      <c r="G2" s="2">
        <f ca="1">IFERROR(__xludf.DUMMYFUNCTION("""COMPUTED_VALUE"""),15)</f>
        <v>15</v>
      </c>
      <c r="H2" s="2">
        <f ca="1">IFERROR(__xludf.DUMMYFUNCTION("""COMPUTED_VALUE"""),39)</f>
        <v>39</v>
      </c>
      <c r="I2" s="2">
        <f ca="1">IFERROR(__xludf.DUMMYFUNCTION("""COMPUTED_VALUE"""),60)</f>
        <v>60</v>
      </c>
      <c r="J2" s="2">
        <f ca="1">IFERROR(__xludf.DUMMYFUNCTION("""COMPUTED_VALUE"""),70)</f>
        <v>70</v>
      </c>
      <c r="K2" s="2">
        <f ca="1">IFERROR(__xludf.DUMMYFUNCTION("""COMPUTED_VALUE"""),106)</f>
        <v>106</v>
      </c>
      <c r="L2" s="2">
        <f ca="1">IFERROR(__xludf.DUMMYFUNCTION("""COMPUTED_VALUE"""),152)</f>
        <v>152</v>
      </c>
      <c r="M2" s="2">
        <f ca="1">IFERROR(__xludf.DUMMYFUNCTION("""COMPUTED_VALUE"""),200)</f>
        <v>200</v>
      </c>
      <c r="N2" s="2">
        <f ca="1">IFERROR(__xludf.DUMMYFUNCTION("""COMPUTED_VALUE"""),237)</f>
        <v>237</v>
      </c>
      <c r="O2" s="2">
        <f ca="1">IFERROR(__xludf.DUMMYFUNCTION("""COMPUTED_VALUE"""),297)</f>
        <v>297</v>
      </c>
      <c r="P2" s="2">
        <f ca="1">IFERROR(__xludf.DUMMYFUNCTION("""COMPUTED_VALUE"""),340)</f>
        <v>340</v>
      </c>
      <c r="Q2" s="2">
        <f ca="1">IFERROR(__xludf.DUMMYFUNCTION("""COMPUTED_VALUE"""),408)</f>
        <v>408</v>
      </c>
      <c r="R2" s="2">
        <f ca="1">IFERROR(__xludf.DUMMYFUNCTION("""COMPUTED_VALUE"""),480)</f>
        <v>480</v>
      </c>
      <c r="S2" s="2">
        <f ca="1">IFERROR(__xludf.DUMMYFUNCTION("""COMPUTED_VALUE"""),530)</f>
        <v>530</v>
      </c>
      <c r="T2" s="2">
        <f ca="1">IFERROR(__xludf.DUMMYFUNCTION("""COMPUTED_VALUE"""),591)</f>
        <v>591</v>
      </c>
      <c r="U2" s="2">
        <f ca="1">IFERROR(__xludf.DUMMYFUNCTION("""COMPUTED_VALUE"""),665)</f>
        <v>665</v>
      </c>
      <c r="V2" s="2">
        <f ca="1">IFERROR(__xludf.DUMMYFUNCTION("""COMPUTED_VALUE"""),733)</f>
        <v>733</v>
      </c>
      <c r="W2" s="2">
        <f ca="1">IFERROR(__xludf.DUMMYFUNCTION("""COMPUTED_VALUE"""),779)</f>
        <v>779</v>
      </c>
      <c r="X2" s="2">
        <f ca="1">IFERROR(__xludf.DUMMYFUNCTION("""COMPUTED_VALUE"""),830)</f>
        <v>830</v>
      </c>
      <c r="Y2" s="2">
        <f ca="1">IFERROR(__xludf.DUMMYFUNCTION("""COMPUTED_VALUE"""),860)</f>
        <v>860</v>
      </c>
      <c r="Z2" s="2">
        <f ca="1">IFERROR(__xludf.DUMMYFUNCTION("""COMPUTED_VALUE"""),889)</f>
        <v>889</v>
      </c>
      <c r="AA2" s="2">
        <f ca="1">IFERROR(__xludf.DUMMYFUNCTION("""COMPUTED_VALUE"""),910)</f>
        <v>910</v>
      </c>
      <c r="AB2" s="2">
        <f ca="1">IFERROR(__xludf.DUMMYFUNCTION("""COMPUTED_VALUE"""),934)</f>
        <v>934</v>
      </c>
      <c r="AC2" s="2">
        <f ca="1">IFERROR(__xludf.DUMMYFUNCTION("""COMPUTED_VALUE"""),950)</f>
        <v>950</v>
      </c>
      <c r="AD2" s="2">
        <f ca="1">IFERROR(__xludf.DUMMYFUNCTION("""COMPUTED_VALUE"""),962)</f>
        <v>962</v>
      </c>
      <c r="AE2" s="2">
        <f ca="1">IFERROR(__xludf.DUMMYFUNCTION("""COMPUTED_VALUE"""),973)</f>
        <v>973</v>
      </c>
      <c r="AF2" s="2">
        <f ca="1">IFERROR(__xludf.DUMMYFUNCTION("""COMPUTED_VALUE"""),982)</f>
        <v>982</v>
      </c>
      <c r="AG2" s="2">
        <f ca="1">IFERROR(__xludf.DUMMYFUNCTION("""COMPUTED_VALUE"""),986)</f>
        <v>986</v>
      </c>
      <c r="AH2" s="2">
        <f ca="1">IFERROR(__xludf.DUMMYFUNCTION("""COMPUTED_VALUE"""),987)</f>
        <v>987</v>
      </c>
      <c r="AI2" s="2">
        <f ca="1">IFERROR(__xludf.DUMMYFUNCTION("""COMPUTED_VALUE"""),988)</f>
        <v>988</v>
      </c>
      <c r="AJ2" s="2">
        <f ca="1">IFERROR(__xludf.DUMMYFUNCTION("""COMPUTED_VALUE"""),989)</f>
        <v>989</v>
      </c>
      <c r="AK2" s="2">
        <f ca="1">IFERROR(__xludf.DUMMYFUNCTION("""COMPUTED_VALUE"""),989)</f>
        <v>989</v>
      </c>
      <c r="AL2" s="2">
        <f ca="1">IFERROR(__xludf.DUMMYFUNCTION("""COMPUTED_VALUE"""),989)</f>
        <v>989</v>
      </c>
      <c r="AM2" s="2">
        <f ca="1">IFERROR(__xludf.DUMMYFUNCTION("""COMPUTED_VALUE"""),989)</f>
        <v>989</v>
      </c>
      <c r="AN2" s="2">
        <f ca="1">IFERROR(__xludf.DUMMYFUNCTION("""COMPUTED_VALUE"""),989)</f>
        <v>989</v>
      </c>
      <c r="AO2" s="2">
        <f ca="1">IFERROR(__xludf.DUMMYFUNCTION("""COMPUTED_VALUE"""),989)</f>
        <v>989</v>
      </c>
      <c r="AP2" s="2">
        <f ca="1">IFERROR(__xludf.DUMMYFUNCTION("""COMPUTED_VALUE"""),990)</f>
        <v>990</v>
      </c>
      <c r="AQ2" s="2">
        <f ca="1">IFERROR(__xludf.DUMMYFUNCTION("""COMPUTED_VALUE"""),990)</f>
        <v>990</v>
      </c>
      <c r="AR2" s="2">
        <f ca="1">IFERROR(__xludf.DUMMYFUNCTION("""COMPUTED_VALUE"""),990)</f>
        <v>990</v>
      </c>
      <c r="AS2" s="2">
        <f ca="1">IFERROR(__xludf.DUMMYFUNCTION("""COMPUTED_VALUE"""),990)</f>
        <v>990</v>
      </c>
      <c r="AT2" s="2">
        <f ca="1">IFERROR(__xludf.DUMMYFUNCTION("""COMPUTED_VALUE"""),990)</f>
        <v>990</v>
      </c>
      <c r="AU2" s="2">
        <f ca="1">IFERROR(__xludf.DUMMYFUNCTION("""COMPUTED_VALUE"""),990)</f>
        <v>990</v>
      </c>
    </row>
    <row r="3" spans="1:57" ht="15.75" customHeight="1" x14ac:dyDescent="0.25">
      <c r="A3" s="2" t="str">
        <f ca="1">IFERROR(__xludf.DUMMYFUNCTION("""COMPUTED_VALUE"""),"Beijing")</f>
        <v>Beijing</v>
      </c>
      <c r="B3" s="2" t="str">
        <f ca="1">IFERROR(__xludf.DUMMYFUNCTION("""COMPUTED_VALUE"""),"Mainland China")</f>
        <v>Mainland China</v>
      </c>
      <c r="C3" s="2">
        <f ca="1">IFERROR(__xludf.DUMMYFUNCTION("""COMPUTED_VALUE"""),40.1824)</f>
        <v>40.182400000000001</v>
      </c>
      <c r="D3" s="2">
        <f ca="1">IFERROR(__xludf.DUMMYFUNCTION("""COMPUTED_VALUE"""),116.4142)</f>
        <v>116.41419999999999</v>
      </c>
      <c r="E3" s="2">
        <f ca="1">IFERROR(__xludf.DUMMYFUNCTION("""COMPUTED_VALUE"""),14)</f>
        <v>14</v>
      </c>
      <c r="F3" s="2">
        <f ca="1">IFERROR(__xludf.DUMMYFUNCTION("""COMPUTED_VALUE"""),22)</f>
        <v>22</v>
      </c>
      <c r="G3" s="2">
        <f ca="1">IFERROR(__xludf.DUMMYFUNCTION("""COMPUTED_VALUE"""),36)</f>
        <v>36</v>
      </c>
      <c r="H3" s="2">
        <f ca="1">IFERROR(__xludf.DUMMYFUNCTION("""COMPUTED_VALUE"""),41)</f>
        <v>41</v>
      </c>
      <c r="I3" s="2">
        <f ca="1">IFERROR(__xludf.DUMMYFUNCTION("""COMPUTED_VALUE"""),68)</f>
        <v>68</v>
      </c>
      <c r="J3" s="2">
        <f ca="1">IFERROR(__xludf.DUMMYFUNCTION("""COMPUTED_VALUE"""),80)</f>
        <v>80</v>
      </c>
      <c r="K3" s="2">
        <f ca="1">IFERROR(__xludf.DUMMYFUNCTION("""COMPUTED_VALUE"""),91)</f>
        <v>91</v>
      </c>
      <c r="L3" s="2">
        <f ca="1">IFERROR(__xludf.DUMMYFUNCTION("""COMPUTED_VALUE"""),111)</f>
        <v>111</v>
      </c>
      <c r="M3" s="2">
        <f ca="1">IFERROR(__xludf.DUMMYFUNCTION("""COMPUTED_VALUE"""),114)</f>
        <v>114</v>
      </c>
      <c r="N3" s="2">
        <f ca="1">IFERROR(__xludf.DUMMYFUNCTION("""COMPUTED_VALUE"""),139)</f>
        <v>139</v>
      </c>
      <c r="O3" s="2">
        <f ca="1">IFERROR(__xludf.DUMMYFUNCTION("""COMPUTED_VALUE"""),168)</f>
        <v>168</v>
      </c>
      <c r="P3" s="2">
        <f ca="1">IFERROR(__xludf.DUMMYFUNCTION("""COMPUTED_VALUE"""),191)</f>
        <v>191</v>
      </c>
      <c r="Q3" s="2">
        <f ca="1">IFERROR(__xludf.DUMMYFUNCTION("""COMPUTED_VALUE"""),212)</f>
        <v>212</v>
      </c>
      <c r="R3" s="2">
        <f ca="1">IFERROR(__xludf.DUMMYFUNCTION("""COMPUTED_VALUE"""),228)</f>
        <v>228</v>
      </c>
      <c r="S3" s="2">
        <f ca="1">IFERROR(__xludf.DUMMYFUNCTION("""COMPUTED_VALUE"""),253)</f>
        <v>253</v>
      </c>
      <c r="T3" s="2">
        <f ca="1">IFERROR(__xludf.DUMMYFUNCTION("""COMPUTED_VALUE"""),274)</f>
        <v>274</v>
      </c>
      <c r="U3" s="2">
        <f ca="1">IFERROR(__xludf.DUMMYFUNCTION("""COMPUTED_VALUE"""),297)</f>
        <v>297</v>
      </c>
      <c r="V3" s="2">
        <f ca="1">IFERROR(__xludf.DUMMYFUNCTION("""COMPUTED_VALUE"""),315)</f>
        <v>315</v>
      </c>
      <c r="W3" s="2">
        <f ca="1">IFERROR(__xludf.DUMMYFUNCTION("""COMPUTED_VALUE"""),326)</f>
        <v>326</v>
      </c>
      <c r="X3" s="2">
        <f ca="1">IFERROR(__xludf.DUMMYFUNCTION("""COMPUTED_VALUE"""),337)</f>
        <v>337</v>
      </c>
      <c r="Y3" s="2">
        <f ca="1">IFERROR(__xludf.DUMMYFUNCTION("""COMPUTED_VALUE"""),342)</f>
        <v>342</v>
      </c>
      <c r="Z3" s="2">
        <f ca="1">IFERROR(__xludf.DUMMYFUNCTION("""COMPUTED_VALUE"""),352)</f>
        <v>352</v>
      </c>
      <c r="AA3" s="2">
        <f ca="1">IFERROR(__xludf.DUMMYFUNCTION("""COMPUTED_VALUE"""),366)</f>
        <v>366</v>
      </c>
      <c r="AB3" s="2">
        <f ca="1">IFERROR(__xludf.DUMMYFUNCTION("""COMPUTED_VALUE"""),372)</f>
        <v>372</v>
      </c>
      <c r="AC3" s="2">
        <f ca="1">IFERROR(__xludf.DUMMYFUNCTION("""COMPUTED_VALUE"""),375)</f>
        <v>375</v>
      </c>
      <c r="AD3" s="2">
        <f ca="1">IFERROR(__xludf.DUMMYFUNCTION("""COMPUTED_VALUE"""),380)</f>
        <v>380</v>
      </c>
      <c r="AE3" s="2">
        <f ca="1">IFERROR(__xludf.DUMMYFUNCTION("""COMPUTED_VALUE"""),381)</f>
        <v>381</v>
      </c>
      <c r="AF3" s="2">
        <f ca="1">IFERROR(__xludf.DUMMYFUNCTION("""COMPUTED_VALUE"""),387)</f>
        <v>387</v>
      </c>
      <c r="AG3" s="2">
        <f ca="1">IFERROR(__xludf.DUMMYFUNCTION("""COMPUTED_VALUE"""),393)</f>
        <v>393</v>
      </c>
      <c r="AH3" s="2">
        <f ca="1">IFERROR(__xludf.DUMMYFUNCTION("""COMPUTED_VALUE"""),395)</f>
        <v>395</v>
      </c>
      <c r="AI3" s="2">
        <f ca="1">IFERROR(__xludf.DUMMYFUNCTION("""COMPUTED_VALUE"""),396)</f>
        <v>396</v>
      </c>
      <c r="AJ3" s="2">
        <f ca="1">IFERROR(__xludf.DUMMYFUNCTION("""COMPUTED_VALUE"""),399)</f>
        <v>399</v>
      </c>
      <c r="AK3" s="2">
        <f ca="1">IFERROR(__xludf.DUMMYFUNCTION("""COMPUTED_VALUE"""),399)</f>
        <v>399</v>
      </c>
      <c r="AL3" s="2">
        <f ca="1">IFERROR(__xludf.DUMMYFUNCTION("""COMPUTED_VALUE"""),399)</f>
        <v>399</v>
      </c>
      <c r="AM3" s="2">
        <f ca="1">IFERROR(__xludf.DUMMYFUNCTION("""COMPUTED_VALUE"""),400)</f>
        <v>400</v>
      </c>
      <c r="AN3" s="2">
        <f ca="1">IFERROR(__xludf.DUMMYFUNCTION("""COMPUTED_VALUE"""),400)</f>
        <v>400</v>
      </c>
      <c r="AO3" s="2">
        <f ca="1">IFERROR(__xludf.DUMMYFUNCTION("""COMPUTED_VALUE"""),410)</f>
        <v>410</v>
      </c>
      <c r="AP3" s="2">
        <f ca="1">IFERROR(__xludf.DUMMYFUNCTION("""COMPUTED_VALUE"""),410)</f>
        <v>410</v>
      </c>
      <c r="AQ3" s="2">
        <f ca="1">IFERROR(__xludf.DUMMYFUNCTION("""COMPUTED_VALUE"""),411)</f>
        <v>411</v>
      </c>
      <c r="AR3" s="2">
        <f ca="1">IFERROR(__xludf.DUMMYFUNCTION("""COMPUTED_VALUE"""),413)</f>
        <v>413</v>
      </c>
      <c r="AS3" s="2">
        <f ca="1">IFERROR(__xludf.DUMMYFUNCTION("""COMPUTED_VALUE"""),414)</f>
        <v>414</v>
      </c>
      <c r="AT3" s="2">
        <f ca="1">IFERROR(__xludf.DUMMYFUNCTION("""COMPUTED_VALUE"""),414)</f>
        <v>414</v>
      </c>
      <c r="AU3" s="2">
        <f ca="1">IFERROR(__xludf.DUMMYFUNCTION("""COMPUTED_VALUE"""),418)</f>
        <v>418</v>
      </c>
    </row>
    <row r="4" spans="1:57" ht="15.75" customHeight="1" x14ac:dyDescent="0.25">
      <c r="A4" s="2" t="str">
        <f ca="1">IFERROR(__xludf.DUMMYFUNCTION("""COMPUTED_VALUE"""),"Chongqing")</f>
        <v>Chongqing</v>
      </c>
      <c r="B4" s="2" t="str">
        <f ca="1">IFERROR(__xludf.DUMMYFUNCTION("""COMPUTED_VALUE"""),"Mainland China")</f>
        <v>Mainland China</v>
      </c>
      <c r="C4" s="2">
        <f ca="1">IFERROR(__xludf.DUMMYFUNCTION("""COMPUTED_VALUE"""),30.0572)</f>
        <v>30.057200000000002</v>
      </c>
      <c r="D4" s="2">
        <f ca="1">IFERROR(__xludf.DUMMYFUNCTION("""COMPUTED_VALUE"""),107.874)</f>
        <v>107.874</v>
      </c>
      <c r="E4" s="2">
        <f ca="1">IFERROR(__xludf.DUMMYFUNCTION("""COMPUTED_VALUE"""),6)</f>
        <v>6</v>
      </c>
      <c r="F4" s="2">
        <f ca="1">IFERROR(__xludf.DUMMYFUNCTION("""COMPUTED_VALUE"""),9)</f>
        <v>9</v>
      </c>
      <c r="G4" s="2">
        <f ca="1">IFERROR(__xludf.DUMMYFUNCTION("""COMPUTED_VALUE"""),27)</f>
        <v>27</v>
      </c>
      <c r="H4" s="2">
        <f ca="1">IFERROR(__xludf.DUMMYFUNCTION("""COMPUTED_VALUE"""),57)</f>
        <v>57</v>
      </c>
      <c r="I4" s="2">
        <f ca="1">IFERROR(__xludf.DUMMYFUNCTION("""COMPUTED_VALUE"""),75)</f>
        <v>75</v>
      </c>
      <c r="J4" s="2">
        <f ca="1">IFERROR(__xludf.DUMMYFUNCTION("""COMPUTED_VALUE"""),110)</f>
        <v>110</v>
      </c>
      <c r="K4" s="2">
        <f ca="1">IFERROR(__xludf.DUMMYFUNCTION("""COMPUTED_VALUE"""),132)</f>
        <v>132</v>
      </c>
      <c r="L4" s="2">
        <f ca="1">IFERROR(__xludf.DUMMYFUNCTION("""COMPUTED_VALUE"""),147)</f>
        <v>147</v>
      </c>
      <c r="M4" s="2">
        <f ca="1">IFERROR(__xludf.DUMMYFUNCTION("""COMPUTED_VALUE"""),182)</f>
        <v>182</v>
      </c>
      <c r="N4" s="2">
        <f ca="1">IFERROR(__xludf.DUMMYFUNCTION("""COMPUTED_VALUE"""),211)</f>
        <v>211</v>
      </c>
      <c r="O4" s="2">
        <f ca="1">IFERROR(__xludf.DUMMYFUNCTION("""COMPUTED_VALUE"""),247)</f>
        <v>247</v>
      </c>
      <c r="P4" s="2">
        <f ca="1">IFERROR(__xludf.DUMMYFUNCTION("""COMPUTED_VALUE"""),300)</f>
        <v>300</v>
      </c>
      <c r="Q4" s="2">
        <f ca="1">IFERROR(__xludf.DUMMYFUNCTION("""COMPUTED_VALUE"""),337)</f>
        <v>337</v>
      </c>
      <c r="R4" s="2">
        <f ca="1">IFERROR(__xludf.DUMMYFUNCTION("""COMPUTED_VALUE"""),366)</f>
        <v>366</v>
      </c>
      <c r="S4" s="2">
        <f ca="1">IFERROR(__xludf.DUMMYFUNCTION("""COMPUTED_VALUE"""),389)</f>
        <v>389</v>
      </c>
      <c r="T4" s="2">
        <f ca="1">IFERROR(__xludf.DUMMYFUNCTION("""COMPUTED_VALUE"""),411)</f>
        <v>411</v>
      </c>
      <c r="U4" s="2">
        <f ca="1">IFERROR(__xludf.DUMMYFUNCTION("""COMPUTED_VALUE"""),426)</f>
        <v>426</v>
      </c>
      <c r="V4" s="2">
        <f ca="1">IFERROR(__xludf.DUMMYFUNCTION("""COMPUTED_VALUE"""),428)</f>
        <v>428</v>
      </c>
      <c r="W4" s="2">
        <f ca="1">IFERROR(__xludf.DUMMYFUNCTION("""COMPUTED_VALUE"""),468)</f>
        <v>468</v>
      </c>
      <c r="X4" s="2">
        <f ca="1">IFERROR(__xludf.DUMMYFUNCTION("""COMPUTED_VALUE"""),486)</f>
        <v>486</v>
      </c>
      <c r="Y4" s="2">
        <f ca="1">IFERROR(__xludf.DUMMYFUNCTION("""COMPUTED_VALUE"""),505)</f>
        <v>505</v>
      </c>
      <c r="Z4" s="2">
        <f ca="1">IFERROR(__xludf.DUMMYFUNCTION("""COMPUTED_VALUE"""),518)</f>
        <v>518</v>
      </c>
      <c r="AA4" s="2">
        <f ca="1">IFERROR(__xludf.DUMMYFUNCTION("""COMPUTED_VALUE"""),529)</f>
        <v>529</v>
      </c>
      <c r="AB4" s="2">
        <f ca="1">IFERROR(__xludf.DUMMYFUNCTION("""COMPUTED_VALUE"""),537)</f>
        <v>537</v>
      </c>
      <c r="AC4" s="2">
        <f ca="1">IFERROR(__xludf.DUMMYFUNCTION("""COMPUTED_VALUE"""),544)</f>
        <v>544</v>
      </c>
      <c r="AD4" s="2">
        <f ca="1">IFERROR(__xludf.DUMMYFUNCTION("""COMPUTED_VALUE"""),551)</f>
        <v>551</v>
      </c>
      <c r="AE4" s="2">
        <f ca="1">IFERROR(__xludf.DUMMYFUNCTION("""COMPUTED_VALUE"""),553)</f>
        <v>553</v>
      </c>
      <c r="AF4" s="2">
        <f ca="1">IFERROR(__xludf.DUMMYFUNCTION("""COMPUTED_VALUE"""),555)</f>
        <v>555</v>
      </c>
      <c r="AG4" s="2">
        <f ca="1">IFERROR(__xludf.DUMMYFUNCTION("""COMPUTED_VALUE"""),560)</f>
        <v>560</v>
      </c>
      <c r="AH4" s="2">
        <f ca="1">IFERROR(__xludf.DUMMYFUNCTION("""COMPUTED_VALUE"""),567)</f>
        <v>567</v>
      </c>
      <c r="AI4" s="2">
        <f ca="1">IFERROR(__xludf.DUMMYFUNCTION("""COMPUTED_VALUE"""),572)</f>
        <v>572</v>
      </c>
      <c r="AJ4" s="2">
        <f ca="1">IFERROR(__xludf.DUMMYFUNCTION("""COMPUTED_VALUE"""),573)</f>
        <v>573</v>
      </c>
      <c r="AK4" s="2">
        <f ca="1">IFERROR(__xludf.DUMMYFUNCTION("""COMPUTED_VALUE"""),575)</f>
        <v>575</v>
      </c>
      <c r="AL4" s="2">
        <f ca="1">IFERROR(__xludf.DUMMYFUNCTION("""COMPUTED_VALUE"""),576)</f>
        <v>576</v>
      </c>
      <c r="AM4" s="2">
        <f ca="1">IFERROR(__xludf.DUMMYFUNCTION("""COMPUTED_VALUE"""),576)</f>
        <v>576</v>
      </c>
      <c r="AN4" s="2">
        <f ca="1">IFERROR(__xludf.DUMMYFUNCTION("""COMPUTED_VALUE"""),576)</f>
        <v>576</v>
      </c>
      <c r="AO4" s="2">
        <f ca="1">IFERROR(__xludf.DUMMYFUNCTION("""COMPUTED_VALUE"""),576)</f>
        <v>576</v>
      </c>
      <c r="AP4" s="2">
        <f ca="1">IFERROR(__xludf.DUMMYFUNCTION("""COMPUTED_VALUE"""),576)</f>
        <v>576</v>
      </c>
      <c r="AQ4" s="2">
        <f ca="1">IFERROR(__xludf.DUMMYFUNCTION("""COMPUTED_VALUE"""),576)</f>
        <v>576</v>
      </c>
      <c r="AR4" s="2">
        <f ca="1">IFERROR(__xludf.DUMMYFUNCTION("""COMPUTED_VALUE"""),576)</f>
        <v>576</v>
      </c>
      <c r="AS4" s="2">
        <f ca="1">IFERROR(__xludf.DUMMYFUNCTION("""COMPUTED_VALUE"""),576)</f>
        <v>576</v>
      </c>
      <c r="AT4" s="2">
        <f ca="1">IFERROR(__xludf.DUMMYFUNCTION("""COMPUTED_VALUE"""),576)</f>
        <v>576</v>
      </c>
      <c r="AU4" s="2">
        <f ca="1">IFERROR(__xludf.DUMMYFUNCTION("""COMPUTED_VALUE"""),576)</f>
        <v>576</v>
      </c>
    </row>
    <row r="5" spans="1:57" ht="15.75" customHeight="1" x14ac:dyDescent="0.25">
      <c r="A5" s="2" t="str">
        <f ca="1">IFERROR(__xludf.DUMMYFUNCTION("""COMPUTED_VALUE"""),"Fujian")</f>
        <v>Fujian</v>
      </c>
      <c r="B5" s="2" t="str">
        <f ca="1">IFERROR(__xludf.DUMMYFUNCTION("""COMPUTED_VALUE"""),"Mainland China")</f>
        <v>Mainland China</v>
      </c>
      <c r="C5" s="2">
        <f ca="1">IFERROR(__xludf.DUMMYFUNCTION("""COMPUTED_VALUE"""),26.0789)</f>
        <v>26.078900000000001</v>
      </c>
      <c r="D5" s="2">
        <f ca="1">IFERROR(__xludf.DUMMYFUNCTION("""COMPUTED_VALUE"""),117.9874)</f>
        <v>117.98739999999999</v>
      </c>
      <c r="E5" s="2">
        <f ca="1">IFERROR(__xludf.DUMMYFUNCTION("""COMPUTED_VALUE"""),1)</f>
        <v>1</v>
      </c>
      <c r="F5" s="2">
        <f ca="1">IFERROR(__xludf.DUMMYFUNCTION("""COMPUTED_VALUE"""),5)</f>
        <v>5</v>
      </c>
      <c r="G5" s="2">
        <f ca="1">IFERROR(__xludf.DUMMYFUNCTION("""COMPUTED_VALUE"""),10)</f>
        <v>10</v>
      </c>
      <c r="H5" s="2">
        <f ca="1">IFERROR(__xludf.DUMMYFUNCTION("""COMPUTED_VALUE"""),18)</f>
        <v>18</v>
      </c>
      <c r="I5" s="2">
        <f ca="1">IFERROR(__xludf.DUMMYFUNCTION("""COMPUTED_VALUE"""),35)</f>
        <v>35</v>
      </c>
      <c r="J5" s="2">
        <f ca="1">IFERROR(__xludf.DUMMYFUNCTION("""COMPUTED_VALUE"""),59)</f>
        <v>59</v>
      </c>
      <c r="K5" s="2">
        <f ca="1">IFERROR(__xludf.DUMMYFUNCTION("""COMPUTED_VALUE"""),80)</f>
        <v>80</v>
      </c>
      <c r="L5" s="2">
        <f ca="1">IFERROR(__xludf.DUMMYFUNCTION("""COMPUTED_VALUE"""),84)</f>
        <v>84</v>
      </c>
      <c r="M5" s="2">
        <f ca="1">IFERROR(__xludf.DUMMYFUNCTION("""COMPUTED_VALUE"""),101)</f>
        <v>101</v>
      </c>
      <c r="N5" s="2">
        <f ca="1">IFERROR(__xludf.DUMMYFUNCTION("""COMPUTED_VALUE"""),120)</f>
        <v>120</v>
      </c>
      <c r="O5" s="2">
        <f ca="1">IFERROR(__xludf.DUMMYFUNCTION("""COMPUTED_VALUE"""),144)</f>
        <v>144</v>
      </c>
      <c r="P5" s="2">
        <f ca="1">IFERROR(__xludf.DUMMYFUNCTION("""COMPUTED_VALUE"""),159)</f>
        <v>159</v>
      </c>
      <c r="Q5" s="2">
        <f ca="1">IFERROR(__xludf.DUMMYFUNCTION("""COMPUTED_VALUE"""),179)</f>
        <v>179</v>
      </c>
      <c r="R5" s="2">
        <f ca="1">IFERROR(__xludf.DUMMYFUNCTION("""COMPUTED_VALUE"""),194)</f>
        <v>194</v>
      </c>
      <c r="S5" s="2">
        <f ca="1">IFERROR(__xludf.DUMMYFUNCTION("""COMPUTED_VALUE"""),205)</f>
        <v>205</v>
      </c>
      <c r="T5" s="2">
        <f ca="1">IFERROR(__xludf.DUMMYFUNCTION("""COMPUTED_VALUE"""),215)</f>
        <v>215</v>
      </c>
      <c r="U5" s="2">
        <f ca="1">IFERROR(__xludf.DUMMYFUNCTION("""COMPUTED_VALUE"""),224)</f>
        <v>224</v>
      </c>
      <c r="V5" s="2">
        <f ca="1">IFERROR(__xludf.DUMMYFUNCTION("""COMPUTED_VALUE"""),239)</f>
        <v>239</v>
      </c>
      <c r="W5" s="2">
        <f ca="1">IFERROR(__xludf.DUMMYFUNCTION("""COMPUTED_VALUE"""),250)</f>
        <v>250</v>
      </c>
      <c r="X5" s="2">
        <f ca="1">IFERROR(__xludf.DUMMYFUNCTION("""COMPUTED_VALUE"""),261)</f>
        <v>261</v>
      </c>
      <c r="Y5" s="2">
        <f ca="1">IFERROR(__xludf.DUMMYFUNCTION("""COMPUTED_VALUE"""),267)</f>
        <v>267</v>
      </c>
      <c r="Z5" s="2">
        <f ca="1">IFERROR(__xludf.DUMMYFUNCTION("""COMPUTED_VALUE"""),272)</f>
        <v>272</v>
      </c>
      <c r="AA5" s="2">
        <f ca="1">IFERROR(__xludf.DUMMYFUNCTION("""COMPUTED_VALUE"""),279)</f>
        <v>279</v>
      </c>
      <c r="AB5" s="2">
        <f ca="1">IFERROR(__xludf.DUMMYFUNCTION("""COMPUTED_VALUE"""),281)</f>
        <v>281</v>
      </c>
      <c r="AC5" s="2">
        <f ca="1">IFERROR(__xludf.DUMMYFUNCTION("""COMPUTED_VALUE"""),285)</f>
        <v>285</v>
      </c>
      <c r="AD5" s="2">
        <f ca="1">IFERROR(__xludf.DUMMYFUNCTION("""COMPUTED_VALUE"""),287)</f>
        <v>287</v>
      </c>
      <c r="AE5" s="2">
        <f ca="1">IFERROR(__xludf.DUMMYFUNCTION("""COMPUTED_VALUE"""),290)</f>
        <v>290</v>
      </c>
      <c r="AF5" s="2">
        <f ca="1">IFERROR(__xludf.DUMMYFUNCTION("""COMPUTED_VALUE"""),292)</f>
        <v>292</v>
      </c>
      <c r="AG5" s="2">
        <f ca="1">IFERROR(__xludf.DUMMYFUNCTION("""COMPUTED_VALUE"""),293)</f>
        <v>293</v>
      </c>
      <c r="AH5" s="2">
        <f ca="1">IFERROR(__xludf.DUMMYFUNCTION("""COMPUTED_VALUE"""),293)</f>
        <v>293</v>
      </c>
      <c r="AI5" s="2">
        <f ca="1">IFERROR(__xludf.DUMMYFUNCTION("""COMPUTED_VALUE"""),293)</f>
        <v>293</v>
      </c>
      <c r="AJ5" s="2">
        <f ca="1">IFERROR(__xludf.DUMMYFUNCTION("""COMPUTED_VALUE"""),293)</f>
        <v>293</v>
      </c>
      <c r="AK5" s="2">
        <f ca="1">IFERROR(__xludf.DUMMYFUNCTION("""COMPUTED_VALUE"""),293)</f>
        <v>293</v>
      </c>
      <c r="AL5" s="2">
        <f ca="1">IFERROR(__xludf.DUMMYFUNCTION("""COMPUTED_VALUE"""),293)</f>
        <v>293</v>
      </c>
      <c r="AM5" s="2">
        <f ca="1">IFERROR(__xludf.DUMMYFUNCTION("""COMPUTED_VALUE"""),294)</f>
        <v>294</v>
      </c>
      <c r="AN5" s="2">
        <f ca="1">IFERROR(__xludf.DUMMYFUNCTION("""COMPUTED_VALUE"""),294)</f>
        <v>294</v>
      </c>
      <c r="AO5" s="2">
        <f ca="1">IFERROR(__xludf.DUMMYFUNCTION("""COMPUTED_VALUE"""),296)</f>
        <v>296</v>
      </c>
      <c r="AP5" s="2">
        <f ca="1">IFERROR(__xludf.DUMMYFUNCTION("""COMPUTED_VALUE"""),296)</f>
        <v>296</v>
      </c>
      <c r="AQ5" s="2">
        <f ca="1">IFERROR(__xludf.DUMMYFUNCTION("""COMPUTED_VALUE"""),296)</f>
        <v>296</v>
      </c>
      <c r="AR5" s="2">
        <f ca="1">IFERROR(__xludf.DUMMYFUNCTION("""COMPUTED_VALUE"""),296)</f>
        <v>296</v>
      </c>
      <c r="AS5" s="2">
        <f ca="1">IFERROR(__xludf.DUMMYFUNCTION("""COMPUTED_VALUE"""),296)</f>
        <v>296</v>
      </c>
      <c r="AT5" s="2">
        <f ca="1">IFERROR(__xludf.DUMMYFUNCTION("""COMPUTED_VALUE"""),296)</f>
        <v>296</v>
      </c>
      <c r="AU5" s="2">
        <f ca="1">IFERROR(__xludf.DUMMYFUNCTION("""COMPUTED_VALUE"""),296)</f>
        <v>296</v>
      </c>
    </row>
    <row r="6" spans="1:57" ht="15.75" customHeight="1" x14ac:dyDescent="0.25">
      <c r="A6" s="2" t="str">
        <f ca="1">IFERROR(__xludf.DUMMYFUNCTION("""COMPUTED_VALUE"""),"Gansu")</f>
        <v>Gansu</v>
      </c>
      <c r="B6" s="2" t="str">
        <f ca="1">IFERROR(__xludf.DUMMYFUNCTION("""COMPUTED_VALUE"""),"Mainland China")</f>
        <v>Mainland China</v>
      </c>
      <c r="C6" s="2">
        <f ca="1">IFERROR(__xludf.DUMMYFUNCTION("""COMPUTED_VALUE"""),36.0611)</f>
        <v>36.061100000000003</v>
      </c>
      <c r="D6" s="2">
        <f ca="1">IFERROR(__xludf.DUMMYFUNCTION("""COMPUTED_VALUE"""),103.8343)</f>
        <v>103.8343</v>
      </c>
      <c r="E6" s="2">
        <f ca="1">IFERROR(__xludf.DUMMYFUNCTION("""COMPUTED_VALUE"""),0)</f>
        <v>0</v>
      </c>
      <c r="F6" s="2">
        <f ca="1">IFERROR(__xludf.DUMMYFUNCTION("""COMPUTED_VALUE"""),2)</f>
        <v>2</v>
      </c>
      <c r="G6" s="2">
        <f ca="1">IFERROR(__xludf.DUMMYFUNCTION("""COMPUTED_VALUE"""),2)</f>
        <v>2</v>
      </c>
      <c r="H6" s="2">
        <f ca="1">IFERROR(__xludf.DUMMYFUNCTION("""COMPUTED_VALUE"""),4)</f>
        <v>4</v>
      </c>
      <c r="I6" s="2">
        <f ca="1">IFERROR(__xludf.DUMMYFUNCTION("""COMPUTED_VALUE"""),7)</f>
        <v>7</v>
      </c>
      <c r="J6" s="2">
        <f ca="1">IFERROR(__xludf.DUMMYFUNCTION("""COMPUTED_VALUE"""),14)</f>
        <v>14</v>
      </c>
      <c r="K6" s="2">
        <f ca="1">IFERROR(__xludf.DUMMYFUNCTION("""COMPUTED_VALUE"""),19)</f>
        <v>19</v>
      </c>
      <c r="L6" s="2">
        <f ca="1">IFERROR(__xludf.DUMMYFUNCTION("""COMPUTED_VALUE"""),24)</f>
        <v>24</v>
      </c>
      <c r="M6" s="2">
        <f ca="1">IFERROR(__xludf.DUMMYFUNCTION("""COMPUTED_VALUE"""),26)</f>
        <v>26</v>
      </c>
      <c r="N6" s="2">
        <f ca="1">IFERROR(__xludf.DUMMYFUNCTION("""COMPUTED_VALUE"""),29)</f>
        <v>29</v>
      </c>
      <c r="O6" s="2">
        <f ca="1">IFERROR(__xludf.DUMMYFUNCTION("""COMPUTED_VALUE"""),40)</f>
        <v>40</v>
      </c>
      <c r="P6" s="2">
        <f ca="1">IFERROR(__xludf.DUMMYFUNCTION("""COMPUTED_VALUE"""),51)</f>
        <v>51</v>
      </c>
      <c r="Q6" s="2">
        <f ca="1">IFERROR(__xludf.DUMMYFUNCTION("""COMPUTED_VALUE"""),55)</f>
        <v>55</v>
      </c>
      <c r="R6" s="2">
        <f ca="1">IFERROR(__xludf.DUMMYFUNCTION("""COMPUTED_VALUE"""),57)</f>
        <v>57</v>
      </c>
      <c r="S6" s="2">
        <f ca="1">IFERROR(__xludf.DUMMYFUNCTION("""COMPUTED_VALUE"""),62)</f>
        <v>62</v>
      </c>
      <c r="T6" s="2">
        <f ca="1">IFERROR(__xludf.DUMMYFUNCTION("""COMPUTED_VALUE"""),62)</f>
        <v>62</v>
      </c>
      <c r="U6" s="2">
        <f ca="1">IFERROR(__xludf.DUMMYFUNCTION("""COMPUTED_VALUE"""),67)</f>
        <v>67</v>
      </c>
      <c r="V6" s="2">
        <f ca="1">IFERROR(__xludf.DUMMYFUNCTION("""COMPUTED_VALUE"""),79)</f>
        <v>79</v>
      </c>
      <c r="W6" s="2">
        <f ca="1">IFERROR(__xludf.DUMMYFUNCTION("""COMPUTED_VALUE"""),83)</f>
        <v>83</v>
      </c>
      <c r="X6" s="2">
        <f ca="1">IFERROR(__xludf.DUMMYFUNCTION("""COMPUTED_VALUE"""),83)</f>
        <v>83</v>
      </c>
      <c r="Y6" s="2">
        <f ca="1">IFERROR(__xludf.DUMMYFUNCTION("""COMPUTED_VALUE"""),86)</f>
        <v>86</v>
      </c>
      <c r="Z6" s="2">
        <f ca="1">IFERROR(__xludf.DUMMYFUNCTION("""COMPUTED_VALUE"""),87)</f>
        <v>87</v>
      </c>
      <c r="AA6" s="2">
        <f ca="1">IFERROR(__xludf.DUMMYFUNCTION("""COMPUTED_VALUE"""),90)</f>
        <v>90</v>
      </c>
      <c r="AB6" s="2">
        <f ca="1">IFERROR(__xludf.DUMMYFUNCTION("""COMPUTED_VALUE"""),90)</f>
        <v>90</v>
      </c>
      <c r="AC6" s="2">
        <f ca="1">IFERROR(__xludf.DUMMYFUNCTION("""COMPUTED_VALUE"""),90)</f>
        <v>90</v>
      </c>
      <c r="AD6" s="2">
        <f ca="1">IFERROR(__xludf.DUMMYFUNCTION("""COMPUTED_VALUE"""),90)</f>
        <v>90</v>
      </c>
      <c r="AE6" s="2">
        <f ca="1">IFERROR(__xludf.DUMMYFUNCTION("""COMPUTED_VALUE"""),91)</f>
        <v>91</v>
      </c>
      <c r="AF6" s="2">
        <f ca="1">IFERROR(__xludf.DUMMYFUNCTION("""COMPUTED_VALUE"""),91)</f>
        <v>91</v>
      </c>
      <c r="AG6" s="2">
        <f ca="1">IFERROR(__xludf.DUMMYFUNCTION("""COMPUTED_VALUE"""),91)</f>
        <v>91</v>
      </c>
      <c r="AH6" s="2">
        <f ca="1">IFERROR(__xludf.DUMMYFUNCTION("""COMPUTED_VALUE"""),91)</f>
        <v>91</v>
      </c>
      <c r="AI6" s="2">
        <f ca="1">IFERROR(__xludf.DUMMYFUNCTION("""COMPUTED_VALUE"""),91)</f>
        <v>91</v>
      </c>
      <c r="AJ6" s="2">
        <f ca="1">IFERROR(__xludf.DUMMYFUNCTION("""COMPUTED_VALUE"""),91)</f>
        <v>91</v>
      </c>
      <c r="AK6" s="2">
        <f ca="1">IFERROR(__xludf.DUMMYFUNCTION("""COMPUTED_VALUE"""),91)</f>
        <v>91</v>
      </c>
      <c r="AL6" s="2">
        <f ca="1">IFERROR(__xludf.DUMMYFUNCTION("""COMPUTED_VALUE"""),91)</f>
        <v>91</v>
      </c>
      <c r="AM6" s="2">
        <f ca="1">IFERROR(__xludf.DUMMYFUNCTION("""COMPUTED_VALUE"""),91)</f>
        <v>91</v>
      </c>
      <c r="AN6" s="2">
        <f ca="1">IFERROR(__xludf.DUMMYFUNCTION("""COMPUTED_VALUE"""),91)</f>
        <v>91</v>
      </c>
      <c r="AO6" s="2">
        <f ca="1">IFERROR(__xludf.DUMMYFUNCTION("""COMPUTED_VALUE"""),91)</f>
        <v>91</v>
      </c>
      <c r="AP6" s="2">
        <f ca="1">IFERROR(__xludf.DUMMYFUNCTION("""COMPUTED_VALUE"""),91)</f>
        <v>91</v>
      </c>
      <c r="AQ6" s="2">
        <f ca="1">IFERROR(__xludf.DUMMYFUNCTION("""COMPUTED_VALUE"""),91)</f>
        <v>91</v>
      </c>
      <c r="AR6" s="2">
        <f ca="1">IFERROR(__xludf.DUMMYFUNCTION("""COMPUTED_VALUE"""),91)</f>
        <v>91</v>
      </c>
      <c r="AS6" s="2">
        <f ca="1">IFERROR(__xludf.DUMMYFUNCTION("""COMPUTED_VALUE"""),91)</f>
        <v>91</v>
      </c>
      <c r="AT6" s="2">
        <f ca="1">IFERROR(__xludf.DUMMYFUNCTION("""COMPUTED_VALUE"""),91)</f>
        <v>91</v>
      </c>
      <c r="AU6" s="2">
        <f ca="1">IFERROR(__xludf.DUMMYFUNCTION("""COMPUTED_VALUE"""),91)</f>
        <v>91</v>
      </c>
    </row>
    <row r="7" spans="1:57" ht="15.75" customHeight="1" x14ac:dyDescent="0.25">
      <c r="A7" s="2" t="str">
        <f ca="1">IFERROR(__xludf.DUMMYFUNCTION("""COMPUTED_VALUE"""),"Guangdong")</f>
        <v>Guangdong</v>
      </c>
      <c r="B7" s="2" t="str">
        <f ca="1">IFERROR(__xludf.DUMMYFUNCTION("""COMPUTED_VALUE"""),"Mainland China")</f>
        <v>Mainland China</v>
      </c>
      <c r="C7" s="2">
        <f ca="1">IFERROR(__xludf.DUMMYFUNCTION("""COMPUTED_VALUE"""),23.3417)</f>
        <v>23.341699999999999</v>
      </c>
      <c r="D7" s="2">
        <f ca="1">IFERROR(__xludf.DUMMYFUNCTION("""COMPUTED_VALUE"""),113.4244)</f>
        <v>113.42440000000001</v>
      </c>
      <c r="E7" s="2">
        <f ca="1">IFERROR(__xludf.DUMMYFUNCTION("""COMPUTED_VALUE"""),26)</f>
        <v>26</v>
      </c>
      <c r="F7" s="2">
        <f ca="1">IFERROR(__xludf.DUMMYFUNCTION("""COMPUTED_VALUE"""),32)</f>
        <v>32</v>
      </c>
      <c r="G7" s="2">
        <f ca="1">IFERROR(__xludf.DUMMYFUNCTION("""COMPUTED_VALUE"""),53)</f>
        <v>53</v>
      </c>
      <c r="H7" s="2">
        <f ca="1">IFERROR(__xludf.DUMMYFUNCTION("""COMPUTED_VALUE"""),78)</f>
        <v>78</v>
      </c>
      <c r="I7" s="2">
        <f ca="1">IFERROR(__xludf.DUMMYFUNCTION("""COMPUTED_VALUE"""),111)</f>
        <v>111</v>
      </c>
      <c r="J7" s="2">
        <f ca="1">IFERROR(__xludf.DUMMYFUNCTION("""COMPUTED_VALUE"""),151)</f>
        <v>151</v>
      </c>
      <c r="K7" s="2">
        <f ca="1">IFERROR(__xludf.DUMMYFUNCTION("""COMPUTED_VALUE"""),207)</f>
        <v>207</v>
      </c>
      <c r="L7" s="2">
        <f ca="1">IFERROR(__xludf.DUMMYFUNCTION("""COMPUTED_VALUE"""),277)</f>
        <v>277</v>
      </c>
      <c r="M7" s="2">
        <f ca="1">IFERROR(__xludf.DUMMYFUNCTION("""COMPUTED_VALUE"""),354)</f>
        <v>354</v>
      </c>
      <c r="N7" s="2">
        <f ca="1">IFERROR(__xludf.DUMMYFUNCTION("""COMPUTED_VALUE"""),436)</f>
        <v>436</v>
      </c>
      <c r="O7" s="2">
        <f ca="1">IFERROR(__xludf.DUMMYFUNCTION("""COMPUTED_VALUE"""),535)</f>
        <v>535</v>
      </c>
      <c r="P7" s="2">
        <f ca="1">IFERROR(__xludf.DUMMYFUNCTION("""COMPUTED_VALUE"""),632)</f>
        <v>632</v>
      </c>
      <c r="Q7" s="2">
        <f ca="1">IFERROR(__xludf.DUMMYFUNCTION("""COMPUTED_VALUE"""),725)</f>
        <v>725</v>
      </c>
      <c r="R7" s="2">
        <f ca="1">IFERROR(__xludf.DUMMYFUNCTION("""COMPUTED_VALUE"""),813)</f>
        <v>813</v>
      </c>
      <c r="S7" s="2">
        <f ca="1">IFERROR(__xludf.DUMMYFUNCTION("""COMPUTED_VALUE"""),895)</f>
        <v>895</v>
      </c>
      <c r="T7" s="2">
        <f ca="1">IFERROR(__xludf.DUMMYFUNCTION("""COMPUTED_VALUE"""),970)</f>
        <v>970</v>
      </c>
      <c r="U7" s="2">
        <f ca="1">IFERROR(__xludf.DUMMYFUNCTION("""COMPUTED_VALUE"""),1034)</f>
        <v>1034</v>
      </c>
      <c r="V7" s="2">
        <f ca="1">IFERROR(__xludf.DUMMYFUNCTION("""COMPUTED_VALUE"""),1095)</f>
        <v>1095</v>
      </c>
      <c r="W7" s="2">
        <f ca="1">IFERROR(__xludf.DUMMYFUNCTION("""COMPUTED_VALUE"""),1131)</f>
        <v>1131</v>
      </c>
      <c r="X7" s="2">
        <f ca="1">IFERROR(__xludf.DUMMYFUNCTION("""COMPUTED_VALUE"""),1159)</f>
        <v>1159</v>
      </c>
      <c r="Y7" s="2">
        <f ca="1">IFERROR(__xludf.DUMMYFUNCTION("""COMPUTED_VALUE"""),1177)</f>
        <v>1177</v>
      </c>
      <c r="Z7" s="2">
        <f ca="1">IFERROR(__xludf.DUMMYFUNCTION("""COMPUTED_VALUE"""),1219)</f>
        <v>1219</v>
      </c>
      <c r="AA7" s="2">
        <f ca="1">IFERROR(__xludf.DUMMYFUNCTION("""COMPUTED_VALUE"""),1241)</f>
        <v>1241</v>
      </c>
      <c r="AB7" s="2">
        <f ca="1">IFERROR(__xludf.DUMMYFUNCTION("""COMPUTED_VALUE"""),1261)</f>
        <v>1261</v>
      </c>
      <c r="AC7" s="2">
        <f ca="1">IFERROR(__xludf.DUMMYFUNCTION("""COMPUTED_VALUE"""),1294)</f>
        <v>1294</v>
      </c>
      <c r="AD7" s="2">
        <f ca="1">IFERROR(__xludf.DUMMYFUNCTION("""COMPUTED_VALUE"""),1316)</f>
        <v>1316</v>
      </c>
      <c r="AE7" s="2">
        <f ca="1">IFERROR(__xludf.DUMMYFUNCTION("""COMPUTED_VALUE"""),1322)</f>
        <v>1322</v>
      </c>
      <c r="AF7" s="2">
        <f ca="1">IFERROR(__xludf.DUMMYFUNCTION("""COMPUTED_VALUE"""),1328)</f>
        <v>1328</v>
      </c>
      <c r="AG7" s="2">
        <f ca="1">IFERROR(__xludf.DUMMYFUNCTION("""COMPUTED_VALUE"""),1331)</f>
        <v>1331</v>
      </c>
      <c r="AH7" s="2">
        <f ca="1">IFERROR(__xludf.DUMMYFUNCTION("""COMPUTED_VALUE"""),1332)</f>
        <v>1332</v>
      </c>
      <c r="AI7" s="2">
        <f ca="1">IFERROR(__xludf.DUMMYFUNCTION("""COMPUTED_VALUE"""),1333)</f>
        <v>1333</v>
      </c>
      <c r="AJ7" s="2">
        <f ca="1">IFERROR(__xludf.DUMMYFUNCTION("""COMPUTED_VALUE"""),1339)</f>
        <v>1339</v>
      </c>
      <c r="AK7" s="2">
        <f ca="1">IFERROR(__xludf.DUMMYFUNCTION("""COMPUTED_VALUE"""),1342)</f>
        <v>1342</v>
      </c>
      <c r="AL7" s="2">
        <f ca="1">IFERROR(__xludf.DUMMYFUNCTION("""COMPUTED_VALUE"""),1345)</f>
        <v>1345</v>
      </c>
      <c r="AM7" s="2">
        <f ca="1">IFERROR(__xludf.DUMMYFUNCTION("""COMPUTED_VALUE"""),1347)</f>
        <v>1347</v>
      </c>
      <c r="AN7" s="2">
        <f ca="1">IFERROR(__xludf.DUMMYFUNCTION("""COMPUTED_VALUE"""),1347)</f>
        <v>1347</v>
      </c>
      <c r="AO7" s="2">
        <f ca="1">IFERROR(__xludf.DUMMYFUNCTION("""COMPUTED_VALUE"""),1347)</f>
        <v>1347</v>
      </c>
      <c r="AP7" s="2">
        <f ca="1">IFERROR(__xludf.DUMMYFUNCTION("""COMPUTED_VALUE"""),1348)</f>
        <v>1348</v>
      </c>
      <c r="AQ7" s="2">
        <f ca="1">IFERROR(__xludf.DUMMYFUNCTION("""COMPUTED_VALUE"""),1349)</f>
        <v>1349</v>
      </c>
      <c r="AR7" s="2">
        <f ca="1">IFERROR(__xludf.DUMMYFUNCTION("""COMPUTED_VALUE"""),1349)</f>
        <v>1349</v>
      </c>
      <c r="AS7" s="2">
        <f ca="1">IFERROR(__xludf.DUMMYFUNCTION("""COMPUTED_VALUE"""),1350)</f>
        <v>1350</v>
      </c>
      <c r="AT7" s="2">
        <f ca="1">IFERROR(__xludf.DUMMYFUNCTION("""COMPUTED_VALUE"""),1350)</f>
        <v>1350</v>
      </c>
      <c r="AU7" s="2">
        <f ca="1">IFERROR(__xludf.DUMMYFUNCTION("""COMPUTED_VALUE"""),1350)</f>
        <v>1350</v>
      </c>
    </row>
    <row r="8" spans="1:57" ht="15.75" customHeight="1" x14ac:dyDescent="0.25">
      <c r="A8" s="2" t="str">
        <f ca="1">IFERROR(__xludf.DUMMYFUNCTION("""COMPUTED_VALUE"""),"Guangxi")</f>
        <v>Guangxi</v>
      </c>
      <c r="B8" s="2" t="str">
        <f ca="1">IFERROR(__xludf.DUMMYFUNCTION("""COMPUTED_VALUE"""),"Mainland China")</f>
        <v>Mainland China</v>
      </c>
      <c r="C8" s="2">
        <f ca="1">IFERROR(__xludf.DUMMYFUNCTION("""COMPUTED_VALUE"""),23.8298)</f>
        <v>23.829799999999999</v>
      </c>
      <c r="D8" s="2">
        <f ca="1">IFERROR(__xludf.DUMMYFUNCTION("""COMPUTED_VALUE"""),108.7881)</f>
        <v>108.7881</v>
      </c>
      <c r="E8" s="2">
        <f ca="1">IFERROR(__xludf.DUMMYFUNCTION("""COMPUTED_VALUE"""),2)</f>
        <v>2</v>
      </c>
      <c r="F8" s="2">
        <f ca="1">IFERROR(__xludf.DUMMYFUNCTION("""COMPUTED_VALUE"""),5)</f>
        <v>5</v>
      </c>
      <c r="G8" s="2">
        <f ca="1">IFERROR(__xludf.DUMMYFUNCTION("""COMPUTED_VALUE"""),23)</f>
        <v>23</v>
      </c>
      <c r="H8" s="2">
        <f ca="1">IFERROR(__xludf.DUMMYFUNCTION("""COMPUTED_VALUE"""),23)</f>
        <v>23</v>
      </c>
      <c r="I8" s="2">
        <f ca="1">IFERROR(__xludf.DUMMYFUNCTION("""COMPUTED_VALUE"""),36)</f>
        <v>36</v>
      </c>
      <c r="J8" s="2">
        <f ca="1">IFERROR(__xludf.DUMMYFUNCTION("""COMPUTED_VALUE"""),46)</f>
        <v>46</v>
      </c>
      <c r="K8" s="2">
        <f ca="1">IFERROR(__xludf.DUMMYFUNCTION("""COMPUTED_VALUE"""),51)</f>
        <v>51</v>
      </c>
      <c r="L8" s="2">
        <f ca="1">IFERROR(__xludf.DUMMYFUNCTION("""COMPUTED_VALUE"""),58)</f>
        <v>58</v>
      </c>
      <c r="M8" s="2">
        <f ca="1">IFERROR(__xludf.DUMMYFUNCTION("""COMPUTED_VALUE"""),78)</f>
        <v>78</v>
      </c>
      <c r="N8" s="2">
        <f ca="1">IFERROR(__xludf.DUMMYFUNCTION("""COMPUTED_VALUE"""),87)</f>
        <v>87</v>
      </c>
      <c r="O8" s="2">
        <f ca="1">IFERROR(__xludf.DUMMYFUNCTION("""COMPUTED_VALUE"""),100)</f>
        <v>100</v>
      </c>
      <c r="P8" s="2">
        <f ca="1">IFERROR(__xludf.DUMMYFUNCTION("""COMPUTED_VALUE"""),111)</f>
        <v>111</v>
      </c>
      <c r="Q8" s="2">
        <f ca="1">IFERROR(__xludf.DUMMYFUNCTION("""COMPUTED_VALUE"""),127)</f>
        <v>127</v>
      </c>
      <c r="R8" s="2">
        <f ca="1">IFERROR(__xludf.DUMMYFUNCTION("""COMPUTED_VALUE"""),139)</f>
        <v>139</v>
      </c>
      <c r="S8" s="2">
        <f ca="1">IFERROR(__xludf.DUMMYFUNCTION("""COMPUTED_VALUE"""),150)</f>
        <v>150</v>
      </c>
      <c r="T8" s="2">
        <f ca="1">IFERROR(__xludf.DUMMYFUNCTION("""COMPUTED_VALUE"""),168)</f>
        <v>168</v>
      </c>
      <c r="U8" s="2">
        <f ca="1">IFERROR(__xludf.DUMMYFUNCTION("""COMPUTED_VALUE"""),172)</f>
        <v>172</v>
      </c>
      <c r="V8" s="2">
        <f ca="1">IFERROR(__xludf.DUMMYFUNCTION("""COMPUTED_VALUE"""),183)</f>
        <v>183</v>
      </c>
      <c r="W8" s="2">
        <f ca="1">IFERROR(__xludf.DUMMYFUNCTION("""COMPUTED_VALUE"""),195)</f>
        <v>195</v>
      </c>
      <c r="X8" s="2">
        <f ca="1">IFERROR(__xludf.DUMMYFUNCTION("""COMPUTED_VALUE"""),210)</f>
        <v>210</v>
      </c>
      <c r="Y8" s="2">
        <f ca="1">IFERROR(__xludf.DUMMYFUNCTION("""COMPUTED_VALUE"""),215)</f>
        <v>215</v>
      </c>
      <c r="Z8" s="2">
        <f ca="1">IFERROR(__xludf.DUMMYFUNCTION("""COMPUTED_VALUE"""),222)</f>
        <v>222</v>
      </c>
      <c r="AA8" s="2">
        <f ca="1">IFERROR(__xludf.DUMMYFUNCTION("""COMPUTED_VALUE"""),222)</f>
        <v>222</v>
      </c>
      <c r="AB8" s="2">
        <f ca="1">IFERROR(__xludf.DUMMYFUNCTION("""COMPUTED_VALUE"""),226)</f>
        <v>226</v>
      </c>
      <c r="AC8" s="2">
        <f ca="1">IFERROR(__xludf.DUMMYFUNCTION("""COMPUTED_VALUE"""),235)</f>
        <v>235</v>
      </c>
      <c r="AD8" s="2">
        <f ca="1">IFERROR(__xludf.DUMMYFUNCTION("""COMPUTED_VALUE"""),237)</f>
        <v>237</v>
      </c>
      <c r="AE8" s="2">
        <f ca="1">IFERROR(__xludf.DUMMYFUNCTION("""COMPUTED_VALUE"""),238)</f>
        <v>238</v>
      </c>
      <c r="AF8" s="2">
        <f ca="1">IFERROR(__xludf.DUMMYFUNCTION("""COMPUTED_VALUE"""),242)</f>
        <v>242</v>
      </c>
      <c r="AG8" s="2">
        <f ca="1">IFERROR(__xludf.DUMMYFUNCTION("""COMPUTED_VALUE"""),244)</f>
        <v>244</v>
      </c>
      <c r="AH8" s="2">
        <f ca="1">IFERROR(__xludf.DUMMYFUNCTION("""COMPUTED_VALUE"""),245)</f>
        <v>245</v>
      </c>
      <c r="AI8" s="2">
        <f ca="1">IFERROR(__xludf.DUMMYFUNCTION("""COMPUTED_VALUE"""),246)</f>
        <v>246</v>
      </c>
      <c r="AJ8" s="2">
        <f ca="1">IFERROR(__xludf.DUMMYFUNCTION("""COMPUTED_VALUE"""),249)</f>
        <v>249</v>
      </c>
      <c r="AK8" s="2">
        <f ca="1">IFERROR(__xludf.DUMMYFUNCTION("""COMPUTED_VALUE"""),249)</f>
        <v>249</v>
      </c>
      <c r="AL8" s="2">
        <f ca="1">IFERROR(__xludf.DUMMYFUNCTION("""COMPUTED_VALUE"""),251)</f>
        <v>251</v>
      </c>
      <c r="AM8" s="2">
        <f ca="1">IFERROR(__xludf.DUMMYFUNCTION("""COMPUTED_VALUE"""),252)</f>
        <v>252</v>
      </c>
      <c r="AN8" s="2">
        <f ca="1">IFERROR(__xludf.DUMMYFUNCTION("""COMPUTED_VALUE"""),252)</f>
        <v>252</v>
      </c>
      <c r="AO8" s="2">
        <f ca="1">IFERROR(__xludf.DUMMYFUNCTION("""COMPUTED_VALUE"""),252)</f>
        <v>252</v>
      </c>
      <c r="AP8" s="2">
        <f ca="1">IFERROR(__xludf.DUMMYFUNCTION("""COMPUTED_VALUE"""),252)</f>
        <v>252</v>
      </c>
      <c r="AQ8" s="2">
        <f ca="1">IFERROR(__xludf.DUMMYFUNCTION("""COMPUTED_VALUE"""),252)</f>
        <v>252</v>
      </c>
      <c r="AR8" s="2">
        <f ca="1">IFERROR(__xludf.DUMMYFUNCTION("""COMPUTED_VALUE"""),252)</f>
        <v>252</v>
      </c>
      <c r="AS8" s="2">
        <f ca="1">IFERROR(__xludf.DUMMYFUNCTION("""COMPUTED_VALUE"""),252)</f>
        <v>252</v>
      </c>
      <c r="AT8" s="2">
        <f ca="1">IFERROR(__xludf.DUMMYFUNCTION("""COMPUTED_VALUE"""),252)</f>
        <v>252</v>
      </c>
      <c r="AU8" s="2">
        <f ca="1">IFERROR(__xludf.DUMMYFUNCTION("""COMPUTED_VALUE"""),252)</f>
        <v>252</v>
      </c>
    </row>
    <row r="9" spans="1:57" ht="15.75" customHeight="1" x14ac:dyDescent="0.25">
      <c r="A9" s="2" t="str">
        <f ca="1">IFERROR(__xludf.DUMMYFUNCTION("""COMPUTED_VALUE"""),"Guizhou")</f>
        <v>Guizhou</v>
      </c>
      <c r="B9" s="2" t="str">
        <f ca="1">IFERROR(__xludf.DUMMYFUNCTION("""COMPUTED_VALUE"""),"Mainland China")</f>
        <v>Mainland China</v>
      </c>
      <c r="C9" s="2">
        <f ca="1">IFERROR(__xludf.DUMMYFUNCTION("""COMPUTED_VALUE"""),26.8154)</f>
        <v>26.8154</v>
      </c>
      <c r="D9" s="2">
        <f ca="1">IFERROR(__xludf.DUMMYFUNCTION("""COMPUTED_VALUE"""),106.8748)</f>
        <v>106.87479999999999</v>
      </c>
      <c r="E9" s="2">
        <f ca="1">IFERROR(__xludf.DUMMYFUNCTION("""COMPUTED_VALUE"""),1)</f>
        <v>1</v>
      </c>
      <c r="F9" s="2">
        <f ca="1">IFERROR(__xludf.DUMMYFUNCTION("""COMPUTED_VALUE"""),3)</f>
        <v>3</v>
      </c>
      <c r="G9" s="2">
        <f ca="1">IFERROR(__xludf.DUMMYFUNCTION("""COMPUTED_VALUE"""),3)</f>
        <v>3</v>
      </c>
      <c r="H9" s="2">
        <f ca="1">IFERROR(__xludf.DUMMYFUNCTION("""COMPUTED_VALUE"""),4)</f>
        <v>4</v>
      </c>
      <c r="I9" s="2">
        <f ca="1">IFERROR(__xludf.DUMMYFUNCTION("""COMPUTED_VALUE"""),5)</f>
        <v>5</v>
      </c>
      <c r="J9" s="2">
        <f ca="1">IFERROR(__xludf.DUMMYFUNCTION("""COMPUTED_VALUE"""),7)</f>
        <v>7</v>
      </c>
      <c r="K9" s="2">
        <f ca="1">IFERROR(__xludf.DUMMYFUNCTION("""COMPUTED_VALUE"""),9)</f>
        <v>9</v>
      </c>
      <c r="L9" s="2">
        <f ca="1">IFERROR(__xludf.DUMMYFUNCTION("""COMPUTED_VALUE"""),9)</f>
        <v>9</v>
      </c>
      <c r="M9" s="2">
        <f ca="1">IFERROR(__xludf.DUMMYFUNCTION("""COMPUTED_VALUE"""),12)</f>
        <v>12</v>
      </c>
      <c r="N9" s="2">
        <f ca="1">IFERROR(__xludf.DUMMYFUNCTION("""COMPUTED_VALUE"""),29)</f>
        <v>29</v>
      </c>
      <c r="O9" s="2">
        <f ca="1">IFERROR(__xludf.DUMMYFUNCTION("""COMPUTED_VALUE"""),29)</f>
        <v>29</v>
      </c>
      <c r="P9" s="2">
        <f ca="1">IFERROR(__xludf.DUMMYFUNCTION("""COMPUTED_VALUE"""),38)</f>
        <v>38</v>
      </c>
      <c r="Q9" s="2">
        <f ca="1">IFERROR(__xludf.DUMMYFUNCTION("""COMPUTED_VALUE"""),46)</f>
        <v>46</v>
      </c>
      <c r="R9" s="2">
        <f ca="1">IFERROR(__xludf.DUMMYFUNCTION("""COMPUTED_VALUE"""),58)</f>
        <v>58</v>
      </c>
      <c r="S9" s="2">
        <f ca="1">IFERROR(__xludf.DUMMYFUNCTION("""COMPUTED_VALUE"""),64)</f>
        <v>64</v>
      </c>
      <c r="T9" s="2">
        <f ca="1">IFERROR(__xludf.DUMMYFUNCTION("""COMPUTED_VALUE"""),71)</f>
        <v>71</v>
      </c>
      <c r="U9" s="2">
        <f ca="1">IFERROR(__xludf.DUMMYFUNCTION("""COMPUTED_VALUE"""),81)</f>
        <v>81</v>
      </c>
      <c r="V9" s="2">
        <f ca="1">IFERROR(__xludf.DUMMYFUNCTION("""COMPUTED_VALUE"""),89)</f>
        <v>89</v>
      </c>
      <c r="W9" s="2">
        <f ca="1">IFERROR(__xludf.DUMMYFUNCTION("""COMPUTED_VALUE"""),99)</f>
        <v>99</v>
      </c>
      <c r="X9" s="2">
        <f ca="1">IFERROR(__xludf.DUMMYFUNCTION("""COMPUTED_VALUE"""),109)</f>
        <v>109</v>
      </c>
      <c r="Y9" s="2">
        <f ca="1">IFERROR(__xludf.DUMMYFUNCTION("""COMPUTED_VALUE"""),127)</f>
        <v>127</v>
      </c>
      <c r="Z9" s="2">
        <f ca="1">IFERROR(__xludf.DUMMYFUNCTION("""COMPUTED_VALUE"""),133)</f>
        <v>133</v>
      </c>
      <c r="AA9" s="2">
        <f ca="1">IFERROR(__xludf.DUMMYFUNCTION("""COMPUTED_VALUE"""),135)</f>
        <v>135</v>
      </c>
      <c r="AB9" s="2">
        <f ca="1">IFERROR(__xludf.DUMMYFUNCTION("""COMPUTED_VALUE"""),140)</f>
        <v>140</v>
      </c>
      <c r="AC9" s="2">
        <f ca="1">IFERROR(__xludf.DUMMYFUNCTION("""COMPUTED_VALUE"""),143)</f>
        <v>143</v>
      </c>
      <c r="AD9" s="2">
        <f ca="1">IFERROR(__xludf.DUMMYFUNCTION("""COMPUTED_VALUE"""),144)</f>
        <v>144</v>
      </c>
      <c r="AE9" s="2">
        <f ca="1">IFERROR(__xludf.DUMMYFUNCTION("""COMPUTED_VALUE"""),146)</f>
        <v>146</v>
      </c>
      <c r="AF9" s="2">
        <f ca="1">IFERROR(__xludf.DUMMYFUNCTION("""COMPUTED_VALUE"""),146)</f>
        <v>146</v>
      </c>
      <c r="AG9" s="2">
        <f ca="1">IFERROR(__xludf.DUMMYFUNCTION("""COMPUTED_VALUE"""),146)</f>
        <v>146</v>
      </c>
      <c r="AH9" s="2">
        <f ca="1">IFERROR(__xludf.DUMMYFUNCTION("""COMPUTED_VALUE"""),146)</f>
        <v>146</v>
      </c>
      <c r="AI9" s="2">
        <f ca="1">IFERROR(__xludf.DUMMYFUNCTION("""COMPUTED_VALUE"""),146)</f>
        <v>146</v>
      </c>
      <c r="AJ9" s="2">
        <f ca="1">IFERROR(__xludf.DUMMYFUNCTION("""COMPUTED_VALUE"""),146)</f>
        <v>146</v>
      </c>
      <c r="AK9" s="2">
        <f ca="1">IFERROR(__xludf.DUMMYFUNCTION("""COMPUTED_VALUE"""),146)</f>
        <v>146</v>
      </c>
      <c r="AL9" s="2">
        <f ca="1">IFERROR(__xludf.DUMMYFUNCTION("""COMPUTED_VALUE"""),146)</f>
        <v>146</v>
      </c>
      <c r="AM9" s="2">
        <f ca="1">IFERROR(__xludf.DUMMYFUNCTION("""COMPUTED_VALUE"""),146)</f>
        <v>146</v>
      </c>
      <c r="AN9" s="2">
        <f ca="1">IFERROR(__xludf.DUMMYFUNCTION("""COMPUTED_VALUE"""),146)</f>
        <v>146</v>
      </c>
      <c r="AO9" s="2">
        <f ca="1">IFERROR(__xludf.DUMMYFUNCTION("""COMPUTED_VALUE"""),146)</f>
        <v>146</v>
      </c>
      <c r="AP9" s="2">
        <f ca="1">IFERROR(__xludf.DUMMYFUNCTION("""COMPUTED_VALUE"""),146)</f>
        <v>146</v>
      </c>
      <c r="AQ9" s="2">
        <f ca="1">IFERROR(__xludf.DUMMYFUNCTION("""COMPUTED_VALUE"""),146)</f>
        <v>146</v>
      </c>
      <c r="AR9" s="2">
        <f ca="1">IFERROR(__xludf.DUMMYFUNCTION("""COMPUTED_VALUE"""),146)</f>
        <v>146</v>
      </c>
      <c r="AS9" s="2">
        <f ca="1">IFERROR(__xludf.DUMMYFUNCTION("""COMPUTED_VALUE"""),146)</f>
        <v>146</v>
      </c>
      <c r="AT9" s="2">
        <f ca="1">IFERROR(__xludf.DUMMYFUNCTION("""COMPUTED_VALUE"""),146)</f>
        <v>146</v>
      </c>
      <c r="AU9" s="2">
        <f ca="1">IFERROR(__xludf.DUMMYFUNCTION("""COMPUTED_VALUE"""),146)</f>
        <v>146</v>
      </c>
    </row>
    <row r="10" spans="1:57" ht="15.75" customHeight="1" x14ac:dyDescent="0.25">
      <c r="A10" s="2" t="str">
        <f ca="1">IFERROR(__xludf.DUMMYFUNCTION("""COMPUTED_VALUE"""),"Hainan")</f>
        <v>Hainan</v>
      </c>
      <c r="B10" s="2" t="str">
        <f ca="1">IFERROR(__xludf.DUMMYFUNCTION("""COMPUTED_VALUE"""),"Mainland China")</f>
        <v>Mainland China</v>
      </c>
      <c r="C10" s="2">
        <f ca="1">IFERROR(__xludf.DUMMYFUNCTION("""COMPUTED_VALUE"""),19.1959)</f>
        <v>19.195900000000002</v>
      </c>
      <c r="D10" s="2">
        <f ca="1">IFERROR(__xludf.DUMMYFUNCTION("""COMPUTED_VALUE"""),109.7453)</f>
        <v>109.7453</v>
      </c>
      <c r="E10" s="2">
        <f ca="1">IFERROR(__xludf.DUMMYFUNCTION("""COMPUTED_VALUE"""),4)</f>
        <v>4</v>
      </c>
      <c r="F10" s="2">
        <f ca="1">IFERROR(__xludf.DUMMYFUNCTION("""COMPUTED_VALUE"""),5)</f>
        <v>5</v>
      </c>
      <c r="G10" s="2">
        <f ca="1">IFERROR(__xludf.DUMMYFUNCTION("""COMPUTED_VALUE"""),8)</f>
        <v>8</v>
      </c>
      <c r="H10" s="2">
        <f ca="1">IFERROR(__xludf.DUMMYFUNCTION("""COMPUTED_VALUE"""),19)</f>
        <v>19</v>
      </c>
      <c r="I10" s="2">
        <f ca="1">IFERROR(__xludf.DUMMYFUNCTION("""COMPUTED_VALUE"""),22)</f>
        <v>22</v>
      </c>
      <c r="J10" s="2">
        <f ca="1">IFERROR(__xludf.DUMMYFUNCTION("""COMPUTED_VALUE"""),33)</f>
        <v>33</v>
      </c>
      <c r="K10" s="2">
        <f ca="1">IFERROR(__xludf.DUMMYFUNCTION("""COMPUTED_VALUE"""),40)</f>
        <v>40</v>
      </c>
      <c r="L10" s="2">
        <f ca="1">IFERROR(__xludf.DUMMYFUNCTION("""COMPUTED_VALUE"""),43)</f>
        <v>43</v>
      </c>
      <c r="M10" s="2">
        <f ca="1">IFERROR(__xludf.DUMMYFUNCTION("""COMPUTED_VALUE"""),46)</f>
        <v>46</v>
      </c>
      <c r="N10" s="2">
        <f ca="1">IFERROR(__xludf.DUMMYFUNCTION("""COMPUTED_VALUE"""),52)</f>
        <v>52</v>
      </c>
      <c r="O10" s="2">
        <f ca="1">IFERROR(__xludf.DUMMYFUNCTION("""COMPUTED_VALUE"""),62)</f>
        <v>62</v>
      </c>
      <c r="P10" s="2">
        <f ca="1">IFERROR(__xludf.DUMMYFUNCTION("""COMPUTED_VALUE"""),64)</f>
        <v>64</v>
      </c>
      <c r="Q10" s="2">
        <f ca="1">IFERROR(__xludf.DUMMYFUNCTION("""COMPUTED_VALUE"""),72)</f>
        <v>72</v>
      </c>
      <c r="R10" s="2">
        <f ca="1">IFERROR(__xludf.DUMMYFUNCTION("""COMPUTED_VALUE"""),80)</f>
        <v>80</v>
      </c>
      <c r="S10" s="2">
        <f ca="1">IFERROR(__xludf.DUMMYFUNCTION("""COMPUTED_VALUE"""),99)</f>
        <v>99</v>
      </c>
      <c r="T10" s="2">
        <f ca="1">IFERROR(__xludf.DUMMYFUNCTION("""COMPUTED_VALUE"""),106)</f>
        <v>106</v>
      </c>
      <c r="U10" s="2">
        <f ca="1">IFERROR(__xludf.DUMMYFUNCTION("""COMPUTED_VALUE"""),117)</f>
        <v>117</v>
      </c>
      <c r="V10" s="2">
        <f ca="1">IFERROR(__xludf.DUMMYFUNCTION("""COMPUTED_VALUE"""),124)</f>
        <v>124</v>
      </c>
      <c r="W10" s="2">
        <f ca="1">IFERROR(__xludf.DUMMYFUNCTION("""COMPUTED_VALUE"""),131)</f>
        <v>131</v>
      </c>
      <c r="X10" s="2">
        <f ca="1">IFERROR(__xludf.DUMMYFUNCTION("""COMPUTED_VALUE"""),138)</f>
        <v>138</v>
      </c>
      <c r="Y10" s="2">
        <f ca="1">IFERROR(__xludf.DUMMYFUNCTION("""COMPUTED_VALUE"""),144)</f>
        <v>144</v>
      </c>
      <c r="Z10" s="2">
        <f ca="1">IFERROR(__xludf.DUMMYFUNCTION("""COMPUTED_VALUE"""),157)</f>
        <v>157</v>
      </c>
      <c r="AA10" s="2">
        <f ca="1">IFERROR(__xludf.DUMMYFUNCTION("""COMPUTED_VALUE"""),157)</f>
        <v>157</v>
      </c>
      <c r="AB10" s="2">
        <f ca="1">IFERROR(__xludf.DUMMYFUNCTION("""COMPUTED_VALUE"""),159)</f>
        <v>159</v>
      </c>
      <c r="AC10" s="2">
        <f ca="1">IFERROR(__xludf.DUMMYFUNCTION("""COMPUTED_VALUE"""),162)</f>
        <v>162</v>
      </c>
      <c r="AD10" s="2">
        <f ca="1">IFERROR(__xludf.DUMMYFUNCTION("""COMPUTED_VALUE"""),162)</f>
        <v>162</v>
      </c>
      <c r="AE10" s="2">
        <f ca="1">IFERROR(__xludf.DUMMYFUNCTION("""COMPUTED_VALUE"""),163)</f>
        <v>163</v>
      </c>
      <c r="AF10" s="2">
        <f ca="1">IFERROR(__xludf.DUMMYFUNCTION("""COMPUTED_VALUE"""),163)</f>
        <v>163</v>
      </c>
      <c r="AG10" s="2">
        <f ca="1">IFERROR(__xludf.DUMMYFUNCTION("""COMPUTED_VALUE"""),168)</f>
        <v>168</v>
      </c>
      <c r="AH10" s="2">
        <f ca="1">IFERROR(__xludf.DUMMYFUNCTION("""COMPUTED_VALUE"""),168)</f>
        <v>168</v>
      </c>
      <c r="AI10" s="2">
        <f ca="1">IFERROR(__xludf.DUMMYFUNCTION("""COMPUTED_VALUE"""),168)</f>
        <v>168</v>
      </c>
      <c r="AJ10" s="2">
        <f ca="1">IFERROR(__xludf.DUMMYFUNCTION("""COMPUTED_VALUE"""),168)</f>
        <v>168</v>
      </c>
      <c r="AK10" s="2">
        <f ca="1">IFERROR(__xludf.DUMMYFUNCTION("""COMPUTED_VALUE"""),168)</f>
        <v>168</v>
      </c>
      <c r="AL10" s="2">
        <f ca="1">IFERROR(__xludf.DUMMYFUNCTION("""COMPUTED_VALUE"""),168)</f>
        <v>168</v>
      </c>
      <c r="AM10" s="2">
        <f ca="1">IFERROR(__xludf.DUMMYFUNCTION("""COMPUTED_VALUE"""),168)</f>
        <v>168</v>
      </c>
      <c r="AN10" s="2">
        <f ca="1">IFERROR(__xludf.DUMMYFUNCTION("""COMPUTED_VALUE"""),168)</f>
        <v>168</v>
      </c>
      <c r="AO10" s="2">
        <f ca="1">IFERROR(__xludf.DUMMYFUNCTION("""COMPUTED_VALUE"""),168)</f>
        <v>168</v>
      </c>
      <c r="AP10" s="2">
        <f ca="1">IFERROR(__xludf.DUMMYFUNCTION("""COMPUTED_VALUE"""),168)</f>
        <v>168</v>
      </c>
      <c r="AQ10" s="2">
        <f ca="1">IFERROR(__xludf.DUMMYFUNCTION("""COMPUTED_VALUE"""),168)</f>
        <v>168</v>
      </c>
      <c r="AR10" s="2">
        <f ca="1">IFERROR(__xludf.DUMMYFUNCTION("""COMPUTED_VALUE"""),168)</f>
        <v>168</v>
      </c>
      <c r="AS10" s="2">
        <f ca="1">IFERROR(__xludf.DUMMYFUNCTION("""COMPUTED_VALUE"""),168)</f>
        <v>168</v>
      </c>
      <c r="AT10" s="2">
        <f ca="1">IFERROR(__xludf.DUMMYFUNCTION("""COMPUTED_VALUE"""),168)</f>
        <v>168</v>
      </c>
      <c r="AU10" s="2">
        <f ca="1">IFERROR(__xludf.DUMMYFUNCTION("""COMPUTED_VALUE"""),168)</f>
        <v>168</v>
      </c>
    </row>
    <row r="11" spans="1:57" ht="15.75" customHeight="1" x14ac:dyDescent="0.25">
      <c r="A11" s="2" t="str">
        <f ca="1">IFERROR(__xludf.DUMMYFUNCTION("""COMPUTED_VALUE"""),"Hebei")</f>
        <v>Hebei</v>
      </c>
      <c r="B11" s="2" t="str">
        <f ca="1">IFERROR(__xludf.DUMMYFUNCTION("""COMPUTED_VALUE"""),"Mainland China")</f>
        <v>Mainland China</v>
      </c>
      <c r="C11" s="2">
        <f ca="1">IFERROR(__xludf.DUMMYFUNCTION("""COMPUTED_VALUE"""),38.0428)</f>
        <v>38.0428</v>
      </c>
      <c r="D11" s="2">
        <f ca="1">IFERROR(__xludf.DUMMYFUNCTION("""COMPUTED_VALUE"""),114.5149)</f>
        <v>114.5149</v>
      </c>
      <c r="E11" s="2">
        <f ca="1">IFERROR(__xludf.DUMMYFUNCTION("""COMPUTED_VALUE"""),1)</f>
        <v>1</v>
      </c>
      <c r="F11" s="2">
        <f ca="1">IFERROR(__xludf.DUMMYFUNCTION("""COMPUTED_VALUE"""),1)</f>
        <v>1</v>
      </c>
      <c r="G11" s="2">
        <f ca="1">IFERROR(__xludf.DUMMYFUNCTION("""COMPUTED_VALUE"""),2)</f>
        <v>2</v>
      </c>
      <c r="H11" s="2">
        <f ca="1">IFERROR(__xludf.DUMMYFUNCTION("""COMPUTED_VALUE"""),8)</f>
        <v>8</v>
      </c>
      <c r="I11" s="2">
        <f ca="1">IFERROR(__xludf.DUMMYFUNCTION("""COMPUTED_VALUE"""),13)</f>
        <v>13</v>
      </c>
      <c r="J11" s="2">
        <f ca="1">IFERROR(__xludf.DUMMYFUNCTION("""COMPUTED_VALUE"""),18)</f>
        <v>18</v>
      </c>
      <c r="K11" s="2">
        <f ca="1">IFERROR(__xludf.DUMMYFUNCTION("""COMPUTED_VALUE"""),33)</f>
        <v>33</v>
      </c>
      <c r="L11" s="2">
        <f ca="1">IFERROR(__xludf.DUMMYFUNCTION("""COMPUTED_VALUE"""),48)</f>
        <v>48</v>
      </c>
      <c r="M11" s="2">
        <f ca="1">IFERROR(__xludf.DUMMYFUNCTION("""COMPUTED_VALUE"""),65)</f>
        <v>65</v>
      </c>
      <c r="N11" s="2">
        <f ca="1">IFERROR(__xludf.DUMMYFUNCTION("""COMPUTED_VALUE"""),82)</f>
        <v>82</v>
      </c>
      <c r="O11" s="2">
        <f ca="1">IFERROR(__xludf.DUMMYFUNCTION("""COMPUTED_VALUE"""),96)</f>
        <v>96</v>
      </c>
      <c r="P11" s="2">
        <f ca="1">IFERROR(__xludf.DUMMYFUNCTION("""COMPUTED_VALUE"""),104)</f>
        <v>104</v>
      </c>
      <c r="Q11" s="2">
        <f ca="1">IFERROR(__xludf.DUMMYFUNCTION("""COMPUTED_VALUE"""),113)</f>
        <v>113</v>
      </c>
      <c r="R11" s="2">
        <f ca="1">IFERROR(__xludf.DUMMYFUNCTION("""COMPUTED_VALUE"""),126)</f>
        <v>126</v>
      </c>
      <c r="S11" s="2">
        <f ca="1">IFERROR(__xludf.DUMMYFUNCTION("""COMPUTED_VALUE"""),135)</f>
        <v>135</v>
      </c>
      <c r="T11" s="2">
        <f ca="1">IFERROR(__xludf.DUMMYFUNCTION("""COMPUTED_VALUE"""),157)</f>
        <v>157</v>
      </c>
      <c r="U11" s="2">
        <f ca="1">IFERROR(__xludf.DUMMYFUNCTION("""COMPUTED_VALUE"""),172)</f>
        <v>172</v>
      </c>
      <c r="V11" s="2">
        <f ca="1">IFERROR(__xludf.DUMMYFUNCTION("""COMPUTED_VALUE"""),195)</f>
        <v>195</v>
      </c>
      <c r="W11" s="2">
        <f ca="1">IFERROR(__xludf.DUMMYFUNCTION("""COMPUTED_VALUE"""),206)</f>
        <v>206</v>
      </c>
      <c r="X11" s="2">
        <f ca="1">IFERROR(__xludf.DUMMYFUNCTION("""COMPUTED_VALUE"""),218)</f>
        <v>218</v>
      </c>
      <c r="Y11" s="2">
        <f ca="1">IFERROR(__xludf.DUMMYFUNCTION("""COMPUTED_VALUE"""),239)</f>
        <v>239</v>
      </c>
      <c r="Z11" s="2">
        <f ca="1">IFERROR(__xludf.DUMMYFUNCTION("""COMPUTED_VALUE"""),251)</f>
        <v>251</v>
      </c>
      <c r="AA11" s="2">
        <f ca="1">IFERROR(__xludf.DUMMYFUNCTION("""COMPUTED_VALUE"""),265)</f>
        <v>265</v>
      </c>
      <c r="AB11" s="2">
        <f ca="1">IFERROR(__xludf.DUMMYFUNCTION("""COMPUTED_VALUE"""),283)</f>
        <v>283</v>
      </c>
      <c r="AC11" s="2">
        <f ca="1">IFERROR(__xludf.DUMMYFUNCTION("""COMPUTED_VALUE"""),291)</f>
        <v>291</v>
      </c>
      <c r="AD11" s="2">
        <f ca="1">IFERROR(__xludf.DUMMYFUNCTION("""COMPUTED_VALUE"""),300)</f>
        <v>300</v>
      </c>
      <c r="AE11" s="2">
        <f ca="1">IFERROR(__xludf.DUMMYFUNCTION("""COMPUTED_VALUE"""),301)</f>
        <v>301</v>
      </c>
      <c r="AF11" s="2">
        <f ca="1">IFERROR(__xludf.DUMMYFUNCTION("""COMPUTED_VALUE"""),306)</f>
        <v>306</v>
      </c>
      <c r="AG11" s="2">
        <f ca="1">IFERROR(__xludf.DUMMYFUNCTION("""COMPUTED_VALUE"""),306)</f>
        <v>306</v>
      </c>
      <c r="AH11" s="2">
        <f ca="1">IFERROR(__xludf.DUMMYFUNCTION("""COMPUTED_VALUE"""),307)</f>
        <v>307</v>
      </c>
      <c r="AI11" s="2">
        <f ca="1">IFERROR(__xludf.DUMMYFUNCTION("""COMPUTED_VALUE"""),308)</f>
        <v>308</v>
      </c>
      <c r="AJ11" s="2">
        <f ca="1">IFERROR(__xludf.DUMMYFUNCTION("""COMPUTED_VALUE"""),309)</f>
        <v>309</v>
      </c>
      <c r="AK11" s="2">
        <f ca="1">IFERROR(__xludf.DUMMYFUNCTION("""COMPUTED_VALUE"""),311)</f>
        <v>311</v>
      </c>
      <c r="AL11" s="2">
        <f ca="1">IFERROR(__xludf.DUMMYFUNCTION("""COMPUTED_VALUE"""),311)</f>
        <v>311</v>
      </c>
      <c r="AM11" s="2">
        <f ca="1">IFERROR(__xludf.DUMMYFUNCTION("""COMPUTED_VALUE"""),311)</f>
        <v>311</v>
      </c>
      <c r="AN11" s="2">
        <f ca="1">IFERROR(__xludf.DUMMYFUNCTION("""COMPUTED_VALUE"""),312)</f>
        <v>312</v>
      </c>
      <c r="AO11" s="2">
        <f ca="1">IFERROR(__xludf.DUMMYFUNCTION("""COMPUTED_VALUE"""),317)</f>
        <v>317</v>
      </c>
      <c r="AP11" s="2">
        <f ca="1">IFERROR(__xludf.DUMMYFUNCTION("""COMPUTED_VALUE"""),318)</f>
        <v>318</v>
      </c>
      <c r="AQ11" s="2">
        <f ca="1">IFERROR(__xludf.DUMMYFUNCTION("""COMPUTED_VALUE"""),318)</f>
        <v>318</v>
      </c>
      <c r="AR11" s="2">
        <f ca="1">IFERROR(__xludf.DUMMYFUNCTION("""COMPUTED_VALUE"""),318)</f>
        <v>318</v>
      </c>
      <c r="AS11" s="2">
        <f ca="1">IFERROR(__xludf.DUMMYFUNCTION("""COMPUTED_VALUE"""),318)</f>
        <v>318</v>
      </c>
      <c r="AT11" s="2">
        <f ca="1">IFERROR(__xludf.DUMMYFUNCTION("""COMPUTED_VALUE"""),318)</f>
        <v>318</v>
      </c>
      <c r="AU11" s="2">
        <f ca="1">IFERROR(__xludf.DUMMYFUNCTION("""COMPUTED_VALUE"""),318)</f>
        <v>318</v>
      </c>
    </row>
    <row r="12" spans="1:57" ht="12.5" x14ac:dyDescent="0.25">
      <c r="A12" s="2" t="str">
        <f ca="1">IFERROR(__xludf.DUMMYFUNCTION("""COMPUTED_VALUE"""),"Heilongjiang")</f>
        <v>Heilongjiang</v>
      </c>
      <c r="B12" s="2" t="str">
        <f ca="1">IFERROR(__xludf.DUMMYFUNCTION("""COMPUTED_VALUE"""),"Mainland China")</f>
        <v>Mainland China</v>
      </c>
      <c r="C12" s="2">
        <f ca="1">IFERROR(__xludf.DUMMYFUNCTION("""COMPUTED_VALUE"""),47.862)</f>
        <v>47.862000000000002</v>
      </c>
      <c r="D12" s="2">
        <f ca="1">IFERROR(__xludf.DUMMYFUNCTION("""COMPUTED_VALUE"""),127.7615)</f>
        <v>127.7615</v>
      </c>
      <c r="E12" s="2">
        <f ca="1">IFERROR(__xludf.DUMMYFUNCTION("""COMPUTED_VALUE"""),0)</f>
        <v>0</v>
      </c>
      <c r="F12" s="2">
        <f ca="1">IFERROR(__xludf.DUMMYFUNCTION("""COMPUTED_VALUE"""),2)</f>
        <v>2</v>
      </c>
      <c r="G12" s="2">
        <f ca="1">IFERROR(__xludf.DUMMYFUNCTION("""COMPUTED_VALUE"""),4)</f>
        <v>4</v>
      </c>
      <c r="H12" s="2">
        <f ca="1">IFERROR(__xludf.DUMMYFUNCTION("""COMPUTED_VALUE"""),9)</f>
        <v>9</v>
      </c>
      <c r="I12" s="2">
        <f ca="1">IFERROR(__xludf.DUMMYFUNCTION("""COMPUTED_VALUE"""),15)</f>
        <v>15</v>
      </c>
      <c r="J12" s="2">
        <f ca="1">IFERROR(__xludf.DUMMYFUNCTION("""COMPUTED_VALUE"""),21)</f>
        <v>21</v>
      </c>
      <c r="K12" s="2">
        <f ca="1">IFERROR(__xludf.DUMMYFUNCTION("""COMPUTED_VALUE"""),33)</f>
        <v>33</v>
      </c>
      <c r="L12" s="2">
        <f ca="1">IFERROR(__xludf.DUMMYFUNCTION("""COMPUTED_VALUE"""),38)</f>
        <v>38</v>
      </c>
      <c r="M12" s="2">
        <f ca="1">IFERROR(__xludf.DUMMYFUNCTION("""COMPUTED_VALUE"""),44)</f>
        <v>44</v>
      </c>
      <c r="N12" s="2">
        <f ca="1">IFERROR(__xludf.DUMMYFUNCTION("""COMPUTED_VALUE"""),59)</f>
        <v>59</v>
      </c>
      <c r="O12" s="2">
        <f ca="1">IFERROR(__xludf.DUMMYFUNCTION("""COMPUTED_VALUE"""),80)</f>
        <v>80</v>
      </c>
      <c r="P12" s="2">
        <f ca="1">IFERROR(__xludf.DUMMYFUNCTION("""COMPUTED_VALUE"""),95)</f>
        <v>95</v>
      </c>
      <c r="Q12" s="2">
        <f ca="1">IFERROR(__xludf.DUMMYFUNCTION("""COMPUTED_VALUE"""),121)</f>
        <v>121</v>
      </c>
      <c r="R12" s="2">
        <f ca="1">IFERROR(__xludf.DUMMYFUNCTION("""COMPUTED_VALUE"""),155)</f>
        <v>155</v>
      </c>
      <c r="S12" s="2">
        <f ca="1">IFERROR(__xludf.DUMMYFUNCTION("""COMPUTED_VALUE"""),190)</f>
        <v>190</v>
      </c>
      <c r="T12" s="2">
        <f ca="1">IFERROR(__xludf.DUMMYFUNCTION("""COMPUTED_VALUE"""),227)</f>
        <v>227</v>
      </c>
      <c r="U12" s="2">
        <f ca="1">IFERROR(__xludf.DUMMYFUNCTION("""COMPUTED_VALUE"""),277)</f>
        <v>277</v>
      </c>
      <c r="V12" s="2">
        <f ca="1">IFERROR(__xludf.DUMMYFUNCTION("""COMPUTED_VALUE"""),295)</f>
        <v>295</v>
      </c>
      <c r="W12" s="2">
        <f ca="1">IFERROR(__xludf.DUMMYFUNCTION("""COMPUTED_VALUE"""),307)</f>
        <v>307</v>
      </c>
      <c r="X12" s="2">
        <f ca="1">IFERROR(__xludf.DUMMYFUNCTION("""COMPUTED_VALUE"""),331)</f>
        <v>331</v>
      </c>
      <c r="Y12" s="2">
        <f ca="1">IFERROR(__xludf.DUMMYFUNCTION("""COMPUTED_VALUE"""),360)</f>
        <v>360</v>
      </c>
      <c r="Z12" s="2">
        <f ca="1">IFERROR(__xludf.DUMMYFUNCTION("""COMPUTED_VALUE"""),378)</f>
        <v>378</v>
      </c>
      <c r="AA12" s="2">
        <f ca="1">IFERROR(__xludf.DUMMYFUNCTION("""COMPUTED_VALUE"""),395)</f>
        <v>395</v>
      </c>
      <c r="AB12" s="2">
        <f ca="1">IFERROR(__xludf.DUMMYFUNCTION("""COMPUTED_VALUE"""),419)</f>
        <v>419</v>
      </c>
      <c r="AC12" s="2">
        <f ca="1">IFERROR(__xludf.DUMMYFUNCTION("""COMPUTED_VALUE"""),425)</f>
        <v>425</v>
      </c>
      <c r="AD12" s="2">
        <f ca="1">IFERROR(__xludf.DUMMYFUNCTION("""COMPUTED_VALUE"""),445)</f>
        <v>445</v>
      </c>
      <c r="AE12" s="2">
        <f ca="1">IFERROR(__xludf.DUMMYFUNCTION("""COMPUTED_VALUE"""),457)</f>
        <v>457</v>
      </c>
      <c r="AF12" s="2">
        <f ca="1">IFERROR(__xludf.DUMMYFUNCTION("""COMPUTED_VALUE"""),464)</f>
        <v>464</v>
      </c>
      <c r="AG12" s="2">
        <f ca="1">IFERROR(__xludf.DUMMYFUNCTION("""COMPUTED_VALUE"""),470)</f>
        <v>470</v>
      </c>
      <c r="AH12" s="2">
        <f ca="1">IFERROR(__xludf.DUMMYFUNCTION("""COMPUTED_VALUE"""),476)</f>
        <v>476</v>
      </c>
      <c r="AI12" s="2">
        <f ca="1">IFERROR(__xludf.DUMMYFUNCTION("""COMPUTED_VALUE"""),479)</f>
        <v>479</v>
      </c>
      <c r="AJ12" s="2">
        <f ca="1">IFERROR(__xludf.DUMMYFUNCTION("""COMPUTED_VALUE"""),479)</f>
        <v>479</v>
      </c>
      <c r="AK12" s="2">
        <f ca="1">IFERROR(__xludf.DUMMYFUNCTION("""COMPUTED_VALUE"""),480)</f>
        <v>480</v>
      </c>
      <c r="AL12" s="2">
        <f ca="1">IFERROR(__xludf.DUMMYFUNCTION("""COMPUTED_VALUE"""),480)</f>
        <v>480</v>
      </c>
      <c r="AM12" s="2">
        <f ca="1">IFERROR(__xludf.DUMMYFUNCTION("""COMPUTED_VALUE"""),480)</f>
        <v>480</v>
      </c>
      <c r="AN12" s="2">
        <f ca="1">IFERROR(__xludf.DUMMYFUNCTION("""COMPUTED_VALUE"""),480)</f>
        <v>480</v>
      </c>
      <c r="AO12" s="2">
        <f ca="1">IFERROR(__xludf.DUMMYFUNCTION("""COMPUTED_VALUE"""),480)</f>
        <v>480</v>
      </c>
      <c r="AP12" s="2">
        <f ca="1">IFERROR(__xludf.DUMMYFUNCTION("""COMPUTED_VALUE"""),480)</f>
        <v>480</v>
      </c>
      <c r="AQ12" s="2">
        <f ca="1">IFERROR(__xludf.DUMMYFUNCTION("""COMPUTED_VALUE"""),480)</f>
        <v>480</v>
      </c>
      <c r="AR12" s="2">
        <f ca="1">IFERROR(__xludf.DUMMYFUNCTION("""COMPUTED_VALUE"""),480)</f>
        <v>480</v>
      </c>
      <c r="AS12" s="2">
        <f ca="1">IFERROR(__xludf.DUMMYFUNCTION("""COMPUTED_VALUE"""),480)</f>
        <v>480</v>
      </c>
      <c r="AT12" s="2">
        <f ca="1">IFERROR(__xludf.DUMMYFUNCTION("""COMPUTED_VALUE"""),480)</f>
        <v>480</v>
      </c>
      <c r="AU12" s="2">
        <f ca="1">IFERROR(__xludf.DUMMYFUNCTION("""COMPUTED_VALUE"""),480)</f>
        <v>480</v>
      </c>
    </row>
    <row r="13" spans="1:57" ht="12.5" x14ac:dyDescent="0.25">
      <c r="A13" s="2" t="str">
        <f ca="1">IFERROR(__xludf.DUMMYFUNCTION("""COMPUTED_VALUE"""),"Henan")</f>
        <v>Henan</v>
      </c>
      <c r="B13" s="2" t="str">
        <f ca="1">IFERROR(__xludf.DUMMYFUNCTION("""COMPUTED_VALUE"""),"Mainland China")</f>
        <v>Mainland China</v>
      </c>
      <c r="C13" s="2">
        <f ca="1">IFERROR(__xludf.DUMMYFUNCTION("""COMPUTED_VALUE"""),33.88202)</f>
        <v>33.882019999999997</v>
      </c>
      <c r="D13" s="2">
        <f ca="1">IFERROR(__xludf.DUMMYFUNCTION("""COMPUTED_VALUE"""),113.614)</f>
        <v>113.614</v>
      </c>
      <c r="E13" s="2">
        <f ca="1">IFERROR(__xludf.DUMMYFUNCTION("""COMPUTED_VALUE"""),5)</f>
        <v>5</v>
      </c>
      <c r="F13" s="2">
        <f ca="1">IFERROR(__xludf.DUMMYFUNCTION("""COMPUTED_VALUE"""),5)</f>
        <v>5</v>
      </c>
      <c r="G13" s="2">
        <f ca="1">IFERROR(__xludf.DUMMYFUNCTION("""COMPUTED_VALUE"""),9)</f>
        <v>9</v>
      </c>
      <c r="H13" s="2">
        <f ca="1">IFERROR(__xludf.DUMMYFUNCTION("""COMPUTED_VALUE"""),32)</f>
        <v>32</v>
      </c>
      <c r="I13" s="2">
        <f ca="1">IFERROR(__xludf.DUMMYFUNCTION("""COMPUTED_VALUE"""),83)</f>
        <v>83</v>
      </c>
      <c r="J13" s="2">
        <f ca="1">IFERROR(__xludf.DUMMYFUNCTION("""COMPUTED_VALUE"""),128)</f>
        <v>128</v>
      </c>
      <c r="K13" s="2">
        <f ca="1">IFERROR(__xludf.DUMMYFUNCTION("""COMPUTED_VALUE"""),168)</f>
        <v>168</v>
      </c>
      <c r="L13" s="2">
        <f ca="1">IFERROR(__xludf.DUMMYFUNCTION("""COMPUTED_VALUE"""),206)</f>
        <v>206</v>
      </c>
      <c r="M13" s="2">
        <f ca="1">IFERROR(__xludf.DUMMYFUNCTION("""COMPUTED_VALUE"""),278)</f>
        <v>278</v>
      </c>
      <c r="N13" s="2">
        <f ca="1">IFERROR(__xludf.DUMMYFUNCTION("""COMPUTED_VALUE"""),352)</f>
        <v>352</v>
      </c>
      <c r="O13" s="2">
        <f ca="1">IFERROR(__xludf.DUMMYFUNCTION("""COMPUTED_VALUE"""),422)</f>
        <v>422</v>
      </c>
      <c r="P13" s="2">
        <f ca="1">IFERROR(__xludf.DUMMYFUNCTION("""COMPUTED_VALUE"""),493)</f>
        <v>493</v>
      </c>
      <c r="Q13" s="2">
        <f ca="1">IFERROR(__xludf.DUMMYFUNCTION("""COMPUTED_VALUE"""),566)</f>
        <v>566</v>
      </c>
      <c r="R13" s="2">
        <f ca="1">IFERROR(__xludf.DUMMYFUNCTION("""COMPUTED_VALUE"""),675)</f>
        <v>675</v>
      </c>
      <c r="S13" s="2">
        <f ca="1">IFERROR(__xludf.DUMMYFUNCTION("""COMPUTED_VALUE"""),764)</f>
        <v>764</v>
      </c>
      <c r="T13" s="2">
        <f ca="1">IFERROR(__xludf.DUMMYFUNCTION("""COMPUTED_VALUE"""),851)</f>
        <v>851</v>
      </c>
      <c r="U13" s="2">
        <f ca="1">IFERROR(__xludf.DUMMYFUNCTION("""COMPUTED_VALUE"""),914)</f>
        <v>914</v>
      </c>
      <c r="V13" s="2">
        <f ca="1">IFERROR(__xludf.DUMMYFUNCTION("""COMPUTED_VALUE"""),981)</f>
        <v>981</v>
      </c>
      <c r="W13" s="2">
        <f ca="1">IFERROR(__xludf.DUMMYFUNCTION("""COMPUTED_VALUE"""),1033)</f>
        <v>1033</v>
      </c>
      <c r="X13" s="2">
        <f ca="1">IFERROR(__xludf.DUMMYFUNCTION("""COMPUTED_VALUE"""),1073)</f>
        <v>1073</v>
      </c>
      <c r="Y13" s="2">
        <f ca="1">IFERROR(__xludf.DUMMYFUNCTION("""COMPUTED_VALUE"""),1105)</f>
        <v>1105</v>
      </c>
      <c r="Z13" s="2">
        <f ca="1">IFERROR(__xludf.DUMMYFUNCTION("""COMPUTED_VALUE"""),1135)</f>
        <v>1135</v>
      </c>
      <c r="AA13" s="2">
        <f ca="1">IFERROR(__xludf.DUMMYFUNCTION("""COMPUTED_VALUE"""),1169)</f>
        <v>1169</v>
      </c>
      <c r="AB13" s="2">
        <f ca="1">IFERROR(__xludf.DUMMYFUNCTION("""COMPUTED_VALUE"""),1184)</f>
        <v>1184</v>
      </c>
      <c r="AC13" s="2">
        <f ca="1">IFERROR(__xludf.DUMMYFUNCTION("""COMPUTED_VALUE"""),1212)</f>
        <v>1212</v>
      </c>
      <c r="AD13" s="2">
        <f ca="1">IFERROR(__xludf.DUMMYFUNCTION("""COMPUTED_VALUE"""),1231)</f>
        <v>1231</v>
      </c>
      <c r="AE13" s="2">
        <f ca="1">IFERROR(__xludf.DUMMYFUNCTION("""COMPUTED_VALUE"""),1246)</f>
        <v>1246</v>
      </c>
      <c r="AF13" s="2">
        <f ca="1">IFERROR(__xludf.DUMMYFUNCTION("""COMPUTED_VALUE"""),1257)</f>
        <v>1257</v>
      </c>
      <c r="AG13" s="2">
        <f ca="1">IFERROR(__xludf.DUMMYFUNCTION("""COMPUTED_VALUE"""),1262)</f>
        <v>1262</v>
      </c>
      <c r="AH13" s="2">
        <f ca="1">IFERROR(__xludf.DUMMYFUNCTION("""COMPUTED_VALUE"""),1265)</f>
        <v>1265</v>
      </c>
      <c r="AI13" s="2">
        <f ca="1">IFERROR(__xludf.DUMMYFUNCTION("""COMPUTED_VALUE"""),1267)</f>
        <v>1267</v>
      </c>
      <c r="AJ13" s="2">
        <f ca="1">IFERROR(__xludf.DUMMYFUNCTION("""COMPUTED_VALUE"""),1270)</f>
        <v>1270</v>
      </c>
      <c r="AK13" s="2">
        <f ca="1">IFERROR(__xludf.DUMMYFUNCTION("""COMPUTED_VALUE"""),1271)</f>
        <v>1271</v>
      </c>
      <c r="AL13" s="2">
        <f ca="1">IFERROR(__xludf.DUMMYFUNCTION("""COMPUTED_VALUE"""),1271)</f>
        <v>1271</v>
      </c>
      <c r="AM13" s="2">
        <f ca="1">IFERROR(__xludf.DUMMYFUNCTION("""COMPUTED_VALUE"""),1271)</f>
        <v>1271</v>
      </c>
      <c r="AN13" s="2">
        <f ca="1">IFERROR(__xludf.DUMMYFUNCTION("""COMPUTED_VALUE"""),1271)</f>
        <v>1271</v>
      </c>
      <c r="AO13" s="2">
        <f ca="1">IFERROR(__xludf.DUMMYFUNCTION("""COMPUTED_VALUE"""),1272)</f>
        <v>1272</v>
      </c>
      <c r="AP13" s="2">
        <f ca="1">IFERROR(__xludf.DUMMYFUNCTION("""COMPUTED_VALUE"""),1272)</f>
        <v>1272</v>
      </c>
      <c r="AQ13" s="2">
        <f ca="1">IFERROR(__xludf.DUMMYFUNCTION("""COMPUTED_VALUE"""),1272)</f>
        <v>1272</v>
      </c>
      <c r="AR13" s="2">
        <f ca="1">IFERROR(__xludf.DUMMYFUNCTION("""COMPUTED_VALUE"""),1272)</f>
        <v>1272</v>
      </c>
      <c r="AS13" s="2">
        <f ca="1">IFERROR(__xludf.DUMMYFUNCTION("""COMPUTED_VALUE"""),1272)</f>
        <v>1272</v>
      </c>
      <c r="AT13" s="2">
        <f ca="1">IFERROR(__xludf.DUMMYFUNCTION("""COMPUTED_VALUE"""),1272)</f>
        <v>1272</v>
      </c>
      <c r="AU13" s="2">
        <f ca="1">IFERROR(__xludf.DUMMYFUNCTION("""COMPUTED_VALUE"""),1272)</f>
        <v>1272</v>
      </c>
    </row>
    <row r="14" spans="1:57" ht="12.5" x14ac:dyDescent="0.25">
      <c r="A14" s="2" t="str">
        <f ca="1">IFERROR(__xludf.DUMMYFUNCTION("""COMPUTED_VALUE"""),"Hubei")</f>
        <v>Hubei</v>
      </c>
      <c r="B14" s="2" t="str">
        <f ca="1">IFERROR(__xludf.DUMMYFUNCTION("""COMPUTED_VALUE"""),"Mainland China")</f>
        <v>Mainland China</v>
      </c>
      <c r="C14" s="2">
        <f ca="1">IFERROR(__xludf.DUMMYFUNCTION("""COMPUTED_VALUE"""),30.9756)</f>
        <v>30.9756</v>
      </c>
      <c r="D14" s="2">
        <f ca="1">IFERROR(__xludf.DUMMYFUNCTION("""COMPUTED_VALUE"""),112.2707)</f>
        <v>112.27070000000001</v>
      </c>
      <c r="E14" s="2">
        <f ca="1">IFERROR(__xludf.DUMMYFUNCTION("""COMPUTED_VALUE"""),444)</f>
        <v>444</v>
      </c>
      <c r="F14" s="2">
        <f ca="1">IFERROR(__xludf.DUMMYFUNCTION("""COMPUTED_VALUE"""),444)</f>
        <v>444</v>
      </c>
      <c r="G14" s="2">
        <f ca="1">IFERROR(__xludf.DUMMYFUNCTION("""COMPUTED_VALUE"""),549)</f>
        <v>549</v>
      </c>
      <c r="H14" s="2">
        <f ca="1">IFERROR(__xludf.DUMMYFUNCTION("""COMPUTED_VALUE"""),761)</f>
        <v>761</v>
      </c>
      <c r="I14" s="2">
        <f ca="1">IFERROR(__xludf.DUMMYFUNCTION("""COMPUTED_VALUE"""),1058)</f>
        <v>1058</v>
      </c>
      <c r="J14" s="2">
        <f ca="1">IFERROR(__xludf.DUMMYFUNCTION("""COMPUTED_VALUE"""),1423)</f>
        <v>1423</v>
      </c>
      <c r="K14" s="2">
        <f ca="1">IFERROR(__xludf.DUMMYFUNCTION("""COMPUTED_VALUE"""),3554)</f>
        <v>3554</v>
      </c>
      <c r="L14" s="2">
        <f ca="1">IFERROR(__xludf.DUMMYFUNCTION("""COMPUTED_VALUE"""),3554)</f>
        <v>3554</v>
      </c>
      <c r="M14" s="2">
        <f ca="1">IFERROR(__xludf.DUMMYFUNCTION("""COMPUTED_VALUE"""),4903)</f>
        <v>4903</v>
      </c>
      <c r="N14" s="2">
        <f ca="1">IFERROR(__xludf.DUMMYFUNCTION("""COMPUTED_VALUE"""),5806)</f>
        <v>5806</v>
      </c>
      <c r="O14" s="2">
        <f ca="1">IFERROR(__xludf.DUMMYFUNCTION("""COMPUTED_VALUE"""),7153)</f>
        <v>7153</v>
      </c>
      <c r="P14" s="2">
        <f ca="1">IFERROR(__xludf.DUMMYFUNCTION("""COMPUTED_VALUE"""),11177)</f>
        <v>11177</v>
      </c>
      <c r="Q14" s="2">
        <f ca="1">IFERROR(__xludf.DUMMYFUNCTION("""COMPUTED_VALUE"""),13522)</f>
        <v>13522</v>
      </c>
      <c r="R14" s="2">
        <f ca="1">IFERROR(__xludf.DUMMYFUNCTION("""COMPUTED_VALUE"""),16678)</f>
        <v>16678</v>
      </c>
      <c r="S14" s="2">
        <f ca="1">IFERROR(__xludf.DUMMYFUNCTION("""COMPUTED_VALUE"""),19665)</f>
        <v>19665</v>
      </c>
      <c r="T14" s="2">
        <f ca="1">IFERROR(__xludf.DUMMYFUNCTION("""COMPUTED_VALUE"""),22112)</f>
        <v>22112</v>
      </c>
      <c r="U14" s="2">
        <f ca="1">IFERROR(__xludf.DUMMYFUNCTION("""COMPUTED_VALUE"""),24953)</f>
        <v>24953</v>
      </c>
      <c r="V14" s="2">
        <f ca="1">IFERROR(__xludf.DUMMYFUNCTION("""COMPUTED_VALUE"""),27100)</f>
        <v>27100</v>
      </c>
      <c r="W14" s="2">
        <f ca="1">IFERROR(__xludf.DUMMYFUNCTION("""COMPUTED_VALUE"""),29631)</f>
        <v>29631</v>
      </c>
      <c r="X14" s="2">
        <f ca="1">IFERROR(__xludf.DUMMYFUNCTION("""COMPUTED_VALUE"""),31728)</f>
        <v>31728</v>
      </c>
      <c r="Y14" s="2">
        <f ca="1">IFERROR(__xludf.DUMMYFUNCTION("""COMPUTED_VALUE"""),33366)</f>
        <v>33366</v>
      </c>
      <c r="Z14" s="2">
        <f ca="1">IFERROR(__xludf.DUMMYFUNCTION("""COMPUTED_VALUE"""),33366)</f>
        <v>33366</v>
      </c>
      <c r="AA14" s="2">
        <f ca="1">IFERROR(__xludf.DUMMYFUNCTION("""COMPUTED_VALUE"""),48206)</f>
        <v>48206</v>
      </c>
      <c r="AB14" s="2">
        <f ca="1">IFERROR(__xludf.DUMMYFUNCTION("""COMPUTED_VALUE"""),54406)</f>
        <v>54406</v>
      </c>
      <c r="AC14" s="2">
        <f ca="1">IFERROR(__xludf.DUMMYFUNCTION("""COMPUTED_VALUE"""),56249)</f>
        <v>56249</v>
      </c>
      <c r="AD14" s="2">
        <f ca="1">IFERROR(__xludf.DUMMYFUNCTION("""COMPUTED_VALUE"""),58182)</f>
        <v>58182</v>
      </c>
      <c r="AE14" s="2">
        <f ca="1">IFERROR(__xludf.DUMMYFUNCTION("""COMPUTED_VALUE"""),59989)</f>
        <v>59989</v>
      </c>
      <c r="AF14" s="2">
        <f ca="1">IFERROR(__xludf.DUMMYFUNCTION("""COMPUTED_VALUE"""),61682)</f>
        <v>61682</v>
      </c>
      <c r="AG14" s="2">
        <f ca="1">IFERROR(__xludf.DUMMYFUNCTION("""COMPUTED_VALUE"""),62031)</f>
        <v>62031</v>
      </c>
      <c r="AH14" s="2">
        <f ca="1">IFERROR(__xludf.DUMMYFUNCTION("""COMPUTED_VALUE"""),62442)</f>
        <v>62442</v>
      </c>
      <c r="AI14" s="2">
        <f ca="1">IFERROR(__xludf.DUMMYFUNCTION("""COMPUTED_VALUE"""),62662)</f>
        <v>62662</v>
      </c>
      <c r="AJ14" s="2">
        <f ca="1">IFERROR(__xludf.DUMMYFUNCTION("""COMPUTED_VALUE"""),64084)</f>
        <v>64084</v>
      </c>
      <c r="AK14" s="2">
        <f ca="1">IFERROR(__xludf.DUMMYFUNCTION("""COMPUTED_VALUE"""),64084)</f>
        <v>64084</v>
      </c>
      <c r="AL14" s="2">
        <f ca="1">IFERROR(__xludf.DUMMYFUNCTION("""COMPUTED_VALUE"""),64287)</f>
        <v>64287</v>
      </c>
      <c r="AM14" s="2">
        <f ca="1">IFERROR(__xludf.DUMMYFUNCTION("""COMPUTED_VALUE"""),64786)</f>
        <v>64786</v>
      </c>
      <c r="AN14" s="2">
        <f ca="1">IFERROR(__xludf.DUMMYFUNCTION("""COMPUTED_VALUE"""),65187)</f>
        <v>65187</v>
      </c>
      <c r="AO14" s="2">
        <f ca="1">IFERROR(__xludf.DUMMYFUNCTION("""COMPUTED_VALUE"""),65596)</f>
        <v>65596</v>
      </c>
      <c r="AP14" s="2">
        <f ca="1">IFERROR(__xludf.DUMMYFUNCTION("""COMPUTED_VALUE"""),65914)</f>
        <v>65914</v>
      </c>
      <c r="AQ14" s="2">
        <f ca="1">IFERROR(__xludf.DUMMYFUNCTION("""COMPUTED_VALUE"""),66337)</f>
        <v>66337</v>
      </c>
      <c r="AR14" s="2">
        <f ca="1">IFERROR(__xludf.DUMMYFUNCTION("""COMPUTED_VALUE"""),66907)</f>
        <v>66907</v>
      </c>
      <c r="AS14" s="2">
        <f ca="1">IFERROR(__xludf.DUMMYFUNCTION("""COMPUTED_VALUE"""),67103)</f>
        <v>67103</v>
      </c>
      <c r="AT14" s="2">
        <f ca="1">IFERROR(__xludf.DUMMYFUNCTION("""COMPUTED_VALUE"""),67217)</f>
        <v>67217</v>
      </c>
      <c r="AU14" s="2">
        <f ca="1">IFERROR(__xludf.DUMMYFUNCTION("""COMPUTED_VALUE"""),67332)</f>
        <v>67332</v>
      </c>
    </row>
    <row r="15" spans="1:57" ht="12.5" x14ac:dyDescent="0.25">
      <c r="A15" s="2" t="str">
        <f ca="1">IFERROR(__xludf.DUMMYFUNCTION("""COMPUTED_VALUE"""),"Hunan")</f>
        <v>Hunan</v>
      </c>
      <c r="B15" s="2" t="str">
        <f ca="1">IFERROR(__xludf.DUMMYFUNCTION("""COMPUTED_VALUE"""),"Mainland China")</f>
        <v>Mainland China</v>
      </c>
      <c r="C15" s="2">
        <f ca="1">IFERROR(__xludf.DUMMYFUNCTION("""COMPUTED_VALUE"""),27.6104)</f>
        <v>27.610399999999998</v>
      </c>
      <c r="D15" s="2">
        <f ca="1">IFERROR(__xludf.DUMMYFUNCTION("""COMPUTED_VALUE"""),111.7088)</f>
        <v>111.7088</v>
      </c>
      <c r="E15" s="2">
        <f ca="1">IFERROR(__xludf.DUMMYFUNCTION("""COMPUTED_VALUE"""),4)</f>
        <v>4</v>
      </c>
      <c r="F15" s="2">
        <f ca="1">IFERROR(__xludf.DUMMYFUNCTION("""COMPUTED_VALUE"""),9)</f>
        <v>9</v>
      </c>
      <c r="G15" s="2">
        <f ca="1">IFERROR(__xludf.DUMMYFUNCTION("""COMPUTED_VALUE"""),24)</f>
        <v>24</v>
      </c>
      <c r="H15" s="2">
        <f ca="1">IFERROR(__xludf.DUMMYFUNCTION("""COMPUTED_VALUE"""),43)</f>
        <v>43</v>
      </c>
      <c r="I15" s="2">
        <f ca="1">IFERROR(__xludf.DUMMYFUNCTION("""COMPUTED_VALUE"""),69)</f>
        <v>69</v>
      </c>
      <c r="J15" s="2">
        <f ca="1">IFERROR(__xludf.DUMMYFUNCTION("""COMPUTED_VALUE"""),100)</f>
        <v>100</v>
      </c>
      <c r="K15" s="2">
        <f ca="1">IFERROR(__xludf.DUMMYFUNCTION("""COMPUTED_VALUE"""),143)</f>
        <v>143</v>
      </c>
      <c r="L15" s="2">
        <f ca="1">IFERROR(__xludf.DUMMYFUNCTION("""COMPUTED_VALUE"""),221)</f>
        <v>221</v>
      </c>
      <c r="M15" s="2">
        <f ca="1">IFERROR(__xludf.DUMMYFUNCTION("""COMPUTED_VALUE"""),277)</f>
        <v>277</v>
      </c>
      <c r="N15" s="2">
        <f ca="1">IFERROR(__xludf.DUMMYFUNCTION("""COMPUTED_VALUE"""),332)</f>
        <v>332</v>
      </c>
      <c r="O15" s="2">
        <f ca="1">IFERROR(__xludf.DUMMYFUNCTION("""COMPUTED_VALUE"""),389)</f>
        <v>389</v>
      </c>
      <c r="P15" s="2">
        <f ca="1">IFERROR(__xludf.DUMMYFUNCTION("""COMPUTED_VALUE"""),463)</f>
        <v>463</v>
      </c>
      <c r="Q15" s="2">
        <f ca="1">IFERROR(__xludf.DUMMYFUNCTION("""COMPUTED_VALUE"""),521)</f>
        <v>521</v>
      </c>
      <c r="R15" s="2">
        <f ca="1">IFERROR(__xludf.DUMMYFUNCTION("""COMPUTED_VALUE"""),593)</f>
        <v>593</v>
      </c>
      <c r="S15" s="2">
        <f ca="1">IFERROR(__xludf.DUMMYFUNCTION("""COMPUTED_VALUE"""),661)</f>
        <v>661</v>
      </c>
      <c r="T15" s="2">
        <f ca="1">IFERROR(__xludf.DUMMYFUNCTION("""COMPUTED_VALUE"""),711)</f>
        <v>711</v>
      </c>
      <c r="U15" s="2">
        <f ca="1">IFERROR(__xludf.DUMMYFUNCTION("""COMPUTED_VALUE"""),772)</f>
        <v>772</v>
      </c>
      <c r="V15" s="2">
        <f ca="1">IFERROR(__xludf.DUMMYFUNCTION("""COMPUTED_VALUE"""),803)</f>
        <v>803</v>
      </c>
      <c r="W15" s="2">
        <f ca="1">IFERROR(__xludf.DUMMYFUNCTION("""COMPUTED_VALUE"""),838)</f>
        <v>838</v>
      </c>
      <c r="X15" s="2">
        <f ca="1">IFERROR(__xludf.DUMMYFUNCTION("""COMPUTED_VALUE"""),879)</f>
        <v>879</v>
      </c>
      <c r="Y15" s="2">
        <f ca="1">IFERROR(__xludf.DUMMYFUNCTION("""COMPUTED_VALUE"""),912)</f>
        <v>912</v>
      </c>
      <c r="Z15" s="2">
        <f ca="1">IFERROR(__xludf.DUMMYFUNCTION("""COMPUTED_VALUE"""),946)</f>
        <v>946</v>
      </c>
      <c r="AA15" s="2">
        <f ca="1">IFERROR(__xludf.DUMMYFUNCTION("""COMPUTED_VALUE"""),968)</f>
        <v>968</v>
      </c>
      <c r="AB15" s="2">
        <f ca="1">IFERROR(__xludf.DUMMYFUNCTION("""COMPUTED_VALUE"""),988)</f>
        <v>988</v>
      </c>
      <c r="AC15" s="2">
        <f ca="1">IFERROR(__xludf.DUMMYFUNCTION("""COMPUTED_VALUE"""),1001)</f>
        <v>1001</v>
      </c>
      <c r="AD15" s="2">
        <f ca="1">IFERROR(__xludf.DUMMYFUNCTION("""COMPUTED_VALUE"""),1004)</f>
        <v>1004</v>
      </c>
      <c r="AE15" s="2">
        <f ca="1">IFERROR(__xludf.DUMMYFUNCTION("""COMPUTED_VALUE"""),1006)</f>
        <v>1006</v>
      </c>
      <c r="AF15" s="2">
        <f ca="1">IFERROR(__xludf.DUMMYFUNCTION("""COMPUTED_VALUE"""),1007)</f>
        <v>1007</v>
      </c>
      <c r="AG15" s="2">
        <f ca="1">IFERROR(__xludf.DUMMYFUNCTION("""COMPUTED_VALUE"""),1008)</f>
        <v>1008</v>
      </c>
      <c r="AH15" s="2">
        <f ca="1">IFERROR(__xludf.DUMMYFUNCTION("""COMPUTED_VALUE"""),1010)</f>
        <v>1010</v>
      </c>
      <c r="AI15" s="2">
        <f ca="1">IFERROR(__xludf.DUMMYFUNCTION("""COMPUTED_VALUE"""),1011)</f>
        <v>1011</v>
      </c>
      <c r="AJ15" s="2">
        <f ca="1">IFERROR(__xludf.DUMMYFUNCTION("""COMPUTED_VALUE"""),1013)</f>
        <v>1013</v>
      </c>
      <c r="AK15" s="2">
        <f ca="1">IFERROR(__xludf.DUMMYFUNCTION("""COMPUTED_VALUE"""),1016)</f>
        <v>1016</v>
      </c>
      <c r="AL15" s="2">
        <f ca="1">IFERROR(__xludf.DUMMYFUNCTION("""COMPUTED_VALUE"""),1016)</f>
        <v>1016</v>
      </c>
      <c r="AM15" s="2">
        <f ca="1">IFERROR(__xludf.DUMMYFUNCTION("""COMPUTED_VALUE"""),1016)</f>
        <v>1016</v>
      </c>
      <c r="AN15" s="2">
        <f ca="1">IFERROR(__xludf.DUMMYFUNCTION("""COMPUTED_VALUE"""),1016)</f>
        <v>1016</v>
      </c>
      <c r="AO15" s="2">
        <f ca="1">IFERROR(__xludf.DUMMYFUNCTION("""COMPUTED_VALUE"""),1017)</f>
        <v>1017</v>
      </c>
      <c r="AP15" s="2">
        <f ca="1">IFERROR(__xludf.DUMMYFUNCTION("""COMPUTED_VALUE"""),1017)</f>
        <v>1017</v>
      </c>
      <c r="AQ15" s="2">
        <f ca="1">IFERROR(__xludf.DUMMYFUNCTION("""COMPUTED_VALUE"""),1018)</f>
        <v>1018</v>
      </c>
      <c r="AR15" s="2">
        <f ca="1">IFERROR(__xludf.DUMMYFUNCTION("""COMPUTED_VALUE"""),1018)</f>
        <v>1018</v>
      </c>
      <c r="AS15" s="2">
        <f ca="1">IFERROR(__xludf.DUMMYFUNCTION("""COMPUTED_VALUE"""),1018)</f>
        <v>1018</v>
      </c>
      <c r="AT15" s="2">
        <f ca="1">IFERROR(__xludf.DUMMYFUNCTION("""COMPUTED_VALUE"""),1018)</f>
        <v>1018</v>
      </c>
      <c r="AU15" s="2">
        <f ca="1">IFERROR(__xludf.DUMMYFUNCTION("""COMPUTED_VALUE"""),1018)</f>
        <v>1018</v>
      </c>
    </row>
    <row r="16" spans="1:57" ht="12.5" x14ac:dyDescent="0.25">
      <c r="A16" s="2" t="str">
        <f ca="1">IFERROR(__xludf.DUMMYFUNCTION("""COMPUTED_VALUE"""),"Inner Mongolia")</f>
        <v>Inner Mongolia</v>
      </c>
      <c r="B16" s="2" t="str">
        <f ca="1">IFERROR(__xludf.DUMMYFUNCTION("""COMPUTED_VALUE"""),"Mainland China")</f>
        <v>Mainland China</v>
      </c>
      <c r="C16" s="2">
        <f ca="1">IFERROR(__xludf.DUMMYFUNCTION("""COMPUTED_VALUE"""),44.0935)</f>
        <v>44.093499999999999</v>
      </c>
      <c r="D16" s="2">
        <f ca="1">IFERROR(__xludf.DUMMYFUNCTION("""COMPUTED_VALUE"""),113.9448)</f>
        <v>113.9448</v>
      </c>
      <c r="E16" s="2">
        <f ca="1">IFERROR(__xludf.DUMMYFUNCTION("""COMPUTED_VALUE"""),0)</f>
        <v>0</v>
      </c>
      <c r="F16" s="2">
        <f ca="1">IFERROR(__xludf.DUMMYFUNCTION("""COMPUTED_VALUE"""),0)</f>
        <v>0</v>
      </c>
      <c r="G16" s="2">
        <f ca="1">IFERROR(__xludf.DUMMYFUNCTION("""COMPUTED_VALUE"""),1)</f>
        <v>1</v>
      </c>
      <c r="H16" s="2">
        <f ca="1">IFERROR(__xludf.DUMMYFUNCTION("""COMPUTED_VALUE"""),7)</f>
        <v>7</v>
      </c>
      <c r="I16" s="2">
        <f ca="1">IFERROR(__xludf.DUMMYFUNCTION("""COMPUTED_VALUE"""),7)</f>
        <v>7</v>
      </c>
      <c r="J16" s="2">
        <f ca="1">IFERROR(__xludf.DUMMYFUNCTION("""COMPUTED_VALUE"""),11)</f>
        <v>11</v>
      </c>
      <c r="K16" s="2">
        <f ca="1">IFERROR(__xludf.DUMMYFUNCTION("""COMPUTED_VALUE"""),15)</f>
        <v>15</v>
      </c>
      <c r="L16" s="2">
        <f ca="1">IFERROR(__xludf.DUMMYFUNCTION("""COMPUTED_VALUE"""),16)</f>
        <v>16</v>
      </c>
      <c r="M16" s="2">
        <f ca="1">IFERROR(__xludf.DUMMYFUNCTION("""COMPUTED_VALUE"""),19)</f>
        <v>19</v>
      </c>
      <c r="N16" s="2">
        <f ca="1">IFERROR(__xludf.DUMMYFUNCTION("""COMPUTED_VALUE"""),20)</f>
        <v>20</v>
      </c>
      <c r="O16" s="2">
        <f ca="1">IFERROR(__xludf.DUMMYFUNCTION("""COMPUTED_VALUE"""),23)</f>
        <v>23</v>
      </c>
      <c r="P16" s="2">
        <f ca="1">IFERROR(__xludf.DUMMYFUNCTION("""COMPUTED_VALUE"""),27)</f>
        <v>27</v>
      </c>
      <c r="Q16" s="2">
        <f ca="1">IFERROR(__xludf.DUMMYFUNCTION("""COMPUTED_VALUE"""),34)</f>
        <v>34</v>
      </c>
      <c r="R16" s="2">
        <f ca="1">IFERROR(__xludf.DUMMYFUNCTION("""COMPUTED_VALUE"""),35)</f>
        <v>35</v>
      </c>
      <c r="S16" s="2">
        <f ca="1">IFERROR(__xludf.DUMMYFUNCTION("""COMPUTED_VALUE"""),42)</f>
        <v>42</v>
      </c>
      <c r="T16" s="2">
        <f ca="1">IFERROR(__xludf.DUMMYFUNCTION("""COMPUTED_VALUE"""),46)</f>
        <v>46</v>
      </c>
      <c r="U16" s="2">
        <f ca="1">IFERROR(__xludf.DUMMYFUNCTION("""COMPUTED_VALUE"""),50)</f>
        <v>50</v>
      </c>
      <c r="V16" s="2">
        <f ca="1">IFERROR(__xludf.DUMMYFUNCTION("""COMPUTED_VALUE"""),52)</f>
        <v>52</v>
      </c>
      <c r="W16" s="2">
        <f ca="1">IFERROR(__xludf.DUMMYFUNCTION("""COMPUTED_VALUE"""),54)</f>
        <v>54</v>
      </c>
      <c r="X16" s="2">
        <f ca="1">IFERROR(__xludf.DUMMYFUNCTION("""COMPUTED_VALUE"""),58)</f>
        <v>58</v>
      </c>
      <c r="Y16" s="2">
        <f ca="1">IFERROR(__xludf.DUMMYFUNCTION("""COMPUTED_VALUE"""),58)</f>
        <v>58</v>
      </c>
      <c r="Z16" s="2">
        <f ca="1">IFERROR(__xludf.DUMMYFUNCTION("""COMPUTED_VALUE"""),60)</f>
        <v>60</v>
      </c>
      <c r="AA16" s="2">
        <f ca="1">IFERROR(__xludf.DUMMYFUNCTION("""COMPUTED_VALUE"""),61)</f>
        <v>61</v>
      </c>
      <c r="AB16" s="2">
        <f ca="1">IFERROR(__xludf.DUMMYFUNCTION("""COMPUTED_VALUE"""),65)</f>
        <v>65</v>
      </c>
      <c r="AC16" s="2">
        <f ca="1">IFERROR(__xludf.DUMMYFUNCTION("""COMPUTED_VALUE"""),68)</f>
        <v>68</v>
      </c>
      <c r="AD16" s="2">
        <f ca="1">IFERROR(__xludf.DUMMYFUNCTION("""COMPUTED_VALUE"""),70)</f>
        <v>70</v>
      </c>
      <c r="AE16" s="2">
        <f ca="1">IFERROR(__xludf.DUMMYFUNCTION("""COMPUTED_VALUE"""),72)</f>
        <v>72</v>
      </c>
      <c r="AF16" s="2">
        <f ca="1">IFERROR(__xludf.DUMMYFUNCTION("""COMPUTED_VALUE"""),73)</f>
        <v>73</v>
      </c>
      <c r="AG16" s="2">
        <f ca="1">IFERROR(__xludf.DUMMYFUNCTION("""COMPUTED_VALUE"""),75)</f>
        <v>75</v>
      </c>
      <c r="AH16" s="2">
        <f ca="1">IFERROR(__xludf.DUMMYFUNCTION("""COMPUTED_VALUE"""),75)</f>
        <v>75</v>
      </c>
      <c r="AI16" s="2">
        <f ca="1">IFERROR(__xludf.DUMMYFUNCTION("""COMPUTED_VALUE"""),75)</f>
        <v>75</v>
      </c>
      <c r="AJ16" s="2">
        <f ca="1">IFERROR(__xludf.DUMMYFUNCTION("""COMPUTED_VALUE"""),75)</f>
        <v>75</v>
      </c>
      <c r="AK16" s="2">
        <f ca="1">IFERROR(__xludf.DUMMYFUNCTION("""COMPUTED_VALUE"""),75)</f>
        <v>75</v>
      </c>
      <c r="AL16" s="2">
        <f ca="1">IFERROR(__xludf.DUMMYFUNCTION("""COMPUTED_VALUE"""),75)</f>
        <v>75</v>
      </c>
      <c r="AM16" s="2">
        <f ca="1">IFERROR(__xludf.DUMMYFUNCTION("""COMPUTED_VALUE"""),75)</f>
        <v>75</v>
      </c>
      <c r="AN16" s="2">
        <f ca="1">IFERROR(__xludf.DUMMYFUNCTION("""COMPUTED_VALUE"""),75)</f>
        <v>75</v>
      </c>
      <c r="AO16" s="2">
        <f ca="1">IFERROR(__xludf.DUMMYFUNCTION("""COMPUTED_VALUE"""),75)</f>
        <v>75</v>
      </c>
      <c r="AP16" s="2">
        <f ca="1">IFERROR(__xludf.DUMMYFUNCTION("""COMPUTED_VALUE"""),75)</f>
        <v>75</v>
      </c>
      <c r="AQ16" s="2">
        <f ca="1">IFERROR(__xludf.DUMMYFUNCTION("""COMPUTED_VALUE"""),75)</f>
        <v>75</v>
      </c>
      <c r="AR16" s="2">
        <f ca="1">IFERROR(__xludf.DUMMYFUNCTION("""COMPUTED_VALUE"""),75)</f>
        <v>75</v>
      </c>
      <c r="AS16" s="2">
        <f ca="1">IFERROR(__xludf.DUMMYFUNCTION("""COMPUTED_VALUE"""),75)</f>
        <v>75</v>
      </c>
      <c r="AT16" s="2">
        <f ca="1">IFERROR(__xludf.DUMMYFUNCTION("""COMPUTED_VALUE"""),75)</f>
        <v>75</v>
      </c>
      <c r="AU16" s="2">
        <f ca="1">IFERROR(__xludf.DUMMYFUNCTION("""COMPUTED_VALUE"""),75)</f>
        <v>75</v>
      </c>
    </row>
    <row r="17" spans="1:47" ht="12.5" x14ac:dyDescent="0.25">
      <c r="A17" s="2" t="str">
        <f ca="1">IFERROR(__xludf.DUMMYFUNCTION("""COMPUTED_VALUE"""),"Jiangsu")</f>
        <v>Jiangsu</v>
      </c>
      <c r="B17" s="2" t="str">
        <f ca="1">IFERROR(__xludf.DUMMYFUNCTION("""COMPUTED_VALUE"""),"Mainland China")</f>
        <v>Mainland China</v>
      </c>
      <c r="C17" s="2">
        <f ca="1">IFERROR(__xludf.DUMMYFUNCTION("""COMPUTED_VALUE"""),32.9711)</f>
        <v>32.9711</v>
      </c>
      <c r="D17" s="2">
        <f ca="1">IFERROR(__xludf.DUMMYFUNCTION("""COMPUTED_VALUE"""),119.455)</f>
        <v>119.455</v>
      </c>
      <c r="E17" s="2">
        <f ca="1">IFERROR(__xludf.DUMMYFUNCTION("""COMPUTED_VALUE"""),1)</f>
        <v>1</v>
      </c>
      <c r="F17" s="2">
        <f ca="1">IFERROR(__xludf.DUMMYFUNCTION("""COMPUTED_VALUE"""),5)</f>
        <v>5</v>
      </c>
      <c r="G17" s="2">
        <f ca="1">IFERROR(__xludf.DUMMYFUNCTION("""COMPUTED_VALUE"""),9)</f>
        <v>9</v>
      </c>
      <c r="H17" s="2">
        <f ca="1">IFERROR(__xludf.DUMMYFUNCTION("""COMPUTED_VALUE"""),18)</f>
        <v>18</v>
      </c>
      <c r="I17" s="2">
        <f ca="1">IFERROR(__xludf.DUMMYFUNCTION("""COMPUTED_VALUE"""),33)</f>
        <v>33</v>
      </c>
      <c r="J17" s="2">
        <f ca="1">IFERROR(__xludf.DUMMYFUNCTION("""COMPUTED_VALUE"""),47)</f>
        <v>47</v>
      </c>
      <c r="K17" s="2">
        <f ca="1">IFERROR(__xludf.DUMMYFUNCTION("""COMPUTED_VALUE"""),70)</f>
        <v>70</v>
      </c>
      <c r="L17" s="2">
        <f ca="1">IFERROR(__xludf.DUMMYFUNCTION("""COMPUTED_VALUE"""),99)</f>
        <v>99</v>
      </c>
      <c r="M17" s="2">
        <f ca="1">IFERROR(__xludf.DUMMYFUNCTION("""COMPUTED_VALUE"""),129)</f>
        <v>129</v>
      </c>
      <c r="N17" s="2">
        <f ca="1">IFERROR(__xludf.DUMMYFUNCTION("""COMPUTED_VALUE"""),168)</f>
        <v>168</v>
      </c>
      <c r="O17" s="2">
        <f ca="1">IFERROR(__xludf.DUMMYFUNCTION("""COMPUTED_VALUE"""),202)</f>
        <v>202</v>
      </c>
      <c r="P17" s="2">
        <f ca="1">IFERROR(__xludf.DUMMYFUNCTION("""COMPUTED_VALUE"""),236)</f>
        <v>236</v>
      </c>
      <c r="Q17" s="2">
        <f ca="1">IFERROR(__xludf.DUMMYFUNCTION("""COMPUTED_VALUE"""),271)</f>
        <v>271</v>
      </c>
      <c r="R17" s="2">
        <f ca="1">IFERROR(__xludf.DUMMYFUNCTION("""COMPUTED_VALUE"""),308)</f>
        <v>308</v>
      </c>
      <c r="S17" s="2">
        <f ca="1">IFERROR(__xludf.DUMMYFUNCTION("""COMPUTED_VALUE"""),341)</f>
        <v>341</v>
      </c>
      <c r="T17" s="2">
        <f ca="1">IFERROR(__xludf.DUMMYFUNCTION("""COMPUTED_VALUE"""),373)</f>
        <v>373</v>
      </c>
      <c r="U17" s="2">
        <f ca="1">IFERROR(__xludf.DUMMYFUNCTION("""COMPUTED_VALUE"""),408)</f>
        <v>408</v>
      </c>
      <c r="V17" s="2">
        <f ca="1">IFERROR(__xludf.DUMMYFUNCTION("""COMPUTED_VALUE"""),439)</f>
        <v>439</v>
      </c>
      <c r="W17" s="2">
        <f ca="1">IFERROR(__xludf.DUMMYFUNCTION("""COMPUTED_VALUE"""),468)</f>
        <v>468</v>
      </c>
      <c r="X17" s="2">
        <f ca="1">IFERROR(__xludf.DUMMYFUNCTION("""COMPUTED_VALUE"""),492)</f>
        <v>492</v>
      </c>
      <c r="Y17" s="2">
        <f ca="1">IFERROR(__xludf.DUMMYFUNCTION("""COMPUTED_VALUE"""),515)</f>
        <v>515</v>
      </c>
      <c r="Z17" s="2">
        <f ca="1">IFERROR(__xludf.DUMMYFUNCTION("""COMPUTED_VALUE"""),543)</f>
        <v>543</v>
      </c>
      <c r="AA17" s="2">
        <f ca="1">IFERROR(__xludf.DUMMYFUNCTION("""COMPUTED_VALUE"""),570)</f>
        <v>570</v>
      </c>
      <c r="AB17" s="2">
        <f ca="1">IFERROR(__xludf.DUMMYFUNCTION("""COMPUTED_VALUE"""),593)</f>
        <v>593</v>
      </c>
      <c r="AC17" s="2">
        <f ca="1">IFERROR(__xludf.DUMMYFUNCTION("""COMPUTED_VALUE"""),604)</f>
        <v>604</v>
      </c>
      <c r="AD17" s="2">
        <f ca="1">IFERROR(__xludf.DUMMYFUNCTION("""COMPUTED_VALUE"""),617)</f>
        <v>617</v>
      </c>
      <c r="AE17" s="2">
        <f ca="1">IFERROR(__xludf.DUMMYFUNCTION("""COMPUTED_VALUE"""),626)</f>
        <v>626</v>
      </c>
      <c r="AF17" s="2">
        <f ca="1">IFERROR(__xludf.DUMMYFUNCTION("""COMPUTED_VALUE"""),629)</f>
        <v>629</v>
      </c>
      <c r="AG17" s="2">
        <f ca="1">IFERROR(__xludf.DUMMYFUNCTION("""COMPUTED_VALUE"""),631)</f>
        <v>631</v>
      </c>
      <c r="AH17" s="2">
        <f ca="1">IFERROR(__xludf.DUMMYFUNCTION("""COMPUTED_VALUE"""),631)</f>
        <v>631</v>
      </c>
      <c r="AI17" s="2">
        <f ca="1">IFERROR(__xludf.DUMMYFUNCTION("""COMPUTED_VALUE"""),631)</f>
        <v>631</v>
      </c>
      <c r="AJ17" s="2">
        <f ca="1">IFERROR(__xludf.DUMMYFUNCTION("""COMPUTED_VALUE"""),631)</f>
        <v>631</v>
      </c>
      <c r="AK17" s="2">
        <f ca="1">IFERROR(__xludf.DUMMYFUNCTION("""COMPUTED_VALUE"""),631)</f>
        <v>631</v>
      </c>
      <c r="AL17" s="2">
        <f ca="1">IFERROR(__xludf.DUMMYFUNCTION("""COMPUTED_VALUE"""),631)</f>
        <v>631</v>
      </c>
      <c r="AM17" s="2">
        <f ca="1">IFERROR(__xludf.DUMMYFUNCTION("""COMPUTED_VALUE"""),631)</f>
        <v>631</v>
      </c>
      <c r="AN17" s="2">
        <f ca="1">IFERROR(__xludf.DUMMYFUNCTION("""COMPUTED_VALUE"""),631)</f>
        <v>631</v>
      </c>
      <c r="AO17" s="2">
        <f ca="1">IFERROR(__xludf.DUMMYFUNCTION("""COMPUTED_VALUE"""),631)</f>
        <v>631</v>
      </c>
      <c r="AP17" s="2">
        <f ca="1">IFERROR(__xludf.DUMMYFUNCTION("""COMPUTED_VALUE"""),631)</f>
        <v>631</v>
      </c>
      <c r="AQ17" s="2">
        <f ca="1">IFERROR(__xludf.DUMMYFUNCTION("""COMPUTED_VALUE"""),631)</f>
        <v>631</v>
      </c>
      <c r="AR17" s="2">
        <f ca="1">IFERROR(__xludf.DUMMYFUNCTION("""COMPUTED_VALUE"""),631)</f>
        <v>631</v>
      </c>
      <c r="AS17" s="2">
        <f ca="1">IFERROR(__xludf.DUMMYFUNCTION("""COMPUTED_VALUE"""),631)</f>
        <v>631</v>
      </c>
      <c r="AT17" s="2">
        <f ca="1">IFERROR(__xludf.DUMMYFUNCTION("""COMPUTED_VALUE"""),631)</f>
        <v>631</v>
      </c>
      <c r="AU17" s="2">
        <f ca="1">IFERROR(__xludf.DUMMYFUNCTION("""COMPUTED_VALUE"""),631)</f>
        <v>631</v>
      </c>
    </row>
    <row r="18" spans="1:47" ht="12.5" x14ac:dyDescent="0.25">
      <c r="A18" s="2" t="str">
        <f ca="1">IFERROR(__xludf.DUMMYFUNCTION("""COMPUTED_VALUE"""),"Jiangxi")</f>
        <v>Jiangxi</v>
      </c>
      <c r="B18" s="2" t="str">
        <f ca="1">IFERROR(__xludf.DUMMYFUNCTION("""COMPUTED_VALUE"""),"Mainland China")</f>
        <v>Mainland China</v>
      </c>
      <c r="C18" s="2">
        <f ca="1">IFERROR(__xludf.DUMMYFUNCTION("""COMPUTED_VALUE"""),27.614)</f>
        <v>27.614000000000001</v>
      </c>
      <c r="D18" s="2">
        <f ca="1">IFERROR(__xludf.DUMMYFUNCTION("""COMPUTED_VALUE"""),115.7221)</f>
        <v>115.7221</v>
      </c>
      <c r="E18" s="2">
        <f ca="1">IFERROR(__xludf.DUMMYFUNCTION("""COMPUTED_VALUE"""),2)</f>
        <v>2</v>
      </c>
      <c r="F18" s="2">
        <f ca="1">IFERROR(__xludf.DUMMYFUNCTION("""COMPUTED_VALUE"""),7)</f>
        <v>7</v>
      </c>
      <c r="G18" s="2">
        <f ca="1">IFERROR(__xludf.DUMMYFUNCTION("""COMPUTED_VALUE"""),18)</f>
        <v>18</v>
      </c>
      <c r="H18" s="2">
        <f ca="1">IFERROR(__xludf.DUMMYFUNCTION("""COMPUTED_VALUE"""),18)</f>
        <v>18</v>
      </c>
      <c r="I18" s="2">
        <f ca="1">IFERROR(__xludf.DUMMYFUNCTION("""COMPUTED_VALUE"""),36)</f>
        <v>36</v>
      </c>
      <c r="J18" s="2">
        <f ca="1">IFERROR(__xludf.DUMMYFUNCTION("""COMPUTED_VALUE"""),72)</f>
        <v>72</v>
      </c>
      <c r="K18" s="2">
        <f ca="1">IFERROR(__xludf.DUMMYFUNCTION("""COMPUTED_VALUE"""),109)</f>
        <v>109</v>
      </c>
      <c r="L18" s="2">
        <f ca="1">IFERROR(__xludf.DUMMYFUNCTION("""COMPUTED_VALUE"""),109)</f>
        <v>109</v>
      </c>
      <c r="M18" s="2">
        <f ca="1">IFERROR(__xludf.DUMMYFUNCTION("""COMPUTED_VALUE"""),162)</f>
        <v>162</v>
      </c>
      <c r="N18" s="2">
        <f ca="1">IFERROR(__xludf.DUMMYFUNCTION("""COMPUTED_VALUE"""),240)</f>
        <v>240</v>
      </c>
      <c r="O18" s="2">
        <f ca="1">IFERROR(__xludf.DUMMYFUNCTION("""COMPUTED_VALUE"""),286)</f>
        <v>286</v>
      </c>
      <c r="P18" s="2">
        <f ca="1">IFERROR(__xludf.DUMMYFUNCTION("""COMPUTED_VALUE"""),333)</f>
        <v>333</v>
      </c>
      <c r="Q18" s="2">
        <f ca="1">IFERROR(__xludf.DUMMYFUNCTION("""COMPUTED_VALUE"""),391)</f>
        <v>391</v>
      </c>
      <c r="R18" s="2">
        <f ca="1">IFERROR(__xludf.DUMMYFUNCTION("""COMPUTED_VALUE"""),476)</f>
        <v>476</v>
      </c>
      <c r="S18" s="2">
        <f ca="1">IFERROR(__xludf.DUMMYFUNCTION("""COMPUTED_VALUE"""),548)</f>
        <v>548</v>
      </c>
      <c r="T18" s="2">
        <f ca="1">IFERROR(__xludf.DUMMYFUNCTION("""COMPUTED_VALUE"""),600)</f>
        <v>600</v>
      </c>
      <c r="U18" s="2">
        <f ca="1">IFERROR(__xludf.DUMMYFUNCTION("""COMPUTED_VALUE"""),661)</f>
        <v>661</v>
      </c>
      <c r="V18" s="2">
        <f ca="1">IFERROR(__xludf.DUMMYFUNCTION("""COMPUTED_VALUE"""),698)</f>
        <v>698</v>
      </c>
      <c r="W18" s="2">
        <f ca="1">IFERROR(__xludf.DUMMYFUNCTION("""COMPUTED_VALUE"""),740)</f>
        <v>740</v>
      </c>
      <c r="X18" s="2">
        <f ca="1">IFERROR(__xludf.DUMMYFUNCTION("""COMPUTED_VALUE"""),771)</f>
        <v>771</v>
      </c>
      <c r="Y18" s="2">
        <f ca="1">IFERROR(__xludf.DUMMYFUNCTION("""COMPUTED_VALUE"""),804)</f>
        <v>804</v>
      </c>
      <c r="Z18" s="2">
        <f ca="1">IFERROR(__xludf.DUMMYFUNCTION("""COMPUTED_VALUE"""),844)</f>
        <v>844</v>
      </c>
      <c r="AA18" s="2">
        <f ca="1">IFERROR(__xludf.DUMMYFUNCTION("""COMPUTED_VALUE"""),872)</f>
        <v>872</v>
      </c>
      <c r="AB18" s="2">
        <f ca="1">IFERROR(__xludf.DUMMYFUNCTION("""COMPUTED_VALUE"""),900)</f>
        <v>900</v>
      </c>
      <c r="AC18" s="2">
        <f ca="1">IFERROR(__xludf.DUMMYFUNCTION("""COMPUTED_VALUE"""),913)</f>
        <v>913</v>
      </c>
      <c r="AD18" s="2">
        <f ca="1">IFERROR(__xludf.DUMMYFUNCTION("""COMPUTED_VALUE"""),925)</f>
        <v>925</v>
      </c>
      <c r="AE18" s="2">
        <f ca="1">IFERROR(__xludf.DUMMYFUNCTION("""COMPUTED_VALUE"""),930)</f>
        <v>930</v>
      </c>
      <c r="AF18" s="2">
        <f ca="1">IFERROR(__xludf.DUMMYFUNCTION("""COMPUTED_VALUE"""),933)</f>
        <v>933</v>
      </c>
      <c r="AG18" s="2">
        <f ca="1">IFERROR(__xludf.DUMMYFUNCTION("""COMPUTED_VALUE"""),934)</f>
        <v>934</v>
      </c>
      <c r="AH18" s="2">
        <f ca="1">IFERROR(__xludf.DUMMYFUNCTION("""COMPUTED_VALUE"""),934)</f>
        <v>934</v>
      </c>
      <c r="AI18" s="2">
        <f ca="1">IFERROR(__xludf.DUMMYFUNCTION("""COMPUTED_VALUE"""),934)</f>
        <v>934</v>
      </c>
      <c r="AJ18" s="2">
        <f ca="1">IFERROR(__xludf.DUMMYFUNCTION("""COMPUTED_VALUE"""),934)</f>
        <v>934</v>
      </c>
      <c r="AK18" s="2">
        <f ca="1">IFERROR(__xludf.DUMMYFUNCTION("""COMPUTED_VALUE"""),934)</f>
        <v>934</v>
      </c>
      <c r="AL18" s="2">
        <f ca="1">IFERROR(__xludf.DUMMYFUNCTION("""COMPUTED_VALUE"""),934)</f>
        <v>934</v>
      </c>
      <c r="AM18" s="2">
        <f ca="1">IFERROR(__xludf.DUMMYFUNCTION("""COMPUTED_VALUE"""),934)</f>
        <v>934</v>
      </c>
      <c r="AN18" s="2">
        <f ca="1">IFERROR(__xludf.DUMMYFUNCTION("""COMPUTED_VALUE"""),934)</f>
        <v>934</v>
      </c>
      <c r="AO18" s="2">
        <f ca="1">IFERROR(__xludf.DUMMYFUNCTION("""COMPUTED_VALUE"""),934)</f>
        <v>934</v>
      </c>
      <c r="AP18" s="2">
        <f ca="1">IFERROR(__xludf.DUMMYFUNCTION("""COMPUTED_VALUE"""),935)</f>
        <v>935</v>
      </c>
      <c r="AQ18" s="2">
        <f ca="1">IFERROR(__xludf.DUMMYFUNCTION("""COMPUTED_VALUE"""),935)</f>
        <v>935</v>
      </c>
      <c r="AR18" s="2">
        <f ca="1">IFERROR(__xludf.DUMMYFUNCTION("""COMPUTED_VALUE"""),935)</f>
        <v>935</v>
      </c>
      <c r="AS18" s="2">
        <f ca="1">IFERROR(__xludf.DUMMYFUNCTION("""COMPUTED_VALUE"""),935)</f>
        <v>935</v>
      </c>
      <c r="AT18" s="2">
        <f ca="1">IFERROR(__xludf.DUMMYFUNCTION("""COMPUTED_VALUE"""),935)</f>
        <v>935</v>
      </c>
      <c r="AU18" s="2">
        <f ca="1">IFERROR(__xludf.DUMMYFUNCTION("""COMPUTED_VALUE"""),935)</f>
        <v>935</v>
      </c>
    </row>
    <row r="19" spans="1:47" ht="12.5" x14ac:dyDescent="0.25">
      <c r="A19" s="2" t="str">
        <f ca="1">IFERROR(__xludf.DUMMYFUNCTION("""COMPUTED_VALUE"""),"Jilin")</f>
        <v>Jilin</v>
      </c>
      <c r="B19" s="2" t="str">
        <f ca="1">IFERROR(__xludf.DUMMYFUNCTION("""COMPUTED_VALUE"""),"Mainland China")</f>
        <v>Mainland China</v>
      </c>
      <c r="C19" s="2">
        <f ca="1">IFERROR(__xludf.DUMMYFUNCTION("""COMPUTED_VALUE"""),43.6661)</f>
        <v>43.6661</v>
      </c>
      <c r="D19" s="2">
        <f ca="1">IFERROR(__xludf.DUMMYFUNCTION("""COMPUTED_VALUE"""),126.1923)</f>
        <v>126.1923</v>
      </c>
      <c r="E19" s="2">
        <f ca="1">IFERROR(__xludf.DUMMYFUNCTION("""COMPUTED_VALUE"""),0)</f>
        <v>0</v>
      </c>
      <c r="F19" s="2">
        <f ca="1">IFERROR(__xludf.DUMMYFUNCTION("""COMPUTED_VALUE"""),1)</f>
        <v>1</v>
      </c>
      <c r="G19" s="2">
        <f ca="1">IFERROR(__xludf.DUMMYFUNCTION("""COMPUTED_VALUE"""),3)</f>
        <v>3</v>
      </c>
      <c r="H19" s="2">
        <f ca="1">IFERROR(__xludf.DUMMYFUNCTION("""COMPUTED_VALUE"""),4)</f>
        <v>4</v>
      </c>
      <c r="I19" s="2">
        <f ca="1">IFERROR(__xludf.DUMMYFUNCTION("""COMPUTED_VALUE"""),4)</f>
        <v>4</v>
      </c>
      <c r="J19" s="2">
        <f ca="1">IFERROR(__xludf.DUMMYFUNCTION("""COMPUTED_VALUE"""),6)</f>
        <v>6</v>
      </c>
      <c r="K19" s="2">
        <f ca="1">IFERROR(__xludf.DUMMYFUNCTION("""COMPUTED_VALUE"""),8)</f>
        <v>8</v>
      </c>
      <c r="L19" s="2">
        <f ca="1">IFERROR(__xludf.DUMMYFUNCTION("""COMPUTED_VALUE"""),9)</f>
        <v>9</v>
      </c>
      <c r="M19" s="2">
        <f ca="1">IFERROR(__xludf.DUMMYFUNCTION("""COMPUTED_VALUE"""),14)</f>
        <v>14</v>
      </c>
      <c r="N19" s="2">
        <f ca="1">IFERROR(__xludf.DUMMYFUNCTION("""COMPUTED_VALUE"""),14)</f>
        <v>14</v>
      </c>
      <c r="O19" s="2">
        <f ca="1">IFERROR(__xludf.DUMMYFUNCTION("""COMPUTED_VALUE"""),17)</f>
        <v>17</v>
      </c>
      <c r="P19" s="2">
        <f ca="1">IFERROR(__xludf.DUMMYFUNCTION("""COMPUTED_VALUE"""),23)</f>
        <v>23</v>
      </c>
      <c r="Q19" s="2">
        <f ca="1">IFERROR(__xludf.DUMMYFUNCTION("""COMPUTED_VALUE"""),31)</f>
        <v>31</v>
      </c>
      <c r="R19" s="2">
        <f ca="1">IFERROR(__xludf.DUMMYFUNCTION("""COMPUTED_VALUE"""),42)</f>
        <v>42</v>
      </c>
      <c r="S19" s="2">
        <f ca="1">IFERROR(__xludf.DUMMYFUNCTION("""COMPUTED_VALUE"""),54)</f>
        <v>54</v>
      </c>
      <c r="T19" s="2">
        <f ca="1">IFERROR(__xludf.DUMMYFUNCTION("""COMPUTED_VALUE"""),59)</f>
        <v>59</v>
      </c>
      <c r="U19" s="2">
        <f ca="1">IFERROR(__xludf.DUMMYFUNCTION("""COMPUTED_VALUE"""),65)</f>
        <v>65</v>
      </c>
      <c r="V19" s="2">
        <f ca="1">IFERROR(__xludf.DUMMYFUNCTION("""COMPUTED_VALUE"""),69)</f>
        <v>69</v>
      </c>
      <c r="W19" s="2">
        <f ca="1">IFERROR(__xludf.DUMMYFUNCTION("""COMPUTED_VALUE"""),78)</f>
        <v>78</v>
      </c>
      <c r="X19" s="2">
        <f ca="1">IFERROR(__xludf.DUMMYFUNCTION("""COMPUTED_VALUE"""),80)</f>
        <v>80</v>
      </c>
      <c r="Y19" s="2">
        <f ca="1">IFERROR(__xludf.DUMMYFUNCTION("""COMPUTED_VALUE"""),81)</f>
        <v>81</v>
      </c>
      <c r="Z19" s="2">
        <f ca="1">IFERROR(__xludf.DUMMYFUNCTION("""COMPUTED_VALUE"""),83)</f>
        <v>83</v>
      </c>
      <c r="AA19" s="2">
        <f ca="1">IFERROR(__xludf.DUMMYFUNCTION("""COMPUTED_VALUE"""),84)</f>
        <v>84</v>
      </c>
      <c r="AB19" s="2">
        <f ca="1">IFERROR(__xludf.DUMMYFUNCTION("""COMPUTED_VALUE"""),86)</f>
        <v>86</v>
      </c>
      <c r="AC19" s="2">
        <f ca="1">IFERROR(__xludf.DUMMYFUNCTION("""COMPUTED_VALUE"""),88)</f>
        <v>88</v>
      </c>
      <c r="AD19" s="2">
        <f ca="1">IFERROR(__xludf.DUMMYFUNCTION("""COMPUTED_VALUE"""),89)</f>
        <v>89</v>
      </c>
      <c r="AE19" s="2">
        <f ca="1">IFERROR(__xludf.DUMMYFUNCTION("""COMPUTED_VALUE"""),89)</f>
        <v>89</v>
      </c>
      <c r="AF19" s="2">
        <f ca="1">IFERROR(__xludf.DUMMYFUNCTION("""COMPUTED_VALUE"""),89)</f>
        <v>89</v>
      </c>
      <c r="AG19" s="2">
        <f ca="1">IFERROR(__xludf.DUMMYFUNCTION("""COMPUTED_VALUE"""),90)</f>
        <v>90</v>
      </c>
      <c r="AH19" s="2">
        <f ca="1">IFERROR(__xludf.DUMMYFUNCTION("""COMPUTED_VALUE"""),91)</f>
        <v>91</v>
      </c>
      <c r="AI19" s="2">
        <f ca="1">IFERROR(__xludf.DUMMYFUNCTION("""COMPUTED_VALUE"""),91)</f>
        <v>91</v>
      </c>
      <c r="AJ19" s="2">
        <f ca="1">IFERROR(__xludf.DUMMYFUNCTION("""COMPUTED_VALUE"""),91)</f>
        <v>91</v>
      </c>
      <c r="AK19" s="2">
        <f ca="1">IFERROR(__xludf.DUMMYFUNCTION("""COMPUTED_VALUE"""),91)</f>
        <v>91</v>
      </c>
      <c r="AL19" s="2">
        <f ca="1">IFERROR(__xludf.DUMMYFUNCTION("""COMPUTED_VALUE"""),93)</f>
        <v>93</v>
      </c>
      <c r="AM19" s="2">
        <f ca="1">IFERROR(__xludf.DUMMYFUNCTION("""COMPUTED_VALUE"""),93)</f>
        <v>93</v>
      </c>
      <c r="AN19" s="2">
        <f ca="1">IFERROR(__xludf.DUMMYFUNCTION("""COMPUTED_VALUE"""),93)</f>
        <v>93</v>
      </c>
      <c r="AO19" s="2">
        <f ca="1">IFERROR(__xludf.DUMMYFUNCTION("""COMPUTED_VALUE"""),93)</f>
        <v>93</v>
      </c>
      <c r="AP19" s="2">
        <f ca="1">IFERROR(__xludf.DUMMYFUNCTION("""COMPUTED_VALUE"""),93)</f>
        <v>93</v>
      </c>
      <c r="AQ19" s="2">
        <f ca="1">IFERROR(__xludf.DUMMYFUNCTION("""COMPUTED_VALUE"""),93)</f>
        <v>93</v>
      </c>
      <c r="AR19" s="2">
        <f ca="1">IFERROR(__xludf.DUMMYFUNCTION("""COMPUTED_VALUE"""),93)</f>
        <v>93</v>
      </c>
      <c r="AS19" s="2">
        <f ca="1">IFERROR(__xludf.DUMMYFUNCTION("""COMPUTED_VALUE"""),93)</f>
        <v>93</v>
      </c>
      <c r="AT19" s="2">
        <f ca="1">IFERROR(__xludf.DUMMYFUNCTION("""COMPUTED_VALUE"""),93)</f>
        <v>93</v>
      </c>
      <c r="AU19" s="2">
        <f ca="1">IFERROR(__xludf.DUMMYFUNCTION("""COMPUTED_VALUE"""),93)</f>
        <v>93</v>
      </c>
    </row>
    <row r="20" spans="1:47" ht="12.5" x14ac:dyDescent="0.25">
      <c r="A20" s="2" t="str">
        <f ca="1">IFERROR(__xludf.DUMMYFUNCTION("""COMPUTED_VALUE"""),"Liaoning")</f>
        <v>Liaoning</v>
      </c>
      <c r="B20" s="2" t="str">
        <f ca="1">IFERROR(__xludf.DUMMYFUNCTION("""COMPUTED_VALUE"""),"Mainland China")</f>
        <v>Mainland China</v>
      </c>
      <c r="C20" s="2">
        <f ca="1">IFERROR(__xludf.DUMMYFUNCTION("""COMPUTED_VALUE"""),41.2956)</f>
        <v>41.2956</v>
      </c>
      <c r="D20" s="2">
        <f ca="1">IFERROR(__xludf.DUMMYFUNCTION("""COMPUTED_VALUE"""),122.6085)</f>
        <v>122.60850000000001</v>
      </c>
      <c r="E20" s="2">
        <f ca="1">IFERROR(__xludf.DUMMYFUNCTION("""COMPUTED_VALUE"""),2)</f>
        <v>2</v>
      </c>
      <c r="F20" s="2">
        <f ca="1">IFERROR(__xludf.DUMMYFUNCTION("""COMPUTED_VALUE"""),3)</f>
        <v>3</v>
      </c>
      <c r="G20" s="2">
        <f ca="1">IFERROR(__xludf.DUMMYFUNCTION("""COMPUTED_VALUE"""),4)</f>
        <v>4</v>
      </c>
      <c r="H20" s="2">
        <f ca="1">IFERROR(__xludf.DUMMYFUNCTION("""COMPUTED_VALUE"""),17)</f>
        <v>17</v>
      </c>
      <c r="I20" s="2">
        <f ca="1">IFERROR(__xludf.DUMMYFUNCTION("""COMPUTED_VALUE"""),21)</f>
        <v>21</v>
      </c>
      <c r="J20" s="2">
        <f ca="1">IFERROR(__xludf.DUMMYFUNCTION("""COMPUTED_VALUE"""),27)</f>
        <v>27</v>
      </c>
      <c r="K20" s="2">
        <f ca="1">IFERROR(__xludf.DUMMYFUNCTION("""COMPUTED_VALUE"""),34)</f>
        <v>34</v>
      </c>
      <c r="L20" s="2">
        <f ca="1">IFERROR(__xludf.DUMMYFUNCTION("""COMPUTED_VALUE"""),39)</f>
        <v>39</v>
      </c>
      <c r="M20" s="2">
        <f ca="1">IFERROR(__xludf.DUMMYFUNCTION("""COMPUTED_VALUE"""),41)</f>
        <v>41</v>
      </c>
      <c r="N20" s="2">
        <f ca="1">IFERROR(__xludf.DUMMYFUNCTION("""COMPUTED_VALUE"""),48)</f>
        <v>48</v>
      </c>
      <c r="O20" s="2">
        <f ca="1">IFERROR(__xludf.DUMMYFUNCTION("""COMPUTED_VALUE"""),64)</f>
        <v>64</v>
      </c>
      <c r="P20" s="2">
        <f ca="1">IFERROR(__xludf.DUMMYFUNCTION("""COMPUTED_VALUE"""),70)</f>
        <v>70</v>
      </c>
      <c r="Q20" s="2">
        <f ca="1">IFERROR(__xludf.DUMMYFUNCTION("""COMPUTED_VALUE"""),74)</f>
        <v>74</v>
      </c>
      <c r="R20" s="2">
        <f ca="1">IFERROR(__xludf.DUMMYFUNCTION("""COMPUTED_VALUE"""),81)</f>
        <v>81</v>
      </c>
      <c r="S20" s="2">
        <f ca="1">IFERROR(__xludf.DUMMYFUNCTION("""COMPUTED_VALUE"""),89)</f>
        <v>89</v>
      </c>
      <c r="T20" s="2">
        <f ca="1">IFERROR(__xludf.DUMMYFUNCTION("""COMPUTED_VALUE"""),94)</f>
        <v>94</v>
      </c>
      <c r="U20" s="2">
        <f ca="1">IFERROR(__xludf.DUMMYFUNCTION("""COMPUTED_VALUE"""),99)</f>
        <v>99</v>
      </c>
      <c r="V20" s="2">
        <f ca="1">IFERROR(__xludf.DUMMYFUNCTION("""COMPUTED_VALUE"""),105)</f>
        <v>105</v>
      </c>
      <c r="W20" s="2">
        <f ca="1">IFERROR(__xludf.DUMMYFUNCTION("""COMPUTED_VALUE"""),107)</f>
        <v>107</v>
      </c>
      <c r="X20" s="2">
        <f ca="1">IFERROR(__xludf.DUMMYFUNCTION("""COMPUTED_VALUE"""),108)</f>
        <v>108</v>
      </c>
      <c r="Y20" s="2">
        <f ca="1">IFERROR(__xludf.DUMMYFUNCTION("""COMPUTED_VALUE"""),111)</f>
        <v>111</v>
      </c>
      <c r="Z20" s="2">
        <f ca="1">IFERROR(__xludf.DUMMYFUNCTION("""COMPUTED_VALUE"""),116)</f>
        <v>116</v>
      </c>
      <c r="AA20" s="2">
        <f ca="1">IFERROR(__xludf.DUMMYFUNCTION("""COMPUTED_VALUE"""),117)</f>
        <v>117</v>
      </c>
      <c r="AB20" s="2">
        <f ca="1">IFERROR(__xludf.DUMMYFUNCTION("""COMPUTED_VALUE"""),119)</f>
        <v>119</v>
      </c>
      <c r="AC20" s="2">
        <f ca="1">IFERROR(__xludf.DUMMYFUNCTION("""COMPUTED_VALUE"""),119)</f>
        <v>119</v>
      </c>
      <c r="AD20" s="2">
        <f ca="1">IFERROR(__xludf.DUMMYFUNCTION("""COMPUTED_VALUE"""),121)</f>
        <v>121</v>
      </c>
      <c r="AE20" s="2">
        <f ca="1">IFERROR(__xludf.DUMMYFUNCTION("""COMPUTED_VALUE"""),121)</f>
        <v>121</v>
      </c>
      <c r="AF20" s="2">
        <f ca="1">IFERROR(__xludf.DUMMYFUNCTION("""COMPUTED_VALUE"""),121)</f>
        <v>121</v>
      </c>
      <c r="AG20" s="2">
        <f ca="1">IFERROR(__xludf.DUMMYFUNCTION("""COMPUTED_VALUE"""),121)</f>
        <v>121</v>
      </c>
      <c r="AH20" s="2">
        <f ca="1">IFERROR(__xludf.DUMMYFUNCTION("""COMPUTED_VALUE"""),121)</f>
        <v>121</v>
      </c>
      <c r="AI20" s="2">
        <f ca="1">IFERROR(__xludf.DUMMYFUNCTION("""COMPUTED_VALUE"""),121)</f>
        <v>121</v>
      </c>
      <c r="AJ20" s="2">
        <f ca="1">IFERROR(__xludf.DUMMYFUNCTION("""COMPUTED_VALUE"""),121)</f>
        <v>121</v>
      </c>
      <c r="AK20" s="2">
        <f ca="1">IFERROR(__xludf.DUMMYFUNCTION("""COMPUTED_VALUE"""),121)</f>
        <v>121</v>
      </c>
      <c r="AL20" s="2">
        <f ca="1">IFERROR(__xludf.DUMMYFUNCTION("""COMPUTED_VALUE"""),121)</f>
        <v>121</v>
      </c>
      <c r="AM20" s="2">
        <f ca="1">IFERROR(__xludf.DUMMYFUNCTION("""COMPUTED_VALUE"""),121)</f>
        <v>121</v>
      </c>
      <c r="AN20" s="2">
        <f ca="1">IFERROR(__xludf.DUMMYFUNCTION("""COMPUTED_VALUE"""),121)</f>
        <v>121</v>
      </c>
      <c r="AO20" s="2">
        <f ca="1">IFERROR(__xludf.DUMMYFUNCTION("""COMPUTED_VALUE"""),121)</f>
        <v>121</v>
      </c>
      <c r="AP20" s="2">
        <f ca="1">IFERROR(__xludf.DUMMYFUNCTION("""COMPUTED_VALUE"""),121)</f>
        <v>121</v>
      </c>
      <c r="AQ20" s="2">
        <f ca="1">IFERROR(__xludf.DUMMYFUNCTION("""COMPUTED_VALUE"""),121)</f>
        <v>121</v>
      </c>
      <c r="AR20" s="2">
        <f ca="1">IFERROR(__xludf.DUMMYFUNCTION("""COMPUTED_VALUE"""),122)</f>
        <v>122</v>
      </c>
      <c r="AS20" s="2">
        <f ca="1">IFERROR(__xludf.DUMMYFUNCTION("""COMPUTED_VALUE"""),122)</f>
        <v>122</v>
      </c>
      <c r="AT20" s="2">
        <f ca="1">IFERROR(__xludf.DUMMYFUNCTION("""COMPUTED_VALUE"""),125)</f>
        <v>125</v>
      </c>
      <c r="AU20" s="2">
        <f ca="1">IFERROR(__xludf.DUMMYFUNCTION("""COMPUTED_VALUE"""),125)</f>
        <v>125</v>
      </c>
    </row>
    <row r="21" spans="1:47" ht="12.5" x14ac:dyDescent="0.25">
      <c r="A21" s="2" t="str">
        <f ca="1">IFERROR(__xludf.DUMMYFUNCTION("""COMPUTED_VALUE"""),"Ningxia")</f>
        <v>Ningxia</v>
      </c>
      <c r="B21" s="2" t="str">
        <f ca="1">IFERROR(__xludf.DUMMYFUNCTION("""COMPUTED_VALUE"""),"Mainland China")</f>
        <v>Mainland China</v>
      </c>
      <c r="C21" s="2">
        <f ca="1">IFERROR(__xludf.DUMMYFUNCTION("""COMPUTED_VALUE"""),37.2692)</f>
        <v>37.269199999999998</v>
      </c>
      <c r="D21" s="2">
        <f ca="1">IFERROR(__xludf.DUMMYFUNCTION("""COMPUTED_VALUE"""),106.1655)</f>
        <v>106.16549999999999</v>
      </c>
      <c r="E21" s="2">
        <f ca="1">IFERROR(__xludf.DUMMYFUNCTION("""COMPUTED_VALUE"""),1)</f>
        <v>1</v>
      </c>
      <c r="F21" s="2">
        <f ca="1">IFERROR(__xludf.DUMMYFUNCTION("""COMPUTED_VALUE"""),1)</f>
        <v>1</v>
      </c>
      <c r="G21" s="2">
        <f ca="1">IFERROR(__xludf.DUMMYFUNCTION("""COMPUTED_VALUE"""),2)</f>
        <v>2</v>
      </c>
      <c r="H21" s="2">
        <f ca="1">IFERROR(__xludf.DUMMYFUNCTION("""COMPUTED_VALUE"""),3)</f>
        <v>3</v>
      </c>
      <c r="I21" s="2">
        <f ca="1">IFERROR(__xludf.DUMMYFUNCTION("""COMPUTED_VALUE"""),4)</f>
        <v>4</v>
      </c>
      <c r="J21" s="2">
        <f ca="1">IFERROR(__xludf.DUMMYFUNCTION("""COMPUTED_VALUE"""),7)</f>
        <v>7</v>
      </c>
      <c r="K21" s="2">
        <f ca="1">IFERROR(__xludf.DUMMYFUNCTION("""COMPUTED_VALUE"""),11)</f>
        <v>11</v>
      </c>
      <c r="L21" s="2">
        <f ca="1">IFERROR(__xludf.DUMMYFUNCTION("""COMPUTED_VALUE"""),12)</f>
        <v>12</v>
      </c>
      <c r="M21" s="2">
        <f ca="1">IFERROR(__xludf.DUMMYFUNCTION("""COMPUTED_VALUE"""),17)</f>
        <v>17</v>
      </c>
      <c r="N21" s="2">
        <f ca="1">IFERROR(__xludf.DUMMYFUNCTION("""COMPUTED_VALUE"""),21)</f>
        <v>21</v>
      </c>
      <c r="O21" s="2">
        <f ca="1">IFERROR(__xludf.DUMMYFUNCTION("""COMPUTED_VALUE"""),26)</f>
        <v>26</v>
      </c>
      <c r="P21" s="2">
        <f ca="1">IFERROR(__xludf.DUMMYFUNCTION("""COMPUTED_VALUE"""),28)</f>
        <v>28</v>
      </c>
      <c r="Q21" s="2">
        <f ca="1">IFERROR(__xludf.DUMMYFUNCTION("""COMPUTED_VALUE"""),31)</f>
        <v>31</v>
      </c>
      <c r="R21" s="2">
        <f ca="1">IFERROR(__xludf.DUMMYFUNCTION("""COMPUTED_VALUE"""),34)</f>
        <v>34</v>
      </c>
      <c r="S21" s="2">
        <f ca="1">IFERROR(__xludf.DUMMYFUNCTION("""COMPUTED_VALUE"""),34)</f>
        <v>34</v>
      </c>
      <c r="T21" s="2">
        <f ca="1">IFERROR(__xludf.DUMMYFUNCTION("""COMPUTED_VALUE"""),40)</f>
        <v>40</v>
      </c>
      <c r="U21" s="2">
        <f ca="1">IFERROR(__xludf.DUMMYFUNCTION("""COMPUTED_VALUE"""),43)</f>
        <v>43</v>
      </c>
      <c r="V21" s="2">
        <f ca="1">IFERROR(__xludf.DUMMYFUNCTION("""COMPUTED_VALUE"""),45)</f>
        <v>45</v>
      </c>
      <c r="W21" s="2">
        <f ca="1">IFERROR(__xludf.DUMMYFUNCTION("""COMPUTED_VALUE"""),45)</f>
        <v>45</v>
      </c>
      <c r="X21" s="2">
        <f ca="1">IFERROR(__xludf.DUMMYFUNCTION("""COMPUTED_VALUE"""),49)</f>
        <v>49</v>
      </c>
      <c r="Y21" s="2">
        <f ca="1">IFERROR(__xludf.DUMMYFUNCTION("""COMPUTED_VALUE"""),53)</f>
        <v>53</v>
      </c>
      <c r="Z21" s="2">
        <f ca="1">IFERROR(__xludf.DUMMYFUNCTION("""COMPUTED_VALUE"""),58)</f>
        <v>58</v>
      </c>
      <c r="AA21" s="2">
        <f ca="1">IFERROR(__xludf.DUMMYFUNCTION("""COMPUTED_VALUE"""),64)</f>
        <v>64</v>
      </c>
      <c r="AB21" s="2">
        <f ca="1">IFERROR(__xludf.DUMMYFUNCTION("""COMPUTED_VALUE"""),67)</f>
        <v>67</v>
      </c>
      <c r="AC21" s="2">
        <f ca="1">IFERROR(__xludf.DUMMYFUNCTION("""COMPUTED_VALUE"""),70)</f>
        <v>70</v>
      </c>
      <c r="AD21" s="2">
        <f ca="1">IFERROR(__xludf.DUMMYFUNCTION("""COMPUTED_VALUE"""),70)</f>
        <v>70</v>
      </c>
      <c r="AE21" s="2">
        <f ca="1">IFERROR(__xludf.DUMMYFUNCTION("""COMPUTED_VALUE"""),70)</f>
        <v>70</v>
      </c>
      <c r="AF21" s="2">
        <f ca="1">IFERROR(__xludf.DUMMYFUNCTION("""COMPUTED_VALUE"""),70)</f>
        <v>70</v>
      </c>
      <c r="AG21" s="2">
        <f ca="1">IFERROR(__xludf.DUMMYFUNCTION("""COMPUTED_VALUE"""),71)</f>
        <v>71</v>
      </c>
      <c r="AH21" s="2">
        <f ca="1">IFERROR(__xludf.DUMMYFUNCTION("""COMPUTED_VALUE"""),71)</f>
        <v>71</v>
      </c>
      <c r="AI21" s="2">
        <f ca="1">IFERROR(__xludf.DUMMYFUNCTION("""COMPUTED_VALUE"""),71)</f>
        <v>71</v>
      </c>
      <c r="AJ21" s="2">
        <f ca="1">IFERROR(__xludf.DUMMYFUNCTION("""COMPUTED_VALUE"""),71)</f>
        <v>71</v>
      </c>
      <c r="AK21" s="2">
        <f ca="1">IFERROR(__xludf.DUMMYFUNCTION("""COMPUTED_VALUE"""),71)</f>
        <v>71</v>
      </c>
      <c r="AL21" s="2">
        <f ca="1">IFERROR(__xludf.DUMMYFUNCTION("""COMPUTED_VALUE"""),71)</f>
        <v>71</v>
      </c>
      <c r="AM21" s="2">
        <f ca="1">IFERROR(__xludf.DUMMYFUNCTION("""COMPUTED_VALUE"""),71)</f>
        <v>71</v>
      </c>
      <c r="AN21" s="2">
        <f ca="1">IFERROR(__xludf.DUMMYFUNCTION("""COMPUTED_VALUE"""),71)</f>
        <v>71</v>
      </c>
      <c r="AO21" s="2">
        <f ca="1">IFERROR(__xludf.DUMMYFUNCTION("""COMPUTED_VALUE"""),72)</f>
        <v>72</v>
      </c>
      <c r="AP21" s="2">
        <f ca="1">IFERROR(__xludf.DUMMYFUNCTION("""COMPUTED_VALUE"""),72)</f>
        <v>72</v>
      </c>
      <c r="AQ21" s="2">
        <f ca="1">IFERROR(__xludf.DUMMYFUNCTION("""COMPUTED_VALUE"""),73)</f>
        <v>73</v>
      </c>
      <c r="AR21" s="2">
        <f ca="1">IFERROR(__xludf.DUMMYFUNCTION("""COMPUTED_VALUE"""),73)</f>
        <v>73</v>
      </c>
      <c r="AS21" s="2">
        <f ca="1">IFERROR(__xludf.DUMMYFUNCTION("""COMPUTED_VALUE"""),74)</f>
        <v>74</v>
      </c>
      <c r="AT21" s="2">
        <f ca="1">IFERROR(__xludf.DUMMYFUNCTION("""COMPUTED_VALUE"""),74)</f>
        <v>74</v>
      </c>
      <c r="AU21" s="2">
        <f ca="1">IFERROR(__xludf.DUMMYFUNCTION("""COMPUTED_VALUE"""),75)</f>
        <v>75</v>
      </c>
    </row>
    <row r="22" spans="1:47" ht="12.5" x14ac:dyDescent="0.25">
      <c r="A22" s="2" t="str">
        <f ca="1">IFERROR(__xludf.DUMMYFUNCTION("""COMPUTED_VALUE"""),"Qinghai")</f>
        <v>Qinghai</v>
      </c>
      <c r="B22" s="2" t="str">
        <f ca="1">IFERROR(__xludf.DUMMYFUNCTION("""COMPUTED_VALUE"""),"Mainland China")</f>
        <v>Mainland China</v>
      </c>
      <c r="C22" s="2">
        <f ca="1">IFERROR(__xludf.DUMMYFUNCTION("""COMPUTED_VALUE"""),35.7452)</f>
        <v>35.745199999999997</v>
      </c>
      <c r="D22" s="2">
        <f ca="1">IFERROR(__xludf.DUMMYFUNCTION("""COMPUTED_VALUE"""),95.9956)</f>
        <v>95.995599999999996</v>
      </c>
      <c r="E22" s="2">
        <f ca="1">IFERROR(__xludf.DUMMYFUNCTION("""COMPUTED_VALUE"""),0)</f>
        <v>0</v>
      </c>
      <c r="F22" s="2">
        <f ca="1">IFERROR(__xludf.DUMMYFUNCTION("""COMPUTED_VALUE"""),0)</f>
        <v>0</v>
      </c>
      <c r="G22" s="2">
        <f ca="1">IFERROR(__xludf.DUMMYFUNCTION("""COMPUTED_VALUE"""),0)</f>
        <v>0</v>
      </c>
      <c r="H22" s="2">
        <f ca="1">IFERROR(__xludf.DUMMYFUNCTION("""COMPUTED_VALUE"""),1)</f>
        <v>1</v>
      </c>
      <c r="I22" s="2">
        <f ca="1">IFERROR(__xludf.DUMMYFUNCTION("""COMPUTED_VALUE"""),1)</f>
        <v>1</v>
      </c>
      <c r="J22" s="2">
        <f ca="1">IFERROR(__xludf.DUMMYFUNCTION("""COMPUTED_VALUE"""),6)</f>
        <v>6</v>
      </c>
      <c r="K22" s="2">
        <f ca="1">IFERROR(__xludf.DUMMYFUNCTION("""COMPUTED_VALUE"""),6)</f>
        <v>6</v>
      </c>
      <c r="L22" s="2">
        <f ca="1">IFERROR(__xludf.DUMMYFUNCTION("""COMPUTED_VALUE"""),6)</f>
        <v>6</v>
      </c>
      <c r="M22" s="2">
        <f ca="1">IFERROR(__xludf.DUMMYFUNCTION("""COMPUTED_VALUE"""),8)</f>
        <v>8</v>
      </c>
      <c r="N22" s="2">
        <f ca="1">IFERROR(__xludf.DUMMYFUNCTION("""COMPUTED_VALUE"""),8)</f>
        <v>8</v>
      </c>
      <c r="O22" s="2">
        <f ca="1">IFERROR(__xludf.DUMMYFUNCTION("""COMPUTED_VALUE"""),9)</f>
        <v>9</v>
      </c>
      <c r="P22" s="2">
        <f ca="1">IFERROR(__xludf.DUMMYFUNCTION("""COMPUTED_VALUE"""),11)</f>
        <v>11</v>
      </c>
      <c r="Q22" s="2">
        <f ca="1">IFERROR(__xludf.DUMMYFUNCTION("""COMPUTED_VALUE"""),13)</f>
        <v>13</v>
      </c>
      <c r="R22" s="2">
        <f ca="1">IFERROR(__xludf.DUMMYFUNCTION("""COMPUTED_VALUE"""),15)</f>
        <v>15</v>
      </c>
      <c r="S22" s="2">
        <f ca="1">IFERROR(__xludf.DUMMYFUNCTION("""COMPUTED_VALUE"""),17)</f>
        <v>17</v>
      </c>
      <c r="T22" s="2">
        <f ca="1">IFERROR(__xludf.DUMMYFUNCTION("""COMPUTED_VALUE"""),18)</f>
        <v>18</v>
      </c>
      <c r="U22" s="2">
        <f ca="1">IFERROR(__xludf.DUMMYFUNCTION("""COMPUTED_VALUE"""),18)</f>
        <v>18</v>
      </c>
      <c r="V22" s="2">
        <f ca="1">IFERROR(__xludf.DUMMYFUNCTION("""COMPUTED_VALUE"""),18)</f>
        <v>18</v>
      </c>
      <c r="W22" s="2">
        <f ca="1">IFERROR(__xludf.DUMMYFUNCTION("""COMPUTED_VALUE"""),18)</f>
        <v>18</v>
      </c>
      <c r="X22" s="2">
        <f ca="1">IFERROR(__xludf.DUMMYFUNCTION("""COMPUTED_VALUE"""),18)</f>
        <v>18</v>
      </c>
      <c r="Y22" s="2">
        <f ca="1">IFERROR(__xludf.DUMMYFUNCTION("""COMPUTED_VALUE"""),18)</f>
        <v>18</v>
      </c>
      <c r="Z22" s="2">
        <f ca="1">IFERROR(__xludf.DUMMYFUNCTION("""COMPUTED_VALUE"""),18)</f>
        <v>18</v>
      </c>
      <c r="AA22" s="2">
        <f ca="1">IFERROR(__xludf.DUMMYFUNCTION("""COMPUTED_VALUE"""),18)</f>
        <v>18</v>
      </c>
      <c r="AB22" s="2">
        <f ca="1">IFERROR(__xludf.DUMMYFUNCTION("""COMPUTED_VALUE"""),18)</f>
        <v>18</v>
      </c>
      <c r="AC22" s="2">
        <f ca="1">IFERROR(__xludf.DUMMYFUNCTION("""COMPUTED_VALUE"""),18)</f>
        <v>18</v>
      </c>
      <c r="AD22" s="2">
        <f ca="1">IFERROR(__xludf.DUMMYFUNCTION("""COMPUTED_VALUE"""),18)</f>
        <v>18</v>
      </c>
      <c r="AE22" s="2">
        <f ca="1">IFERROR(__xludf.DUMMYFUNCTION("""COMPUTED_VALUE"""),18)</f>
        <v>18</v>
      </c>
      <c r="AF22" s="2">
        <f ca="1">IFERROR(__xludf.DUMMYFUNCTION("""COMPUTED_VALUE"""),18)</f>
        <v>18</v>
      </c>
      <c r="AG22" s="2">
        <f ca="1">IFERROR(__xludf.DUMMYFUNCTION("""COMPUTED_VALUE"""),18)</f>
        <v>18</v>
      </c>
      <c r="AH22" s="2">
        <f ca="1">IFERROR(__xludf.DUMMYFUNCTION("""COMPUTED_VALUE"""),18)</f>
        <v>18</v>
      </c>
      <c r="AI22" s="2">
        <f ca="1">IFERROR(__xludf.DUMMYFUNCTION("""COMPUTED_VALUE"""),18)</f>
        <v>18</v>
      </c>
      <c r="AJ22" s="2">
        <f ca="1">IFERROR(__xludf.DUMMYFUNCTION("""COMPUTED_VALUE"""),18)</f>
        <v>18</v>
      </c>
      <c r="AK22" s="2">
        <f ca="1">IFERROR(__xludf.DUMMYFUNCTION("""COMPUTED_VALUE"""),18)</f>
        <v>18</v>
      </c>
      <c r="AL22" s="2">
        <f ca="1">IFERROR(__xludf.DUMMYFUNCTION("""COMPUTED_VALUE"""),18)</f>
        <v>18</v>
      </c>
      <c r="AM22" s="2">
        <f ca="1">IFERROR(__xludf.DUMMYFUNCTION("""COMPUTED_VALUE"""),18)</f>
        <v>18</v>
      </c>
      <c r="AN22" s="2">
        <f ca="1">IFERROR(__xludf.DUMMYFUNCTION("""COMPUTED_VALUE"""),18)</f>
        <v>18</v>
      </c>
      <c r="AO22" s="2">
        <f ca="1">IFERROR(__xludf.DUMMYFUNCTION("""COMPUTED_VALUE"""),18)</f>
        <v>18</v>
      </c>
      <c r="AP22" s="2">
        <f ca="1">IFERROR(__xludf.DUMMYFUNCTION("""COMPUTED_VALUE"""),18)</f>
        <v>18</v>
      </c>
      <c r="AQ22" s="2">
        <f ca="1">IFERROR(__xludf.DUMMYFUNCTION("""COMPUTED_VALUE"""),18)</f>
        <v>18</v>
      </c>
      <c r="AR22" s="2">
        <f ca="1">IFERROR(__xludf.DUMMYFUNCTION("""COMPUTED_VALUE"""),18)</f>
        <v>18</v>
      </c>
      <c r="AS22" s="2">
        <f ca="1">IFERROR(__xludf.DUMMYFUNCTION("""COMPUTED_VALUE"""),18)</f>
        <v>18</v>
      </c>
      <c r="AT22" s="2">
        <f ca="1">IFERROR(__xludf.DUMMYFUNCTION("""COMPUTED_VALUE"""),18)</f>
        <v>18</v>
      </c>
      <c r="AU22" s="2">
        <f ca="1">IFERROR(__xludf.DUMMYFUNCTION("""COMPUTED_VALUE"""),18)</f>
        <v>18</v>
      </c>
    </row>
    <row r="23" spans="1:47" ht="12.5" x14ac:dyDescent="0.25">
      <c r="A23" s="2" t="str">
        <f ca="1">IFERROR(__xludf.DUMMYFUNCTION("""COMPUTED_VALUE"""),"Shaanxi")</f>
        <v>Shaanxi</v>
      </c>
      <c r="B23" s="2" t="str">
        <f ca="1">IFERROR(__xludf.DUMMYFUNCTION("""COMPUTED_VALUE"""),"Mainland China")</f>
        <v>Mainland China</v>
      </c>
      <c r="C23" s="2">
        <f ca="1">IFERROR(__xludf.DUMMYFUNCTION("""COMPUTED_VALUE"""),35.1917)</f>
        <v>35.191699999999997</v>
      </c>
      <c r="D23" s="2">
        <f ca="1">IFERROR(__xludf.DUMMYFUNCTION("""COMPUTED_VALUE"""),108.8701)</f>
        <v>108.87009999999999</v>
      </c>
      <c r="E23" s="2">
        <f ca="1">IFERROR(__xludf.DUMMYFUNCTION("""COMPUTED_VALUE"""),0)</f>
        <v>0</v>
      </c>
      <c r="F23" s="2">
        <f ca="1">IFERROR(__xludf.DUMMYFUNCTION("""COMPUTED_VALUE"""),3)</f>
        <v>3</v>
      </c>
      <c r="G23" s="2">
        <f ca="1">IFERROR(__xludf.DUMMYFUNCTION("""COMPUTED_VALUE"""),5)</f>
        <v>5</v>
      </c>
      <c r="H23" s="2">
        <f ca="1">IFERROR(__xludf.DUMMYFUNCTION("""COMPUTED_VALUE"""),15)</f>
        <v>15</v>
      </c>
      <c r="I23" s="2">
        <f ca="1">IFERROR(__xludf.DUMMYFUNCTION("""COMPUTED_VALUE"""),22)</f>
        <v>22</v>
      </c>
      <c r="J23" s="2">
        <f ca="1">IFERROR(__xludf.DUMMYFUNCTION("""COMPUTED_VALUE"""),35)</f>
        <v>35</v>
      </c>
      <c r="K23" s="2">
        <f ca="1">IFERROR(__xludf.DUMMYFUNCTION("""COMPUTED_VALUE"""),46)</f>
        <v>46</v>
      </c>
      <c r="L23" s="2">
        <f ca="1">IFERROR(__xludf.DUMMYFUNCTION("""COMPUTED_VALUE"""),56)</f>
        <v>56</v>
      </c>
      <c r="M23" s="2">
        <f ca="1">IFERROR(__xludf.DUMMYFUNCTION("""COMPUTED_VALUE"""),63)</f>
        <v>63</v>
      </c>
      <c r="N23" s="2">
        <f ca="1">IFERROR(__xludf.DUMMYFUNCTION("""COMPUTED_VALUE"""),87)</f>
        <v>87</v>
      </c>
      <c r="O23" s="2">
        <f ca="1">IFERROR(__xludf.DUMMYFUNCTION("""COMPUTED_VALUE"""),101)</f>
        <v>101</v>
      </c>
      <c r="P23" s="2">
        <f ca="1">IFERROR(__xludf.DUMMYFUNCTION("""COMPUTED_VALUE"""),116)</f>
        <v>116</v>
      </c>
      <c r="Q23" s="2">
        <f ca="1">IFERROR(__xludf.DUMMYFUNCTION("""COMPUTED_VALUE"""),128)</f>
        <v>128</v>
      </c>
      <c r="R23" s="2">
        <f ca="1">IFERROR(__xludf.DUMMYFUNCTION("""COMPUTED_VALUE"""),142)</f>
        <v>142</v>
      </c>
      <c r="S23" s="2">
        <f ca="1">IFERROR(__xludf.DUMMYFUNCTION("""COMPUTED_VALUE"""),165)</f>
        <v>165</v>
      </c>
      <c r="T23" s="2">
        <f ca="1">IFERROR(__xludf.DUMMYFUNCTION("""COMPUTED_VALUE"""),173)</f>
        <v>173</v>
      </c>
      <c r="U23" s="2">
        <f ca="1">IFERROR(__xludf.DUMMYFUNCTION("""COMPUTED_VALUE"""),184)</f>
        <v>184</v>
      </c>
      <c r="V23" s="2">
        <f ca="1">IFERROR(__xludf.DUMMYFUNCTION("""COMPUTED_VALUE"""),195)</f>
        <v>195</v>
      </c>
      <c r="W23" s="2">
        <f ca="1">IFERROR(__xludf.DUMMYFUNCTION("""COMPUTED_VALUE"""),208)</f>
        <v>208</v>
      </c>
      <c r="X23" s="2">
        <f ca="1">IFERROR(__xludf.DUMMYFUNCTION("""COMPUTED_VALUE"""),213)</f>
        <v>213</v>
      </c>
      <c r="Y23" s="2">
        <f ca="1">IFERROR(__xludf.DUMMYFUNCTION("""COMPUTED_VALUE"""),219)</f>
        <v>219</v>
      </c>
      <c r="Z23" s="2">
        <f ca="1">IFERROR(__xludf.DUMMYFUNCTION("""COMPUTED_VALUE"""),225)</f>
        <v>225</v>
      </c>
      <c r="AA23" s="2">
        <f ca="1">IFERROR(__xludf.DUMMYFUNCTION("""COMPUTED_VALUE"""),229)</f>
        <v>229</v>
      </c>
      <c r="AB23" s="2">
        <f ca="1">IFERROR(__xludf.DUMMYFUNCTION("""COMPUTED_VALUE"""),230)</f>
        <v>230</v>
      </c>
      <c r="AC23" s="2">
        <f ca="1">IFERROR(__xludf.DUMMYFUNCTION("""COMPUTED_VALUE"""),232)</f>
        <v>232</v>
      </c>
      <c r="AD23" s="2">
        <f ca="1">IFERROR(__xludf.DUMMYFUNCTION("""COMPUTED_VALUE"""),236)</f>
        <v>236</v>
      </c>
      <c r="AE23" s="2">
        <f ca="1">IFERROR(__xludf.DUMMYFUNCTION("""COMPUTED_VALUE"""),240)</f>
        <v>240</v>
      </c>
      <c r="AF23" s="2">
        <f ca="1">IFERROR(__xludf.DUMMYFUNCTION("""COMPUTED_VALUE"""),240)</f>
        <v>240</v>
      </c>
      <c r="AG23" s="2">
        <f ca="1">IFERROR(__xludf.DUMMYFUNCTION("""COMPUTED_VALUE"""),242)</f>
        <v>242</v>
      </c>
      <c r="AH23" s="2">
        <f ca="1">IFERROR(__xludf.DUMMYFUNCTION("""COMPUTED_VALUE"""),245)</f>
        <v>245</v>
      </c>
      <c r="AI23" s="2">
        <f ca="1">IFERROR(__xludf.DUMMYFUNCTION("""COMPUTED_VALUE"""),245)</f>
        <v>245</v>
      </c>
      <c r="AJ23" s="2">
        <f ca="1">IFERROR(__xludf.DUMMYFUNCTION("""COMPUTED_VALUE"""),245)</f>
        <v>245</v>
      </c>
      <c r="AK23" s="2">
        <f ca="1">IFERROR(__xludf.DUMMYFUNCTION("""COMPUTED_VALUE"""),245)</f>
        <v>245</v>
      </c>
      <c r="AL23" s="2">
        <f ca="1">IFERROR(__xludf.DUMMYFUNCTION("""COMPUTED_VALUE"""),245)</f>
        <v>245</v>
      </c>
      <c r="AM23" s="2">
        <f ca="1">IFERROR(__xludf.DUMMYFUNCTION("""COMPUTED_VALUE"""),245)</f>
        <v>245</v>
      </c>
      <c r="AN23" s="2">
        <f ca="1">IFERROR(__xludf.DUMMYFUNCTION("""COMPUTED_VALUE"""),245)</f>
        <v>245</v>
      </c>
      <c r="AO23" s="2">
        <f ca="1">IFERROR(__xludf.DUMMYFUNCTION("""COMPUTED_VALUE"""),245)</f>
        <v>245</v>
      </c>
      <c r="AP23" s="2">
        <f ca="1">IFERROR(__xludf.DUMMYFUNCTION("""COMPUTED_VALUE"""),245)</f>
        <v>245</v>
      </c>
      <c r="AQ23" s="2">
        <f ca="1">IFERROR(__xludf.DUMMYFUNCTION("""COMPUTED_VALUE"""),245)</f>
        <v>245</v>
      </c>
      <c r="AR23" s="2">
        <f ca="1">IFERROR(__xludf.DUMMYFUNCTION("""COMPUTED_VALUE"""),245)</f>
        <v>245</v>
      </c>
      <c r="AS23" s="2">
        <f ca="1">IFERROR(__xludf.DUMMYFUNCTION("""COMPUTED_VALUE"""),245)</f>
        <v>245</v>
      </c>
      <c r="AT23" s="2">
        <f ca="1">IFERROR(__xludf.DUMMYFUNCTION("""COMPUTED_VALUE"""),245)</f>
        <v>245</v>
      </c>
      <c r="AU23" s="2">
        <f ca="1">IFERROR(__xludf.DUMMYFUNCTION("""COMPUTED_VALUE"""),245)</f>
        <v>245</v>
      </c>
    </row>
    <row r="24" spans="1:47" ht="12.5" x14ac:dyDescent="0.25">
      <c r="A24" s="2" t="str">
        <f ca="1">IFERROR(__xludf.DUMMYFUNCTION("""COMPUTED_VALUE"""),"Shandong")</f>
        <v>Shandong</v>
      </c>
      <c r="B24" s="2" t="str">
        <f ca="1">IFERROR(__xludf.DUMMYFUNCTION("""COMPUTED_VALUE"""),"Mainland China")</f>
        <v>Mainland China</v>
      </c>
      <c r="C24" s="2">
        <f ca="1">IFERROR(__xludf.DUMMYFUNCTION("""COMPUTED_VALUE"""),36.3427)</f>
        <v>36.342700000000001</v>
      </c>
      <c r="D24" s="2">
        <f ca="1">IFERROR(__xludf.DUMMYFUNCTION("""COMPUTED_VALUE"""),118.1498)</f>
        <v>118.1498</v>
      </c>
      <c r="E24" s="2">
        <f ca="1">IFERROR(__xludf.DUMMYFUNCTION("""COMPUTED_VALUE"""),2)</f>
        <v>2</v>
      </c>
      <c r="F24" s="2">
        <f ca="1">IFERROR(__xludf.DUMMYFUNCTION("""COMPUTED_VALUE"""),6)</f>
        <v>6</v>
      </c>
      <c r="G24" s="2">
        <f ca="1">IFERROR(__xludf.DUMMYFUNCTION("""COMPUTED_VALUE"""),15)</f>
        <v>15</v>
      </c>
      <c r="H24" s="2">
        <f ca="1">IFERROR(__xludf.DUMMYFUNCTION("""COMPUTED_VALUE"""),27)</f>
        <v>27</v>
      </c>
      <c r="I24" s="2">
        <f ca="1">IFERROR(__xludf.DUMMYFUNCTION("""COMPUTED_VALUE"""),46)</f>
        <v>46</v>
      </c>
      <c r="J24" s="2">
        <f ca="1">IFERROR(__xludf.DUMMYFUNCTION("""COMPUTED_VALUE"""),75)</f>
        <v>75</v>
      </c>
      <c r="K24" s="2">
        <f ca="1">IFERROR(__xludf.DUMMYFUNCTION("""COMPUTED_VALUE"""),95)</f>
        <v>95</v>
      </c>
      <c r="L24" s="2">
        <f ca="1">IFERROR(__xludf.DUMMYFUNCTION("""COMPUTED_VALUE"""),130)</f>
        <v>130</v>
      </c>
      <c r="M24" s="2">
        <f ca="1">IFERROR(__xludf.DUMMYFUNCTION("""COMPUTED_VALUE"""),158)</f>
        <v>158</v>
      </c>
      <c r="N24" s="2">
        <f ca="1">IFERROR(__xludf.DUMMYFUNCTION("""COMPUTED_VALUE"""),184)</f>
        <v>184</v>
      </c>
      <c r="O24" s="2">
        <f ca="1">IFERROR(__xludf.DUMMYFUNCTION("""COMPUTED_VALUE"""),206)</f>
        <v>206</v>
      </c>
      <c r="P24" s="2">
        <f ca="1">IFERROR(__xludf.DUMMYFUNCTION("""COMPUTED_VALUE"""),230)</f>
        <v>230</v>
      </c>
      <c r="Q24" s="2">
        <f ca="1">IFERROR(__xludf.DUMMYFUNCTION("""COMPUTED_VALUE"""),259)</f>
        <v>259</v>
      </c>
      <c r="R24" s="2">
        <f ca="1">IFERROR(__xludf.DUMMYFUNCTION("""COMPUTED_VALUE"""),275)</f>
        <v>275</v>
      </c>
      <c r="S24" s="2">
        <f ca="1">IFERROR(__xludf.DUMMYFUNCTION("""COMPUTED_VALUE"""),307)</f>
        <v>307</v>
      </c>
      <c r="T24" s="2">
        <f ca="1">IFERROR(__xludf.DUMMYFUNCTION("""COMPUTED_VALUE"""),347)</f>
        <v>347</v>
      </c>
      <c r="U24" s="2">
        <f ca="1">IFERROR(__xludf.DUMMYFUNCTION("""COMPUTED_VALUE"""),386)</f>
        <v>386</v>
      </c>
      <c r="V24" s="2">
        <f ca="1">IFERROR(__xludf.DUMMYFUNCTION("""COMPUTED_VALUE"""),416)</f>
        <v>416</v>
      </c>
      <c r="W24" s="2">
        <f ca="1">IFERROR(__xludf.DUMMYFUNCTION("""COMPUTED_VALUE"""),444)</f>
        <v>444</v>
      </c>
      <c r="X24" s="2">
        <f ca="1">IFERROR(__xludf.DUMMYFUNCTION("""COMPUTED_VALUE"""),466)</f>
        <v>466</v>
      </c>
      <c r="Y24" s="2">
        <f ca="1">IFERROR(__xludf.DUMMYFUNCTION("""COMPUTED_VALUE"""),487)</f>
        <v>487</v>
      </c>
      <c r="Z24" s="2">
        <f ca="1">IFERROR(__xludf.DUMMYFUNCTION("""COMPUTED_VALUE"""),497)</f>
        <v>497</v>
      </c>
      <c r="AA24" s="2">
        <f ca="1">IFERROR(__xludf.DUMMYFUNCTION("""COMPUTED_VALUE"""),509)</f>
        <v>509</v>
      </c>
      <c r="AB24" s="2">
        <f ca="1">IFERROR(__xludf.DUMMYFUNCTION("""COMPUTED_VALUE"""),523)</f>
        <v>523</v>
      </c>
      <c r="AC24" s="2">
        <f ca="1">IFERROR(__xludf.DUMMYFUNCTION("""COMPUTED_VALUE"""),532)</f>
        <v>532</v>
      </c>
      <c r="AD24" s="2">
        <f ca="1">IFERROR(__xludf.DUMMYFUNCTION("""COMPUTED_VALUE"""),537)</f>
        <v>537</v>
      </c>
      <c r="AE24" s="2">
        <f ca="1">IFERROR(__xludf.DUMMYFUNCTION("""COMPUTED_VALUE"""),541)</f>
        <v>541</v>
      </c>
      <c r="AF24" s="2">
        <f ca="1">IFERROR(__xludf.DUMMYFUNCTION("""COMPUTED_VALUE"""),543)</f>
        <v>543</v>
      </c>
      <c r="AG24" s="2">
        <f ca="1">IFERROR(__xludf.DUMMYFUNCTION("""COMPUTED_VALUE"""),544)</f>
        <v>544</v>
      </c>
      <c r="AH24" s="2">
        <f ca="1">IFERROR(__xludf.DUMMYFUNCTION("""COMPUTED_VALUE"""),546)</f>
        <v>546</v>
      </c>
      <c r="AI24" s="2">
        <f ca="1">IFERROR(__xludf.DUMMYFUNCTION("""COMPUTED_VALUE"""),749)</f>
        <v>749</v>
      </c>
      <c r="AJ24" s="2">
        <f ca="1">IFERROR(__xludf.DUMMYFUNCTION("""COMPUTED_VALUE"""),750)</f>
        <v>750</v>
      </c>
      <c r="AK24" s="2">
        <f ca="1">IFERROR(__xludf.DUMMYFUNCTION("""COMPUTED_VALUE"""),754)</f>
        <v>754</v>
      </c>
      <c r="AL24" s="2">
        <f ca="1">IFERROR(__xludf.DUMMYFUNCTION("""COMPUTED_VALUE"""),755)</f>
        <v>755</v>
      </c>
      <c r="AM24" s="2">
        <f ca="1">IFERROR(__xludf.DUMMYFUNCTION("""COMPUTED_VALUE"""),756)</f>
        <v>756</v>
      </c>
      <c r="AN24" s="2">
        <f ca="1">IFERROR(__xludf.DUMMYFUNCTION("""COMPUTED_VALUE"""),756)</f>
        <v>756</v>
      </c>
      <c r="AO24" s="2">
        <f ca="1">IFERROR(__xludf.DUMMYFUNCTION("""COMPUTED_VALUE"""),756)</f>
        <v>756</v>
      </c>
      <c r="AP24" s="2">
        <f ca="1">IFERROR(__xludf.DUMMYFUNCTION("""COMPUTED_VALUE"""),756)</f>
        <v>756</v>
      </c>
      <c r="AQ24" s="2">
        <f ca="1">IFERROR(__xludf.DUMMYFUNCTION("""COMPUTED_VALUE"""),756)</f>
        <v>756</v>
      </c>
      <c r="AR24" s="2">
        <f ca="1">IFERROR(__xludf.DUMMYFUNCTION("""COMPUTED_VALUE"""),758)</f>
        <v>758</v>
      </c>
      <c r="AS24" s="2">
        <f ca="1">IFERROR(__xludf.DUMMYFUNCTION("""COMPUTED_VALUE"""),758)</f>
        <v>758</v>
      </c>
      <c r="AT24" s="2">
        <f ca="1">IFERROR(__xludf.DUMMYFUNCTION("""COMPUTED_VALUE"""),758)</f>
        <v>758</v>
      </c>
      <c r="AU24" s="2">
        <f ca="1">IFERROR(__xludf.DUMMYFUNCTION("""COMPUTED_VALUE"""),758)</f>
        <v>758</v>
      </c>
    </row>
    <row r="25" spans="1:47" ht="12.5" x14ac:dyDescent="0.25">
      <c r="A25" s="2" t="str">
        <f ca="1">IFERROR(__xludf.DUMMYFUNCTION("""COMPUTED_VALUE"""),"Shanghai")</f>
        <v>Shanghai</v>
      </c>
      <c r="B25" s="2" t="str">
        <f ca="1">IFERROR(__xludf.DUMMYFUNCTION("""COMPUTED_VALUE"""),"Mainland China")</f>
        <v>Mainland China</v>
      </c>
      <c r="C25" s="2">
        <f ca="1">IFERROR(__xludf.DUMMYFUNCTION("""COMPUTED_VALUE"""),31.202)</f>
        <v>31.202000000000002</v>
      </c>
      <c r="D25" s="2">
        <f ca="1">IFERROR(__xludf.DUMMYFUNCTION("""COMPUTED_VALUE"""),121.4491)</f>
        <v>121.4491</v>
      </c>
      <c r="E25" s="2">
        <f ca="1">IFERROR(__xludf.DUMMYFUNCTION("""COMPUTED_VALUE"""),9)</f>
        <v>9</v>
      </c>
      <c r="F25" s="2">
        <f ca="1">IFERROR(__xludf.DUMMYFUNCTION("""COMPUTED_VALUE"""),16)</f>
        <v>16</v>
      </c>
      <c r="G25" s="2">
        <f ca="1">IFERROR(__xludf.DUMMYFUNCTION("""COMPUTED_VALUE"""),20)</f>
        <v>20</v>
      </c>
      <c r="H25" s="2">
        <f ca="1">IFERROR(__xludf.DUMMYFUNCTION("""COMPUTED_VALUE"""),33)</f>
        <v>33</v>
      </c>
      <c r="I25" s="2">
        <f ca="1">IFERROR(__xludf.DUMMYFUNCTION("""COMPUTED_VALUE"""),40)</f>
        <v>40</v>
      </c>
      <c r="J25" s="2">
        <f ca="1">IFERROR(__xludf.DUMMYFUNCTION("""COMPUTED_VALUE"""),53)</f>
        <v>53</v>
      </c>
      <c r="K25" s="2">
        <f ca="1">IFERROR(__xludf.DUMMYFUNCTION("""COMPUTED_VALUE"""),66)</f>
        <v>66</v>
      </c>
      <c r="L25" s="2">
        <f ca="1">IFERROR(__xludf.DUMMYFUNCTION("""COMPUTED_VALUE"""),96)</f>
        <v>96</v>
      </c>
      <c r="M25" s="2">
        <f ca="1">IFERROR(__xludf.DUMMYFUNCTION("""COMPUTED_VALUE"""),112)</f>
        <v>112</v>
      </c>
      <c r="N25" s="2">
        <f ca="1">IFERROR(__xludf.DUMMYFUNCTION("""COMPUTED_VALUE"""),135)</f>
        <v>135</v>
      </c>
      <c r="O25" s="2">
        <f ca="1">IFERROR(__xludf.DUMMYFUNCTION("""COMPUTED_VALUE"""),169)</f>
        <v>169</v>
      </c>
      <c r="P25" s="2">
        <f ca="1">IFERROR(__xludf.DUMMYFUNCTION("""COMPUTED_VALUE"""),182)</f>
        <v>182</v>
      </c>
      <c r="Q25" s="2">
        <f ca="1">IFERROR(__xludf.DUMMYFUNCTION("""COMPUTED_VALUE"""),203)</f>
        <v>203</v>
      </c>
      <c r="R25" s="2">
        <f ca="1">IFERROR(__xludf.DUMMYFUNCTION("""COMPUTED_VALUE"""),219)</f>
        <v>219</v>
      </c>
      <c r="S25" s="2">
        <f ca="1">IFERROR(__xludf.DUMMYFUNCTION("""COMPUTED_VALUE"""),243)</f>
        <v>243</v>
      </c>
      <c r="T25" s="2">
        <f ca="1">IFERROR(__xludf.DUMMYFUNCTION("""COMPUTED_VALUE"""),257)</f>
        <v>257</v>
      </c>
      <c r="U25" s="2">
        <f ca="1">IFERROR(__xludf.DUMMYFUNCTION("""COMPUTED_VALUE"""),277)</f>
        <v>277</v>
      </c>
      <c r="V25" s="2">
        <f ca="1">IFERROR(__xludf.DUMMYFUNCTION("""COMPUTED_VALUE"""),286)</f>
        <v>286</v>
      </c>
      <c r="W25" s="2">
        <f ca="1">IFERROR(__xludf.DUMMYFUNCTION("""COMPUTED_VALUE"""),293)</f>
        <v>293</v>
      </c>
      <c r="X25" s="2">
        <f ca="1">IFERROR(__xludf.DUMMYFUNCTION("""COMPUTED_VALUE"""),299)</f>
        <v>299</v>
      </c>
      <c r="Y25" s="2">
        <f ca="1">IFERROR(__xludf.DUMMYFUNCTION("""COMPUTED_VALUE"""),303)</f>
        <v>303</v>
      </c>
      <c r="Z25" s="2">
        <f ca="1">IFERROR(__xludf.DUMMYFUNCTION("""COMPUTED_VALUE"""),311)</f>
        <v>311</v>
      </c>
      <c r="AA25" s="2">
        <f ca="1">IFERROR(__xludf.DUMMYFUNCTION("""COMPUTED_VALUE"""),315)</f>
        <v>315</v>
      </c>
      <c r="AB25" s="2">
        <f ca="1">IFERROR(__xludf.DUMMYFUNCTION("""COMPUTED_VALUE"""),318)</f>
        <v>318</v>
      </c>
      <c r="AC25" s="2">
        <f ca="1">IFERROR(__xludf.DUMMYFUNCTION("""COMPUTED_VALUE"""),326)</f>
        <v>326</v>
      </c>
      <c r="AD25" s="2">
        <f ca="1">IFERROR(__xludf.DUMMYFUNCTION("""COMPUTED_VALUE"""),328)</f>
        <v>328</v>
      </c>
      <c r="AE25" s="2">
        <f ca="1">IFERROR(__xludf.DUMMYFUNCTION("""COMPUTED_VALUE"""),333)</f>
        <v>333</v>
      </c>
      <c r="AF25" s="2">
        <f ca="1">IFERROR(__xludf.DUMMYFUNCTION("""COMPUTED_VALUE"""),333)</f>
        <v>333</v>
      </c>
      <c r="AG25" s="2">
        <f ca="1">IFERROR(__xludf.DUMMYFUNCTION("""COMPUTED_VALUE"""),333)</f>
        <v>333</v>
      </c>
      <c r="AH25" s="2">
        <f ca="1">IFERROR(__xludf.DUMMYFUNCTION("""COMPUTED_VALUE"""),334)</f>
        <v>334</v>
      </c>
      <c r="AI25" s="2">
        <f ca="1">IFERROR(__xludf.DUMMYFUNCTION("""COMPUTED_VALUE"""),334)</f>
        <v>334</v>
      </c>
      <c r="AJ25" s="2">
        <f ca="1">IFERROR(__xludf.DUMMYFUNCTION("""COMPUTED_VALUE"""),335)</f>
        <v>335</v>
      </c>
      <c r="AK25" s="2">
        <f ca="1">IFERROR(__xludf.DUMMYFUNCTION("""COMPUTED_VALUE"""),335)</f>
        <v>335</v>
      </c>
      <c r="AL25" s="2">
        <f ca="1">IFERROR(__xludf.DUMMYFUNCTION("""COMPUTED_VALUE"""),335)</f>
        <v>335</v>
      </c>
      <c r="AM25" s="2">
        <f ca="1">IFERROR(__xludf.DUMMYFUNCTION("""COMPUTED_VALUE"""),336)</f>
        <v>336</v>
      </c>
      <c r="AN25" s="2">
        <f ca="1">IFERROR(__xludf.DUMMYFUNCTION("""COMPUTED_VALUE"""),337)</f>
        <v>337</v>
      </c>
      <c r="AO25" s="2">
        <f ca="1">IFERROR(__xludf.DUMMYFUNCTION("""COMPUTED_VALUE"""),337)</f>
        <v>337</v>
      </c>
      <c r="AP25" s="2">
        <f ca="1">IFERROR(__xludf.DUMMYFUNCTION("""COMPUTED_VALUE"""),337)</f>
        <v>337</v>
      </c>
      <c r="AQ25" s="2">
        <f ca="1">IFERROR(__xludf.DUMMYFUNCTION("""COMPUTED_VALUE"""),337)</f>
        <v>337</v>
      </c>
      <c r="AR25" s="2">
        <f ca="1">IFERROR(__xludf.DUMMYFUNCTION("""COMPUTED_VALUE"""),337)</f>
        <v>337</v>
      </c>
      <c r="AS25" s="2">
        <f ca="1">IFERROR(__xludf.DUMMYFUNCTION("""COMPUTED_VALUE"""),337)</f>
        <v>337</v>
      </c>
      <c r="AT25" s="2">
        <f ca="1">IFERROR(__xludf.DUMMYFUNCTION("""COMPUTED_VALUE"""),338)</f>
        <v>338</v>
      </c>
      <c r="AU25" s="2">
        <f ca="1">IFERROR(__xludf.DUMMYFUNCTION("""COMPUTED_VALUE"""),338)</f>
        <v>338</v>
      </c>
    </row>
    <row r="26" spans="1:47" ht="12.5" x14ac:dyDescent="0.25">
      <c r="A26" s="2" t="str">
        <f ca="1">IFERROR(__xludf.DUMMYFUNCTION("""COMPUTED_VALUE"""),"Shanxi")</f>
        <v>Shanxi</v>
      </c>
      <c r="B26" s="2" t="str">
        <f ca="1">IFERROR(__xludf.DUMMYFUNCTION("""COMPUTED_VALUE"""),"Mainland China")</f>
        <v>Mainland China</v>
      </c>
      <c r="C26" s="2">
        <f ca="1">IFERROR(__xludf.DUMMYFUNCTION("""COMPUTED_VALUE"""),37.5777)</f>
        <v>37.5777</v>
      </c>
      <c r="D26" s="2">
        <f ca="1">IFERROR(__xludf.DUMMYFUNCTION("""COMPUTED_VALUE"""),112.2922)</f>
        <v>112.29219999999999</v>
      </c>
      <c r="E26" s="2">
        <f ca="1">IFERROR(__xludf.DUMMYFUNCTION("""COMPUTED_VALUE"""),1)</f>
        <v>1</v>
      </c>
      <c r="F26" s="2">
        <f ca="1">IFERROR(__xludf.DUMMYFUNCTION("""COMPUTED_VALUE"""),1)</f>
        <v>1</v>
      </c>
      <c r="G26" s="2">
        <f ca="1">IFERROR(__xludf.DUMMYFUNCTION("""COMPUTED_VALUE"""),1)</f>
        <v>1</v>
      </c>
      <c r="H26" s="2">
        <f ca="1">IFERROR(__xludf.DUMMYFUNCTION("""COMPUTED_VALUE"""),6)</f>
        <v>6</v>
      </c>
      <c r="I26" s="2">
        <f ca="1">IFERROR(__xludf.DUMMYFUNCTION("""COMPUTED_VALUE"""),9)</f>
        <v>9</v>
      </c>
      <c r="J26" s="2">
        <f ca="1">IFERROR(__xludf.DUMMYFUNCTION("""COMPUTED_VALUE"""),13)</f>
        <v>13</v>
      </c>
      <c r="K26" s="2">
        <f ca="1">IFERROR(__xludf.DUMMYFUNCTION("""COMPUTED_VALUE"""),27)</f>
        <v>27</v>
      </c>
      <c r="L26" s="2">
        <f ca="1">IFERROR(__xludf.DUMMYFUNCTION("""COMPUTED_VALUE"""),27)</f>
        <v>27</v>
      </c>
      <c r="M26" s="2">
        <f ca="1">IFERROR(__xludf.DUMMYFUNCTION("""COMPUTED_VALUE"""),35)</f>
        <v>35</v>
      </c>
      <c r="N26" s="2">
        <f ca="1">IFERROR(__xludf.DUMMYFUNCTION("""COMPUTED_VALUE"""),39)</f>
        <v>39</v>
      </c>
      <c r="O26" s="2">
        <f ca="1">IFERROR(__xludf.DUMMYFUNCTION("""COMPUTED_VALUE"""),47)</f>
        <v>47</v>
      </c>
      <c r="P26" s="2">
        <f ca="1">IFERROR(__xludf.DUMMYFUNCTION("""COMPUTED_VALUE"""),66)</f>
        <v>66</v>
      </c>
      <c r="Q26" s="2">
        <f ca="1">IFERROR(__xludf.DUMMYFUNCTION("""COMPUTED_VALUE"""),74)</f>
        <v>74</v>
      </c>
      <c r="R26" s="2">
        <f ca="1">IFERROR(__xludf.DUMMYFUNCTION("""COMPUTED_VALUE"""),81)</f>
        <v>81</v>
      </c>
      <c r="S26" s="2">
        <f ca="1">IFERROR(__xludf.DUMMYFUNCTION("""COMPUTED_VALUE"""),81)</f>
        <v>81</v>
      </c>
      <c r="T26" s="2">
        <f ca="1">IFERROR(__xludf.DUMMYFUNCTION("""COMPUTED_VALUE"""),96)</f>
        <v>96</v>
      </c>
      <c r="U26" s="2">
        <f ca="1">IFERROR(__xludf.DUMMYFUNCTION("""COMPUTED_VALUE"""),104)</f>
        <v>104</v>
      </c>
      <c r="V26" s="2">
        <f ca="1">IFERROR(__xludf.DUMMYFUNCTION("""COMPUTED_VALUE"""),115)</f>
        <v>115</v>
      </c>
      <c r="W26" s="2">
        <f ca="1">IFERROR(__xludf.DUMMYFUNCTION("""COMPUTED_VALUE"""),119)</f>
        <v>119</v>
      </c>
      <c r="X26" s="2">
        <f ca="1">IFERROR(__xludf.DUMMYFUNCTION("""COMPUTED_VALUE"""),119)</f>
        <v>119</v>
      </c>
      <c r="Y26" s="2">
        <f ca="1">IFERROR(__xludf.DUMMYFUNCTION("""COMPUTED_VALUE"""),124)</f>
        <v>124</v>
      </c>
      <c r="Z26" s="2">
        <f ca="1">IFERROR(__xludf.DUMMYFUNCTION("""COMPUTED_VALUE"""),126)</f>
        <v>126</v>
      </c>
      <c r="AA26" s="2">
        <f ca="1">IFERROR(__xludf.DUMMYFUNCTION("""COMPUTED_VALUE"""),126)</f>
        <v>126</v>
      </c>
      <c r="AB26" s="2">
        <f ca="1">IFERROR(__xludf.DUMMYFUNCTION("""COMPUTED_VALUE"""),127)</f>
        <v>127</v>
      </c>
      <c r="AC26" s="2">
        <f ca="1">IFERROR(__xludf.DUMMYFUNCTION("""COMPUTED_VALUE"""),128)</f>
        <v>128</v>
      </c>
      <c r="AD26" s="2">
        <f ca="1">IFERROR(__xludf.DUMMYFUNCTION("""COMPUTED_VALUE"""),129)</f>
        <v>129</v>
      </c>
      <c r="AE26" s="2">
        <f ca="1">IFERROR(__xludf.DUMMYFUNCTION("""COMPUTED_VALUE"""),130)</f>
        <v>130</v>
      </c>
      <c r="AF26" s="2">
        <f ca="1">IFERROR(__xludf.DUMMYFUNCTION("""COMPUTED_VALUE"""),131)</f>
        <v>131</v>
      </c>
      <c r="AG26" s="2">
        <f ca="1">IFERROR(__xludf.DUMMYFUNCTION("""COMPUTED_VALUE"""),131)</f>
        <v>131</v>
      </c>
      <c r="AH26" s="2">
        <f ca="1">IFERROR(__xludf.DUMMYFUNCTION("""COMPUTED_VALUE"""),132)</f>
        <v>132</v>
      </c>
      <c r="AI26" s="2">
        <f ca="1">IFERROR(__xludf.DUMMYFUNCTION("""COMPUTED_VALUE"""),132)</f>
        <v>132</v>
      </c>
      <c r="AJ26" s="2">
        <f ca="1">IFERROR(__xludf.DUMMYFUNCTION("""COMPUTED_VALUE"""),132)</f>
        <v>132</v>
      </c>
      <c r="AK26" s="2">
        <f ca="1">IFERROR(__xludf.DUMMYFUNCTION("""COMPUTED_VALUE"""),132)</f>
        <v>132</v>
      </c>
      <c r="AL26" s="2">
        <f ca="1">IFERROR(__xludf.DUMMYFUNCTION("""COMPUTED_VALUE"""),133)</f>
        <v>133</v>
      </c>
      <c r="AM26" s="2">
        <f ca="1">IFERROR(__xludf.DUMMYFUNCTION("""COMPUTED_VALUE"""),133)</f>
        <v>133</v>
      </c>
      <c r="AN26" s="2">
        <f ca="1">IFERROR(__xludf.DUMMYFUNCTION("""COMPUTED_VALUE"""),133)</f>
        <v>133</v>
      </c>
      <c r="AO26" s="2">
        <f ca="1">IFERROR(__xludf.DUMMYFUNCTION("""COMPUTED_VALUE"""),133)</f>
        <v>133</v>
      </c>
      <c r="AP26" s="2">
        <f ca="1">IFERROR(__xludf.DUMMYFUNCTION("""COMPUTED_VALUE"""),133)</f>
        <v>133</v>
      </c>
      <c r="AQ26" s="2">
        <f ca="1">IFERROR(__xludf.DUMMYFUNCTION("""COMPUTED_VALUE"""),133)</f>
        <v>133</v>
      </c>
      <c r="AR26" s="2">
        <f ca="1">IFERROR(__xludf.DUMMYFUNCTION("""COMPUTED_VALUE"""),133)</f>
        <v>133</v>
      </c>
      <c r="AS26" s="2">
        <f ca="1">IFERROR(__xludf.DUMMYFUNCTION("""COMPUTED_VALUE"""),133)</f>
        <v>133</v>
      </c>
      <c r="AT26" s="2">
        <f ca="1">IFERROR(__xludf.DUMMYFUNCTION("""COMPUTED_VALUE"""),133)</f>
        <v>133</v>
      </c>
      <c r="AU26" s="2">
        <f ca="1">IFERROR(__xludf.DUMMYFUNCTION("""COMPUTED_VALUE"""),133)</f>
        <v>133</v>
      </c>
    </row>
    <row r="27" spans="1:47" ht="12.5" x14ac:dyDescent="0.25">
      <c r="A27" s="2" t="str">
        <f ca="1">IFERROR(__xludf.DUMMYFUNCTION("""COMPUTED_VALUE"""),"Sichuan")</f>
        <v>Sichuan</v>
      </c>
      <c r="B27" s="2" t="str">
        <f ca="1">IFERROR(__xludf.DUMMYFUNCTION("""COMPUTED_VALUE"""),"Mainland China")</f>
        <v>Mainland China</v>
      </c>
      <c r="C27" s="2">
        <f ca="1">IFERROR(__xludf.DUMMYFUNCTION("""COMPUTED_VALUE"""),30.6171)</f>
        <v>30.617100000000001</v>
      </c>
      <c r="D27" s="2">
        <f ca="1">IFERROR(__xludf.DUMMYFUNCTION("""COMPUTED_VALUE"""),102.7103)</f>
        <v>102.7103</v>
      </c>
      <c r="E27" s="2">
        <f ca="1">IFERROR(__xludf.DUMMYFUNCTION("""COMPUTED_VALUE"""),5)</f>
        <v>5</v>
      </c>
      <c r="F27" s="2">
        <f ca="1">IFERROR(__xludf.DUMMYFUNCTION("""COMPUTED_VALUE"""),8)</f>
        <v>8</v>
      </c>
      <c r="G27" s="2">
        <f ca="1">IFERROR(__xludf.DUMMYFUNCTION("""COMPUTED_VALUE"""),15)</f>
        <v>15</v>
      </c>
      <c r="H27" s="2">
        <f ca="1">IFERROR(__xludf.DUMMYFUNCTION("""COMPUTED_VALUE"""),28)</f>
        <v>28</v>
      </c>
      <c r="I27" s="2">
        <f ca="1">IFERROR(__xludf.DUMMYFUNCTION("""COMPUTED_VALUE"""),44)</f>
        <v>44</v>
      </c>
      <c r="J27" s="2">
        <f ca="1">IFERROR(__xludf.DUMMYFUNCTION("""COMPUTED_VALUE"""),69)</f>
        <v>69</v>
      </c>
      <c r="K27" s="2">
        <f ca="1">IFERROR(__xludf.DUMMYFUNCTION("""COMPUTED_VALUE"""),90)</f>
        <v>90</v>
      </c>
      <c r="L27" s="2">
        <f ca="1">IFERROR(__xludf.DUMMYFUNCTION("""COMPUTED_VALUE"""),108)</f>
        <v>108</v>
      </c>
      <c r="M27" s="2">
        <f ca="1">IFERROR(__xludf.DUMMYFUNCTION("""COMPUTED_VALUE"""),142)</f>
        <v>142</v>
      </c>
      <c r="N27" s="2">
        <f ca="1">IFERROR(__xludf.DUMMYFUNCTION("""COMPUTED_VALUE"""),177)</f>
        <v>177</v>
      </c>
      <c r="O27" s="2">
        <f ca="1">IFERROR(__xludf.DUMMYFUNCTION("""COMPUTED_VALUE"""),207)</f>
        <v>207</v>
      </c>
      <c r="P27" s="2">
        <f ca="1">IFERROR(__xludf.DUMMYFUNCTION("""COMPUTED_VALUE"""),231)</f>
        <v>231</v>
      </c>
      <c r="Q27" s="2">
        <f ca="1">IFERROR(__xludf.DUMMYFUNCTION("""COMPUTED_VALUE"""),254)</f>
        <v>254</v>
      </c>
      <c r="R27" s="2">
        <f ca="1">IFERROR(__xludf.DUMMYFUNCTION("""COMPUTED_VALUE"""),282)</f>
        <v>282</v>
      </c>
      <c r="S27" s="2">
        <f ca="1">IFERROR(__xludf.DUMMYFUNCTION("""COMPUTED_VALUE"""),301)</f>
        <v>301</v>
      </c>
      <c r="T27" s="2">
        <f ca="1">IFERROR(__xludf.DUMMYFUNCTION("""COMPUTED_VALUE"""),321)</f>
        <v>321</v>
      </c>
      <c r="U27" s="2">
        <f ca="1">IFERROR(__xludf.DUMMYFUNCTION("""COMPUTED_VALUE"""),344)</f>
        <v>344</v>
      </c>
      <c r="V27" s="2">
        <f ca="1">IFERROR(__xludf.DUMMYFUNCTION("""COMPUTED_VALUE"""),364)</f>
        <v>364</v>
      </c>
      <c r="W27" s="2">
        <f ca="1">IFERROR(__xludf.DUMMYFUNCTION("""COMPUTED_VALUE"""),386)</f>
        <v>386</v>
      </c>
      <c r="X27" s="2">
        <f ca="1">IFERROR(__xludf.DUMMYFUNCTION("""COMPUTED_VALUE"""),405)</f>
        <v>405</v>
      </c>
      <c r="Y27" s="2">
        <f ca="1">IFERROR(__xludf.DUMMYFUNCTION("""COMPUTED_VALUE"""),417)</f>
        <v>417</v>
      </c>
      <c r="Z27" s="2">
        <f ca="1">IFERROR(__xludf.DUMMYFUNCTION("""COMPUTED_VALUE"""),436)</f>
        <v>436</v>
      </c>
      <c r="AA27" s="2">
        <f ca="1">IFERROR(__xludf.DUMMYFUNCTION("""COMPUTED_VALUE"""),451)</f>
        <v>451</v>
      </c>
      <c r="AB27" s="2">
        <f ca="1">IFERROR(__xludf.DUMMYFUNCTION("""COMPUTED_VALUE"""),463)</f>
        <v>463</v>
      </c>
      <c r="AC27" s="2">
        <f ca="1">IFERROR(__xludf.DUMMYFUNCTION("""COMPUTED_VALUE"""),470)</f>
        <v>470</v>
      </c>
      <c r="AD27" s="2">
        <f ca="1">IFERROR(__xludf.DUMMYFUNCTION("""COMPUTED_VALUE"""),481)</f>
        <v>481</v>
      </c>
      <c r="AE27" s="2">
        <f ca="1">IFERROR(__xludf.DUMMYFUNCTION("""COMPUTED_VALUE"""),495)</f>
        <v>495</v>
      </c>
      <c r="AF27" s="2">
        <f ca="1">IFERROR(__xludf.DUMMYFUNCTION("""COMPUTED_VALUE"""),508)</f>
        <v>508</v>
      </c>
      <c r="AG27" s="2">
        <f ca="1">IFERROR(__xludf.DUMMYFUNCTION("""COMPUTED_VALUE"""),514)</f>
        <v>514</v>
      </c>
      <c r="AH27" s="2">
        <f ca="1">IFERROR(__xludf.DUMMYFUNCTION("""COMPUTED_VALUE"""),520)</f>
        <v>520</v>
      </c>
      <c r="AI27" s="2">
        <f ca="1">IFERROR(__xludf.DUMMYFUNCTION("""COMPUTED_VALUE"""),525)</f>
        <v>525</v>
      </c>
      <c r="AJ27" s="2">
        <f ca="1">IFERROR(__xludf.DUMMYFUNCTION("""COMPUTED_VALUE"""),526)</f>
        <v>526</v>
      </c>
      <c r="AK27" s="2">
        <f ca="1">IFERROR(__xludf.DUMMYFUNCTION("""COMPUTED_VALUE"""),526)</f>
        <v>526</v>
      </c>
      <c r="AL27" s="2">
        <f ca="1">IFERROR(__xludf.DUMMYFUNCTION("""COMPUTED_VALUE"""),527)</f>
        <v>527</v>
      </c>
      <c r="AM27" s="2">
        <f ca="1">IFERROR(__xludf.DUMMYFUNCTION("""COMPUTED_VALUE"""),529)</f>
        <v>529</v>
      </c>
      <c r="AN27" s="2">
        <f ca="1">IFERROR(__xludf.DUMMYFUNCTION("""COMPUTED_VALUE"""),531)</f>
        <v>531</v>
      </c>
      <c r="AO27" s="2">
        <f ca="1">IFERROR(__xludf.DUMMYFUNCTION("""COMPUTED_VALUE"""),534)</f>
        <v>534</v>
      </c>
      <c r="AP27" s="2">
        <f ca="1">IFERROR(__xludf.DUMMYFUNCTION("""COMPUTED_VALUE"""),538)</f>
        <v>538</v>
      </c>
      <c r="AQ27" s="2">
        <f ca="1">IFERROR(__xludf.DUMMYFUNCTION("""COMPUTED_VALUE"""),538)</f>
        <v>538</v>
      </c>
      <c r="AR27" s="2">
        <f ca="1">IFERROR(__xludf.DUMMYFUNCTION("""COMPUTED_VALUE"""),538)</f>
        <v>538</v>
      </c>
      <c r="AS27" s="2">
        <f ca="1">IFERROR(__xludf.DUMMYFUNCTION("""COMPUTED_VALUE"""),538)</f>
        <v>538</v>
      </c>
      <c r="AT27" s="2">
        <f ca="1">IFERROR(__xludf.DUMMYFUNCTION("""COMPUTED_VALUE"""),538)</f>
        <v>538</v>
      </c>
      <c r="AU27" s="2">
        <f ca="1">IFERROR(__xludf.DUMMYFUNCTION("""COMPUTED_VALUE"""),538)</f>
        <v>538</v>
      </c>
    </row>
    <row r="28" spans="1:47" ht="12.5" x14ac:dyDescent="0.25">
      <c r="A28" s="2" t="str">
        <f ca="1">IFERROR(__xludf.DUMMYFUNCTION("""COMPUTED_VALUE"""),"Tianjin")</f>
        <v>Tianjin</v>
      </c>
      <c r="B28" s="2" t="str">
        <f ca="1">IFERROR(__xludf.DUMMYFUNCTION("""COMPUTED_VALUE"""),"Mainland China")</f>
        <v>Mainland China</v>
      </c>
      <c r="C28" s="2">
        <f ca="1">IFERROR(__xludf.DUMMYFUNCTION("""COMPUTED_VALUE"""),39.3054)</f>
        <v>39.305399999999999</v>
      </c>
      <c r="D28" s="2">
        <f ca="1">IFERROR(__xludf.DUMMYFUNCTION("""COMPUTED_VALUE"""),117.323)</f>
        <v>117.32299999999999</v>
      </c>
      <c r="E28" s="2">
        <f ca="1">IFERROR(__xludf.DUMMYFUNCTION("""COMPUTED_VALUE"""),4)</f>
        <v>4</v>
      </c>
      <c r="F28" s="2">
        <f ca="1">IFERROR(__xludf.DUMMYFUNCTION("""COMPUTED_VALUE"""),4)</f>
        <v>4</v>
      </c>
      <c r="G28" s="2">
        <f ca="1">IFERROR(__xludf.DUMMYFUNCTION("""COMPUTED_VALUE"""),8)</f>
        <v>8</v>
      </c>
      <c r="H28" s="2">
        <f ca="1">IFERROR(__xludf.DUMMYFUNCTION("""COMPUTED_VALUE"""),10)</f>
        <v>10</v>
      </c>
      <c r="I28" s="2">
        <f ca="1">IFERROR(__xludf.DUMMYFUNCTION("""COMPUTED_VALUE"""),14)</f>
        <v>14</v>
      </c>
      <c r="J28" s="2">
        <f ca="1">IFERROR(__xludf.DUMMYFUNCTION("""COMPUTED_VALUE"""),23)</f>
        <v>23</v>
      </c>
      <c r="K28" s="2">
        <f ca="1">IFERROR(__xludf.DUMMYFUNCTION("""COMPUTED_VALUE"""),24)</f>
        <v>24</v>
      </c>
      <c r="L28" s="2">
        <f ca="1">IFERROR(__xludf.DUMMYFUNCTION("""COMPUTED_VALUE"""),27)</f>
        <v>27</v>
      </c>
      <c r="M28" s="2">
        <f ca="1">IFERROR(__xludf.DUMMYFUNCTION("""COMPUTED_VALUE"""),31)</f>
        <v>31</v>
      </c>
      <c r="N28" s="2">
        <f ca="1">IFERROR(__xludf.DUMMYFUNCTION("""COMPUTED_VALUE"""),32)</f>
        <v>32</v>
      </c>
      <c r="O28" s="2">
        <f ca="1">IFERROR(__xludf.DUMMYFUNCTION("""COMPUTED_VALUE"""),41)</f>
        <v>41</v>
      </c>
      <c r="P28" s="2">
        <f ca="1">IFERROR(__xludf.DUMMYFUNCTION("""COMPUTED_VALUE"""),48)</f>
        <v>48</v>
      </c>
      <c r="Q28" s="2">
        <f ca="1">IFERROR(__xludf.DUMMYFUNCTION("""COMPUTED_VALUE"""),60)</f>
        <v>60</v>
      </c>
      <c r="R28" s="2">
        <f ca="1">IFERROR(__xludf.DUMMYFUNCTION("""COMPUTED_VALUE"""),67)</f>
        <v>67</v>
      </c>
      <c r="S28" s="2">
        <f ca="1">IFERROR(__xludf.DUMMYFUNCTION("""COMPUTED_VALUE"""),69)</f>
        <v>69</v>
      </c>
      <c r="T28" s="2">
        <f ca="1">IFERROR(__xludf.DUMMYFUNCTION("""COMPUTED_VALUE"""),79)</f>
        <v>79</v>
      </c>
      <c r="U28" s="2">
        <f ca="1">IFERROR(__xludf.DUMMYFUNCTION("""COMPUTED_VALUE"""),81)</f>
        <v>81</v>
      </c>
      <c r="V28" s="2">
        <f ca="1">IFERROR(__xludf.DUMMYFUNCTION("""COMPUTED_VALUE"""),88)</f>
        <v>88</v>
      </c>
      <c r="W28" s="2">
        <f ca="1">IFERROR(__xludf.DUMMYFUNCTION("""COMPUTED_VALUE"""),91)</f>
        <v>91</v>
      </c>
      <c r="X28" s="2">
        <f ca="1">IFERROR(__xludf.DUMMYFUNCTION("""COMPUTED_VALUE"""),95)</f>
        <v>95</v>
      </c>
      <c r="Y28" s="2">
        <f ca="1">IFERROR(__xludf.DUMMYFUNCTION("""COMPUTED_VALUE"""),106)</f>
        <v>106</v>
      </c>
      <c r="Z28" s="2">
        <f ca="1">IFERROR(__xludf.DUMMYFUNCTION("""COMPUTED_VALUE"""),112)</f>
        <v>112</v>
      </c>
      <c r="AA28" s="2">
        <f ca="1">IFERROR(__xludf.DUMMYFUNCTION("""COMPUTED_VALUE"""),119)</f>
        <v>119</v>
      </c>
      <c r="AB28" s="2">
        <f ca="1">IFERROR(__xludf.DUMMYFUNCTION("""COMPUTED_VALUE"""),120)</f>
        <v>120</v>
      </c>
      <c r="AC28" s="2">
        <f ca="1">IFERROR(__xludf.DUMMYFUNCTION("""COMPUTED_VALUE"""),122)</f>
        <v>122</v>
      </c>
      <c r="AD28" s="2">
        <f ca="1">IFERROR(__xludf.DUMMYFUNCTION("""COMPUTED_VALUE"""),124)</f>
        <v>124</v>
      </c>
      <c r="AE28" s="2">
        <f ca="1">IFERROR(__xludf.DUMMYFUNCTION("""COMPUTED_VALUE"""),125)</f>
        <v>125</v>
      </c>
      <c r="AF28" s="2">
        <f ca="1">IFERROR(__xludf.DUMMYFUNCTION("""COMPUTED_VALUE"""),128)</f>
        <v>128</v>
      </c>
      <c r="AG28" s="2">
        <f ca="1">IFERROR(__xludf.DUMMYFUNCTION("""COMPUTED_VALUE"""),130)</f>
        <v>130</v>
      </c>
      <c r="AH28" s="2">
        <f ca="1">IFERROR(__xludf.DUMMYFUNCTION("""COMPUTED_VALUE"""),131)</f>
        <v>131</v>
      </c>
      <c r="AI28" s="2">
        <f ca="1">IFERROR(__xludf.DUMMYFUNCTION("""COMPUTED_VALUE"""),132)</f>
        <v>132</v>
      </c>
      <c r="AJ28" s="2">
        <f ca="1">IFERROR(__xludf.DUMMYFUNCTION("""COMPUTED_VALUE"""),135)</f>
        <v>135</v>
      </c>
      <c r="AK28" s="2">
        <f ca="1">IFERROR(__xludf.DUMMYFUNCTION("""COMPUTED_VALUE"""),135)</f>
        <v>135</v>
      </c>
      <c r="AL28" s="2">
        <f ca="1">IFERROR(__xludf.DUMMYFUNCTION("""COMPUTED_VALUE"""),135)</f>
        <v>135</v>
      </c>
      <c r="AM28" s="2">
        <f ca="1">IFERROR(__xludf.DUMMYFUNCTION("""COMPUTED_VALUE"""),135)</f>
        <v>135</v>
      </c>
      <c r="AN28" s="2">
        <f ca="1">IFERROR(__xludf.DUMMYFUNCTION("""COMPUTED_VALUE"""),135)</f>
        <v>135</v>
      </c>
      <c r="AO28" s="2">
        <f ca="1">IFERROR(__xludf.DUMMYFUNCTION("""COMPUTED_VALUE"""),136)</f>
        <v>136</v>
      </c>
      <c r="AP28" s="2">
        <f ca="1">IFERROR(__xludf.DUMMYFUNCTION("""COMPUTED_VALUE"""),136)</f>
        <v>136</v>
      </c>
      <c r="AQ28" s="2">
        <f ca="1">IFERROR(__xludf.DUMMYFUNCTION("""COMPUTED_VALUE"""),136)</f>
        <v>136</v>
      </c>
      <c r="AR28" s="2">
        <f ca="1">IFERROR(__xludf.DUMMYFUNCTION("""COMPUTED_VALUE"""),136)</f>
        <v>136</v>
      </c>
      <c r="AS28" s="2">
        <f ca="1">IFERROR(__xludf.DUMMYFUNCTION("""COMPUTED_VALUE"""),136)</f>
        <v>136</v>
      </c>
      <c r="AT28" s="2">
        <f ca="1">IFERROR(__xludf.DUMMYFUNCTION("""COMPUTED_VALUE"""),136)</f>
        <v>136</v>
      </c>
      <c r="AU28" s="2">
        <f ca="1">IFERROR(__xludf.DUMMYFUNCTION("""COMPUTED_VALUE"""),136)</f>
        <v>136</v>
      </c>
    </row>
    <row r="29" spans="1:47" ht="12.5" x14ac:dyDescent="0.25">
      <c r="A29" s="2" t="str">
        <f ca="1">IFERROR(__xludf.DUMMYFUNCTION("""COMPUTED_VALUE"""),"Tibet")</f>
        <v>Tibet</v>
      </c>
      <c r="B29" s="2" t="str">
        <f ca="1">IFERROR(__xludf.DUMMYFUNCTION("""COMPUTED_VALUE"""),"Mainland China")</f>
        <v>Mainland China</v>
      </c>
      <c r="C29" s="2">
        <f ca="1">IFERROR(__xludf.DUMMYFUNCTION("""COMPUTED_VALUE"""),31.6927)</f>
        <v>31.692699999999999</v>
      </c>
      <c r="D29" s="2">
        <f ca="1">IFERROR(__xludf.DUMMYFUNCTION("""COMPUTED_VALUE"""),88.0924)</f>
        <v>88.092399999999998</v>
      </c>
      <c r="E29" s="2">
        <f ca="1">IFERROR(__xludf.DUMMYFUNCTION("""COMPUTED_VALUE"""),0)</f>
        <v>0</v>
      </c>
      <c r="F29" s="2">
        <f ca="1">IFERROR(__xludf.DUMMYFUNCTION("""COMPUTED_VALUE"""),0)</f>
        <v>0</v>
      </c>
      <c r="G29" s="2">
        <f ca="1">IFERROR(__xludf.DUMMYFUNCTION("""COMPUTED_VALUE"""),0)</f>
        <v>0</v>
      </c>
      <c r="H29" s="2">
        <f ca="1">IFERROR(__xludf.DUMMYFUNCTION("""COMPUTED_VALUE"""),0)</f>
        <v>0</v>
      </c>
      <c r="I29" s="2">
        <f ca="1">IFERROR(__xludf.DUMMYFUNCTION("""COMPUTED_VALUE"""),0)</f>
        <v>0</v>
      </c>
      <c r="J29" s="2">
        <f ca="1">IFERROR(__xludf.DUMMYFUNCTION("""COMPUTED_VALUE"""),0)</f>
        <v>0</v>
      </c>
      <c r="K29" s="2">
        <f ca="1">IFERROR(__xludf.DUMMYFUNCTION("""COMPUTED_VALUE"""),0)</f>
        <v>0</v>
      </c>
      <c r="L29" s="2">
        <f ca="1">IFERROR(__xludf.DUMMYFUNCTION("""COMPUTED_VALUE"""),0)</f>
        <v>0</v>
      </c>
      <c r="M29" s="2">
        <f ca="1">IFERROR(__xludf.DUMMYFUNCTION("""COMPUTED_VALUE"""),1)</f>
        <v>1</v>
      </c>
      <c r="N29" s="2">
        <f ca="1">IFERROR(__xludf.DUMMYFUNCTION("""COMPUTED_VALUE"""),1)</f>
        <v>1</v>
      </c>
      <c r="O29" s="2">
        <f ca="1">IFERROR(__xludf.DUMMYFUNCTION("""COMPUTED_VALUE"""),1)</f>
        <v>1</v>
      </c>
      <c r="P29" s="2">
        <f ca="1">IFERROR(__xludf.DUMMYFUNCTION("""COMPUTED_VALUE"""),1)</f>
        <v>1</v>
      </c>
      <c r="Q29" s="2">
        <f ca="1">IFERROR(__xludf.DUMMYFUNCTION("""COMPUTED_VALUE"""),1)</f>
        <v>1</v>
      </c>
      <c r="R29" s="2">
        <f ca="1">IFERROR(__xludf.DUMMYFUNCTION("""COMPUTED_VALUE"""),1)</f>
        <v>1</v>
      </c>
      <c r="S29" s="2">
        <f ca="1">IFERROR(__xludf.DUMMYFUNCTION("""COMPUTED_VALUE"""),1)</f>
        <v>1</v>
      </c>
      <c r="T29" s="2">
        <f ca="1">IFERROR(__xludf.DUMMYFUNCTION("""COMPUTED_VALUE"""),1)</f>
        <v>1</v>
      </c>
      <c r="U29" s="2">
        <f ca="1">IFERROR(__xludf.DUMMYFUNCTION("""COMPUTED_VALUE"""),1)</f>
        <v>1</v>
      </c>
      <c r="V29" s="2">
        <f ca="1">IFERROR(__xludf.DUMMYFUNCTION("""COMPUTED_VALUE"""),1)</f>
        <v>1</v>
      </c>
      <c r="W29" s="2">
        <f ca="1">IFERROR(__xludf.DUMMYFUNCTION("""COMPUTED_VALUE"""),1)</f>
        <v>1</v>
      </c>
      <c r="X29" s="2">
        <f ca="1">IFERROR(__xludf.DUMMYFUNCTION("""COMPUTED_VALUE"""),1)</f>
        <v>1</v>
      </c>
      <c r="Y29" s="2">
        <f ca="1">IFERROR(__xludf.DUMMYFUNCTION("""COMPUTED_VALUE"""),1)</f>
        <v>1</v>
      </c>
      <c r="Z29" s="2">
        <f ca="1">IFERROR(__xludf.DUMMYFUNCTION("""COMPUTED_VALUE"""),1)</f>
        <v>1</v>
      </c>
      <c r="AA29" s="2">
        <f ca="1">IFERROR(__xludf.DUMMYFUNCTION("""COMPUTED_VALUE"""),1)</f>
        <v>1</v>
      </c>
      <c r="AB29" s="2">
        <f ca="1">IFERROR(__xludf.DUMMYFUNCTION("""COMPUTED_VALUE"""),1)</f>
        <v>1</v>
      </c>
      <c r="AC29" s="2">
        <f ca="1">IFERROR(__xludf.DUMMYFUNCTION("""COMPUTED_VALUE"""),1)</f>
        <v>1</v>
      </c>
      <c r="AD29" s="2">
        <f ca="1">IFERROR(__xludf.DUMMYFUNCTION("""COMPUTED_VALUE"""),1)</f>
        <v>1</v>
      </c>
      <c r="AE29" s="2">
        <f ca="1">IFERROR(__xludf.DUMMYFUNCTION("""COMPUTED_VALUE"""),1)</f>
        <v>1</v>
      </c>
      <c r="AF29" s="2">
        <f ca="1">IFERROR(__xludf.DUMMYFUNCTION("""COMPUTED_VALUE"""),1)</f>
        <v>1</v>
      </c>
      <c r="AG29" s="2">
        <f ca="1">IFERROR(__xludf.DUMMYFUNCTION("""COMPUTED_VALUE"""),1)</f>
        <v>1</v>
      </c>
      <c r="AH29" s="2">
        <f ca="1">IFERROR(__xludf.DUMMYFUNCTION("""COMPUTED_VALUE"""),1)</f>
        <v>1</v>
      </c>
      <c r="AI29" s="2">
        <f ca="1">IFERROR(__xludf.DUMMYFUNCTION("""COMPUTED_VALUE"""),1)</f>
        <v>1</v>
      </c>
      <c r="AJ29" s="2">
        <f ca="1">IFERROR(__xludf.DUMMYFUNCTION("""COMPUTED_VALUE"""),1)</f>
        <v>1</v>
      </c>
      <c r="AK29" s="2">
        <f ca="1">IFERROR(__xludf.DUMMYFUNCTION("""COMPUTED_VALUE"""),1)</f>
        <v>1</v>
      </c>
      <c r="AL29" s="2">
        <f ca="1">IFERROR(__xludf.DUMMYFUNCTION("""COMPUTED_VALUE"""),1)</f>
        <v>1</v>
      </c>
      <c r="AM29" s="2">
        <f ca="1">IFERROR(__xludf.DUMMYFUNCTION("""COMPUTED_VALUE"""),1)</f>
        <v>1</v>
      </c>
      <c r="AN29" s="2">
        <f ca="1">IFERROR(__xludf.DUMMYFUNCTION("""COMPUTED_VALUE"""),1)</f>
        <v>1</v>
      </c>
      <c r="AO29" s="2">
        <f ca="1">IFERROR(__xludf.DUMMYFUNCTION("""COMPUTED_VALUE"""),1)</f>
        <v>1</v>
      </c>
      <c r="AP29" s="2">
        <f ca="1">IFERROR(__xludf.DUMMYFUNCTION("""COMPUTED_VALUE"""),1)</f>
        <v>1</v>
      </c>
      <c r="AQ29" s="2">
        <f ca="1">IFERROR(__xludf.DUMMYFUNCTION("""COMPUTED_VALUE"""),1)</f>
        <v>1</v>
      </c>
      <c r="AR29" s="2">
        <f ca="1">IFERROR(__xludf.DUMMYFUNCTION("""COMPUTED_VALUE"""),1)</f>
        <v>1</v>
      </c>
      <c r="AS29" s="2">
        <f ca="1">IFERROR(__xludf.DUMMYFUNCTION("""COMPUTED_VALUE"""),1)</f>
        <v>1</v>
      </c>
      <c r="AT29" s="2">
        <f ca="1">IFERROR(__xludf.DUMMYFUNCTION("""COMPUTED_VALUE"""),1)</f>
        <v>1</v>
      </c>
      <c r="AU29" s="2">
        <f ca="1">IFERROR(__xludf.DUMMYFUNCTION("""COMPUTED_VALUE"""),1)</f>
        <v>1</v>
      </c>
    </row>
    <row r="30" spans="1:47" ht="12.5" x14ac:dyDescent="0.25">
      <c r="A30" s="2" t="str">
        <f ca="1">IFERROR(__xludf.DUMMYFUNCTION("""COMPUTED_VALUE"""),"Xinjiang")</f>
        <v>Xinjiang</v>
      </c>
      <c r="B30" s="2" t="str">
        <f ca="1">IFERROR(__xludf.DUMMYFUNCTION("""COMPUTED_VALUE"""),"Mainland China")</f>
        <v>Mainland China</v>
      </c>
      <c r="C30" s="2">
        <f ca="1">IFERROR(__xludf.DUMMYFUNCTION("""COMPUTED_VALUE"""),41.1129)</f>
        <v>41.112900000000003</v>
      </c>
      <c r="D30" s="2">
        <f ca="1">IFERROR(__xludf.DUMMYFUNCTION("""COMPUTED_VALUE"""),85.2401)</f>
        <v>85.240099999999998</v>
      </c>
      <c r="E30" s="2">
        <f ca="1">IFERROR(__xludf.DUMMYFUNCTION("""COMPUTED_VALUE"""),0)</f>
        <v>0</v>
      </c>
      <c r="F30" s="2">
        <f ca="1">IFERROR(__xludf.DUMMYFUNCTION("""COMPUTED_VALUE"""),2)</f>
        <v>2</v>
      </c>
      <c r="G30" s="2">
        <f ca="1">IFERROR(__xludf.DUMMYFUNCTION("""COMPUTED_VALUE"""),2)</f>
        <v>2</v>
      </c>
      <c r="H30" s="2">
        <f ca="1">IFERROR(__xludf.DUMMYFUNCTION("""COMPUTED_VALUE"""),3)</f>
        <v>3</v>
      </c>
      <c r="I30" s="2">
        <f ca="1">IFERROR(__xludf.DUMMYFUNCTION("""COMPUTED_VALUE"""),4)</f>
        <v>4</v>
      </c>
      <c r="J30" s="2">
        <f ca="1">IFERROR(__xludf.DUMMYFUNCTION("""COMPUTED_VALUE"""),5)</f>
        <v>5</v>
      </c>
      <c r="K30" s="2">
        <f ca="1">IFERROR(__xludf.DUMMYFUNCTION("""COMPUTED_VALUE"""),10)</f>
        <v>10</v>
      </c>
      <c r="L30" s="2">
        <f ca="1">IFERROR(__xludf.DUMMYFUNCTION("""COMPUTED_VALUE"""),13)</f>
        <v>13</v>
      </c>
      <c r="M30" s="2">
        <f ca="1">IFERROR(__xludf.DUMMYFUNCTION("""COMPUTED_VALUE"""),14)</f>
        <v>14</v>
      </c>
      <c r="N30" s="2">
        <f ca="1">IFERROR(__xludf.DUMMYFUNCTION("""COMPUTED_VALUE"""),17)</f>
        <v>17</v>
      </c>
      <c r="O30" s="2">
        <f ca="1">IFERROR(__xludf.DUMMYFUNCTION("""COMPUTED_VALUE"""),18)</f>
        <v>18</v>
      </c>
      <c r="P30" s="2">
        <f ca="1">IFERROR(__xludf.DUMMYFUNCTION("""COMPUTED_VALUE"""),21)</f>
        <v>21</v>
      </c>
      <c r="Q30" s="2">
        <f ca="1">IFERROR(__xludf.DUMMYFUNCTION("""COMPUTED_VALUE"""),24)</f>
        <v>24</v>
      </c>
      <c r="R30" s="2">
        <f ca="1">IFERROR(__xludf.DUMMYFUNCTION("""COMPUTED_VALUE"""),29)</f>
        <v>29</v>
      </c>
      <c r="S30" s="2">
        <f ca="1">IFERROR(__xludf.DUMMYFUNCTION("""COMPUTED_VALUE"""),32)</f>
        <v>32</v>
      </c>
      <c r="T30" s="2">
        <f ca="1">IFERROR(__xludf.DUMMYFUNCTION("""COMPUTED_VALUE"""),36)</f>
        <v>36</v>
      </c>
      <c r="U30" s="2">
        <f ca="1">IFERROR(__xludf.DUMMYFUNCTION("""COMPUTED_VALUE"""),39)</f>
        <v>39</v>
      </c>
      <c r="V30" s="2">
        <f ca="1">IFERROR(__xludf.DUMMYFUNCTION("""COMPUTED_VALUE"""),42)</f>
        <v>42</v>
      </c>
      <c r="W30" s="2">
        <f ca="1">IFERROR(__xludf.DUMMYFUNCTION("""COMPUTED_VALUE"""),45)</f>
        <v>45</v>
      </c>
      <c r="X30" s="2">
        <f ca="1">IFERROR(__xludf.DUMMYFUNCTION("""COMPUTED_VALUE"""),49)</f>
        <v>49</v>
      </c>
      <c r="Y30" s="2">
        <f ca="1">IFERROR(__xludf.DUMMYFUNCTION("""COMPUTED_VALUE"""),55)</f>
        <v>55</v>
      </c>
      <c r="Z30" s="2">
        <f ca="1">IFERROR(__xludf.DUMMYFUNCTION("""COMPUTED_VALUE"""),59)</f>
        <v>59</v>
      </c>
      <c r="AA30" s="2">
        <f ca="1">IFERROR(__xludf.DUMMYFUNCTION("""COMPUTED_VALUE"""),63)</f>
        <v>63</v>
      </c>
      <c r="AB30" s="2">
        <f ca="1">IFERROR(__xludf.DUMMYFUNCTION("""COMPUTED_VALUE"""),65)</f>
        <v>65</v>
      </c>
      <c r="AC30" s="2">
        <f ca="1">IFERROR(__xludf.DUMMYFUNCTION("""COMPUTED_VALUE"""),70)</f>
        <v>70</v>
      </c>
      <c r="AD30" s="2">
        <f ca="1">IFERROR(__xludf.DUMMYFUNCTION("""COMPUTED_VALUE"""),71)</f>
        <v>71</v>
      </c>
      <c r="AE30" s="2">
        <f ca="1">IFERROR(__xludf.DUMMYFUNCTION("""COMPUTED_VALUE"""),75)</f>
        <v>75</v>
      </c>
      <c r="AF30" s="2">
        <f ca="1">IFERROR(__xludf.DUMMYFUNCTION("""COMPUTED_VALUE"""),76)</f>
        <v>76</v>
      </c>
      <c r="AG30" s="2">
        <f ca="1">IFERROR(__xludf.DUMMYFUNCTION("""COMPUTED_VALUE"""),76)</f>
        <v>76</v>
      </c>
      <c r="AH30" s="2">
        <f ca="1">IFERROR(__xludf.DUMMYFUNCTION("""COMPUTED_VALUE"""),76)</f>
        <v>76</v>
      </c>
      <c r="AI30" s="2">
        <f ca="1">IFERROR(__xludf.DUMMYFUNCTION("""COMPUTED_VALUE"""),76)</f>
        <v>76</v>
      </c>
      <c r="AJ30" s="2">
        <f ca="1">IFERROR(__xludf.DUMMYFUNCTION("""COMPUTED_VALUE"""),76)</f>
        <v>76</v>
      </c>
      <c r="AK30" s="2">
        <f ca="1">IFERROR(__xludf.DUMMYFUNCTION("""COMPUTED_VALUE"""),76)</f>
        <v>76</v>
      </c>
      <c r="AL30" s="2">
        <f ca="1">IFERROR(__xludf.DUMMYFUNCTION("""COMPUTED_VALUE"""),76)</f>
        <v>76</v>
      </c>
      <c r="AM30" s="2">
        <f ca="1">IFERROR(__xludf.DUMMYFUNCTION("""COMPUTED_VALUE"""),76)</f>
        <v>76</v>
      </c>
      <c r="AN30" s="2">
        <f ca="1">IFERROR(__xludf.DUMMYFUNCTION("""COMPUTED_VALUE"""),76)</f>
        <v>76</v>
      </c>
      <c r="AO30" s="2">
        <f ca="1">IFERROR(__xludf.DUMMYFUNCTION("""COMPUTED_VALUE"""),76)</f>
        <v>76</v>
      </c>
      <c r="AP30" s="2">
        <f ca="1">IFERROR(__xludf.DUMMYFUNCTION("""COMPUTED_VALUE"""),76)</f>
        <v>76</v>
      </c>
      <c r="AQ30" s="2">
        <f ca="1">IFERROR(__xludf.DUMMYFUNCTION("""COMPUTED_VALUE"""),76)</f>
        <v>76</v>
      </c>
      <c r="AR30" s="2">
        <f ca="1">IFERROR(__xludf.DUMMYFUNCTION("""COMPUTED_VALUE"""),76)</f>
        <v>76</v>
      </c>
      <c r="AS30" s="2">
        <f ca="1">IFERROR(__xludf.DUMMYFUNCTION("""COMPUTED_VALUE"""),76)</f>
        <v>76</v>
      </c>
      <c r="AT30" s="2">
        <f ca="1">IFERROR(__xludf.DUMMYFUNCTION("""COMPUTED_VALUE"""),76)</f>
        <v>76</v>
      </c>
      <c r="AU30" s="2">
        <f ca="1">IFERROR(__xludf.DUMMYFUNCTION("""COMPUTED_VALUE"""),76)</f>
        <v>76</v>
      </c>
    </row>
    <row r="31" spans="1:47" ht="12.5" x14ac:dyDescent="0.25">
      <c r="A31" s="2" t="str">
        <f ca="1">IFERROR(__xludf.DUMMYFUNCTION("""COMPUTED_VALUE"""),"Yunnan")</f>
        <v>Yunnan</v>
      </c>
      <c r="B31" s="2" t="str">
        <f ca="1">IFERROR(__xludf.DUMMYFUNCTION("""COMPUTED_VALUE"""),"Mainland China")</f>
        <v>Mainland China</v>
      </c>
      <c r="C31" s="2">
        <f ca="1">IFERROR(__xludf.DUMMYFUNCTION("""COMPUTED_VALUE"""),24.974)</f>
        <v>24.974</v>
      </c>
      <c r="D31" s="2">
        <f ca="1">IFERROR(__xludf.DUMMYFUNCTION("""COMPUTED_VALUE"""),101.487)</f>
        <v>101.48699999999999</v>
      </c>
      <c r="E31" s="2">
        <f ca="1">IFERROR(__xludf.DUMMYFUNCTION("""COMPUTED_VALUE"""),1)</f>
        <v>1</v>
      </c>
      <c r="F31" s="2">
        <f ca="1">IFERROR(__xludf.DUMMYFUNCTION("""COMPUTED_VALUE"""),2)</f>
        <v>2</v>
      </c>
      <c r="G31" s="2">
        <f ca="1">IFERROR(__xludf.DUMMYFUNCTION("""COMPUTED_VALUE"""),5)</f>
        <v>5</v>
      </c>
      <c r="H31" s="2">
        <f ca="1">IFERROR(__xludf.DUMMYFUNCTION("""COMPUTED_VALUE"""),11)</f>
        <v>11</v>
      </c>
      <c r="I31" s="2">
        <f ca="1">IFERROR(__xludf.DUMMYFUNCTION("""COMPUTED_VALUE"""),16)</f>
        <v>16</v>
      </c>
      <c r="J31" s="2">
        <f ca="1">IFERROR(__xludf.DUMMYFUNCTION("""COMPUTED_VALUE"""),26)</f>
        <v>26</v>
      </c>
      <c r="K31" s="2">
        <f ca="1">IFERROR(__xludf.DUMMYFUNCTION("""COMPUTED_VALUE"""),44)</f>
        <v>44</v>
      </c>
      <c r="L31" s="2">
        <f ca="1">IFERROR(__xludf.DUMMYFUNCTION("""COMPUTED_VALUE"""),55)</f>
        <v>55</v>
      </c>
      <c r="M31" s="2">
        <f ca="1">IFERROR(__xludf.DUMMYFUNCTION("""COMPUTED_VALUE"""),70)</f>
        <v>70</v>
      </c>
      <c r="N31" s="2">
        <f ca="1">IFERROR(__xludf.DUMMYFUNCTION("""COMPUTED_VALUE"""),83)</f>
        <v>83</v>
      </c>
      <c r="O31" s="2">
        <f ca="1">IFERROR(__xludf.DUMMYFUNCTION("""COMPUTED_VALUE"""),93)</f>
        <v>93</v>
      </c>
      <c r="P31" s="2">
        <f ca="1">IFERROR(__xludf.DUMMYFUNCTION("""COMPUTED_VALUE"""),105)</f>
        <v>105</v>
      </c>
      <c r="Q31" s="2">
        <f ca="1">IFERROR(__xludf.DUMMYFUNCTION("""COMPUTED_VALUE"""),117)</f>
        <v>117</v>
      </c>
      <c r="R31" s="2">
        <f ca="1">IFERROR(__xludf.DUMMYFUNCTION("""COMPUTED_VALUE"""),122)</f>
        <v>122</v>
      </c>
      <c r="S31" s="2">
        <f ca="1">IFERROR(__xludf.DUMMYFUNCTION("""COMPUTED_VALUE"""),128)</f>
        <v>128</v>
      </c>
      <c r="T31" s="2">
        <f ca="1">IFERROR(__xludf.DUMMYFUNCTION("""COMPUTED_VALUE"""),133)</f>
        <v>133</v>
      </c>
      <c r="U31" s="2">
        <f ca="1">IFERROR(__xludf.DUMMYFUNCTION("""COMPUTED_VALUE"""),138)</f>
        <v>138</v>
      </c>
      <c r="V31" s="2">
        <f ca="1">IFERROR(__xludf.DUMMYFUNCTION("""COMPUTED_VALUE"""),138)</f>
        <v>138</v>
      </c>
      <c r="W31" s="2">
        <f ca="1">IFERROR(__xludf.DUMMYFUNCTION("""COMPUTED_VALUE"""),141)</f>
        <v>141</v>
      </c>
      <c r="X31" s="2">
        <f ca="1">IFERROR(__xludf.DUMMYFUNCTION("""COMPUTED_VALUE"""),149)</f>
        <v>149</v>
      </c>
      <c r="Y31" s="2">
        <f ca="1">IFERROR(__xludf.DUMMYFUNCTION("""COMPUTED_VALUE"""),153)</f>
        <v>153</v>
      </c>
      <c r="Z31" s="2">
        <f ca="1">IFERROR(__xludf.DUMMYFUNCTION("""COMPUTED_VALUE"""),154)</f>
        <v>154</v>
      </c>
      <c r="AA31" s="2">
        <f ca="1">IFERROR(__xludf.DUMMYFUNCTION("""COMPUTED_VALUE"""),156)</f>
        <v>156</v>
      </c>
      <c r="AB31" s="2">
        <f ca="1">IFERROR(__xludf.DUMMYFUNCTION("""COMPUTED_VALUE"""),162)</f>
        <v>162</v>
      </c>
      <c r="AC31" s="2">
        <f ca="1">IFERROR(__xludf.DUMMYFUNCTION("""COMPUTED_VALUE"""),168)</f>
        <v>168</v>
      </c>
      <c r="AD31" s="2">
        <f ca="1">IFERROR(__xludf.DUMMYFUNCTION("""COMPUTED_VALUE"""),171)</f>
        <v>171</v>
      </c>
      <c r="AE31" s="2">
        <f ca="1">IFERROR(__xludf.DUMMYFUNCTION("""COMPUTED_VALUE"""),171)</f>
        <v>171</v>
      </c>
      <c r="AF31" s="2">
        <f ca="1">IFERROR(__xludf.DUMMYFUNCTION("""COMPUTED_VALUE"""),172)</f>
        <v>172</v>
      </c>
      <c r="AG31" s="2">
        <f ca="1">IFERROR(__xludf.DUMMYFUNCTION("""COMPUTED_VALUE"""),172)</f>
        <v>172</v>
      </c>
      <c r="AH31" s="2">
        <f ca="1">IFERROR(__xludf.DUMMYFUNCTION("""COMPUTED_VALUE"""),174)</f>
        <v>174</v>
      </c>
      <c r="AI31" s="2">
        <f ca="1">IFERROR(__xludf.DUMMYFUNCTION("""COMPUTED_VALUE"""),174)</f>
        <v>174</v>
      </c>
      <c r="AJ31" s="2">
        <f ca="1">IFERROR(__xludf.DUMMYFUNCTION("""COMPUTED_VALUE"""),174)</f>
        <v>174</v>
      </c>
      <c r="AK31" s="2">
        <f ca="1">IFERROR(__xludf.DUMMYFUNCTION("""COMPUTED_VALUE"""),174)</f>
        <v>174</v>
      </c>
      <c r="AL31" s="2">
        <f ca="1">IFERROR(__xludf.DUMMYFUNCTION("""COMPUTED_VALUE"""),174)</f>
        <v>174</v>
      </c>
      <c r="AM31" s="2">
        <f ca="1">IFERROR(__xludf.DUMMYFUNCTION("""COMPUTED_VALUE"""),174)</f>
        <v>174</v>
      </c>
      <c r="AN31" s="2">
        <f ca="1">IFERROR(__xludf.DUMMYFUNCTION("""COMPUTED_VALUE"""),174)</f>
        <v>174</v>
      </c>
      <c r="AO31" s="2">
        <f ca="1">IFERROR(__xludf.DUMMYFUNCTION("""COMPUTED_VALUE"""),174)</f>
        <v>174</v>
      </c>
      <c r="AP31" s="2">
        <f ca="1">IFERROR(__xludf.DUMMYFUNCTION("""COMPUTED_VALUE"""),174)</f>
        <v>174</v>
      </c>
      <c r="AQ31" s="2">
        <f ca="1">IFERROR(__xludf.DUMMYFUNCTION("""COMPUTED_VALUE"""),174)</f>
        <v>174</v>
      </c>
      <c r="AR31" s="2">
        <f ca="1">IFERROR(__xludf.DUMMYFUNCTION("""COMPUTED_VALUE"""),174)</f>
        <v>174</v>
      </c>
      <c r="AS31" s="2">
        <f ca="1">IFERROR(__xludf.DUMMYFUNCTION("""COMPUTED_VALUE"""),174)</f>
        <v>174</v>
      </c>
      <c r="AT31" s="2">
        <f ca="1">IFERROR(__xludf.DUMMYFUNCTION("""COMPUTED_VALUE"""),174)</f>
        <v>174</v>
      </c>
      <c r="AU31" s="2">
        <f ca="1">IFERROR(__xludf.DUMMYFUNCTION("""COMPUTED_VALUE"""),174)</f>
        <v>174</v>
      </c>
    </row>
    <row r="32" spans="1:47" ht="12.5" x14ac:dyDescent="0.25">
      <c r="A32" s="2" t="str">
        <f ca="1">IFERROR(__xludf.DUMMYFUNCTION("""COMPUTED_VALUE"""),"Zhejiang")</f>
        <v>Zhejiang</v>
      </c>
      <c r="B32" s="2" t="str">
        <f ca="1">IFERROR(__xludf.DUMMYFUNCTION("""COMPUTED_VALUE"""),"Mainland China")</f>
        <v>Mainland China</v>
      </c>
      <c r="C32" s="2">
        <f ca="1">IFERROR(__xludf.DUMMYFUNCTION("""COMPUTED_VALUE"""),29.1832)</f>
        <v>29.183199999999999</v>
      </c>
      <c r="D32" s="2">
        <f ca="1">IFERROR(__xludf.DUMMYFUNCTION("""COMPUTED_VALUE"""),120.0934)</f>
        <v>120.0934</v>
      </c>
      <c r="E32" s="2">
        <f ca="1">IFERROR(__xludf.DUMMYFUNCTION("""COMPUTED_VALUE"""),10)</f>
        <v>10</v>
      </c>
      <c r="F32" s="2">
        <f ca="1">IFERROR(__xludf.DUMMYFUNCTION("""COMPUTED_VALUE"""),27)</f>
        <v>27</v>
      </c>
      <c r="G32" s="2">
        <f ca="1">IFERROR(__xludf.DUMMYFUNCTION("""COMPUTED_VALUE"""),43)</f>
        <v>43</v>
      </c>
      <c r="H32" s="2">
        <f ca="1">IFERROR(__xludf.DUMMYFUNCTION("""COMPUTED_VALUE"""),62)</f>
        <v>62</v>
      </c>
      <c r="I32" s="2">
        <f ca="1">IFERROR(__xludf.DUMMYFUNCTION("""COMPUTED_VALUE"""),104)</f>
        <v>104</v>
      </c>
      <c r="J32" s="2">
        <f ca="1">IFERROR(__xludf.DUMMYFUNCTION("""COMPUTED_VALUE"""),128)</f>
        <v>128</v>
      </c>
      <c r="K32" s="2">
        <f ca="1">IFERROR(__xludf.DUMMYFUNCTION("""COMPUTED_VALUE"""),173)</f>
        <v>173</v>
      </c>
      <c r="L32" s="2">
        <f ca="1">IFERROR(__xludf.DUMMYFUNCTION("""COMPUTED_VALUE"""),296)</f>
        <v>296</v>
      </c>
      <c r="M32" s="2">
        <f ca="1">IFERROR(__xludf.DUMMYFUNCTION("""COMPUTED_VALUE"""),428)</f>
        <v>428</v>
      </c>
      <c r="N32" s="2">
        <f ca="1">IFERROR(__xludf.DUMMYFUNCTION("""COMPUTED_VALUE"""),538)</f>
        <v>538</v>
      </c>
      <c r="O32" s="2">
        <f ca="1">IFERROR(__xludf.DUMMYFUNCTION("""COMPUTED_VALUE"""),599)</f>
        <v>599</v>
      </c>
      <c r="P32" s="2">
        <f ca="1">IFERROR(__xludf.DUMMYFUNCTION("""COMPUTED_VALUE"""),661)</f>
        <v>661</v>
      </c>
      <c r="Q32" s="2">
        <f ca="1">IFERROR(__xludf.DUMMYFUNCTION("""COMPUTED_VALUE"""),724)</f>
        <v>724</v>
      </c>
      <c r="R32" s="2">
        <f ca="1">IFERROR(__xludf.DUMMYFUNCTION("""COMPUTED_VALUE"""),829)</f>
        <v>829</v>
      </c>
      <c r="S32" s="2">
        <f ca="1">IFERROR(__xludf.DUMMYFUNCTION("""COMPUTED_VALUE"""),895)</f>
        <v>895</v>
      </c>
      <c r="T32" s="2">
        <f ca="1">IFERROR(__xludf.DUMMYFUNCTION("""COMPUTED_VALUE"""),954)</f>
        <v>954</v>
      </c>
      <c r="U32" s="2">
        <f ca="1">IFERROR(__xludf.DUMMYFUNCTION("""COMPUTED_VALUE"""),1006)</f>
        <v>1006</v>
      </c>
      <c r="V32" s="2">
        <f ca="1">IFERROR(__xludf.DUMMYFUNCTION("""COMPUTED_VALUE"""),1048)</f>
        <v>1048</v>
      </c>
      <c r="W32" s="2">
        <f ca="1">IFERROR(__xludf.DUMMYFUNCTION("""COMPUTED_VALUE"""),1075)</f>
        <v>1075</v>
      </c>
      <c r="X32" s="2">
        <f ca="1">IFERROR(__xludf.DUMMYFUNCTION("""COMPUTED_VALUE"""),1092)</f>
        <v>1092</v>
      </c>
      <c r="Y32" s="2">
        <f ca="1">IFERROR(__xludf.DUMMYFUNCTION("""COMPUTED_VALUE"""),1117)</f>
        <v>1117</v>
      </c>
      <c r="Z32" s="2">
        <f ca="1">IFERROR(__xludf.DUMMYFUNCTION("""COMPUTED_VALUE"""),1131)</f>
        <v>1131</v>
      </c>
      <c r="AA32" s="2">
        <f ca="1">IFERROR(__xludf.DUMMYFUNCTION("""COMPUTED_VALUE"""),1145)</f>
        <v>1145</v>
      </c>
      <c r="AB32" s="2">
        <f ca="1">IFERROR(__xludf.DUMMYFUNCTION("""COMPUTED_VALUE"""),1155)</f>
        <v>1155</v>
      </c>
      <c r="AC32" s="2">
        <f ca="1">IFERROR(__xludf.DUMMYFUNCTION("""COMPUTED_VALUE"""),1162)</f>
        <v>1162</v>
      </c>
      <c r="AD32" s="2">
        <f ca="1">IFERROR(__xludf.DUMMYFUNCTION("""COMPUTED_VALUE"""),1167)</f>
        <v>1167</v>
      </c>
      <c r="AE32" s="2">
        <f ca="1">IFERROR(__xludf.DUMMYFUNCTION("""COMPUTED_VALUE"""),1171)</f>
        <v>1171</v>
      </c>
      <c r="AF32" s="2">
        <f ca="1">IFERROR(__xludf.DUMMYFUNCTION("""COMPUTED_VALUE"""),1172)</f>
        <v>1172</v>
      </c>
      <c r="AG32" s="2">
        <f ca="1">IFERROR(__xludf.DUMMYFUNCTION("""COMPUTED_VALUE"""),1174)</f>
        <v>1174</v>
      </c>
      <c r="AH32" s="2">
        <f ca="1">IFERROR(__xludf.DUMMYFUNCTION("""COMPUTED_VALUE"""),1175)</f>
        <v>1175</v>
      </c>
      <c r="AI32" s="2">
        <f ca="1">IFERROR(__xludf.DUMMYFUNCTION("""COMPUTED_VALUE"""),1203)</f>
        <v>1203</v>
      </c>
      <c r="AJ32" s="2">
        <f ca="1">IFERROR(__xludf.DUMMYFUNCTION("""COMPUTED_VALUE"""),1205)</f>
        <v>1205</v>
      </c>
      <c r="AK32" s="2">
        <f ca="1">IFERROR(__xludf.DUMMYFUNCTION("""COMPUTED_VALUE"""),1205)</f>
        <v>1205</v>
      </c>
      <c r="AL32" s="2">
        <f ca="1">IFERROR(__xludf.DUMMYFUNCTION("""COMPUTED_VALUE"""),1205)</f>
        <v>1205</v>
      </c>
      <c r="AM32" s="2">
        <f ca="1">IFERROR(__xludf.DUMMYFUNCTION("""COMPUTED_VALUE"""),1205)</f>
        <v>1205</v>
      </c>
      <c r="AN32" s="2">
        <f ca="1">IFERROR(__xludf.DUMMYFUNCTION("""COMPUTED_VALUE"""),1205)</f>
        <v>1205</v>
      </c>
      <c r="AO32" s="2">
        <f ca="1">IFERROR(__xludf.DUMMYFUNCTION("""COMPUTED_VALUE"""),1205)</f>
        <v>1205</v>
      </c>
      <c r="AP32" s="2">
        <f ca="1">IFERROR(__xludf.DUMMYFUNCTION("""COMPUTED_VALUE"""),1205)</f>
        <v>1205</v>
      </c>
      <c r="AQ32" s="2">
        <f ca="1">IFERROR(__xludf.DUMMYFUNCTION("""COMPUTED_VALUE"""),1205)</f>
        <v>1205</v>
      </c>
      <c r="AR32" s="2">
        <f ca="1">IFERROR(__xludf.DUMMYFUNCTION("""COMPUTED_VALUE"""),1205)</f>
        <v>1205</v>
      </c>
      <c r="AS32" s="2">
        <f ca="1">IFERROR(__xludf.DUMMYFUNCTION("""COMPUTED_VALUE"""),1206)</f>
        <v>1206</v>
      </c>
      <c r="AT32" s="2">
        <f ca="1">IFERROR(__xludf.DUMMYFUNCTION("""COMPUTED_VALUE"""),1213)</f>
        <v>1213</v>
      </c>
      <c r="AU32" s="2">
        <f ca="1">IFERROR(__xludf.DUMMYFUNCTION("""COMPUTED_VALUE"""),1213)</f>
        <v>1213</v>
      </c>
    </row>
    <row r="33" spans="1:47" ht="12.5" x14ac:dyDescent="0.25">
      <c r="A33" s="2" t="str">
        <f ca="1">IFERROR(__xludf.DUMMYFUNCTION("""COMPUTED_VALUE"""),"")</f>
        <v/>
      </c>
      <c r="B33" s="2" t="str">
        <f ca="1">IFERROR(__xludf.DUMMYFUNCTION("""COMPUTED_VALUE"""),"Thailand")</f>
        <v>Thailand</v>
      </c>
      <c r="C33" s="2">
        <f ca="1">IFERROR(__xludf.DUMMYFUNCTION("""COMPUTED_VALUE"""),15)</f>
        <v>15</v>
      </c>
      <c r="D33" s="2">
        <f ca="1">IFERROR(__xludf.DUMMYFUNCTION("""COMPUTED_VALUE"""),101)</f>
        <v>101</v>
      </c>
      <c r="E33" s="2">
        <f ca="1">IFERROR(__xludf.DUMMYFUNCTION("""COMPUTED_VALUE"""),2)</f>
        <v>2</v>
      </c>
      <c r="F33" s="2">
        <f ca="1">IFERROR(__xludf.DUMMYFUNCTION("""COMPUTED_VALUE"""),3)</f>
        <v>3</v>
      </c>
      <c r="G33" s="2">
        <f ca="1">IFERROR(__xludf.DUMMYFUNCTION("""COMPUTED_VALUE"""),5)</f>
        <v>5</v>
      </c>
      <c r="H33" s="2">
        <f ca="1">IFERROR(__xludf.DUMMYFUNCTION("""COMPUTED_VALUE"""),7)</f>
        <v>7</v>
      </c>
      <c r="I33" s="2">
        <f ca="1">IFERROR(__xludf.DUMMYFUNCTION("""COMPUTED_VALUE"""),8)</f>
        <v>8</v>
      </c>
      <c r="J33" s="2">
        <f ca="1">IFERROR(__xludf.DUMMYFUNCTION("""COMPUTED_VALUE"""),8)</f>
        <v>8</v>
      </c>
      <c r="K33" s="2">
        <f ca="1">IFERROR(__xludf.DUMMYFUNCTION("""COMPUTED_VALUE"""),14)</f>
        <v>14</v>
      </c>
      <c r="L33" s="2">
        <f ca="1">IFERROR(__xludf.DUMMYFUNCTION("""COMPUTED_VALUE"""),14)</f>
        <v>14</v>
      </c>
      <c r="M33" s="2">
        <f ca="1">IFERROR(__xludf.DUMMYFUNCTION("""COMPUTED_VALUE"""),14)</f>
        <v>14</v>
      </c>
      <c r="N33" s="2">
        <f ca="1">IFERROR(__xludf.DUMMYFUNCTION("""COMPUTED_VALUE"""),19)</f>
        <v>19</v>
      </c>
      <c r="O33" s="2">
        <f ca="1">IFERROR(__xludf.DUMMYFUNCTION("""COMPUTED_VALUE"""),19)</f>
        <v>19</v>
      </c>
      <c r="P33" s="2">
        <f ca="1">IFERROR(__xludf.DUMMYFUNCTION("""COMPUTED_VALUE"""),19)</f>
        <v>19</v>
      </c>
      <c r="Q33" s="2">
        <f ca="1">IFERROR(__xludf.DUMMYFUNCTION("""COMPUTED_VALUE"""),19)</f>
        <v>19</v>
      </c>
      <c r="R33" s="2">
        <f ca="1">IFERROR(__xludf.DUMMYFUNCTION("""COMPUTED_VALUE"""),25)</f>
        <v>25</v>
      </c>
      <c r="S33" s="2">
        <f ca="1">IFERROR(__xludf.DUMMYFUNCTION("""COMPUTED_VALUE"""),25)</f>
        <v>25</v>
      </c>
      <c r="T33" s="2">
        <f ca="1">IFERROR(__xludf.DUMMYFUNCTION("""COMPUTED_VALUE"""),25)</f>
        <v>25</v>
      </c>
      <c r="U33" s="2">
        <f ca="1">IFERROR(__xludf.DUMMYFUNCTION("""COMPUTED_VALUE"""),25)</f>
        <v>25</v>
      </c>
      <c r="V33" s="2">
        <f ca="1">IFERROR(__xludf.DUMMYFUNCTION("""COMPUTED_VALUE"""),32)</f>
        <v>32</v>
      </c>
      <c r="W33" s="2">
        <f ca="1">IFERROR(__xludf.DUMMYFUNCTION("""COMPUTED_VALUE"""),32)</f>
        <v>32</v>
      </c>
      <c r="X33" s="2">
        <f ca="1">IFERROR(__xludf.DUMMYFUNCTION("""COMPUTED_VALUE"""),32)</f>
        <v>32</v>
      </c>
      <c r="Y33" s="2">
        <f ca="1">IFERROR(__xludf.DUMMYFUNCTION("""COMPUTED_VALUE"""),33)</f>
        <v>33</v>
      </c>
      <c r="Z33" s="2">
        <f ca="1">IFERROR(__xludf.DUMMYFUNCTION("""COMPUTED_VALUE"""),33)</f>
        <v>33</v>
      </c>
      <c r="AA33" s="2">
        <f ca="1">IFERROR(__xludf.DUMMYFUNCTION("""COMPUTED_VALUE"""),33)</f>
        <v>33</v>
      </c>
      <c r="AB33" s="2">
        <f ca="1">IFERROR(__xludf.DUMMYFUNCTION("""COMPUTED_VALUE"""),33)</f>
        <v>33</v>
      </c>
      <c r="AC33" s="2">
        <f ca="1">IFERROR(__xludf.DUMMYFUNCTION("""COMPUTED_VALUE"""),33)</f>
        <v>33</v>
      </c>
      <c r="AD33" s="2">
        <f ca="1">IFERROR(__xludf.DUMMYFUNCTION("""COMPUTED_VALUE"""),34)</f>
        <v>34</v>
      </c>
      <c r="AE33" s="2">
        <f ca="1">IFERROR(__xludf.DUMMYFUNCTION("""COMPUTED_VALUE"""),35)</f>
        <v>35</v>
      </c>
      <c r="AF33" s="2">
        <f ca="1">IFERROR(__xludf.DUMMYFUNCTION("""COMPUTED_VALUE"""),35)</f>
        <v>35</v>
      </c>
      <c r="AG33" s="2">
        <f ca="1">IFERROR(__xludf.DUMMYFUNCTION("""COMPUTED_VALUE"""),35)</f>
        <v>35</v>
      </c>
      <c r="AH33" s="2">
        <f ca="1">IFERROR(__xludf.DUMMYFUNCTION("""COMPUTED_VALUE"""),35)</f>
        <v>35</v>
      </c>
      <c r="AI33" s="2">
        <f ca="1">IFERROR(__xludf.DUMMYFUNCTION("""COMPUTED_VALUE"""),35)</f>
        <v>35</v>
      </c>
      <c r="AJ33" s="2">
        <f ca="1">IFERROR(__xludf.DUMMYFUNCTION("""COMPUTED_VALUE"""),35)</f>
        <v>35</v>
      </c>
      <c r="AK33" s="2">
        <f ca="1">IFERROR(__xludf.DUMMYFUNCTION("""COMPUTED_VALUE"""),35)</f>
        <v>35</v>
      </c>
      <c r="AL33" s="2">
        <f ca="1">IFERROR(__xludf.DUMMYFUNCTION("""COMPUTED_VALUE"""),35)</f>
        <v>35</v>
      </c>
      <c r="AM33" s="2">
        <f ca="1">IFERROR(__xludf.DUMMYFUNCTION("""COMPUTED_VALUE"""),37)</f>
        <v>37</v>
      </c>
      <c r="AN33" s="2">
        <f ca="1">IFERROR(__xludf.DUMMYFUNCTION("""COMPUTED_VALUE"""),40)</f>
        <v>40</v>
      </c>
      <c r="AO33" s="2">
        <f ca="1">IFERROR(__xludf.DUMMYFUNCTION("""COMPUTED_VALUE"""),40)</f>
        <v>40</v>
      </c>
      <c r="AP33" s="2">
        <f ca="1">IFERROR(__xludf.DUMMYFUNCTION("""COMPUTED_VALUE"""),41)</f>
        <v>41</v>
      </c>
      <c r="AQ33" s="2">
        <f ca="1">IFERROR(__xludf.DUMMYFUNCTION("""COMPUTED_VALUE"""),42)</f>
        <v>42</v>
      </c>
      <c r="AR33" s="2">
        <f ca="1">IFERROR(__xludf.DUMMYFUNCTION("""COMPUTED_VALUE"""),42)</f>
        <v>42</v>
      </c>
      <c r="AS33" s="2">
        <f ca="1">IFERROR(__xludf.DUMMYFUNCTION("""COMPUTED_VALUE"""),43)</f>
        <v>43</v>
      </c>
      <c r="AT33" s="2">
        <f ca="1">IFERROR(__xludf.DUMMYFUNCTION("""COMPUTED_VALUE"""),43)</f>
        <v>43</v>
      </c>
      <c r="AU33" s="2">
        <f ca="1">IFERROR(__xludf.DUMMYFUNCTION("""COMPUTED_VALUE"""),43)</f>
        <v>43</v>
      </c>
    </row>
    <row r="34" spans="1:47" ht="12.5" x14ac:dyDescent="0.25">
      <c r="A34" s="2" t="str">
        <f ca="1">IFERROR(__xludf.DUMMYFUNCTION("""COMPUTED_VALUE"""),"")</f>
        <v/>
      </c>
      <c r="B34" s="2" t="str">
        <f ca="1">IFERROR(__xludf.DUMMYFUNCTION("""COMPUTED_VALUE"""),"Japan")</f>
        <v>Japan</v>
      </c>
      <c r="C34" s="2">
        <f ca="1">IFERROR(__xludf.DUMMYFUNCTION("""COMPUTED_VALUE"""),36)</f>
        <v>36</v>
      </c>
      <c r="D34" s="2">
        <f ca="1">IFERROR(__xludf.DUMMYFUNCTION("""COMPUTED_VALUE"""),138)</f>
        <v>138</v>
      </c>
      <c r="E34" s="2">
        <f ca="1">IFERROR(__xludf.DUMMYFUNCTION("""COMPUTED_VALUE"""),2)</f>
        <v>2</v>
      </c>
      <c r="F34" s="2">
        <f ca="1">IFERROR(__xludf.DUMMYFUNCTION("""COMPUTED_VALUE"""),1)</f>
        <v>1</v>
      </c>
      <c r="G34" s="2">
        <f ca="1">IFERROR(__xludf.DUMMYFUNCTION("""COMPUTED_VALUE"""),2)</f>
        <v>2</v>
      </c>
      <c r="H34" s="2">
        <f ca="1">IFERROR(__xludf.DUMMYFUNCTION("""COMPUTED_VALUE"""),2)</f>
        <v>2</v>
      </c>
      <c r="I34" s="2">
        <f ca="1">IFERROR(__xludf.DUMMYFUNCTION("""COMPUTED_VALUE"""),4)</f>
        <v>4</v>
      </c>
      <c r="J34" s="2">
        <f ca="1">IFERROR(__xludf.DUMMYFUNCTION("""COMPUTED_VALUE"""),4)</f>
        <v>4</v>
      </c>
      <c r="K34" s="2">
        <f ca="1">IFERROR(__xludf.DUMMYFUNCTION("""COMPUTED_VALUE"""),7)</f>
        <v>7</v>
      </c>
      <c r="L34" s="2">
        <f ca="1">IFERROR(__xludf.DUMMYFUNCTION("""COMPUTED_VALUE"""),7)</f>
        <v>7</v>
      </c>
      <c r="M34" s="2">
        <f ca="1">IFERROR(__xludf.DUMMYFUNCTION("""COMPUTED_VALUE"""),11)</f>
        <v>11</v>
      </c>
      <c r="N34" s="2">
        <f ca="1">IFERROR(__xludf.DUMMYFUNCTION("""COMPUTED_VALUE"""),15)</f>
        <v>15</v>
      </c>
      <c r="O34" s="2">
        <f ca="1">IFERROR(__xludf.DUMMYFUNCTION("""COMPUTED_VALUE"""),20)</f>
        <v>20</v>
      </c>
      <c r="P34" s="2">
        <f ca="1">IFERROR(__xludf.DUMMYFUNCTION("""COMPUTED_VALUE"""),20)</f>
        <v>20</v>
      </c>
      <c r="Q34" s="2">
        <f ca="1">IFERROR(__xludf.DUMMYFUNCTION("""COMPUTED_VALUE"""),20)</f>
        <v>20</v>
      </c>
      <c r="R34" s="2">
        <f ca="1">IFERROR(__xludf.DUMMYFUNCTION("""COMPUTED_VALUE"""),22)</f>
        <v>22</v>
      </c>
      <c r="S34" s="2">
        <f ca="1">IFERROR(__xludf.DUMMYFUNCTION("""COMPUTED_VALUE"""),22)</f>
        <v>22</v>
      </c>
      <c r="T34" s="2">
        <f ca="1">IFERROR(__xludf.DUMMYFUNCTION("""COMPUTED_VALUE"""),45)</f>
        <v>45</v>
      </c>
      <c r="U34" s="2">
        <f ca="1">IFERROR(__xludf.DUMMYFUNCTION("""COMPUTED_VALUE"""),25)</f>
        <v>25</v>
      </c>
      <c r="V34" s="2">
        <f ca="1">IFERROR(__xludf.DUMMYFUNCTION("""COMPUTED_VALUE"""),25)</f>
        <v>25</v>
      </c>
      <c r="W34" s="2">
        <f ca="1">IFERROR(__xludf.DUMMYFUNCTION("""COMPUTED_VALUE"""),26)</f>
        <v>26</v>
      </c>
      <c r="X34" s="2">
        <f ca="1">IFERROR(__xludf.DUMMYFUNCTION("""COMPUTED_VALUE"""),26)</f>
        <v>26</v>
      </c>
      <c r="Y34" s="2">
        <f ca="1">IFERROR(__xludf.DUMMYFUNCTION("""COMPUTED_VALUE"""),26)</f>
        <v>26</v>
      </c>
      <c r="Z34" s="2">
        <f ca="1">IFERROR(__xludf.DUMMYFUNCTION("""COMPUTED_VALUE"""),28)</f>
        <v>28</v>
      </c>
      <c r="AA34" s="2">
        <f ca="1">IFERROR(__xludf.DUMMYFUNCTION("""COMPUTED_VALUE"""),28)</f>
        <v>28</v>
      </c>
      <c r="AB34" s="2">
        <f ca="1">IFERROR(__xludf.DUMMYFUNCTION("""COMPUTED_VALUE"""),29)</f>
        <v>29</v>
      </c>
      <c r="AC34" s="2">
        <f ca="1">IFERROR(__xludf.DUMMYFUNCTION("""COMPUTED_VALUE"""),43)</f>
        <v>43</v>
      </c>
      <c r="AD34" s="2">
        <f ca="1">IFERROR(__xludf.DUMMYFUNCTION("""COMPUTED_VALUE"""),59)</f>
        <v>59</v>
      </c>
      <c r="AE34" s="2">
        <f ca="1">IFERROR(__xludf.DUMMYFUNCTION("""COMPUTED_VALUE"""),66)</f>
        <v>66</v>
      </c>
      <c r="AF34" s="2">
        <f ca="1">IFERROR(__xludf.DUMMYFUNCTION("""COMPUTED_VALUE"""),74)</f>
        <v>74</v>
      </c>
      <c r="AG34" s="2">
        <f ca="1">IFERROR(__xludf.DUMMYFUNCTION("""COMPUTED_VALUE"""),84)</f>
        <v>84</v>
      </c>
      <c r="AH34" s="2">
        <f ca="1">IFERROR(__xludf.DUMMYFUNCTION("""COMPUTED_VALUE"""),94)</f>
        <v>94</v>
      </c>
      <c r="AI34" s="2">
        <f ca="1">IFERROR(__xludf.DUMMYFUNCTION("""COMPUTED_VALUE"""),105)</f>
        <v>105</v>
      </c>
      <c r="AJ34" s="2">
        <f ca="1">IFERROR(__xludf.DUMMYFUNCTION("""COMPUTED_VALUE"""),122)</f>
        <v>122</v>
      </c>
      <c r="AK34" s="2">
        <f ca="1">IFERROR(__xludf.DUMMYFUNCTION("""COMPUTED_VALUE"""),147)</f>
        <v>147</v>
      </c>
      <c r="AL34" s="2">
        <f ca="1">IFERROR(__xludf.DUMMYFUNCTION("""COMPUTED_VALUE"""),159)</f>
        <v>159</v>
      </c>
      <c r="AM34" s="2">
        <f ca="1">IFERROR(__xludf.DUMMYFUNCTION("""COMPUTED_VALUE"""),170)</f>
        <v>170</v>
      </c>
      <c r="AN34" s="2">
        <f ca="1">IFERROR(__xludf.DUMMYFUNCTION("""COMPUTED_VALUE"""),189)</f>
        <v>189</v>
      </c>
      <c r="AO34" s="2">
        <f ca="1">IFERROR(__xludf.DUMMYFUNCTION("""COMPUTED_VALUE"""),214)</f>
        <v>214</v>
      </c>
      <c r="AP34" s="2">
        <f ca="1">IFERROR(__xludf.DUMMYFUNCTION("""COMPUTED_VALUE"""),228)</f>
        <v>228</v>
      </c>
      <c r="AQ34" s="2">
        <f ca="1">IFERROR(__xludf.DUMMYFUNCTION("""COMPUTED_VALUE"""),241)</f>
        <v>241</v>
      </c>
      <c r="AR34" s="2">
        <f ca="1">IFERROR(__xludf.DUMMYFUNCTION("""COMPUTED_VALUE"""),256)</f>
        <v>256</v>
      </c>
      <c r="AS34" s="2">
        <f ca="1">IFERROR(__xludf.DUMMYFUNCTION("""COMPUTED_VALUE"""),274)</f>
        <v>274</v>
      </c>
      <c r="AT34" s="2">
        <f ca="1">IFERROR(__xludf.DUMMYFUNCTION("""COMPUTED_VALUE"""),293)</f>
        <v>293</v>
      </c>
      <c r="AU34" s="2">
        <f ca="1">IFERROR(__xludf.DUMMYFUNCTION("""COMPUTED_VALUE"""),331)</f>
        <v>331</v>
      </c>
    </row>
    <row r="35" spans="1:47" ht="12.5" x14ac:dyDescent="0.25">
      <c r="A35" s="2" t="str">
        <f ca="1">IFERROR(__xludf.DUMMYFUNCTION("""COMPUTED_VALUE"""),"")</f>
        <v/>
      </c>
      <c r="B35" s="2" t="str">
        <f ca="1">IFERROR(__xludf.DUMMYFUNCTION("""COMPUTED_VALUE"""),"South Korea")</f>
        <v>South Korea</v>
      </c>
      <c r="C35" s="2">
        <f ca="1">IFERROR(__xludf.DUMMYFUNCTION("""COMPUTED_VALUE"""),36)</f>
        <v>36</v>
      </c>
      <c r="D35" s="2">
        <f ca="1">IFERROR(__xludf.DUMMYFUNCTION("""COMPUTED_VALUE"""),128)</f>
        <v>128</v>
      </c>
      <c r="E35" s="2">
        <f ca="1">IFERROR(__xludf.DUMMYFUNCTION("""COMPUTED_VALUE"""),1)</f>
        <v>1</v>
      </c>
      <c r="F35" s="2">
        <f ca="1">IFERROR(__xludf.DUMMYFUNCTION("""COMPUTED_VALUE"""),1)</f>
        <v>1</v>
      </c>
      <c r="G35" s="2">
        <f ca="1">IFERROR(__xludf.DUMMYFUNCTION("""COMPUTED_VALUE"""),2)</f>
        <v>2</v>
      </c>
      <c r="H35" s="2">
        <f ca="1">IFERROR(__xludf.DUMMYFUNCTION("""COMPUTED_VALUE"""),2)</f>
        <v>2</v>
      </c>
      <c r="I35" s="2">
        <f ca="1">IFERROR(__xludf.DUMMYFUNCTION("""COMPUTED_VALUE"""),3)</f>
        <v>3</v>
      </c>
      <c r="J35" s="2">
        <f ca="1">IFERROR(__xludf.DUMMYFUNCTION("""COMPUTED_VALUE"""),4)</f>
        <v>4</v>
      </c>
      <c r="K35" s="2">
        <f ca="1">IFERROR(__xludf.DUMMYFUNCTION("""COMPUTED_VALUE"""),4)</f>
        <v>4</v>
      </c>
      <c r="L35" s="2">
        <f ca="1">IFERROR(__xludf.DUMMYFUNCTION("""COMPUTED_VALUE"""),4)</f>
        <v>4</v>
      </c>
      <c r="M35" s="2">
        <f ca="1">IFERROR(__xludf.DUMMYFUNCTION("""COMPUTED_VALUE"""),4)</f>
        <v>4</v>
      </c>
      <c r="N35" s="2">
        <f ca="1">IFERROR(__xludf.DUMMYFUNCTION("""COMPUTED_VALUE"""),11)</f>
        <v>11</v>
      </c>
      <c r="O35" s="2">
        <f ca="1">IFERROR(__xludf.DUMMYFUNCTION("""COMPUTED_VALUE"""),12)</f>
        <v>12</v>
      </c>
      <c r="P35" s="2">
        <f ca="1">IFERROR(__xludf.DUMMYFUNCTION("""COMPUTED_VALUE"""),15)</f>
        <v>15</v>
      </c>
      <c r="Q35" s="2">
        <f ca="1">IFERROR(__xludf.DUMMYFUNCTION("""COMPUTED_VALUE"""),15)</f>
        <v>15</v>
      </c>
      <c r="R35" s="2">
        <f ca="1">IFERROR(__xludf.DUMMYFUNCTION("""COMPUTED_VALUE"""),16)</f>
        <v>16</v>
      </c>
      <c r="S35" s="2">
        <f ca="1">IFERROR(__xludf.DUMMYFUNCTION("""COMPUTED_VALUE"""),19)</f>
        <v>19</v>
      </c>
      <c r="T35" s="2">
        <f ca="1">IFERROR(__xludf.DUMMYFUNCTION("""COMPUTED_VALUE"""),23)</f>
        <v>23</v>
      </c>
      <c r="U35" s="2">
        <f ca="1">IFERROR(__xludf.DUMMYFUNCTION("""COMPUTED_VALUE"""),24)</f>
        <v>24</v>
      </c>
      <c r="V35" s="2">
        <f ca="1">IFERROR(__xludf.DUMMYFUNCTION("""COMPUTED_VALUE"""),24)</f>
        <v>24</v>
      </c>
      <c r="W35" s="2">
        <f ca="1">IFERROR(__xludf.DUMMYFUNCTION("""COMPUTED_VALUE"""),25)</f>
        <v>25</v>
      </c>
      <c r="X35" s="2">
        <f ca="1">IFERROR(__xludf.DUMMYFUNCTION("""COMPUTED_VALUE"""),27)</f>
        <v>27</v>
      </c>
      <c r="Y35" s="2">
        <f ca="1">IFERROR(__xludf.DUMMYFUNCTION("""COMPUTED_VALUE"""),28)</f>
        <v>28</v>
      </c>
      <c r="Z35" s="2">
        <f ca="1">IFERROR(__xludf.DUMMYFUNCTION("""COMPUTED_VALUE"""),28)</f>
        <v>28</v>
      </c>
      <c r="AA35" s="2">
        <f ca="1">IFERROR(__xludf.DUMMYFUNCTION("""COMPUTED_VALUE"""),28)</f>
        <v>28</v>
      </c>
      <c r="AB35" s="2">
        <f ca="1">IFERROR(__xludf.DUMMYFUNCTION("""COMPUTED_VALUE"""),28)</f>
        <v>28</v>
      </c>
      <c r="AC35" s="2">
        <f ca="1">IFERROR(__xludf.DUMMYFUNCTION("""COMPUTED_VALUE"""),28)</f>
        <v>28</v>
      </c>
      <c r="AD35" s="2">
        <f ca="1">IFERROR(__xludf.DUMMYFUNCTION("""COMPUTED_VALUE"""),29)</f>
        <v>29</v>
      </c>
      <c r="AE35" s="2">
        <f ca="1">IFERROR(__xludf.DUMMYFUNCTION("""COMPUTED_VALUE"""),30)</f>
        <v>30</v>
      </c>
      <c r="AF35" s="2">
        <f ca="1">IFERROR(__xludf.DUMMYFUNCTION("""COMPUTED_VALUE"""),31)</f>
        <v>31</v>
      </c>
      <c r="AG35" s="2">
        <f ca="1">IFERROR(__xludf.DUMMYFUNCTION("""COMPUTED_VALUE"""),31)</f>
        <v>31</v>
      </c>
      <c r="AH35" s="2">
        <f ca="1">IFERROR(__xludf.DUMMYFUNCTION("""COMPUTED_VALUE"""),104)</f>
        <v>104</v>
      </c>
      <c r="AI35" s="2">
        <f ca="1">IFERROR(__xludf.DUMMYFUNCTION("""COMPUTED_VALUE"""),204)</f>
        <v>204</v>
      </c>
      <c r="AJ35" s="2">
        <f ca="1">IFERROR(__xludf.DUMMYFUNCTION("""COMPUTED_VALUE"""),433)</f>
        <v>433</v>
      </c>
      <c r="AK35" s="2">
        <f ca="1">IFERROR(__xludf.DUMMYFUNCTION("""COMPUTED_VALUE"""),602)</f>
        <v>602</v>
      </c>
      <c r="AL35" s="2">
        <f ca="1">IFERROR(__xludf.DUMMYFUNCTION("""COMPUTED_VALUE"""),833)</f>
        <v>833</v>
      </c>
      <c r="AM35" s="2">
        <f ca="1">IFERROR(__xludf.DUMMYFUNCTION("""COMPUTED_VALUE"""),977)</f>
        <v>977</v>
      </c>
      <c r="AN35" s="2">
        <f ca="1">IFERROR(__xludf.DUMMYFUNCTION("""COMPUTED_VALUE"""),1261)</f>
        <v>1261</v>
      </c>
      <c r="AO35" s="2">
        <f ca="1">IFERROR(__xludf.DUMMYFUNCTION("""COMPUTED_VALUE"""),1766)</f>
        <v>1766</v>
      </c>
      <c r="AP35" s="2">
        <f ca="1">IFERROR(__xludf.DUMMYFUNCTION("""COMPUTED_VALUE"""),2337)</f>
        <v>2337</v>
      </c>
      <c r="AQ35" s="2">
        <f ca="1">IFERROR(__xludf.DUMMYFUNCTION("""COMPUTED_VALUE"""),3150)</f>
        <v>3150</v>
      </c>
      <c r="AR35" s="2">
        <f ca="1">IFERROR(__xludf.DUMMYFUNCTION("""COMPUTED_VALUE"""),3736)</f>
        <v>3736</v>
      </c>
      <c r="AS35" s="2">
        <f ca="1">IFERROR(__xludf.DUMMYFUNCTION("""COMPUTED_VALUE"""),4335)</f>
        <v>4335</v>
      </c>
      <c r="AT35" s="2">
        <f ca="1">IFERROR(__xludf.DUMMYFUNCTION("""COMPUTED_VALUE"""),5186)</f>
        <v>5186</v>
      </c>
      <c r="AU35" s="2">
        <f ca="1">IFERROR(__xludf.DUMMYFUNCTION("""COMPUTED_VALUE"""),5621)</f>
        <v>5621</v>
      </c>
    </row>
    <row r="36" spans="1:47" ht="12.5" x14ac:dyDescent="0.25">
      <c r="A36" s="2" t="str">
        <f ca="1">IFERROR(__xludf.DUMMYFUNCTION("""COMPUTED_VALUE"""),"Taiwan")</f>
        <v>Taiwan</v>
      </c>
      <c r="B36" s="2" t="str">
        <f ca="1">IFERROR(__xludf.DUMMYFUNCTION("""COMPUTED_VALUE"""),"Taiwan")</f>
        <v>Taiwan</v>
      </c>
      <c r="C36" s="2">
        <f ca="1">IFERROR(__xludf.DUMMYFUNCTION("""COMPUTED_VALUE"""),23.7)</f>
        <v>23.7</v>
      </c>
      <c r="D36" s="2">
        <f ca="1">IFERROR(__xludf.DUMMYFUNCTION("""COMPUTED_VALUE"""),121)</f>
        <v>121</v>
      </c>
      <c r="E36" s="2">
        <f ca="1">IFERROR(__xludf.DUMMYFUNCTION("""COMPUTED_VALUE"""),1)</f>
        <v>1</v>
      </c>
      <c r="F36" s="2">
        <f ca="1">IFERROR(__xludf.DUMMYFUNCTION("""COMPUTED_VALUE"""),1)</f>
        <v>1</v>
      </c>
      <c r="G36" s="2">
        <f ca="1">IFERROR(__xludf.DUMMYFUNCTION("""COMPUTED_VALUE"""),3)</f>
        <v>3</v>
      </c>
      <c r="H36" s="2">
        <f ca="1">IFERROR(__xludf.DUMMYFUNCTION("""COMPUTED_VALUE"""),3)</f>
        <v>3</v>
      </c>
      <c r="I36" s="2">
        <f ca="1">IFERROR(__xludf.DUMMYFUNCTION("""COMPUTED_VALUE"""),4)</f>
        <v>4</v>
      </c>
      <c r="J36" s="2">
        <f ca="1">IFERROR(__xludf.DUMMYFUNCTION("""COMPUTED_VALUE"""),5)</f>
        <v>5</v>
      </c>
      <c r="K36" s="2">
        <f ca="1">IFERROR(__xludf.DUMMYFUNCTION("""COMPUTED_VALUE"""),8)</f>
        <v>8</v>
      </c>
      <c r="L36" s="2">
        <f ca="1">IFERROR(__xludf.DUMMYFUNCTION("""COMPUTED_VALUE"""),8)</f>
        <v>8</v>
      </c>
      <c r="M36" s="2">
        <f ca="1">IFERROR(__xludf.DUMMYFUNCTION("""COMPUTED_VALUE"""),9)</f>
        <v>9</v>
      </c>
      <c r="N36" s="2">
        <f ca="1">IFERROR(__xludf.DUMMYFUNCTION("""COMPUTED_VALUE"""),10)</f>
        <v>10</v>
      </c>
      <c r="O36" s="2">
        <f ca="1">IFERROR(__xludf.DUMMYFUNCTION("""COMPUTED_VALUE"""),10)</f>
        <v>10</v>
      </c>
      <c r="P36" s="2">
        <f ca="1">IFERROR(__xludf.DUMMYFUNCTION("""COMPUTED_VALUE"""),10)</f>
        <v>10</v>
      </c>
      <c r="Q36" s="2">
        <f ca="1">IFERROR(__xludf.DUMMYFUNCTION("""COMPUTED_VALUE"""),10)</f>
        <v>10</v>
      </c>
      <c r="R36" s="2">
        <f ca="1">IFERROR(__xludf.DUMMYFUNCTION("""COMPUTED_VALUE"""),11)</f>
        <v>11</v>
      </c>
      <c r="S36" s="2">
        <f ca="1">IFERROR(__xludf.DUMMYFUNCTION("""COMPUTED_VALUE"""),11)</f>
        <v>11</v>
      </c>
      <c r="T36" s="2">
        <f ca="1">IFERROR(__xludf.DUMMYFUNCTION("""COMPUTED_VALUE"""),16)</f>
        <v>16</v>
      </c>
      <c r="U36" s="2">
        <f ca="1">IFERROR(__xludf.DUMMYFUNCTION("""COMPUTED_VALUE"""),16)</f>
        <v>16</v>
      </c>
      <c r="V36" s="2">
        <f ca="1">IFERROR(__xludf.DUMMYFUNCTION("""COMPUTED_VALUE"""),17)</f>
        <v>17</v>
      </c>
      <c r="W36" s="2">
        <f ca="1">IFERROR(__xludf.DUMMYFUNCTION("""COMPUTED_VALUE"""),18)</f>
        <v>18</v>
      </c>
      <c r="X36" s="2">
        <f ca="1">IFERROR(__xludf.DUMMYFUNCTION("""COMPUTED_VALUE"""),18)</f>
        <v>18</v>
      </c>
      <c r="Y36" s="2">
        <f ca="1">IFERROR(__xludf.DUMMYFUNCTION("""COMPUTED_VALUE"""),18)</f>
        <v>18</v>
      </c>
      <c r="Z36" s="2">
        <f ca="1">IFERROR(__xludf.DUMMYFUNCTION("""COMPUTED_VALUE"""),18)</f>
        <v>18</v>
      </c>
      <c r="AA36" s="2">
        <f ca="1">IFERROR(__xludf.DUMMYFUNCTION("""COMPUTED_VALUE"""),18)</f>
        <v>18</v>
      </c>
      <c r="AB36" s="2">
        <f ca="1">IFERROR(__xludf.DUMMYFUNCTION("""COMPUTED_VALUE"""),18)</f>
        <v>18</v>
      </c>
      <c r="AC36" s="2">
        <f ca="1">IFERROR(__xludf.DUMMYFUNCTION("""COMPUTED_VALUE"""),18)</f>
        <v>18</v>
      </c>
      <c r="AD36" s="2">
        <f ca="1">IFERROR(__xludf.DUMMYFUNCTION("""COMPUTED_VALUE"""),20)</f>
        <v>20</v>
      </c>
      <c r="AE36" s="2">
        <f ca="1">IFERROR(__xludf.DUMMYFUNCTION("""COMPUTED_VALUE"""),22)</f>
        <v>22</v>
      </c>
      <c r="AF36" s="2">
        <f ca="1">IFERROR(__xludf.DUMMYFUNCTION("""COMPUTED_VALUE"""),22)</f>
        <v>22</v>
      </c>
      <c r="AG36" s="2">
        <f ca="1">IFERROR(__xludf.DUMMYFUNCTION("""COMPUTED_VALUE"""),23)</f>
        <v>23</v>
      </c>
      <c r="AH36" s="2">
        <f ca="1">IFERROR(__xludf.DUMMYFUNCTION("""COMPUTED_VALUE"""),24)</f>
        <v>24</v>
      </c>
      <c r="AI36" s="2">
        <f ca="1">IFERROR(__xludf.DUMMYFUNCTION("""COMPUTED_VALUE"""),26)</f>
        <v>26</v>
      </c>
      <c r="AJ36" s="2">
        <f ca="1">IFERROR(__xludf.DUMMYFUNCTION("""COMPUTED_VALUE"""),26)</f>
        <v>26</v>
      </c>
      <c r="AK36" s="2">
        <f ca="1">IFERROR(__xludf.DUMMYFUNCTION("""COMPUTED_VALUE"""),28)</f>
        <v>28</v>
      </c>
      <c r="AL36" s="2">
        <f ca="1">IFERROR(__xludf.DUMMYFUNCTION("""COMPUTED_VALUE"""),30)</f>
        <v>30</v>
      </c>
      <c r="AM36" s="2">
        <f ca="1">IFERROR(__xludf.DUMMYFUNCTION("""COMPUTED_VALUE"""),31)</f>
        <v>31</v>
      </c>
      <c r="AN36" s="2">
        <f ca="1">IFERROR(__xludf.DUMMYFUNCTION("""COMPUTED_VALUE"""),32)</f>
        <v>32</v>
      </c>
      <c r="AO36" s="2">
        <f ca="1">IFERROR(__xludf.DUMMYFUNCTION("""COMPUTED_VALUE"""),32)</f>
        <v>32</v>
      </c>
      <c r="AP36" s="2">
        <f ca="1">IFERROR(__xludf.DUMMYFUNCTION("""COMPUTED_VALUE"""),34)</f>
        <v>34</v>
      </c>
      <c r="AQ36" s="2">
        <f ca="1">IFERROR(__xludf.DUMMYFUNCTION("""COMPUTED_VALUE"""),39)</f>
        <v>39</v>
      </c>
      <c r="AR36" s="2">
        <f ca="1">IFERROR(__xludf.DUMMYFUNCTION("""COMPUTED_VALUE"""),40)</f>
        <v>40</v>
      </c>
      <c r="AS36" s="2">
        <f ca="1">IFERROR(__xludf.DUMMYFUNCTION("""COMPUTED_VALUE"""),41)</f>
        <v>41</v>
      </c>
      <c r="AT36" s="2">
        <f ca="1">IFERROR(__xludf.DUMMYFUNCTION("""COMPUTED_VALUE"""),42)</f>
        <v>42</v>
      </c>
      <c r="AU36" s="2">
        <f ca="1">IFERROR(__xludf.DUMMYFUNCTION("""COMPUTED_VALUE"""),42)</f>
        <v>42</v>
      </c>
    </row>
    <row r="37" spans="1:47" ht="12.5" x14ac:dyDescent="0.25">
      <c r="A37" s="2" t="str">
        <f ca="1">IFERROR(__xludf.DUMMYFUNCTION("""COMPUTED_VALUE"""),"King County, WA")</f>
        <v>King County, WA</v>
      </c>
      <c r="B37" s="2" t="str">
        <f ca="1">IFERROR(__xludf.DUMMYFUNCTION("""COMPUTED_VALUE"""),"US")</f>
        <v>US</v>
      </c>
      <c r="C37" s="2">
        <f ca="1">IFERROR(__xludf.DUMMYFUNCTION("""COMPUTED_VALUE"""),47.6062)</f>
        <v>47.606200000000001</v>
      </c>
      <c r="D37" s="2">
        <f ca="1">IFERROR(__xludf.DUMMYFUNCTION("""COMPUTED_VALUE"""),-122.3321)</f>
        <v>-122.3321</v>
      </c>
      <c r="E37" s="2">
        <f ca="1">IFERROR(__xludf.DUMMYFUNCTION("""COMPUTED_VALUE"""),1)</f>
        <v>1</v>
      </c>
      <c r="F37" s="2">
        <f ca="1">IFERROR(__xludf.DUMMYFUNCTION("""COMPUTED_VALUE"""),1)</f>
        <v>1</v>
      </c>
      <c r="G37" s="2">
        <f ca="1">IFERROR(__xludf.DUMMYFUNCTION("""COMPUTED_VALUE"""),1)</f>
        <v>1</v>
      </c>
      <c r="H37" s="2">
        <f ca="1">IFERROR(__xludf.DUMMYFUNCTION("""COMPUTED_VALUE"""),1)</f>
        <v>1</v>
      </c>
      <c r="I37" s="2">
        <f ca="1">IFERROR(__xludf.DUMMYFUNCTION("""COMPUTED_VALUE"""),1)</f>
        <v>1</v>
      </c>
      <c r="J37" s="2">
        <f ca="1">IFERROR(__xludf.DUMMYFUNCTION("""COMPUTED_VALUE"""),1)</f>
        <v>1</v>
      </c>
      <c r="K37" s="2">
        <f ca="1">IFERROR(__xludf.DUMMYFUNCTION("""COMPUTED_VALUE"""),1)</f>
        <v>1</v>
      </c>
      <c r="L37" s="2">
        <f ca="1">IFERROR(__xludf.DUMMYFUNCTION("""COMPUTED_VALUE"""),1)</f>
        <v>1</v>
      </c>
      <c r="M37" s="2">
        <f ca="1">IFERROR(__xludf.DUMMYFUNCTION("""COMPUTED_VALUE"""),1)</f>
        <v>1</v>
      </c>
      <c r="N37" s="2">
        <f ca="1">IFERROR(__xludf.DUMMYFUNCTION("""COMPUTED_VALUE"""),1)</f>
        <v>1</v>
      </c>
      <c r="O37" s="2">
        <f ca="1">IFERROR(__xludf.DUMMYFUNCTION("""COMPUTED_VALUE"""),1)</f>
        <v>1</v>
      </c>
      <c r="P37" s="2">
        <f ca="1">IFERROR(__xludf.DUMMYFUNCTION("""COMPUTED_VALUE"""),1)</f>
        <v>1</v>
      </c>
      <c r="Q37" s="2">
        <f ca="1">IFERROR(__xludf.DUMMYFUNCTION("""COMPUTED_VALUE"""),1)</f>
        <v>1</v>
      </c>
      <c r="R37" s="2">
        <f ca="1">IFERROR(__xludf.DUMMYFUNCTION("""COMPUTED_VALUE"""),1)</f>
        <v>1</v>
      </c>
      <c r="S37" s="2">
        <f ca="1">IFERROR(__xludf.DUMMYFUNCTION("""COMPUTED_VALUE"""),1)</f>
        <v>1</v>
      </c>
      <c r="T37" s="2">
        <f ca="1">IFERROR(__xludf.DUMMYFUNCTION("""COMPUTED_VALUE"""),1)</f>
        <v>1</v>
      </c>
      <c r="U37" s="2">
        <f ca="1">IFERROR(__xludf.DUMMYFUNCTION("""COMPUTED_VALUE"""),1)</f>
        <v>1</v>
      </c>
      <c r="V37" s="2">
        <f ca="1">IFERROR(__xludf.DUMMYFUNCTION("""COMPUTED_VALUE"""),1)</f>
        <v>1</v>
      </c>
      <c r="W37" s="2">
        <f ca="1">IFERROR(__xludf.DUMMYFUNCTION("""COMPUTED_VALUE"""),1)</f>
        <v>1</v>
      </c>
      <c r="X37" s="2">
        <f ca="1">IFERROR(__xludf.DUMMYFUNCTION("""COMPUTED_VALUE"""),1)</f>
        <v>1</v>
      </c>
      <c r="Y37" s="2">
        <f ca="1">IFERROR(__xludf.DUMMYFUNCTION("""COMPUTED_VALUE"""),1)</f>
        <v>1</v>
      </c>
      <c r="Z37" s="2">
        <f ca="1">IFERROR(__xludf.DUMMYFUNCTION("""COMPUTED_VALUE"""),1)</f>
        <v>1</v>
      </c>
      <c r="AA37" s="2">
        <f ca="1">IFERROR(__xludf.DUMMYFUNCTION("""COMPUTED_VALUE"""),1)</f>
        <v>1</v>
      </c>
      <c r="AB37" s="2">
        <f ca="1">IFERROR(__xludf.DUMMYFUNCTION("""COMPUTED_VALUE"""),1)</f>
        <v>1</v>
      </c>
      <c r="AC37" s="2">
        <f ca="1">IFERROR(__xludf.DUMMYFUNCTION("""COMPUTED_VALUE"""),1)</f>
        <v>1</v>
      </c>
      <c r="AD37" s="2">
        <f ca="1">IFERROR(__xludf.DUMMYFUNCTION("""COMPUTED_VALUE"""),1)</f>
        <v>1</v>
      </c>
      <c r="AE37" s="2">
        <f ca="1">IFERROR(__xludf.DUMMYFUNCTION("""COMPUTED_VALUE"""),1)</f>
        <v>1</v>
      </c>
      <c r="AF37" s="2">
        <f ca="1">IFERROR(__xludf.DUMMYFUNCTION("""COMPUTED_VALUE"""),1)</f>
        <v>1</v>
      </c>
      <c r="AG37" s="2">
        <f ca="1">IFERROR(__xludf.DUMMYFUNCTION("""COMPUTED_VALUE"""),1)</f>
        <v>1</v>
      </c>
      <c r="AH37" s="2">
        <f ca="1">IFERROR(__xludf.DUMMYFUNCTION("""COMPUTED_VALUE"""),1)</f>
        <v>1</v>
      </c>
      <c r="AI37" s="2">
        <f ca="1">IFERROR(__xludf.DUMMYFUNCTION("""COMPUTED_VALUE"""),1)</f>
        <v>1</v>
      </c>
      <c r="AJ37" s="2">
        <f ca="1">IFERROR(__xludf.DUMMYFUNCTION("""COMPUTED_VALUE"""),1)</f>
        <v>1</v>
      </c>
      <c r="AK37" s="2">
        <f ca="1">IFERROR(__xludf.DUMMYFUNCTION("""COMPUTED_VALUE"""),1)</f>
        <v>1</v>
      </c>
      <c r="AL37" s="2">
        <f ca="1">IFERROR(__xludf.DUMMYFUNCTION("""COMPUTED_VALUE"""),1)</f>
        <v>1</v>
      </c>
      <c r="AM37" s="2">
        <f ca="1">IFERROR(__xludf.DUMMYFUNCTION("""COMPUTED_VALUE"""),1)</f>
        <v>1</v>
      </c>
      <c r="AN37" s="2">
        <f ca="1">IFERROR(__xludf.DUMMYFUNCTION("""COMPUTED_VALUE"""),1)</f>
        <v>1</v>
      </c>
      <c r="AO37" s="2">
        <f ca="1">IFERROR(__xludf.DUMMYFUNCTION("""COMPUTED_VALUE"""),1)</f>
        <v>1</v>
      </c>
      <c r="AP37" s="2">
        <f ca="1">IFERROR(__xludf.DUMMYFUNCTION("""COMPUTED_VALUE"""),1)</f>
        <v>1</v>
      </c>
      <c r="AQ37" s="2">
        <f ca="1">IFERROR(__xludf.DUMMYFUNCTION("""COMPUTED_VALUE"""),6)</f>
        <v>6</v>
      </c>
      <c r="AR37" s="2">
        <f ca="1">IFERROR(__xludf.DUMMYFUNCTION("""COMPUTED_VALUE"""),9)</f>
        <v>9</v>
      </c>
      <c r="AS37" s="2">
        <f ca="1">IFERROR(__xludf.DUMMYFUNCTION("""COMPUTED_VALUE"""),14)</f>
        <v>14</v>
      </c>
      <c r="AT37" s="2">
        <f ca="1">IFERROR(__xludf.DUMMYFUNCTION("""COMPUTED_VALUE"""),21)</f>
        <v>21</v>
      </c>
      <c r="AU37" s="2">
        <f ca="1">IFERROR(__xludf.DUMMYFUNCTION("""COMPUTED_VALUE"""),31)</f>
        <v>31</v>
      </c>
    </row>
    <row r="38" spans="1:47" ht="12.5" x14ac:dyDescent="0.25">
      <c r="A38" s="2" t="str">
        <f ca="1">IFERROR(__xludf.DUMMYFUNCTION("""COMPUTED_VALUE"""),"Cook County, IL")</f>
        <v>Cook County, IL</v>
      </c>
      <c r="B38" s="2" t="str">
        <f ca="1">IFERROR(__xludf.DUMMYFUNCTION("""COMPUTED_VALUE"""),"US")</f>
        <v>US</v>
      </c>
      <c r="C38" s="2">
        <f ca="1">IFERROR(__xludf.DUMMYFUNCTION("""COMPUTED_VALUE"""),41.7377)</f>
        <v>41.737699999999997</v>
      </c>
      <c r="D38" s="2">
        <f ca="1">IFERROR(__xludf.DUMMYFUNCTION("""COMPUTED_VALUE"""),-87.6976)</f>
        <v>-87.697599999999994</v>
      </c>
      <c r="E38" s="2">
        <f ca="1">IFERROR(__xludf.DUMMYFUNCTION("""COMPUTED_VALUE"""),0)</f>
        <v>0</v>
      </c>
      <c r="F38" s="2">
        <f ca="1">IFERROR(__xludf.DUMMYFUNCTION("""COMPUTED_VALUE"""),0)</f>
        <v>0</v>
      </c>
      <c r="G38" s="2">
        <f ca="1">IFERROR(__xludf.DUMMYFUNCTION("""COMPUTED_VALUE"""),1)</f>
        <v>1</v>
      </c>
      <c r="H38" s="2">
        <f ca="1">IFERROR(__xludf.DUMMYFUNCTION("""COMPUTED_VALUE"""),1)</f>
        <v>1</v>
      </c>
      <c r="I38" s="2">
        <f ca="1">IFERROR(__xludf.DUMMYFUNCTION("""COMPUTED_VALUE"""),1)</f>
        <v>1</v>
      </c>
      <c r="J38" s="2">
        <f ca="1">IFERROR(__xludf.DUMMYFUNCTION("""COMPUTED_VALUE"""),1)</f>
        <v>1</v>
      </c>
      <c r="K38" s="2">
        <f ca="1">IFERROR(__xludf.DUMMYFUNCTION("""COMPUTED_VALUE"""),1)</f>
        <v>1</v>
      </c>
      <c r="L38" s="2">
        <f ca="1">IFERROR(__xludf.DUMMYFUNCTION("""COMPUTED_VALUE"""),1)</f>
        <v>1</v>
      </c>
      <c r="M38" s="2">
        <f ca="1">IFERROR(__xludf.DUMMYFUNCTION("""COMPUTED_VALUE"""),1)</f>
        <v>1</v>
      </c>
      <c r="N38" s="2">
        <f ca="1">IFERROR(__xludf.DUMMYFUNCTION("""COMPUTED_VALUE"""),2)</f>
        <v>2</v>
      </c>
      <c r="O38" s="2">
        <f ca="1">IFERROR(__xludf.DUMMYFUNCTION("""COMPUTED_VALUE"""),2)</f>
        <v>2</v>
      </c>
      <c r="P38" s="2">
        <f ca="1">IFERROR(__xludf.DUMMYFUNCTION("""COMPUTED_VALUE"""),2)</f>
        <v>2</v>
      </c>
      <c r="Q38" s="2">
        <f ca="1">IFERROR(__xludf.DUMMYFUNCTION("""COMPUTED_VALUE"""),2)</f>
        <v>2</v>
      </c>
      <c r="R38" s="2">
        <f ca="1">IFERROR(__xludf.DUMMYFUNCTION("""COMPUTED_VALUE"""),2)</f>
        <v>2</v>
      </c>
      <c r="S38" s="2">
        <f ca="1">IFERROR(__xludf.DUMMYFUNCTION("""COMPUTED_VALUE"""),2)</f>
        <v>2</v>
      </c>
      <c r="T38" s="2">
        <f ca="1">IFERROR(__xludf.DUMMYFUNCTION("""COMPUTED_VALUE"""),2)</f>
        <v>2</v>
      </c>
      <c r="U38" s="2">
        <f ca="1">IFERROR(__xludf.DUMMYFUNCTION("""COMPUTED_VALUE"""),2)</f>
        <v>2</v>
      </c>
      <c r="V38" s="2">
        <f ca="1">IFERROR(__xludf.DUMMYFUNCTION("""COMPUTED_VALUE"""),2)</f>
        <v>2</v>
      </c>
      <c r="W38" s="2">
        <f ca="1">IFERROR(__xludf.DUMMYFUNCTION("""COMPUTED_VALUE"""),2)</f>
        <v>2</v>
      </c>
      <c r="X38" s="2">
        <f ca="1">IFERROR(__xludf.DUMMYFUNCTION("""COMPUTED_VALUE"""),2)</f>
        <v>2</v>
      </c>
      <c r="Y38" s="2">
        <f ca="1">IFERROR(__xludf.DUMMYFUNCTION("""COMPUTED_VALUE"""),2)</f>
        <v>2</v>
      </c>
      <c r="Z38" s="2">
        <f ca="1">IFERROR(__xludf.DUMMYFUNCTION("""COMPUTED_VALUE"""),2)</f>
        <v>2</v>
      </c>
      <c r="AA38" s="2">
        <f ca="1">IFERROR(__xludf.DUMMYFUNCTION("""COMPUTED_VALUE"""),2)</f>
        <v>2</v>
      </c>
      <c r="AB38" s="2">
        <f ca="1">IFERROR(__xludf.DUMMYFUNCTION("""COMPUTED_VALUE"""),2)</f>
        <v>2</v>
      </c>
      <c r="AC38" s="2">
        <f ca="1">IFERROR(__xludf.DUMMYFUNCTION("""COMPUTED_VALUE"""),2)</f>
        <v>2</v>
      </c>
      <c r="AD38" s="2">
        <f ca="1">IFERROR(__xludf.DUMMYFUNCTION("""COMPUTED_VALUE"""),2)</f>
        <v>2</v>
      </c>
      <c r="AE38" s="2">
        <f ca="1">IFERROR(__xludf.DUMMYFUNCTION("""COMPUTED_VALUE"""),2)</f>
        <v>2</v>
      </c>
      <c r="AF38" s="2">
        <f ca="1">IFERROR(__xludf.DUMMYFUNCTION("""COMPUTED_VALUE"""),2)</f>
        <v>2</v>
      </c>
      <c r="AG38" s="2">
        <f ca="1">IFERROR(__xludf.DUMMYFUNCTION("""COMPUTED_VALUE"""),2)</f>
        <v>2</v>
      </c>
      <c r="AH38" s="2">
        <f ca="1">IFERROR(__xludf.DUMMYFUNCTION("""COMPUTED_VALUE"""),2)</f>
        <v>2</v>
      </c>
      <c r="AI38" s="2">
        <f ca="1">IFERROR(__xludf.DUMMYFUNCTION("""COMPUTED_VALUE"""),2)</f>
        <v>2</v>
      </c>
      <c r="AJ38" s="2">
        <f ca="1">IFERROR(__xludf.DUMMYFUNCTION("""COMPUTED_VALUE"""),2)</f>
        <v>2</v>
      </c>
      <c r="AK38" s="2">
        <f ca="1">IFERROR(__xludf.DUMMYFUNCTION("""COMPUTED_VALUE"""),2)</f>
        <v>2</v>
      </c>
      <c r="AL38" s="2">
        <f ca="1">IFERROR(__xludf.DUMMYFUNCTION("""COMPUTED_VALUE"""),2)</f>
        <v>2</v>
      </c>
      <c r="AM38" s="2">
        <f ca="1">IFERROR(__xludf.DUMMYFUNCTION("""COMPUTED_VALUE"""),2)</f>
        <v>2</v>
      </c>
      <c r="AN38" s="2">
        <f ca="1">IFERROR(__xludf.DUMMYFUNCTION("""COMPUTED_VALUE"""),2)</f>
        <v>2</v>
      </c>
      <c r="AO38" s="2">
        <f ca="1">IFERROR(__xludf.DUMMYFUNCTION("""COMPUTED_VALUE"""),2)</f>
        <v>2</v>
      </c>
      <c r="AP38" s="2">
        <f ca="1">IFERROR(__xludf.DUMMYFUNCTION("""COMPUTED_VALUE"""),2)</f>
        <v>2</v>
      </c>
      <c r="AQ38" s="2">
        <f ca="1">IFERROR(__xludf.DUMMYFUNCTION("""COMPUTED_VALUE"""),2)</f>
        <v>2</v>
      </c>
      <c r="AR38" s="2">
        <f ca="1">IFERROR(__xludf.DUMMYFUNCTION("""COMPUTED_VALUE"""),3)</f>
        <v>3</v>
      </c>
      <c r="AS38" s="2">
        <f ca="1">IFERROR(__xludf.DUMMYFUNCTION("""COMPUTED_VALUE"""),4)</f>
        <v>4</v>
      </c>
      <c r="AT38" s="2">
        <f ca="1">IFERROR(__xludf.DUMMYFUNCTION("""COMPUTED_VALUE"""),4)</f>
        <v>4</v>
      </c>
      <c r="AU38" s="2">
        <f ca="1">IFERROR(__xludf.DUMMYFUNCTION("""COMPUTED_VALUE"""),4)</f>
        <v>4</v>
      </c>
    </row>
    <row r="39" spans="1:47" ht="12.5" x14ac:dyDescent="0.25">
      <c r="A39" s="2" t="str">
        <f ca="1">IFERROR(__xludf.DUMMYFUNCTION("""COMPUTED_VALUE"""),"Tempe, AZ")</f>
        <v>Tempe, AZ</v>
      </c>
      <c r="B39" s="2" t="str">
        <f ca="1">IFERROR(__xludf.DUMMYFUNCTION("""COMPUTED_VALUE"""),"US")</f>
        <v>US</v>
      </c>
      <c r="C39" s="2">
        <f ca="1">IFERROR(__xludf.DUMMYFUNCTION("""COMPUTED_VALUE"""),33.4255)</f>
        <v>33.4255</v>
      </c>
      <c r="D39" s="2">
        <f ca="1">IFERROR(__xludf.DUMMYFUNCTION("""COMPUTED_VALUE"""),-111.94)</f>
        <v>-111.94</v>
      </c>
      <c r="E39" s="2">
        <f ca="1">IFERROR(__xludf.DUMMYFUNCTION("""COMPUTED_VALUE"""),0)</f>
        <v>0</v>
      </c>
      <c r="F39" s="2">
        <f ca="1">IFERROR(__xludf.DUMMYFUNCTION("""COMPUTED_VALUE"""),0)</f>
        <v>0</v>
      </c>
      <c r="G39" s="2">
        <f ca="1">IFERROR(__xludf.DUMMYFUNCTION("""COMPUTED_VALUE"""),0)</f>
        <v>0</v>
      </c>
      <c r="H39" s="2">
        <f ca="1">IFERROR(__xludf.DUMMYFUNCTION("""COMPUTED_VALUE"""),0)</f>
        <v>0</v>
      </c>
      <c r="I39" s="2">
        <f ca="1">IFERROR(__xludf.DUMMYFUNCTION("""COMPUTED_VALUE"""),1)</f>
        <v>1</v>
      </c>
      <c r="J39" s="2">
        <f ca="1">IFERROR(__xludf.DUMMYFUNCTION("""COMPUTED_VALUE"""),1)</f>
        <v>1</v>
      </c>
      <c r="K39" s="2">
        <f ca="1">IFERROR(__xludf.DUMMYFUNCTION("""COMPUTED_VALUE"""),1)</f>
        <v>1</v>
      </c>
      <c r="L39" s="2">
        <f ca="1">IFERROR(__xludf.DUMMYFUNCTION("""COMPUTED_VALUE"""),1)</f>
        <v>1</v>
      </c>
      <c r="M39" s="2">
        <f ca="1">IFERROR(__xludf.DUMMYFUNCTION("""COMPUTED_VALUE"""),1)</f>
        <v>1</v>
      </c>
      <c r="N39" s="2">
        <f ca="1">IFERROR(__xludf.DUMMYFUNCTION("""COMPUTED_VALUE"""),1)</f>
        <v>1</v>
      </c>
      <c r="O39" s="2">
        <f ca="1">IFERROR(__xludf.DUMMYFUNCTION("""COMPUTED_VALUE"""),1)</f>
        <v>1</v>
      </c>
      <c r="P39" s="2">
        <f ca="1">IFERROR(__xludf.DUMMYFUNCTION("""COMPUTED_VALUE"""),1)</f>
        <v>1</v>
      </c>
      <c r="Q39" s="2">
        <f ca="1">IFERROR(__xludf.DUMMYFUNCTION("""COMPUTED_VALUE"""),1)</f>
        <v>1</v>
      </c>
      <c r="R39" s="2">
        <f ca="1">IFERROR(__xludf.DUMMYFUNCTION("""COMPUTED_VALUE"""),1)</f>
        <v>1</v>
      </c>
      <c r="S39" s="2">
        <f ca="1">IFERROR(__xludf.DUMMYFUNCTION("""COMPUTED_VALUE"""),1)</f>
        <v>1</v>
      </c>
      <c r="T39" s="2">
        <f ca="1">IFERROR(__xludf.DUMMYFUNCTION("""COMPUTED_VALUE"""),1)</f>
        <v>1</v>
      </c>
      <c r="U39" s="2">
        <f ca="1">IFERROR(__xludf.DUMMYFUNCTION("""COMPUTED_VALUE"""),1)</f>
        <v>1</v>
      </c>
      <c r="V39" s="2">
        <f ca="1">IFERROR(__xludf.DUMMYFUNCTION("""COMPUTED_VALUE"""),1)</f>
        <v>1</v>
      </c>
      <c r="W39" s="2">
        <f ca="1">IFERROR(__xludf.DUMMYFUNCTION("""COMPUTED_VALUE"""),1)</f>
        <v>1</v>
      </c>
      <c r="X39" s="2">
        <f ca="1">IFERROR(__xludf.DUMMYFUNCTION("""COMPUTED_VALUE"""),1)</f>
        <v>1</v>
      </c>
      <c r="Y39" s="2">
        <f ca="1">IFERROR(__xludf.DUMMYFUNCTION("""COMPUTED_VALUE"""),1)</f>
        <v>1</v>
      </c>
      <c r="Z39" s="2">
        <f ca="1">IFERROR(__xludf.DUMMYFUNCTION("""COMPUTED_VALUE"""),1)</f>
        <v>1</v>
      </c>
      <c r="AA39" s="2">
        <f ca="1">IFERROR(__xludf.DUMMYFUNCTION("""COMPUTED_VALUE"""),1)</f>
        <v>1</v>
      </c>
      <c r="AB39" s="2">
        <f ca="1">IFERROR(__xludf.DUMMYFUNCTION("""COMPUTED_VALUE"""),1)</f>
        <v>1</v>
      </c>
      <c r="AC39" s="2">
        <f ca="1">IFERROR(__xludf.DUMMYFUNCTION("""COMPUTED_VALUE"""),1)</f>
        <v>1</v>
      </c>
      <c r="AD39" s="2">
        <f ca="1">IFERROR(__xludf.DUMMYFUNCTION("""COMPUTED_VALUE"""),1)</f>
        <v>1</v>
      </c>
      <c r="AE39" s="2">
        <f ca="1">IFERROR(__xludf.DUMMYFUNCTION("""COMPUTED_VALUE"""),1)</f>
        <v>1</v>
      </c>
      <c r="AF39" s="2">
        <f ca="1">IFERROR(__xludf.DUMMYFUNCTION("""COMPUTED_VALUE"""),1)</f>
        <v>1</v>
      </c>
      <c r="AG39" s="2">
        <f ca="1">IFERROR(__xludf.DUMMYFUNCTION("""COMPUTED_VALUE"""),1)</f>
        <v>1</v>
      </c>
      <c r="AH39" s="2">
        <f ca="1">IFERROR(__xludf.DUMMYFUNCTION("""COMPUTED_VALUE"""),1)</f>
        <v>1</v>
      </c>
      <c r="AI39" s="2">
        <f ca="1">IFERROR(__xludf.DUMMYFUNCTION("""COMPUTED_VALUE"""),1)</f>
        <v>1</v>
      </c>
      <c r="AJ39" s="2">
        <f ca="1">IFERROR(__xludf.DUMMYFUNCTION("""COMPUTED_VALUE"""),1)</f>
        <v>1</v>
      </c>
      <c r="AK39" s="2">
        <f ca="1">IFERROR(__xludf.DUMMYFUNCTION("""COMPUTED_VALUE"""),1)</f>
        <v>1</v>
      </c>
      <c r="AL39" s="2">
        <f ca="1">IFERROR(__xludf.DUMMYFUNCTION("""COMPUTED_VALUE"""),1)</f>
        <v>1</v>
      </c>
      <c r="AM39" s="2">
        <f ca="1">IFERROR(__xludf.DUMMYFUNCTION("""COMPUTED_VALUE"""),1)</f>
        <v>1</v>
      </c>
      <c r="AN39" s="2">
        <f ca="1">IFERROR(__xludf.DUMMYFUNCTION("""COMPUTED_VALUE"""),1)</f>
        <v>1</v>
      </c>
      <c r="AO39" s="2">
        <f ca="1">IFERROR(__xludf.DUMMYFUNCTION("""COMPUTED_VALUE"""),1)</f>
        <v>1</v>
      </c>
      <c r="AP39" s="2">
        <f ca="1">IFERROR(__xludf.DUMMYFUNCTION("""COMPUTED_VALUE"""),1)</f>
        <v>1</v>
      </c>
      <c r="AQ39" s="2">
        <f ca="1">IFERROR(__xludf.DUMMYFUNCTION("""COMPUTED_VALUE"""),1)</f>
        <v>1</v>
      </c>
      <c r="AR39" s="2">
        <f ca="1">IFERROR(__xludf.DUMMYFUNCTION("""COMPUTED_VALUE"""),1)</f>
        <v>1</v>
      </c>
      <c r="AS39" s="2">
        <f ca="1">IFERROR(__xludf.DUMMYFUNCTION("""COMPUTED_VALUE"""),1)</f>
        <v>1</v>
      </c>
      <c r="AT39" s="2">
        <f ca="1">IFERROR(__xludf.DUMMYFUNCTION("""COMPUTED_VALUE"""),1)</f>
        <v>1</v>
      </c>
      <c r="AU39" s="2">
        <f ca="1">IFERROR(__xludf.DUMMYFUNCTION("""COMPUTED_VALUE"""),1)</f>
        <v>1</v>
      </c>
    </row>
    <row r="40" spans="1:47" ht="12.5" x14ac:dyDescent="0.25">
      <c r="A40" s="2" t="str">
        <f ca="1">IFERROR(__xludf.DUMMYFUNCTION("""COMPUTED_VALUE"""),"Macau")</f>
        <v>Macau</v>
      </c>
      <c r="B40" s="2" t="str">
        <f ca="1">IFERROR(__xludf.DUMMYFUNCTION("""COMPUTED_VALUE"""),"Macau")</f>
        <v>Macau</v>
      </c>
      <c r="C40" s="2">
        <f ca="1">IFERROR(__xludf.DUMMYFUNCTION("""COMPUTED_VALUE"""),22.1667)</f>
        <v>22.166699999999999</v>
      </c>
      <c r="D40" s="2">
        <f ca="1">IFERROR(__xludf.DUMMYFUNCTION("""COMPUTED_VALUE"""),113.55)</f>
        <v>113.55</v>
      </c>
      <c r="E40" s="2">
        <f ca="1">IFERROR(__xludf.DUMMYFUNCTION("""COMPUTED_VALUE"""),1)</f>
        <v>1</v>
      </c>
      <c r="F40" s="2">
        <f ca="1">IFERROR(__xludf.DUMMYFUNCTION("""COMPUTED_VALUE"""),2)</f>
        <v>2</v>
      </c>
      <c r="G40" s="2">
        <f ca="1">IFERROR(__xludf.DUMMYFUNCTION("""COMPUTED_VALUE"""),2)</f>
        <v>2</v>
      </c>
      <c r="H40" s="2">
        <f ca="1">IFERROR(__xludf.DUMMYFUNCTION("""COMPUTED_VALUE"""),2)</f>
        <v>2</v>
      </c>
      <c r="I40" s="2">
        <f ca="1">IFERROR(__xludf.DUMMYFUNCTION("""COMPUTED_VALUE"""),5)</f>
        <v>5</v>
      </c>
      <c r="J40" s="2">
        <f ca="1">IFERROR(__xludf.DUMMYFUNCTION("""COMPUTED_VALUE"""),6)</f>
        <v>6</v>
      </c>
      <c r="K40" s="2">
        <f ca="1">IFERROR(__xludf.DUMMYFUNCTION("""COMPUTED_VALUE"""),7)</f>
        <v>7</v>
      </c>
      <c r="L40" s="2">
        <f ca="1">IFERROR(__xludf.DUMMYFUNCTION("""COMPUTED_VALUE"""),7)</f>
        <v>7</v>
      </c>
      <c r="M40" s="2">
        <f ca="1">IFERROR(__xludf.DUMMYFUNCTION("""COMPUTED_VALUE"""),7)</f>
        <v>7</v>
      </c>
      <c r="N40" s="2">
        <f ca="1">IFERROR(__xludf.DUMMYFUNCTION("""COMPUTED_VALUE"""),7)</f>
        <v>7</v>
      </c>
      <c r="O40" s="2">
        <f ca="1">IFERROR(__xludf.DUMMYFUNCTION("""COMPUTED_VALUE"""),7)</f>
        <v>7</v>
      </c>
      <c r="P40" s="2">
        <f ca="1">IFERROR(__xludf.DUMMYFUNCTION("""COMPUTED_VALUE"""),8)</f>
        <v>8</v>
      </c>
      <c r="Q40" s="2">
        <f ca="1">IFERROR(__xludf.DUMMYFUNCTION("""COMPUTED_VALUE"""),8)</f>
        <v>8</v>
      </c>
      <c r="R40" s="2">
        <f ca="1">IFERROR(__xludf.DUMMYFUNCTION("""COMPUTED_VALUE"""),10)</f>
        <v>10</v>
      </c>
      <c r="S40" s="2">
        <f ca="1">IFERROR(__xludf.DUMMYFUNCTION("""COMPUTED_VALUE"""),10)</f>
        <v>10</v>
      </c>
      <c r="T40" s="2">
        <f ca="1">IFERROR(__xludf.DUMMYFUNCTION("""COMPUTED_VALUE"""),10)</f>
        <v>10</v>
      </c>
      <c r="U40" s="2">
        <f ca="1">IFERROR(__xludf.DUMMYFUNCTION("""COMPUTED_VALUE"""),10)</f>
        <v>10</v>
      </c>
      <c r="V40" s="2">
        <f ca="1">IFERROR(__xludf.DUMMYFUNCTION("""COMPUTED_VALUE"""),10)</f>
        <v>10</v>
      </c>
      <c r="W40" s="2">
        <f ca="1">IFERROR(__xludf.DUMMYFUNCTION("""COMPUTED_VALUE"""),10)</f>
        <v>10</v>
      </c>
      <c r="X40" s="2">
        <f ca="1">IFERROR(__xludf.DUMMYFUNCTION("""COMPUTED_VALUE"""),10)</f>
        <v>10</v>
      </c>
      <c r="Y40" s="2">
        <f ca="1">IFERROR(__xludf.DUMMYFUNCTION("""COMPUTED_VALUE"""),10)</f>
        <v>10</v>
      </c>
      <c r="Z40" s="2">
        <f ca="1">IFERROR(__xludf.DUMMYFUNCTION("""COMPUTED_VALUE"""),10)</f>
        <v>10</v>
      </c>
      <c r="AA40" s="2">
        <f ca="1">IFERROR(__xludf.DUMMYFUNCTION("""COMPUTED_VALUE"""),10)</f>
        <v>10</v>
      </c>
      <c r="AB40" s="2">
        <f ca="1">IFERROR(__xludf.DUMMYFUNCTION("""COMPUTED_VALUE"""),10)</f>
        <v>10</v>
      </c>
      <c r="AC40" s="2">
        <f ca="1">IFERROR(__xludf.DUMMYFUNCTION("""COMPUTED_VALUE"""),10)</f>
        <v>10</v>
      </c>
      <c r="AD40" s="2">
        <f ca="1">IFERROR(__xludf.DUMMYFUNCTION("""COMPUTED_VALUE"""),10)</f>
        <v>10</v>
      </c>
      <c r="AE40" s="2">
        <f ca="1">IFERROR(__xludf.DUMMYFUNCTION("""COMPUTED_VALUE"""),10)</f>
        <v>10</v>
      </c>
      <c r="AF40" s="2">
        <f ca="1">IFERROR(__xludf.DUMMYFUNCTION("""COMPUTED_VALUE"""),10)</f>
        <v>10</v>
      </c>
      <c r="AG40" s="2">
        <f ca="1">IFERROR(__xludf.DUMMYFUNCTION("""COMPUTED_VALUE"""),10)</f>
        <v>10</v>
      </c>
      <c r="AH40" s="2">
        <f ca="1">IFERROR(__xludf.DUMMYFUNCTION("""COMPUTED_VALUE"""),10)</f>
        <v>10</v>
      </c>
      <c r="AI40" s="2">
        <f ca="1">IFERROR(__xludf.DUMMYFUNCTION("""COMPUTED_VALUE"""),10)</f>
        <v>10</v>
      </c>
      <c r="AJ40" s="2">
        <f ca="1">IFERROR(__xludf.DUMMYFUNCTION("""COMPUTED_VALUE"""),10)</f>
        <v>10</v>
      </c>
      <c r="AK40" s="2">
        <f ca="1">IFERROR(__xludf.DUMMYFUNCTION("""COMPUTED_VALUE"""),10)</f>
        <v>10</v>
      </c>
      <c r="AL40" s="2">
        <f ca="1">IFERROR(__xludf.DUMMYFUNCTION("""COMPUTED_VALUE"""),10)</f>
        <v>10</v>
      </c>
      <c r="AM40" s="2">
        <f ca="1">IFERROR(__xludf.DUMMYFUNCTION("""COMPUTED_VALUE"""),10)</f>
        <v>10</v>
      </c>
      <c r="AN40" s="2">
        <f ca="1">IFERROR(__xludf.DUMMYFUNCTION("""COMPUTED_VALUE"""),10)</f>
        <v>10</v>
      </c>
      <c r="AO40" s="2">
        <f ca="1">IFERROR(__xludf.DUMMYFUNCTION("""COMPUTED_VALUE"""),10)</f>
        <v>10</v>
      </c>
      <c r="AP40" s="2">
        <f ca="1">IFERROR(__xludf.DUMMYFUNCTION("""COMPUTED_VALUE"""),10)</f>
        <v>10</v>
      </c>
      <c r="AQ40" s="2">
        <f ca="1">IFERROR(__xludf.DUMMYFUNCTION("""COMPUTED_VALUE"""),10)</f>
        <v>10</v>
      </c>
      <c r="AR40" s="2">
        <f ca="1">IFERROR(__xludf.DUMMYFUNCTION("""COMPUTED_VALUE"""),10)</f>
        <v>10</v>
      </c>
      <c r="AS40" s="2">
        <f ca="1">IFERROR(__xludf.DUMMYFUNCTION("""COMPUTED_VALUE"""),10)</f>
        <v>10</v>
      </c>
      <c r="AT40" s="2">
        <f ca="1">IFERROR(__xludf.DUMMYFUNCTION("""COMPUTED_VALUE"""),10)</f>
        <v>10</v>
      </c>
      <c r="AU40" s="2">
        <f ca="1">IFERROR(__xludf.DUMMYFUNCTION("""COMPUTED_VALUE"""),10)</f>
        <v>10</v>
      </c>
    </row>
    <row r="41" spans="1:47" ht="12.5" x14ac:dyDescent="0.25">
      <c r="A41" s="2" t="str">
        <f ca="1">IFERROR(__xludf.DUMMYFUNCTION("""COMPUTED_VALUE"""),"Hong Kong")</f>
        <v>Hong Kong</v>
      </c>
      <c r="B41" s="2" t="str">
        <f ca="1">IFERROR(__xludf.DUMMYFUNCTION("""COMPUTED_VALUE"""),"Hong Kong")</f>
        <v>Hong Kong</v>
      </c>
      <c r="C41" s="2">
        <f ca="1">IFERROR(__xludf.DUMMYFUNCTION("""COMPUTED_VALUE"""),22.3)</f>
        <v>22.3</v>
      </c>
      <c r="D41" s="2">
        <f ca="1">IFERROR(__xludf.DUMMYFUNCTION("""COMPUTED_VALUE"""),114.2)</f>
        <v>114.2</v>
      </c>
      <c r="E41" s="2">
        <f ca="1">IFERROR(__xludf.DUMMYFUNCTION("""COMPUTED_VALUE"""),0)</f>
        <v>0</v>
      </c>
      <c r="F41" s="2">
        <f ca="1">IFERROR(__xludf.DUMMYFUNCTION("""COMPUTED_VALUE"""),2)</f>
        <v>2</v>
      </c>
      <c r="G41" s="2">
        <f ca="1">IFERROR(__xludf.DUMMYFUNCTION("""COMPUTED_VALUE"""),2)</f>
        <v>2</v>
      </c>
      <c r="H41" s="2">
        <f ca="1">IFERROR(__xludf.DUMMYFUNCTION("""COMPUTED_VALUE"""),5)</f>
        <v>5</v>
      </c>
      <c r="I41" s="2">
        <f ca="1">IFERROR(__xludf.DUMMYFUNCTION("""COMPUTED_VALUE"""),8)</f>
        <v>8</v>
      </c>
      <c r="J41" s="2">
        <f ca="1">IFERROR(__xludf.DUMMYFUNCTION("""COMPUTED_VALUE"""),8)</f>
        <v>8</v>
      </c>
      <c r="K41" s="2">
        <f ca="1">IFERROR(__xludf.DUMMYFUNCTION("""COMPUTED_VALUE"""),8)</f>
        <v>8</v>
      </c>
      <c r="L41" s="2">
        <f ca="1">IFERROR(__xludf.DUMMYFUNCTION("""COMPUTED_VALUE"""),10)</f>
        <v>10</v>
      </c>
      <c r="M41" s="2">
        <f ca="1">IFERROR(__xludf.DUMMYFUNCTION("""COMPUTED_VALUE"""),10)</f>
        <v>10</v>
      </c>
      <c r="N41" s="2">
        <f ca="1">IFERROR(__xludf.DUMMYFUNCTION("""COMPUTED_VALUE"""),12)</f>
        <v>12</v>
      </c>
      <c r="O41" s="2">
        <f ca="1">IFERROR(__xludf.DUMMYFUNCTION("""COMPUTED_VALUE"""),13)</f>
        <v>13</v>
      </c>
      <c r="P41" s="2">
        <f ca="1">IFERROR(__xludf.DUMMYFUNCTION("""COMPUTED_VALUE"""),15)</f>
        <v>15</v>
      </c>
      <c r="Q41" s="2">
        <f ca="1">IFERROR(__xludf.DUMMYFUNCTION("""COMPUTED_VALUE"""),15)</f>
        <v>15</v>
      </c>
      <c r="R41" s="2">
        <f ca="1">IFERROR(__xludf.DUMMYFUNCTION("""COMPUTED_VALUE"""),17)</f>
        <v>17</v>
      </c>
      <c r="S41" s="2">
        <f ca="1">IFERROR(__xludf.DUMMYFUNCTION("""COMPUTED_VALUE"""),21)</f>
        <v>21</v>
      </c>
      <c r="T41" s="2">
        <f ca="1">IFERROR(__xludf.DUMMYFUNCTION("""COMPUTED_VALUE"""),24)</f>
        <v>24</v>
      </c>
      <c r="U41" s="2">
        <f ca="1">IFERROR(__xludf.DUMMYFUNCTION("""COMPUTED_VALUE"""),25)</f>
        <v>25</v>
      </c>
      <c r="V41" s="2">
        <f ca="1">IFERROR(__xludf.DUMMYFUNCTION("""COMPUTED_VALUE"""),26)</f>
        <v>26</v>
      </c>
      <c r="W41" s="2">
        <f ca="1">IFERROR(__xludf.DUMMYFUNCTION("""COMPUTED_VALUE"""),29)</f>
        <v>29</v>
      </c>
      <c r="X41" s="2">
        <f ca="1">IFERROR(__xludf.DUMMYFUNCTION("""COMPUTED_VALUE"""),38)</f>
        <v>38</v>
      </c>
      <c r="Y41" s="2">
        <f ca="1">IFERROR(__xludf.DUMMYFUNCTION("""COMPUTED_VALUE"""),49)</f>
        <v>49</v>
      </c>
      <c r="Z41" s="2">
        <f ca="1">IFERROR(__xludf.DUMMYFUNCTION("""COMPUTED_VALUE"""),50)</f>
        <v>50</v>
      </c>
      <c r="AA41" s="2">
        <f ca="1">IFERROR(__xludf.DUMMYFUNCTION("""COMPUTED_VALUE"""),53)</f>
        <v>53</v>
      </c>
      <c r="AB41" s="2">
        <f ca="1">IFERROR(__xludf.DUMMYFUNCTION("""COMPUTED_VALUE"""),56)</f>
        <v>56</v>
      </c>
      <c r="AC41" s="2">
        <f ca="1">IFERROR(__xludf.DUMMYFUNCTION("""COMPUTED_VALUE"""),56)</f>
        <v>56</v>
      </c>
      <c r="AD41" s="2">
        <f ca="1">IFERROR(__xludf.DUMMYFUNCTION("""COMPUTED_VALUE"""),57)</f>
        <v>57</v>
      </c>
      <c r="AE41" s="2">
        <f ca="1">IFERROR(__xludf.DUMMYFUNCTION("""COMPUTED_VALUE"""),60)</f>
        <v>60</v>
      </c>
      <c r="AF41" s="2">
        <f ca="1">IFERROR(__xludf.DUMMYFUNCTION("""COMPUTED_VALUE"""),62)</f>
        <v>62</v>
      </c>
      <c r="AG41" s="2">
        <f ca="1">IFERROR(__xludf.DUMMYFUNCTION("""COMPUTED_VALUE"""),63)</f>
        <v>63</v>
      </c>
      <c r="AH41" s="2">
        <f ca="1">IFERROR(__xludf.DUMMYFUNCTION("""COMPUTED_VALUE"""),68)</f>
        <v>68</v>
      </c>
      <c r="AI41" s="2">
        <f ca="1">IFERROR(__xludf.DUMMYFUNCTION("""COMPUTED_VALUE"""),68)</f>
        <v>68</v>
      </c>
      <c r="AJ41" s="2">
        <f ca="1">IFERROR(__xludf.DUMMYFUNCTION("""COMPUTED_VALUE"""),69)</f>
        <v>69</v>
      </c>
      <c r="AK41" s="2">
        <f ca="1">IFERROR(__xludf.DUMMYFUNCTION("""COMPUTED_VALUE"""),74)</f>
        <v>74</v>
      </c>
      <c r="AL41" s="2">
        <f ca="1">IFERROR(__xludf.DUMMYFUNCTION("""COMPUTED_VALUE"""),79)</f>
        <v>79</v>
      </c>
      <c r="AM41" s="2">
        <f ca="1">IFERROR(__xludf.DUMMYFUNCTION("""COMPUTED_VALUE"""),84)</f>
        <v>84</v>
      </c>
      <c r="AN41" s="2">
        <f ca="1">IFERROR(__xludf.DUMMYFUNCTION("""COMPUTED_VALUE"""),91)</f>
        <v>91</v>
      </c>
      <c r="AO41" s="2">
        <f ca="1">IFERROR(__xludf.DUMMYFUNCTION("""COMPUTED_VALUE"""),92)</f>
        <v>92</v>
      </c>
      <c r="AP41" s="2">
        <f ca="1">IFERROR(__xludf.DUMMYFUNCTION("""COMPUTED_VALUE"""),94)</f>
        <v>94</v>
      </c>
      <c r="AQ41" s="2">
        <f ca="1">IFERROR(__xludf.DUMMYFUNCTION("""COMPUTED_VALUE"""),95)</f>
        <v>95</v>
      </c>
      <c r="AR41" s="2">
        <f ca="1">IFERROR(__xludf.DUMMYFUNCTION("""COMPUTED_VALUE"""),96)</f>
        <v>96</v>
      </c>
      <c r="AS41" s="2">
        <f ca="1">IFERROR(__xludf.DUMMYFUNCTION("""COMPUTED_VALUE"""),100)</f>
        <v>100</v>
      </c>
      <c r="AT41" s="2">
        <f ca="1">IFERROR(__xludf.DUMMYFUNCTION("""COMPUTED_VALUE"""),100)</f>
        <v>100</v>
      </c>
      <c r="AU41" s="2">
        <f ca="1">IFERROR(__xludf.DUMMYFUNCTION("""COMPUTED_VALUE"""),105)</f>
        <v>105</v>
      </c>
    </row>
    <row r="42" spans="1:47" ht="12.5" x14ac:dyDescent="0.25">
      <c r="A42" s="2" t="str">
        <f ca="1">IFERROR(__xludf.DUMMYFUNCTION("""COMPUTED_VALUE"""),"")</f>
        <v/>
      </c>
      <c r="B42" s="2" t="str">
        <f ca="1">IFERROR(__xludf.DUMMYFUNCTION("""COMPUTED_VALUE"""),"Singapore")</f>
        <v>Singapore</v>
      </c>
      <c r="C42" s="2">
        <f ca="1">IFERROR(__xludf.DUMMYFUNCTION("""COMPUTED_VALUE"""),1.2833)</f>
        <v>1.2833000000000001</v>
      </c>
      <c r="D42" s="2">
        <f ca="1">IFERROR(__xludf.DUMMYFUNCTION("""COMPUTED_VALUE"""),103.8333)</f>
        <v>103.83329999999999</v>
      </c>
      <c r="E42" s="2">
        <f ca="1">IFERROR(__xludf.DUMMYFUNCTION("""COMPUTED_VALUE"""),0)</f>
        <v>0</v>
      </c>
      <c r="F42" s="2">
        <f ca="1">IFERROR(__xludf.DUMMYFUNCTION("""COMPUTED_VALUE"""),1)</f>
        <v>1</v>
      </c>
      <c r="G42" s="2">
        <f ca="1">IFERROR(__xludf.DUMMYFUNCTION("""COMPUTED_VALUE"""),3)</f>
        <v>3</v>
      </c>
      <c r="H42" s="2">
        <f ca="1">IFERROR(__xludf.DUMMYFUNCTION("""COMPUTED_VALUE"""),3)</f>
        <v>3</v>
      </c>
      <c r="I42" s="2">
        <f ca="1">IFERROR(__xludf.DUMMYFUNCTION("""COMPUTED_VALUE"""),4)</f>
        <v>4</v>
      </c>
      <c r="J42" s="2">
        <f ca="1">IFERROR(__xludf.DUMMYFUNCTION("""COMPUTED_VALUE"""),5)</f>
        <v>5</v>
      </c>
      <c r="K42" s="2">
        <f ca="1">IFERROR(__xludf.DUMMYFUNCTION("""COMPUTED_VALUE"""),7)</f>
        <v>7</v>
      </c>
      <c r="L42" s="2">
        <f ca="1">IFERROR(__xludf.DUMMYFUNCTION("""COMPUTED_VALUE"""),7)</f>
        <v>7</v>
      </c>
      <c r="M42" s="2">
        <f ca="1">IFERROR(__xludf.DUMMYFUNCTION("""COMPUTED_VALUE"""),10)</f>
        <v>10</v>
      </c>
      <c r="N42" s="2">
        <f ca="1">IFERROR(__xludf.DUMMYFUNCTION("""COMPUTED_VALUE"""),13)</f>
        <v>13</v>
      </c>
      <c r="O42" s="2">
        <f ca="1">IFERROR(__xludf.DUMMYFUNCTION("""COMPUTED_VALUE"""),16)</f>
        <v>16</v>
      </c>
      <c r="P42" s="2">
        <f ca="1">IFERROR(__xludf.DUMMYFUNCTION("""COMPUTED_VALUE"""),18)</f>
        <v>18</v>
      </c>
      <c r="Q42" s="2">
        <f ca="1">IFERROR(__xludf.DUMMYFUNCTION("""COMPUTED_VALUE"""),18)</f>
        <v>18</v>
      </c>
      <c r="R42" s="2">
        <f ca="1">IFERROR(__xludf.DUMMYFUNCTION("""COMPUTED_VALUE"""),24)</f>
        <v>24</v>
      </c>
      <c r="S42" s="2">
        <f ca="1">IFERROR(__xludf.DUMMYFUNCTION("""COMPUTED_VALUE"""),28)</f>
        <v>28</v>
      </c>
      <c r="T42" s="2">
        <f ca="1">IFERROR(__xludf.DUMMYFUNCTION("""COMPUTED_VALUE"""),28)</f>
        <v>28</v>
      </c>
      <c r="U42" s="2">
        <f ca="1">IFERROR(__xludf.DUMMYFUNCTION("""COMPUTED_VALUE"""),30)</f>
        <v>30</v>
      </c>
      <c r="V42" s="2">
        <f ca="1">IFERROR(__xludf.DUMMYFUNCTION("""COMPUTED_VALUE"""),33)</f>
        <v>33</v>
      </c>
      <c r="W42" s="2">
        <f ca="1">IFERROR(__xludf.DUMMYFUNCTION("""COMPUTED_VALUE"""),40)</f>
        <v>40</v>
      </c>
      <c r="X42" s="2">
        <f ca="1">IFERROR(__xludf.DUMMYFUNCTION("""COMPUTED_VALUE"""),45)</f>
        <v>45</v>
      </c>
      <c r="Y42" s="2">
        <f ca="1">IFERROR(__xludf.DUMMYFUNCTION("""COMPUTED_VALUE"""),47)</f>
        <v>47</v>
      </c>
      <c r="Z42" s="2">
        <f ca="1">IFERROR(__xludf.DUMMYFUNCTION("""COMPUTED_VALUE"""),50)</f>
        <v>50</v>
      </c>
      <c r="AA42" s="2">
        <f ca="1">IFERROR(__xludf.DUMMYFUNCTION("""COMPUTED_VALUE"""),58)</f>
        <v>58</v>
      </c>
      <c r="AB42" s="2">
        <f ca="1">IFERROR(__xludf.DUMMYFUNCTION("""COMPUTED_VALUE"""),67)</f>
        <v>67</v>
      </c>
      <c r="AC42" s="2">
        <f ca="1">IFERROR(__xludf.DUMMYFUNCTION("""COMPUTED_VALUE"""),72)</f>
        <v>72</v>
      </c>
      <c r="AD42" s="2">
        <f ca="1">IFERROR(__xludf.DUMMYFUNCTION("""COMPUTED_VALUE"""),75)</f>
        <v>75</v>
      </c>
      <c r="AE42" s="2">
        <f ca="1">IFERROR(__xludf.DUMMYFUNCTION("""COMPUTED_VALUE"""),77)</f>
        <v>77</v>
      </c>
      <c r="AF42" s="2">
        <f ca="1">IFERROR(__xludf.DUMMYFUNCTION("""COMPUTED_VALUE"""),81)</f>
        <v>81</v>
      </c>
      <c r="AG42" s="2">
        <f ca="1">IFERROR(__xludf.DUMMYFUNCTION("""COMPUTED_VALUE"""),84)</f>
        <v>84</v>
      </c>
      <c r="AH42" s="2">
        <f ca="1">IFERROR(__xludf.DUMMYFUNCTION("""COMPUTED_VALUE"""),84)</f>
        <v>84</v>
      </c>
      <c r="AI42" s="2">
        <f ca="1">IFERROR(__xludf.DUMMYFUNCTION("""COMPUTED_VALUE"""),85)</f>
        <v>85</v>
      </c>
      <c r="AJ42" s="2">
        <f ca="1">IFERROR(__xludf.DUMMYFUNCTION("""COMPUTED_VALUE"""),85)</f>
        <v>85</v>
      </c>
      <c r="AK42" s="2">
        <f ca="1">IFERROR(__xludf.DUMMYFUNCTION("""COMPUTED_VALUE"""),89)</f>
        <v>89</v>
      </c>
      <c r="AL42" s="2">
        <f ca="1">IFERROR(__xludf.DUMMYFUNCTION("""COMPUTED_VALUE"""),89)</f>
        <v>89</v>
      </c>
      <c r="AM42" s="2">
        <f ca="1">IFERROR(__xludf.DUMMYFUNCTION("""COMPUTED_VALUE"""),91)</f>
        <v>91</v>
      </c>
      <c r="AN42" s="2">
        <f ca="1">IFERROR(__xludf.DUMMYFUNCTION("""COMPUTED_VALUE"""),93)</f>
        <v>93</v>
      </c>
      <c r="AO42" s="2">
        <f ca="1">IFERROR(__xludf.DUMMYFUNCTION("""COMPUTED_VALUE"""),93)</f>
        <v>93</v>
      </c>
      <c r="AP42" s="2">
        <f ca="1">IFERROR(__xludf.DUMMYFUNCTION("""COMPUTED_VALUE"""),93)</f>
        <v>93</v>
      </c>
      <c r="AQ42" s="2">
        <f ca="1">IFERROR(__xludf.DUMMYFUNCTION("""COMPUTED_VALUE"""),102)</f>
        <v>102</v>
      </c>
      <c r="AR42" s="2">
        <f ca="1">IFERROR(__xludf.DUMMYFUNCTION("""COMPUTED_VALUE"""),106)</f>
        <v>106</v>
      </c>
      <c r="AS42" s="2">
        <f ca="1">IFERROR(__xludf.DUMMYFUNCTION("""COMPUTED_VALUE"""),108)</f>
        <v>108</v>
      </c>
      <c r="AT42" s="2">
        <f ca="1">IFERROR(__xludf.DUMMYFUNCTION("""COMPUTED_VALUE"""),110)</f>
        <v>110</v>
      </c>
      <c r="AU42" s="2">
        <f ca="1">IFERROR(__xludf.DUMMYFUNCTION("""COMPUTED_VALUE"""),110)</f>
        <v>110</v>
      </c>
    </row>
    <row r="43" spans="1:47" ht="12.5" x14ac:dyDescent="0.25">
      <c r="A43" s="2" t="str">
        <f ca="1">IFERROR(__xludf.DUMMYFUNCTION("""COMPUTED_VALUE"""),"")</f>
        <v/>
      </c>
      <c r="B43" s="2" t="str">
        <f ca="1">IFERROR(__xludf.DUMMYFUNCTION("""COMPUTED_VALUE"""),"Vietnam")</f>
        <v>Vietnam</v>
      </c>
      <c r="C43" s="2">
        <f ca="1">IFERROR(__xludf.DUMMYFUNCTION("""COMPUTED_VALUE"""),16)</f>
        <v>16</v>
      </c>
      <c r="D43" s="2">
        <f ca="1">IFERROR(__xludf.DUMMYFUNCTION("""COMPUTED_VALUE"""),108)</f>
        <v>108</v>
      </c>
      <c r="E43" s="2">
        <f ca="1">IFERROR(__xludf.DUMMYFUNCTION("""COMPUTED_VALUE"""),0)</f>
        <v>0</v>
      </c>
      <c r="F43" s="2">
        <f ca="1">IFERROR(__xludf.DUMMYFUNCTION("""COMPUTED_VALUE"""),2)</f>
        <v>2</v>
      </c>
      <c r="G43" s="2">
        <f ca="1">IFERROR(__xludf.DUMMYFUNCTION("""COMPUTED_VALUE"""),2)</f>
        <v>2</v>
      </c>
      <c r="H43" s="2">
        <f ca="1">IFERROR(__xludf.DUMMYFUNCTION("""COMPUTED_VALUE"""),2)</f>
        <v>2</v>
      </c>
      <c r="I43" s="2">
        <f ca="1">IFERROR(__xludf.DUMMYFUNCTION("""COMPUTED_VALUE"""),2)</f>
        <v>2</v>
      </c>
      <c r="J43" s="2">
        <f ca="1">IFERROR(__xludf.DUMMYFUNCTION("""COMPUTED_VALUE"""),2)</f>
        <v>2</v>
      </c>
      <c r="K43" s="2">
        <f ca="1">IFERROR(__xludf.DUMMYFUNCTION("""COMPUTED_VALUE"""),2)</f>
        <v>2</v>
      </c>
      <c r="L43" s="2">
        <f ca="1">IFERROR(__xludf.DUMMYFUNCTION("""COMPUTED_VALUE"""),2)</f>
        <v>2</v>
      </c>
      <c r="M43" s="2">
        <f ca="1">IFERROR(__xludf.DUMMYFUNCTION("""COMPUTED_VALUE"""),2)</f>
        <v>2</v>
      </c>
      <c r="N43" s="2">
        <f ca="1">IFERROR(__xludf.DUMMYFUNCTION("""COMPUTED_VALUE"""),2)</f>
        <v>2</v>
      </c>
      <c r="O43" s="2">
        <f ca="1">IFERROR(__xludf.DUMMYFUNCTION("""COMPUTED_VALUE"""),6)</f>
        <v>6</v>
      </c>
      <c r="P43" s="2">
        <f ca="1">IFERROR(__xludf.DUMMYFUNCTION("""COMPUTED_VALUE"""),6)</f>
        <v>6</v>
      </c>
      <c r="Q43" s="2">
        <f ca="1">IFERROR(__xludf.DUMMYFUNCTION("""COMPUTED_VALUE"""),8)</f>
        <v>8</v>
      </c>
      <c r="R43" s="2">
        <f ca="1">IFERROR(__xludf.DUMMYFUNCTION("""COMPUTED_VALUE"""),8)</f>
        <v>8</v>
      </c>
      <c r="S43" s="2">
        <f ca="1">IFERROR(__xludf.DUMMYFUNCTION("""COMPUTED_VALUE"""),8)</f>
        <v>8</v>
      </c>
      <c r="T43" s="2">
        <f ca="1">IFERROR(__xludf.DUMMYFUNCTION("""COMPUTED_VALUE"""),10)</f>
        <v>10</v>
      </c>
      <c r="U43" s="2">
        <f ca="1">IFERROR(__xludf.DUMMYFUNCTION("""COMPUTED_VALUE"""),10)</f>
        <v>10</v>
      </c>
      <c r="V43" s="2">
        <f ca="1">IFERROR(__xludf.DUMMYFUNCTION("""COMPUTED_VALUE"""),13)</f>
        <v>13</v>
      </c>
      <c r="W43" s="2">
        <f ca="1">IFERROR(__xludf.DUMMYFUNCTION("""COMPUTED_VALUE"""),13)</f>
        <v>13</v>
      </c>
      <c r="X43" s="2">
        <f ca="1">IFERROR(__xludf.DUMMYFUNCTION("""COMPUTED_VALUE"""),14)</f>
        <v>14</v>
      </c>
      <c r="Y43" s="2">
        <f ca="1">IFERROR(__xludf.DUMMYFUNCTION("""COMPUTED_VALUE"""),15)</f>
        <v>15</v>
      </c>
      <c r="Z43" s="2">
        <f ca="1">IFERROR(__xludf.DUMMYFUNCTION("""COMPUTED_VALUE"""),15)</f>
        <v>15</v>
      </c>
      <c r="AA43" s="2">
        <f ca="1">IFERROR(__xludf.DUMMYFUNCTION("""COMPUTED_VALUE"""),16)</f>
        <v>16</v>
      </c>
      <c r="AB43" s="2">
        <f ca="1">IFERROR(__xludf.DUMMYFUNCTION("""COMPUTED_VALUE"""),16)</f>
        <v>16</v>
      </c>
      <c r="AC43" s="2">
        <f ca="1">IFERROR(__xludf.DUMMYFUNCTION("""COMPUTED_VALUE"""),16)</f>
        <v>16</v>
      </c>
      <c r="AD43" s="2">
        <f ca="1">IFERROR(__xludf.DUMMYFUNCTION("""COMPUTED_VALUE"""),16)</f>
        <v>16</v>
      </c>
      <c r="AE43" s="2">
        <f ca="1">IFERROR(__xludf.DUMMYFUNCTION("""COMPUTED_VALUE"""),16)</f>
        <v>16</v>
      </c>
      <c r="AF43" s="2">
        <f ca="1">IFERROR(__xludf.DUMMYFUNCTION("""COMPUTED_VALUE"""),16)</f>
        <v>16</v>
      </c>
      <c r="AG43" s="2">
        <f ca="1">IFERROR(__xludf.DUMMYFUNCTION("""COMPUTED_VALUE"""),16)</f>
        <v>16</v>
      </c>
      <c r="AH43" s="2">
        <f ca="1">IFERROR(__xludf.DUMMYFUNCTION("""COMPUTED_VALUE"""),16)</f>
        <v>16</v>
      </c>
      <c r="AI43" s="2">
        <f ca="1">IFERROR(__xludf.DUMMYFUNCTION("""COMPUTED_VALUE"""),16)</f>
        <v>16</v>
      </c>
      <c r="AJ43" s="2">
        <f ca="1">IFERROR(__xludf.DUMMYFUNCTION("""COMPUTED_VALUE"""),16)</f>
        <v>16</v>
      </c>
      <c r="AK43" s="2">
        <f ca="1">IFERROR(__xludf.DUMMYFUNCTION("""COMPUTED_VALUE"""),16)</f>
        <v>16</v>
      </c>
      <c r="AL43" s="2">
        <f ca="1">IFERROR(__xludf.DUMMYFUNCTION("""COMPUTED_VALUE"""),16)</f>
        <v>16</v>
      </c>
      <c r="AM43" s="2">
        <f ca="1">IFERROR(__xludf.DUMMYFUNCTION("""COMPUTED_VALUE"""),16)</f>
        <v>16</v>
      </c>
      <c r="AN43" s="2">
        <f ca="1">IFERROR(__xludf.DUMMYFUNCTION("""COMPUTED_VALUE"""),16)</f>
        <v>16</v>
      </c>
      <c r="AO43" s="2">
        <f ca="1">IFERROR(__xludf.DUMMYFUNCTION("""COMPUTED_VALUE"""),16)</f>
        <v>16</v>
      </c>
      <c r="AP43" s="2">
        <f ca="1">IFERROR(__xludf.DUMMYFUNCTION("""COMPUTED_VALUE"""),16)</f>
        <v>16</v>
      </c>
      <c r="AQ43" s="2">
        <f ca="1">IFERROR(__xludf.DUMMYFUNCTION("""COMPUTED_VALUE"""),16)</f>
        <v>16</v>
      </c>
      <c r="AR43" s="2">
        <f ca="1">IFERROR(__xludf.DUMMYFUNCTION("""COMPUTED_VALUE"""),16)</f>
        <v>16</v>
      </c>
      <c r="AS43" s="2">
        <f ca="1">IFERROR(__xludf.DUMMYFUNCTION("""COMPUTED_VALUE"""),16)</f>
        <v>16</v>
      </c>
      <c r="AT43" s="2">
        <f ca="1">IFERROR(__xludf.DUMMYFUNCTION("""COMPUTED_VALUE"""),16)</f>
        <v>16</v>
      </c>
      <c r="AU43" s="2">
        <f ca="1">IFERROR(__xludf.DUMMYFUNCTION("""COMPUTED_VALUE"""),16)</f>
        <v>16</v>
      </c>
    </row>
    <row r="44" spans="1:47" ht="12.5" x14ac:dyDescent="0.25">
      <c r="A44" s="2" t="str">
        <f ca="1">IFERROR(__xludf.DUMMYFUNCTION("""COMPUTED_VALUE"""),"")</f>
        <v/>
      </c>
      <c r="B44" s="2" t="str">
        <f ca="1">IFERROR(__xludf.DUMMYFUNCTION("""COMPUTED_VALUE"""),"France")</f>
        <v>France</v>
      </c>
      <c r="C44" s="2">
        <f ca="1">IFERROR(__xludf.DUMMYFUNCTION("""COMPUTED_VALUE"""),47)</f>
        <v>47</v>
      </c>
      <c r="D44" s="2">
        <f ca="1">IFERROR(__xludf.DUMMYFUNCTION("""COMPUTED_VALUE"""),2)</f>
        <v>2</v>
      </c>
      <c r="E44" s="2">
        <f ca="1">IFERROR(__xludf.DUMMYFUNCTION("""COMPUTED_VALUE"""),0)</f>
        <v>0</v>
      </c>
      <c r="F44" s="2">
        <f ca="1">IFERROR(__xludf.DUMMYFUNCTION("""COMPUTED_VALUE"""),0)</f>
        <v>0</v>
      </c>
      <c r="G44" s="2">
        <f ca="1">IFERROR(__xludf.DUMMYFUNCTION("""COMPUTED_VALUE"""),2)</f>
        <v>2</v>
      </c>
      <c r="H44" s="2">
        <f ca="1">IFERROR(__xludf.DUMMYFUNCTION("""COMPUTED_VALUE"""),3)</f>
        <v>3</v>
      </c>
      <c r="I44" s="2">
        <f ca="1">IFERROR(__xludf.DUMMYFUNCTION("""COMPUTED_VALUE"""),3)</f>
        <v>3</v>
      </c>
      <c r="J44" s="2">
        <f ca="1">IFERROR(__xludf.DUMMYFUNCTION("""COMPUTED_VALUE"""),3)</f>
        <v>3</v>
      </c>
      <c r="K44" s="2">
        <f ca="1">IFERROR(__xludf.DUMMYFUNCTION("""COMPUTED_VALUE"""),4)</f>
        <v>4</v>
      </c>
      <c r="L44" s="2">
        <f ca="1">IFERROR(__xludf.DUMMYFUNCTION("""COMPUTED_VALUE"""),5)</f>
        <v>5</v>
      </c>
      <c r="M44" s="2">
        <f ca="1">IFERROR(__xludf.DUMMYFUNCTION("""COMPUTED_VALUE"""),5)</f>
        <v>5</v>
      </c>
      <c r="N44" s="2">
        <f ca="1">IFERROR(__xludf.DUMMYFUNCTION("""COMPUTED_VALUE"""),5)</f>
        <v>5</v>
      </c>
      <c r="O44" s="2">
        <f ca="1">IFERROR(__xludf.DUMMYFUNCTION("""COMPUTED_VALUE"""),6)</f>
        <v>6</v>
      </c>
      <c r="P44" s="2">
        <f ca="1">IFERROR(__xludf.DUMMYFUNCTION("""COMPUTED_VALUE"""),6)</f>
        <v>6</v>
      </c>
      <c r="Q44" s="2">
        <f ca="1">IFERROR(__xludf.DUMMYFUNCTION("""COMPUTED_VALUE"""),6)</f>
        <v>6</v>
      </c>
      <c r="R44" s="2">
        <f ca="1">IFERROR(__xludf.DUMMYFUNCTION("""COMPUTED_VALUE"""),6)</f>
        <v>6</v>
      </c>
      <c r="S44" s="2">
        <f ca="1">IFERROR(__xludf.DUMMYFUNCTION("""COMPUTED_VALUE"""),6)</f>
        <v>6</v>
      </c>
      <c r="T44" s="2">
        <f ca="1">IFERROR(__xludf.DUMMYFUNCTION("""COMPUTED_VALUE"""),6)</f>
        <v>6</v>
      </c>
      <c r="U44" s="2">
        <f ca="1">IFERROR(__xludf.DUMMYFUNCTION("""COMPUTED_VALUE"""),6)</f>
        <v>6</v>
      </c>
      <c r="V44" s="2">
        <f ca="1">IFERROR(__xludf.DUMMYFUNCTION("""COMPUTED_VALUE"""),11)</f>
        <v>11</v>
      </c>
      <c r="W44" s="2">
        <f ca="1">IFERROR(__xludf.DUMMYFUNCTION("""COMPUTED_VALUE"""),11)</f>
        <v>11</v>
      </c>
      <c r="X44" s="2">
        <f ca="1">IFERROR(__xludf.DUMMYFUNCTION("""COMPUTED_VALUE"""),11)</f>
        <v>11</v>
      </c>
      <c r="Y44" s="2">
        <f ca="1">IFERROR(__xludf.DUMMYFUNCTION("""COMPUTED_VALUE"""),11)</f>
        <v>11</v>
      </c>
      <c r="Z44" s="2">
        <f ca="1">IFERROR(__xludf.DUMMYFUNCTION("""COMPUTED_VALUE"""),11)</f>
        <v>11</v>
      </c>
      <c r="AA44" s="2">
        <f ca="1">IFERROR(__xludf.DUMMYFUNCTION("""COMPUTED_VALUE"""),11)</f>
        <v>11</v>
      </c>
      <c r="AB44" s="2">
        <f ca="1">IFERROR(__xludf.DUMMYFUNCTION("""COMPUTED_VALUE"""),11)</f>
        <v>11</v>
      </c>
      <c r="AC44" s="2">
        <f ca="1">IFERROR(__xludf.DUMMYFUNCTION("""COMPUTED_VALUE"""),12)</f>
        <v>12</v>
      </c>
      <c r="AD44" s="2">
        <f ca="1">IFERROR(__xludf.DUMMYFUNCTION("""COMPUTED_VALUE"""),12)</f>
        <v>12</v>
      </c>
      <c r="AE44" s="2">
        <f ca="1">IFERROR(__xludf.DUMMYFUNCTION("""COMPUTED_VALUE"""),12)</f>
        <v>12</v>
      </c>
      <c r="AF44" s="2">
        <f ca="1">IFERROR(__xludf.DUMMYFUNCTION("""COMPUTED_VALUE"""),12)</f>
        <v>12</v>
      </c>
      <c r="AG44" s="2">
        <f ca="1">IFERROR(__xludf.DUMMYFUNCTION("""COMPUTED_VALUE"""),12)</f>
        <v>12</v>
      </c>
      <c r="AH44" s="2">
        <f ca="1">IFERROR(__xludf.DUMMYFUNCTION("""COMPUTED_VALUE"""),12)</f>
        <v>12</v>
      </c>
      <c r="AI44" s="2">
        <f ca="1">IFERROR(__xludf.DUMMYFUNCTION("""COMPUTED_VALUE"""),12)</f>
        <v>12</v>
      </c>
      <c r="AJ44" s="2">
        <f ca="1">IFERROR(__xludf.DUMMYFUNCTION("""COMPUTED_VALUE"""),12)</f>
        <v>12</v>
      </c>
      <c r="AK44" s="2">
        <f ca="1">IFERROR(__xludf.DUMMYFUNCTION("""COMPUTED_VALUE"""),12)</f>
        <v>12</v>
      </c>
      <c r="AL44" s="2">
        <f ca="1">IFERROR(__xludf.DUMMYFUNCTION("""COMPUTED_VALUE"""),12)</f>
        <v>12</v>
      </c>
      <c r="AM44" s="2">
        <f ca="1">IFERROR(__xludf.DUMMYFUNCTION("""COMPUTED_VALUE"""),14)</f>
        <v>14</v>
      </c>
      <c r="AN44" s="2">
        <f ca="1">IFERROR(__xludf.DUMMYFUNCTION("""COMPUTED_VALUE"""),18)</f>
        <v>18</v>
      </c>
      <c r="AO44" s="2">
        <f ca="1">IFERROR(__xludf.DUMMYFUNCTION("""COMPUTED_VALUE"""),38)</f>
        <v>38</v>
      </c>
      <c r="AP44" s="2">
        <f ca="1">IFERROR(__xludf.DUMMYFUNCTION("""COMPUTED_VALUE"""),57)</f>
        <v>57</v>
      </c>
      <c r="AQ44" s="2">
        <f ca="1">IFERROR(__xludf.DUMMYFUNCTION("""COMPUTED_VALUE"""),100)</f>
        <v>100</v>
      </c>
      <c r="AR44" s="2">
        <f ca="1">IFERROR(__xludf.DUMMYFUNCTION("""COMPUTED_VALUE"""),130)</f>
        <v>130</v>
      </c>
      <c r="AS44" s="2">
        <f ca="1">IFERROR(__xludf.DUMMYFUNCTION("""COMPUTED_VALUE"""),191)</f>
        <v>191</v>
      </c>
      <c r="AT44" s="2">
        <f ca="1">IFERROR(__xludf.DUMMYFUNCTION("""COMPUTED_VALUE"""),204)</f>
        <v>204</v>
      </c>
      <c r="AU44" s="2">
        <f ca="1">IFERROR(__xludf.DUMMYFUNCTION("""COMPUTED_VALUE"""),285)</f>
        <v>285</v>
      </c>
    </row>
    <row r="45" spans="1:47" ht="12.5" x14ac:dyDescent="0.25">
      <c r="A45" s="2" t="str">
        <f ca="1">IFERROR(__xludf.DUMMYFUNCTION("""COMPUTED_VALUE"""),"")</f>
        <v/>
      </c>
      <c r="B45" s="2" t="str">
        <f ca="1">IFERROR(__xludf.DUMMYFUNCTION("""COMPUTED_VALUE"""),"Nepal")</f>
        <v>Nepal</v>
      </c>
      <c r="C45" s="2">
        <f ca="1">IFERROR(__xludf.DUMMYFUNCTION("""COMPUTED_VALUE"""),28.1667)</f>
        <v>28.166699999999999</v>
      </c>
      <c r="D45" s="2">
        <f ca="1">IFERROR(__xludf.DUMMYFUNCTION("""COMPUTED_VALUE"""),84.25)</f>
        <v>84.25</v>
      </c>
      <c r="E45" s="2">
        <f ca="1">IFERROR(__xludf.DUMMYFUNCTION("""COMPUTED_VALUE"""),0)</f>
        <v>0</v>
      </c>
      <c r="F45" s="2">
        <f ca="1">IFERROR(__xludf.DUMMYFUNCTION("""COMPUTED_VALUE"""),0)</f>
        <v>0</v>
      </c>
      <c r="G45" s="2">
        <f ca="1">IFERROR(__xludf.DUMMYFUNCTION("""COMPUTED_VALUE"""),0)</f>
        <v>0</v>
      </c>
      <c r="H45" s="2">
        <f ca="1">IFERROR(__xludf.DUMMYFUNCTION("""COMPUTED_VALUE"""),1)</f>
        <v>1</v>
      </c>
      <c r="I45" s="2">
        <f ca="1">IFERROR(__xludf.DUMMYFUNCTION("""COMPUTED_VALUE"""),1)</f>
        <v>1</v>
      </c>
      <c r="J45" s="2">
        <f ca="1">IFERROR(__xludf.DUMMYFUNCTION("""COMPUTED_VALUE"""),1)</f>
        <v>1</v>
      </c>
      <c r="K45" s="2">
        <f ca="1">IFERROR(__xludf.DUMMYFUNCTION("""COMPUTED_VALUE"""),1)</f>
        <v>1</v>
      </c>
      <c r="L45" s="2">
        <f ca="1">IFERROR(__xludf.DUMMYFUNCTION("""COMPUTED_VALUE"""),1)</f>
        <v>1</v>
      </c>
      <c r="M45" s="2">
        <f ca="1">IFERROR(__xludf.DUMMYFUNCTION("""COMPUTED_VALUE"""),1)</f>
        <v>1</v>
      </c>
      <c r="N45" s="2">
        <f ca="1">IFERROR(__xludf.DUMMYFUNCTION("""COMPUTED_VALUE"""),1)</f>
        <v>1</v>
      </c>
      <c r="O45" s="2">
        <f ca="1">IFERROR(__xludf.DUMMYFUNCTION("""COMPUTED_VALUE"""),1)</f>
        <v>1</v>
      </c>
      <c r="P45" s="2">
        <f ca="1">IFERROR(__xludf.DUMMYFUNCTION("""COMPUTED_VALUE"""),1)</f>
        <v>1</v>
      </c>
      <c r="Q45" s="2">
        <f ca="1">IFERROR(__xludf.DUMMYFUNCTION("""COMPUTED_VALUE"""),1)</f>
        <v>1</v>
      </c>
      <c r="R45" s="2">
        <f ca="1">IFERROR(__xludf.DUMMYFUNCTION("""COMPUTED_VALUE"""),1)</f>
        <v>1</v>
      </c>
      <c r="S45" s="2">
        <f ca="1">IFERROR(__xludf.DUMMYFUNCTION("""COMPUTED_VALUE"""),1)</f>
        <v>1</v>
      </c>
      <c r="T45" s="2">
        <f ca="1">IFERROR(__xludf.DUMMYFUNCTION("""COMPUTED_VALUE"""),1)</f>
        <v>1</v>
      </c>
      <c r="U45" s="2">
        <f ca="1">IFERROR(__xludf.DUMMYFUNCTION("""COMPUTED_VALUE"""),1)</f>
        <v>1</v>
      </c>
      <c r="V45" s="2">
        <f ca="1">IFERROR(__xludf.DUMMYFUNCTION("""COMPUTED_VALUE"""),1)</f>
        <v>1</v>
      </c>
      <c r="W45" s="2">
        <f ca="1">IFERROR(__xludf.DUMMYFUNCTION("""COMPUTED_VALUE"""),1)</f>
        <v>1</v>
      </c>
      <c r="X45" s="2">
        <f ca="1">IFERROR(__xludf.DUMMYFUNCTION("""COMPUTED_VALUE"""),1)</f>
        <v>1</v>
      </c>
      <c r="Y45" s="2">
        <f ca="1">IFERROR(__xludf.DUMMYFUNCTION("""COMPUTED_VALUE"""),1)</f>
        <v>1</v>
      </c>
      <c r="Z45" s="2">
        <f ca="1">IFERROR(__xludf.DUMMYFUNCTION("""COMPUTED_VALUE"""),1)</f>
        <v>1</v>
      </c>
      <c r="AA45" s="2">
        <f ca="1">IFERROR(__xludf.DUMMYFUNCTION("""COMPUTED_VALUE"""),1)</f>
        <v>1</v>
      </c>
      <c r="AB45" s="2">
        <f ca="1">IFERROR(__xludf.DUMMYFUNCTION("""COMPUTED_VALUE"""),1)</f>
        <v>1</v>
      </c>
      <c r="AC45" s="2">
        <f ca="1">IFERROR(__xludf.DUMMYFUNCTION("""COMPUTED_VALUE"""),1)</f>
        <v>1</v>
      </c>
      <c r="AD45" s="2">
        <f ca="1">IFERROR(__xludf.DUMMYFUNCTION("""COMPUTED_VALUE"""),1)</f>
        <v>1</v>
      </c>
      <c r="AE45" s="2">
        <f ca="1">IFERROR(__xludf.DUMMYFUNCTION("""COMPUTED_VALUE"""),1)</f>
        <v>1</v>
      </c>
      <c r="AF45" s="2">
        <f ca="1">IFERROR(__xludf.DUMMYFUNCTION("""COMPUTED_VALUE"""),1)</f>
        <v>1</v>
      </c>
      <c r="AG45" s="2">
        <f ca="1">IFERROR(__xludf.DUMMYFUNCTION("""COMPUTED_VALUE"""),1)</f>
        <v>1</v>
      </c>
      <c r="AH45" s="2">
        <f ca="1">IFERROR(__xludf.DUMMYFUNCTION("""COMPUTED_VALUE"""),1)</f>
        <v>1</v>
      </c>
      <c r="AI45" s="2">
        <f ca="1">IFERROR(__xludf.DUMMYFUNCTION("""COMPUTED_VALUE"""),1)</f>
        <v>1</v>
      </c>
      <c r="AJ45" s="2">
        <f ca="1">IFERROR(__xludf.DUMMYFUNCTION("""COMPUTED_VALUE"""),1)</f>
        <v>1</v>
      </c>
      <c r="AK45" s="2">
        <f ca="1">IFERROR(__xludf.DUMMYFUNCTION("""COMPUTED_VALUE"""),1)</f>
        <v>1</v>
      </c>
      <c r="AL45" s="2">
        <f ca="1">IFERROR(__xludf.DUMMYFUNCTION("""COMPUTED_VALUE"""),1)</f>
        <v>1</v>
      </c>
      <c r="AM45" s="2">
        <f ca="1">IFERROR(__xludf.DUMMYFUNCTION("""COMPUTED_VALUE"""),1)</f>
        <v>1</v>
      </c>
      <c r="AN45" s="2">
        <f ca="1">IFERROR(__xludf.DUMMYFUNCTION("""COMPUTED_VALUE"""),1)</f>
        <v>1</v>
      </c>
      <c r="AO45" s="2">
        <f ca="1">IFERROR(__xludf.DUMMYFUNCTION("""COMPUTED_VALUE"""),1)</f>
        <v>1</v>
      </c>
      <c r="AP45" s="2">
        <f ca="1">IFERROR(__xludf.DUMMYFUNCTION("""COMPUTED_VALUE"""),1)</f>
        <v>1</v>
      </c>
      <c r="AQ45" s="2">
        <f ca="1">IFERROR(__xludf.DUMMYFUNCTION("""COMPUTED_VALUE"""),1)</f>
        <v>1</v>
      </c>
      <c r="AR45" s="2">
        <f ca="1">IFERROR(__xludf.DUMMYFUNCTION("""COMPUTED_VALUE"""),1)</f>
        <v>1</v>
      </c>
      <c r="AS45" s="2">
        <f ca="1">IFERROR(__xludf.DUMMYFUNCTION("""COMPUTED_VALUE"""),1)</f>
        <v>1</v>
      </c>
      <c r="AT45" s="2">
        <f ca="1">IFERROR(__xludf.DUMMYFUNCTION("""COMPUTED_VALUE"""),1)</f>
        <v>1</v>
      </c>
      <c r="AU45" s="2">
        <f ca="1">IFERROR(__xludf.DUMMYFUNCTION("""COMPUTED_VALUE"""),1)</f>
        <v>1</v>
      </c>
    </row>
    <row r="46" spans="1:47" ht="12.5" x14ac:dyDescent="0.25">
      <c r="A46" s="2" t="str">
        <f ca="1">IFERROR(__xludf.DUMMYFUNCTION("""COMPUTED_VALUE"""),"")</f>
        <v/>
      </c>
      <c r="B46" s="2" t="str">
        <f ca="1">IFERROR(__xludf.DUMMYFUNCTION("""COMPUTED_VALUE"""),"Malaysia")</f>
        <v>Malaysia</v>
      </c>
      <c r="C46" s="2">
        <f ca="1">IFERROR(__xludf.DUMMYFUNCTION("""COMPUTED_VALUE"""),2.5)</f>
        <v>2.5</v>
      </c>
      <c r="D46" s="2">
        <f ca="1">IFERROR(__xludf.DUMMYFUNCTION("""COMPUTED_VALUE"""),112.5)</f>
        <v>112.5</v>
      </c>
      <c r="E46" s="2">
        <f ca="1">IFERROR(__xludf.DUMMYFUNCTION("""COMPUTED_VALUE"""),0)</f>
        <v>0</v>
      </c>
      <c r="F46" s="2">
        <f ca="1">IFERROR(__xludf.DUMMYFUNCTION("""COMPUTED_VALUE"""),0)</f>
        <v>0</v>
      </c>
      <c r="G46" s="2">
        <f ca="1">IFERROR(__xludf.DUMMYFUNCTION("""COMPUTED_VALUE"""),0)</f>
        <v>0</v>
      </c>
      <c r="H46" s="2">
        <f ca="1">IFERROR(__xludf.DUMMYFUNCTION("""COMPUTED_VALUE"""),3)</f>
        <v>3</v>
      </c>
      <c r="I46" s="2">
        <f ca="1">IFERROR(__xludf.DUMMYFUNCTION("""COMPUTED_VALUE"""),4)</f>
        <v>4</v>
      </c>
      <c r="J46" s="2">
        <f ca="1">IFERROR(__xludf.DUMMYFUNCTION("""COMPUTED_VALUE"""),4)</f>
        <v>4</v>
      </c>
      <c r="K46" s="2">
        <f ca="1">IFERROR(__xludf.DUMMYFUNCTION("""COMPUTED_VALUE"""),4)</f>
        <v>4</v>
      </c>
      <c r="L46" s="2">
        <f ca="1">IFERROR(__xludf.DUMMYFUNCTION("""COMPUTED_VALUE"""),7)</f>
        <v>7</v>
      </c>
      <c r="M46" s="2">
        <f ca="1">IFERROR(__xludf.DUMMYFUNCTION("""COMPUTED_VALUE"""),8)</f>
        <v>8</v>
      </c>
      <c r="N46" s="2">
        <f ca="1">IFERROR(__xludf.DUMMYFUNCTION("""COMPUTED_VALUE"""),8)</f>
        <v>8</v>
      </c>
      <c r="O46" s="2">
        <f ca="1">IFERROR(__xludf.DUMMYFUNCTION("""COMPUTED_VALUE"""),8)</f>
        <v>8</v>
      </c>
      <c r="P46" s="2">
        <f ca="1">IFERROR(__xludf.DUMMYFUNCTION("""COMPUTED_VALUE"""),8)</f>
        <v>8</v>
      </c>
      <c r="Q46" s="2">
        <f ca="1">IFERROR(__xludf.DUMMYFUNCTION("""COMPUTED_VALUE"""),8)</f>
        <v>8</v>
      </c>
      <c r="R46" s="2">
        <f ca="1">IFERROR(__xludf.DUMMYFUNCTION("""COMPUTED_VALUE"""),10)</f>
        <v>10</v>
      </c>
      <c r="S46" s="2">
        <f ca="1">IFERROR(__xludf.DUMMYFUNCTION("""COMPUTED_VALUE"""),12)</f>
        <v>12</v>
      </c>
      <c r="T46" s="2">
        <f ca="1">IFERROR(__xludf.DUMMYFUNCTION("""COMPUTED_VALUE"""),12)</f>
        <v>12</v>
      </c>
      <c r="U46" s="2">
        <f ca="1">IFERROR(__xludf.DUMMYFUNCTION("""COMPUTED_VALUE"""),12)</f>
        <v>12</v>
      </c>
      <c r="V46" s="2">
        <f ca="1">IFERROR(__xludf.DUMMYFUNCTION("""COMPUTED_VALUE"""),16)</f>
        <v>16</v>
      </c>
      <c r="W46" s="2">
        <f ca="1">IFERROR(__xludf.DUMMYFUNCTION("""COMPUTED_VALUE"""),16)</f>
        <v>16</v>
      </c>
      <c r="X46" s="2">
        <f ca="1">IFERROR(__xludf.DUMMYFUNCTION("""COMPUTED_VALUE"""),18)</f>
        <v>18</v>
      </c>
      <c r="Y46" s="2">
        <f ca="1">IFERROR(__xludf.DUMMYFUNCTION("""COMPUTED_VALUE"""),18)</f>
        <v>18</v>
      </c>
      <c r="Z46" s="2">
        <f ca="1">IFERROR(__xludf.DUMMYFUNCTION("""COMPUTED_VALUE"""),18)</f>
        <v>18</v>
      </c>
      <c r="AA46" s="2">
        <f ca="1">IFERROR(__xludf.DUMMYFUNCTION("""COMPUTED_VALUE"""),19)</f>
        <v>19</v>
      </c>
      <c r="AB46" s="2">
        <f ca="1">IFERROR(__xludf.DUMMYFUNCTION("""COMPUTED_VALUE"""),19)</f>
        <v>19</v>
      </c>
      <c r="AC46" s="2">
        <f ca="1">IFERROR(__xludf.DUMMYFUNCTION("""COMPUTED_VALUE"""),22)</f>
        <v>22</v>
      </c>
      <c r="AD46" s="2">
        <f ca="1">IFERROR(__xludf.DUMMYFUNCTION("""COMPUTED_VALUE"""),22)</f>
        <v>22</v>
      </c>
      <c r="AE46" s="2">
        <f ca="1">IFERROR(__xludf.DUMMYFUNCTION("""COMPUTED_VALUE"""),22)</f>
        <v>22</v>
      </c>
      <c r="AF46" s="2">
        <f ca="1">IFERROR(__xludf.DUMMYFUNCTION("""COMPUTED_VALUE"""),22)</f>
        <v>22</v>
      </c>
      <c r="AG46" s="2">
        <f ca="1">IFERROR(__xludf.DUMMYFUNCTION("""COMPUTED_VALUE"""),22)</f>
        <v>22</v>
      </c>
      <c r="AH46" s="2">
        <f ca="1">IFERROR(__xludf.DUMMYFUNCTION("""COMPUTED_VALUE"""),22)</f>
        <v>22</v>
      </c>
      <c r="AI46" s="2">
        <f ca="1">IFERROR(__xludf.DUMMYFUNCTION("""COMPUTED_VALUE"""),22)</f>
        <v>22</v>
      </c>
      <c r="AJ46" s="2">
        <f ca="1">IFERROR(__xludf.DUMMYFUNCTION("""COMPUTED_VALUE"""),22)</f>
        <v>22</v>
      </c>
      <c r="AK46" s="2">
        <f ca="1">IFERROR(__xludf.DUMMYFUNCTION("""COMPUTED_VALUE"""),22)</f>
        <v>22</v>
      </c>
      <c r="AL46" s="2">
        <f ca="1">IFERROR(__xludf.DUMMYFUNCTION("""COMPUTED_VALUE"""),22)</f>
        <v>22</v>
      </c>
      <c r="AM46" s="2">
        <f ca="1">IFERROR(__xludf.DUMMYFUNCTION("""COMPUTED_VALUE"""),22)</f>
        <v>22</v>
      </c>
      <c r="AN46" s="2">
        <f ca="1">IFERROR(__xludf.DUMMYFUNCTION("""COMPUTED_VALUE"""),22)</f>
        <v>22</v>
      </c>
      <c r="AO46" s="2">
        <f ca="1">IFERROR(__xludf.DUMMYFUNCTION("""COMPUTED_VALUE"""),23)</f>
        <v>23</v>
      </c>
      <c r="AP46" s="2">
        <f ca="1">IFERROR(__xludf.DUMMYFUNCTION("""COMPUTED_VALUE"""),23)</f>
        <v>23</v>
      </c>
      <c r="AQ46" s="2">
        <f ca="1">IFERROR(__xludf.DUMMYFUNCTION("""COMPUTED_VALUE"""),25)</f>
        <v>25</v>
      </c>
      <c r="AR46" s="2">
        <f ca="1">IFERROR(__xludf.DUMMYFUNCTION("""COMPUTED_VALUE"""),29)</f>
        <v>29</v>
      </c>
      <c r="AS46" s="2">
        <f ca="1">IFERROR(__xludf.DUMMYFUNCTION("""COMPUTED_VALUE"""),29)</f>
        <v>29</v>
      </c>
      <c r="AT46" s="2">
        <f ca="1">IFERROR(__xludf.DUMMYFUNCTION("""COMPUTED_VALUE"""),36)</f>
        <v>36</v>
      </c>
      <c r="AU46" s="2">
        <f ca="1">IFERROR(__xludf.DUMMYFUNCTION("""COMPUTED_VALUE"""),50)</f>
        <v>50</v>
      </c>
    </row>
    <row r="47" spans="1:47" ht="12.5" x14ac:dyDescent="0.25">
      <c r="A47" s="2" t="str">
        <f ca="1">IFERROR(__xludf.DUMMYFUNCTION("""COMPUTED_VALUE"""),"Toronto, ON")</f>
        <v>Toronto, ON</v>
      </c>
      <c r="B47" s="2" t="str">
        <f ca="1">IFERROR(__xludf.DUMMYFUNCTION("""COMPUTED_VALUE"""),"Canada")</f>
        <v>Canada</v>
      </c>
      <c r="C47" s="2">
        <f ca="1">IFERROR(__xludf.DUMMYFUNCTION("""COMPUTED_VALUE"""),43.6532)</f>
        <v>43.653199999999998</v>
      </c>
      <c r="D47" s="2">
        <f ca="1">IFERROR(__xludf.DUMMYFUNCTION("""COMPUTED_VALUE"""),-79.3832)</f>
        <v>-79.383200000000002</v>
      </c>
      <c r="E47" s="2">
        <f ca="1">IFERROR(__xludf.DUMMYFUNCTION("""COMPUTED_VALUE"""),0)</f>
        <v>0</v>
      </c>
      <c r="F47" s="2">
        <f ca="1">IFERROR(__xludf.DUMMYFUNCTION("""COMPUTED_VALUE"""),0)</f>
        <v>0</v>
      </c>
      <c r="G47" s="2">
        <f ca="1">IFERROR(__xludf.DUMMYFUNCTION("""COMPUTED_VALUE"""),0)</f>
        <v>0</v>
      </c>
      <c r="H47" s="2">
        <f ca="1">IFERROR(__xludf.DUMMYFUNCTION("""COMPUTED_VALUE"""),0)</f>
        <v>0</v>
      </c>
      <c r="I47" s="2">
        <f ca="1">IFERROR(__xludf.DUMMYFUNCTION("""COMPUTED_VALUE"""),1)</f>
        <v>1</v>
      </c>
      <c r="J47" s="2">
        <f ca="1">IFERROR(__xludf.DUMMYFUNCTION("""COMPUTED_VALUE"""),1)</f>
        <v>1</v>
      </c>
      <c r="K47" s="2">
        <f ca="1">IFERROR(__xludf.DUMMYFUNCTION("""COMPUTED_VALUE"""),1)</f>
        <v>1</v>
      </c>
      <c r="L47" s="2">
        <f ca="1">IFERROR(__xludf.DUMMYFUNCTION("""COMPUTED_VALUE"""),1)</f>
        <v>1</v>
      </c>
      <c r="M47" s="2">
        <f ca="1">IFERROR(__xludf.DUMMYFUNCTION("""COMPUTED_VALUE"""),1)</f>
        <v>1</v>
      </c>
      <c r="N47" s="2">
        <f ca="1">IFERROR(__xludf.DUMMYFUNCTION("""COMPUTED_VALUE"""),2)</f>
        <v>2</v>
      </c>
      <c r="O47" s="2">
        <f ca="1">IFERROR(__xludf.DUMMYFUNCTION("""COMPUTED_VALUE"""),2)</f>
        <v>2</v>
      </c>
      <c r="P47" s="2">
        <f ca="1">IFERROR(__xludf.DUMMYFUNCTION("""COMPUTED_VALUE"""),2)</f>
        <v>2</v>
      </c>
      <c r="Q47" s="2">
        <f ca="1">IFERROR(__xludf.DUMMYFUNCTION("""COMPUTED_VALUE"""),2)</f>
        <v>2</v>
      </c>
      <c r="R47" s="2">
        <f ca="1">IFERROR(__xludf.DUMMYFUNCTION("""COMPUTED_VALUE"""),2)</f>
        <v>2</v>
      </c>
      <c r="S47" s="2">
        <f ca="1">IFERROR(__xludf.DUMMYFUNCTION("""COMPUTED_VALUE"""),2)</f>
        <v>2</v>
      </c>
      <c r="T47" s="2">
        <f ca="1">IFERROR(__xludf.DUMMYFUNCTION("""COMPUTED_VALUE"""),2)</f>
        <v>2</v>
      </c>
      <c r="U47" s="2">
        <f ca="1">IFERROR(__xludf.DUMMYFUNCTION("""COMPUTED_VALUE"""),2)</f>
        <v>2</v>
      </c>
      <c r="V47" s="2">
        <f ca="1">IFERROR(__xludf.DUMMYFUNCTION("""COMPUTED_VALUE"""),2)</f>
        <v>2</v>
      </c>
      <c r="W47" s="2">
        <f ca="1">IFERROR(__xludf.DUMMYFUNCTION("""COMPUTED_VALUE"""),2)</f>
        <v>2</v>
      </c>
      <c r="X47" s="2">
        <f ca="1">IFERROR(__xludf.DUMMYFUNCTION("""COMPUTED_VALUE"""),2)</f>
        <v>2</v>
      </c>
      <c r="Y47" s="2">
        <f ca="1">IFERROR(__xludf.DUMMYFUNCTION("""COMPUTED_VALUE"""),2)</f>
        <v>2</v>
      </c>
      <c r="Z47" s="2">
        <f ca="1">IFERROR(__xludf.DUMMYFUNCTION("""COMPUTED_VALUE"""),2)</f>
        <v>2</v>
      </c>
      <c r="AA47" s="2">
        <f ca="1">IFERROR(__xludf.DUMMYFUNCTION("""COMPUTED_VALUE"""),2)</f>
        <v>2</v>
      </c>
      <c r="AB47" s="2">
        <f ca="1">IFERROR(__xludf.DUMMYFUNCTION("""COMPUTED_VALUE"""),2)</f>
        <v>2</v>
      </c>
      <c r="AC47" s="2">
        <f ca="1">IFERROR(__xludf.DUMMYFUNCTION("""COMPUTED_VALUE"""),2)</f>
        <v>2</v>
      </c>
      <c r="AD47" s="2">
        <f ca="1">IFERROR(__xludf.DUMMYFUNCTION("""COMPUTED_VALUE"""),2)</f>
        <v>2</v>
      </c>
      <c r="AE47" s="2">
        <f ca="1">IFERROR(__xludf.DUMMYFUNCTION("""COMPUTED_VALUE"""),2)</f>
        <v>2</v>
      </c>
      <c r="AF47" s="2">
        <f ca="1">IFERROR(__xludf.DUMMYFUNCTION("""COMPUTED_VALUE"""),2)</f>
        <v>2</v>
      </c>
      <c r="AG47" s="2">
        <f ca="1">IFERROR(__xludf.DUMMYFUNCTION("""COMPUTED_VALUE"""),2)</f>
        <v>2</v>
      </c>
      <c r="AH47" s="2">
        <f ca="1">IFERROR(__xludf.DUMMYFUNCTION("""COMPUTED_VALUE"""),2)</f>
        <v>2</v>
      </c>
      <c r="AI47" s="2">
        <f ca="1">IFERROR(__xludf.DUMMYFUNCTION("""COMPUTED_VALUE"""),2)</f>
        <v>2</v>
      </c>
      <c r="AJ47" s="2">
        <f ca="1">IFERROR(__xludf.DUMMYFUNCTION("""COMPUTED_VALUE"""),2)</f>
        <v>2</v>
      </c>
      <c r="AK47" s="2">
        <f ca="1">IFERROR(__xludf.DUMMYFUNCTION("""COMPUTED_VALUE"""),2)</f>
        <v>2</v>
      </c>
      <c r="AL47" s="2">
        <f ca="1">IFERROR(__xludf.DUMMYFUNCTION("""COMPUTED_VALUE"""),3)</f>
        <v>3</v>
      </c>
      <c r="AM47" s="2">
        <f ca="1">IFERROR(__xludf.DUMMYFUNCTION("""COMPUTED_VALUE"""),3)</f>
        <v>3</v>
      </c>
      <c r="AN47" s="2">
        <f ca="1">IFERROR(__xludf.DUMMYFUNCTION("""COMPUTED_VALUE"""),3)</f>
        <v>3</v>
      </c>
      <c r="AO47" s="2">
        <f ca="1">IFERROR(__xludf.DUMMYFUNCTION("""COMPUTED_VALUE"""),5)</f>
        <v>5</v>
      </c>
      <c r="AP47" s="2">
        <f ca="1">IFERROR(__xludf.DUMMYFUNCTION("""COMPUTED_VALUE"""),5)</f>
        <v>5</v>
      </c>
      <c r="AQ47" s="2">
        <f ca="1">IFERROR(__xludf.DUMMYFUNCTION("""COMPUTED_VALUE"""),10)</f>
        <v>10</v>
      </c>
      <c r="AR47" s="2">
        <f ca="1">IFERROR(__xludf.DUMMYFUNCTION("""COMPUTED_VALUE"""),14)</f>
        <v>14</v>
      </c>
      <c r="AS47" s="2">
        <f ca="1">IFERROR(__xludf.DUMMYFUNCTION("""COMPUTED_VALUE"""),17)</f>
        <v>17</v>
      </c>
      <c r="AT47" s="2">
        <f ca="1">IFERROR(__xludf.DUMMYFUNCTION("""COMPUTED_VALUE"""),19)</f>
        <v>19</v>
      </c>
      <c r="AU47" s="2">
        <f ca="1">IFERROR(__xludf.DUMMYFUNCTION("""COMPUTED_VALUE"""),19)</f>
        <v>19</v>
      </c>
    </row>
    <row r="48" spans="1:47" ht="12.5" x14ac:dyDescent="0.25">
      <c r="A48" s="2" t="str">
        <f ca="1">IFERROR(__xludf.DUMMYFUNCTION("""COMPUTED_VALUE"""),"British Columbia")</f>
        <v>British Columbia</v>
      </c>
      <c r="B48" s="2" t="str">
        <f ca="1">IFERROR(__xludf.DUMMYFUNCTION("""COMPUTED_VALUE"""),"Canada")</f>
        <v>Canada</v>
      </c>
      <c r="C48" s="2">
        <f ca="1">IFERROR(__xludf.DUMMYFUNCTION("""COMPUTED_VALUE"""),49.2827)</f>
        <v>49.282699999999998</v>
      </c>
      <c r="D48" s="2">
        <f ca="1">IFERROR(__xludf.DUMMYFUNCTION("""COMPUTED_VALUE"""),-123.1207)</f>
        <v>-123.1207</v>
      </c>
      <c r="E48" s="2">
        <f ca="1">IFERROR(__xludf.DUMMYFUNCTION("""COMPUTED_VALUE"""),0)</f>
        <v>0</v>
      </c>
      <c r="F48" s="2">
        <f ca="1">IFERROR(__xludf.DUMMYFUNCTION("""COMPUTED_VALUE"""),0)</f>
        <v>0</v>
      </c>
      <c r="G48" s="2">
        <f ca="1">IFERROR(__xludf.DUMMYFUNCTION("""COMPUTED_VALUE"""),0)</f>
        <v>0</v>
      </c>
      <c r="H48" s="2">
        <f ca="1">IFERROR(__xludf.DUMMYFUNCTION("""COMPUTED_VALUE"""),0)</f>
        <v>0</v>
      </c>
      <c r="I48" s="2">
        <f ca="1">IFERROR(__xludf.DUMMYFUNCTION("""COMPUTED_VALUE"""),0)</f>
        <v>0</v>
      </c>
      <c r="J48" s="2">
        <f ca="1">IFERROR(__xludf.DUMMYFUNCTION("""COMPUTED_VALUE"""),0)</f>
        <v>0</v>
      </c>
      <c r="K48" s="2">
        <f ca="1">IFERROR(__xludf.DUMMYFUNCTION("""COMPUTED_VALUE"""),1)</f>
        <v>1</v>
      </c>
      <c r="L48" s="2">
        <f ca="1">IFERROR(__xludf.DUMMYFUNCTION("""COMPUTED_VALUE"""),1)</f>
        <v>1</v>
      </c>
      <c r="M48" s="2">
        <f ca="1">IFERROR(__xludf.DUMMYFUNCTION("""COMPUTED_VALUE"""),1)</f>
        <v>1</v>
      </c>
      <c r="N48" s="2">
        <f ca="1">IFERROR(__xludf.DUMMYFUNCTION("""COMPUTED_VALUE"""),1)</f>
        <v>1</v>
      </c>
      <c r="O48" s="2">
        <f ca="1">IFERROR(__xludf.DUMMYFUNCTION("""COMPUTED_VALUE"""),1)</f>
        <v>1</v>
      </c>
      <c r="P48" s="2">
        <f ca="1">IFERROR(__xludf.DUMMYFUNCTION("""COMPUTED_VALUE"""),1)</f>
        <v>1</v>
      </c>
      <c r="Q48" s="2">
        <f ca="1">IFERROR(__xludf.DUMMYFUNCTION("""COMPUTED_VALUE"""),1)</f>
        <v>1</v>
      </c>
      <c r="R48" s="2">
        <f ca="1">IFERROR(__xludf.DUMMYFUNCTION("""COMPUTED_VALUE"""),1)</f>
        <v>1</v>
      </c>
      <c r="S48" s="2">
        <f ca="1">IFERROR(__xludf.DUMMYFUNCTION("""COMPUTED_VALUE"""),2)</f>
        <v>2</v>
      </c>
      <c r="T48" s="2">
        <f ca="1">IFERROR(__xludf.DUMMYFUNCTION("""COMPUTED_VALUE"""),2)</f>
        <v>2</v>
      </c>
      <c r="U48" s="2">
        <f ca="1">IFERROR(__xludf.DUMMYFUNCTION("""COMPUTED_VALUE"""),4)</f>
        <v>4</v>
      </c>
      <c r="V48" s="2">
        <f ca="1">IFERROR(__xludf.DUMMYFUNCTION("""COMPUTED_VALUE"""),4)</f>
        <v>4</v>
      </c>
      <c r="W48" s="2">
        <f ca="1">IFERROR(__xludf.DUMMYFUNCTION("""COMPUTED_VALUE"""),4)</f>
        <v>4</v>
      </c>
      <c r="X48" s="2">
        <f ca="1">IFERROR(__xludf.DUMMYFUNCTION("""COMPUTED_VALUE"""),4)</f>
        <v>4</v>
      </c>
      <c r="Y48" s="2">
        <f ca="1">IFERROR(__xludf.DUMMYFUNCTION("""COMPUTED_VALUE"""),4)</f>
        <v>4</v>
      </c>
      <c r="Z48" s="2">
        <f ca="1">IFERROR(__xludf.DUMMYFUNCTION("""COMPUTED_VALUE"""),4)</f>
        <v>4</v>
      </c>
      <c r="AA48" s="2">
        <f ca="1">IFERROR(__xludf.DUMMYFUNCTION("""COMPUTED_VALUE"""),4)</f>
        <v>4</v>
      </c>
      <c r="AB48" s="2">
        <f ca="1">IFERROR(__xludf.DUMMYFUNCTION("""COMPUTED_VALUE"""),4)</f>
        <v>4</v>
      </c>
      <c r="AC48" s="2">
        <f ca="1">IFERROR(__xludf.DUMMYFUNCTION("""COMPUTED_VALUE"""),4)</f>
        <v>4</v>
      </c>
      <c r="AD48" s="2">
        <f ca="1">IFERROR(__xludf.DUMMYFUNCTION("""COMPUTED_VALUE"""),4)</f>
        <v>4</v>
      </c>
      <c r="AE48" s="2">
        <f ca="1">IFERROR(__xludf.DUMMYFUNCTION("""COMPUTED_VALUE"""),5)</f>
        <v>5</v>
      </c>
      <c r="AF48" s="2">
        <f ca="1">IFERROR(__xludf.DUMMYFUNCTION("""COMPUTED_VALUE"""),5)</f>
        <v>5</v>
      </c>
      <c r="AG48" s="2">
        <f ca="1">IFERROR(__xludf.DUMMYFUNCTION("""COMPUTED_VALUE"""),5)</f>
        <v>5</v>
      </c>
      <c r="AH48" s="2">
        <f ca="1">IFERROR(__xludf.DUMMYFUNCTION("""COMPUTED_VALUE"""),5)</f>
        <v>5</v>
      </c>
      <c r="AI48" s="2">
        <f ca="1">IFERROR(__xludf.DUMMYFUNCTION("""COMPUTED_VALUE"""),6)</f>
        <v>6</v>
      </c>
      <c r="AJ48" s="2">
        <f ca="1">IFERROR(__xludf.DUMMYFUNCTION("""COMPUTED_VALUE"""),6)</f>
        <v>6</v>
      </c>
      <c r="AK48" s="2">
        <f ca="1">IFERROR(__xludf.DUMMYFUNCTION("""COMPUTED_VALUE"""),6)</f>
        <v>6</v>
      </c>
      <c r="AL48" s="2">
        <f ca="1">IFERROR(__xludf.DUMMYFUNCTION("""COMPUTED_VALUE"""),6)</f>
        <v>6</v>
      </c>
      <c r="AM48" s="2">
        <f ca="1">IFERROR(__xludf.DUMMYFUNCTION("""COMPUTED_VALUE"""),7)</f>
        <v>7</v>
      </c>
      <c r="AN48" s="2">
        <f ca="1">IFERROR(__xludf.DUMMYFUNCTION("""COMPUTED_VALUE"""),7)</f>
        <v>7</v>
      </c>
      <c r="AO48" s="2">
        <f ca="1">IFERROR(__xludf.DUMMYFUNCTION("""COMPUTED_VALUE"""),7)</f>
        <v>7</v>
      </c>
      <c r="AP48" s="2">
        <f ca="1">IFERROR(__xludf.DUMMYFUNCTION("""COMPUTED_VALUE"""),7)</f>
        <v>7</v>
      </c>
      <c r="AQ48" s="2">
        <f ca="1">IFERROR(__xludf.DUMMYFUNCTION("""COMPUTED_VALUE"""),8)</f>
        <v>8</v>
      </c>
      <c r="AR48" s="2">
        <f ca="1">IFERROR(__xludf.DUMMYFUNCTION("""COMPUTED_VALUE"""),8)</f>
        <v>8</v>
      </c>
      <c r="AS48" s="2">
        <f ca="1">IFERROR(__xludf.DUMMYFUNCTION("""COMPUTED_VALUE"""),8)</f>
        <v>8</v>
      </c>
      <c r="AT48" s="2">
        <f ca="1">IFERROR(__xludf.DUMMYFUNCTION("""COMPUTED_VALUE"""),9)</f>
        <v>9</v>
      </c>
      <c r="AU48" s="2">
        <f ca="1">IFERROR(__xludf.DUMMYFUNCTION("""COMPUTED_VALUE"""),12)</f>
        <v>12</v>
      </c>
    </row>
    <row r="49" spans="1:47" ht="12.5" x14ac:dyDescent="0.25">
      <c r="A49" s="2" t="str">
        <f ca="1">IFERROR(__xludf.DUMMYFUNCTION("""COMPUTED_VALUE"""),"Los Angeles, CA")</f>
        <v>Los Angeles, CA</v>
      </c>
      <c r="B49" s="2" t="str">
        <f ca="1">IFERROR(__xludf.DUMMYFUNCTION("""COMPUTED_VALUE"""),"US")</f>
        <v>US</v>
      </c>
      <c r="C49" s="2">
        <f ca="1">IFERROR(__xludf.DUMMYFUNCTION("""COMPUTED_VALUE"""),34.0522)</f>
        <v>34.052199999999999</v>
      </c>
      <c r="D49" s="2">
        <f ca="1">IFERROR(__xludf.DUMMYFUNCTION("""COMPUTED_VALUE"""),-118.2437)</f>
        <v>-118.2437</v>
      </c>
      <c r="E49" s="2">
        <f ca="1">IFERROR(__xludf.DUMMYFUNCTION("""COMPUTED_VALUE"""),0)</f>
        <v>0</v>
      </c>
      <c r="F49" s="2">
        <f ca="1">IFERROR(__xludf.DUMMYFUNCTION("""COMPUTED_VALUE"""),0)</f>
        <v>0</v>
      </c>
      <c r="G49" s="2">
        <f ca="1">IFERROR(__xludf.DUMMYFUNCTION("""COMPUTED_VALUE"""),0)</f>
        <v>0</v>
      </c>
      <c r="H49" s="2">
        <f ca="1">IFERROR(__xludf.DUMMYFUNCTION("""COMPUTED_VALUE"""),0)</f>
        <v>0</v>
      </c>
      <c r="I49" s="2">
        <f ca="1">IFERROR(__xludf.DUMMYFUNCTION("""COMPUTED_VALUE"""),1)</f>
        <v>1</v>
      </c>
      <c r="J49" s="2">
        <f ca="1">IFERROR(__xludf.DUMMYFUNCTION("""COMPUTED_VALUE"""),1)</f>
        <v>1</v>
      </c>
      <c r="K49" s="2">
        <f ca="1">IFERROR(__xludf.DUMMYFUNCTION("""COMPUTED_VALUE"""),1)</f>
        <v>1</v>
      </c>
      <c r="L49" s="2">
        <f ca="1">IFERROR(__xludf.DUMMYFUNCTION("""COMPUTED_VALUE"""),1)</f>
        <v>1</v>
      </c>
      <c r="M49" s="2">
        <f ca="1">IFERROR(__xludf.DUMMYFUNCTION("""COMPUTED_VALUE"""),1)</f>
        <v>1</v>
      </c>
      <c r="N49" s="2">
        <f ca="1">IFERROR(__xludf.DUMMYFUNCTION("""COMPUTED_VALUE"""),1)</f>
        <v>1</v>
      </c>
      <c r="O49" s="2">
        <f ca="1">IFERROR(__xludf.DUMMYFUNCTION("""COMPUTED_VALUE"""),1)</f>
        <v>1</v>
      </c>
      <c r="P49" s="2">
        <f ca="1">IFERROR(__xludf.DUMMYFUNCTION("""COMPUTED_VALUE"""),1)</f>
        <v>1</v>
      </c>
      <c r="Q49" s="2">
        <f ca="1">IFERROR(__xludf.DUMMYFUNCTION("""COMPUTED_VALUE"""),1)</f>
        <v>1</v>
      </c>
      <c r="R49" s="2">
        <f ca="1">IFERROR(__xludf.DUMMYFUNCTION("""COMPUTED_VALUE"""),1)</f>
        <v>1</v>
      </c>
      <c r="S49" s="2">
        <f ca="1">IFERROR(__xludf.DUMMYFUNCTION("""COMPUTED_VALUE"""),1)</f>
        <v>1</v>
      </c>
      <c r="T49" s="2">
        <f ca="1">IFERROR(__xludf.DUMMYFUNCTION("""COMPUTED_VALUE"""),1)</f>
        <v>1</v>
      </c>
      <c r="U49" s="2">
        <f ca="1">IFERROR(__xludf.DUMMYFUNCTION("""COMPUTED_VALUE"""),1)</f>
        <v>1</v>
      </c>
      <c r="V49" s="2">
        <f ca="1">IFERROR(__xludf.DUMMYFUNCTION("""COMPUTED_VALUE"""),1)</f>
        <v>1</v>
      </c>
      <c r="W49" s="2">
        <f ca="1">IFERROR(__xludf.DUMMYFUNCTION("""COMPUTED_VALUE"""),1)</f>
        <v>1</v>
      </c>
      <c r="X49" s="2">
        <f ca="1">IFERROR(__xludf.DUMMYFUNCTION("""COMPUTED_VALUE"""),1)</f>
        <v>1</v>
      </c>
      <c r="Y49" s="2">
        <f ca="1">IFERROR(__xludf.DUMMYFUNCTION("""COMPUTED_VALUE"""),1)</f>
        <v>1</v>
      </c>
      <c r="Z49" s="2">
        <f ca="1">IFERROR(__xludf.DUMMYFUNCTION("""COMPUTED_VALUE"""),1)</f>
        <v>1</v>
      </c>
      <c r="AA49" s="2">
        <f ca="1">IFERROR(__xludf.DUMMYFUNCTION("""COMPUTED_VALUE"""),1)</f>
        <v>1</v>
      </c>
      <c r="AB49" s="2">
        <f ca="1">IFERROR(__xludf.DUMMYFUNCTION("""COMPUTED_VALUE"""),1)</f>
        <v>1</v>
      </c>
      <c r="AC49" s="2">
        <f ca="1">IFERROR(__xludf.DUMMYFUNCTION("""COMPUTED_VALUE"""),1)</f>
        <v>1</v>
      </c>
      <c r="AD49" s="2">
        <f ca="1">IFERROR(__xludf.DUMMYFUNCTION("""COMPUTED_VALUE"""),1)</f>
        <v>1</v>
      </c>
      <c r="AE49" s="2">
        <f ca="1">IFERROR(__xludf.DUMMYFUNCTION("""COMPUTED_VALUE"""),1)</f>
        <v>1</v>
      </c>
      <c r="AF49" s="2">
        <f ca="1">IFERROR(__xludf.DUMMYFUNCTION("""COMPUTED_VALUE"""),1)</f>
        <v>1</v>
      </c>
      <c r="AG49" s="2">
        <f ca="1">IFERROR(__xludf.DUMMYFUNCTION("""COMPUTED_VALUE"""),1)</f>
        <v>1</v>
      </c>
      <c r="AH49" s="2">
        <f ca="1">IFERROR(__xludf.DUMMYFUNCTION("""COMPUTED_VALUE"""),1)</f>
        <v>1</v>
      </c>
      <c r="AI49" s="2">
        <f ca="1">IFERROR(__xludf.DUMMYFUNCTION("""COMPUTED_VALUE"""),1)</f>
        <v>1</v>
      </c>
      <c r="AJ49" s="2">
        <f ca="1">IFERROR(__xludf.DUMMYFUNCTION("""COMPUTED_VALUE"""),1)</f>
        <v>1</v>
      </c>
      <c r="AK49" s="2">
        <f ca="1">IFERROR(__xludf.DUMMYFUNCTION("""COMPUTED_VALUE"""),1)</f>
        <v>1</v>
      </c>
      <c r="AL49" s="2">
        <f ca="1">IFERROR(__xludf.DUMMYFUNCTION("""COMPUTED_VALUE"""),1)</f>
        <v>1</v>
      </c>
      <c r="AM49" s="2">
        <f ca="1">IFERROR(__xludf.DUMMYFUNCTION("""COMPUTED_VALUE"""),1)</f>
        <v>1</v>
      </c>
      <c r="AN49" s="2">
        <f ca="1">IFERROR(__xludf.DUMMYFUNCTION("""COMPUTED_VALUE"""),1)</f>
        <v>1</v>
      </c>
      <c r="AO49" s="2">
        <f ca="1">IFERROR(__xludf.DUMMYFUNCTION("""COMPUTED_VALUE"""),1)</f>
        <v>1</v>
      </c>
      <c r="AP49" s="2">
        <f ca="1">IFERROR(__xludf.DUMMYFUNCTION("""COMPUTED_VALUE"""),1)</f>
        <v>1</v>
      </c>
      <c r="AQ49" s="2">
        <f ca="1">IFERROR(__xludf.DUMMYFUNCTION("""COMPUTED_VALUE"""),1)</f>
        <v>1</v>
      </c>
      <c r="AR49" s="2">
        <f ca="1">IFERROR(__xludf.DUMMYFUNCTION("""COMPUTED_VALUE"""),1)</f>
        <v>1</v>
      </c>
      <c r="AS49" s="2">
        <f ca="1">IFERROR(__xludf.DUMMYFUNCTION("""COMPUTED_VALUE"""),1)</f>
        <v>1</v>
      </c>
      <c r="AT49" s="2">
        <f ca="1">IFERROR(__xludf.DUMMYFUNCTION("""COMPUTED_VALUE"""),1)</f>
        <v>1</v>
      </c>
      <c r="AU49" s="2">
        <f ca="1">IFERROR(__xludf.DUMMYFUNCTION("""COMPUTED_VALUE"""),7)</f>
        <v>7</v>
      </c>
    </row>
    <row r="50" spans="1:47" ht="12.5" x14ac:dyDescent="0.25">
      <c r="A50" s="2" t="str">
        <f ca="1">IFERROR(__xludf.DUMMYFUNCTION("""COMPUTED_VALUE"""),"New South Wales")</f>
        <v>New South Wales</v>
      </c>
      <c r="B50" s="2" t="str">
        <f ca="1">IFERROR(__xludf.DUMMYFUNCTION("""COMPUTED_VALUE"""),"Australia")</f>
        <v>Australia</v>
      </c>
      <c r="C50" s="2">
        <f ca="1">IFERROR(__xludf.DUMMYFUNCTION("""COMPUTED_VALUE"""),-33.8688)</f>
        <v>-33.8688</v>
      </c>
      <c r="D50" s="2">
        <f ca="1">IFERROR(__xludf.DUMMYFUNCTION("""COMPUTED_VALUE"""),151.2093)</f>
        <v>151.20930000000001</v>
      </c>
      <c r="E50" s="2">
        <f ca="1">IFERROR(__xludf.DUMMYFUNCTION("""COMPUTED_VALUE"""),0)</f>
        <v>0</v>
      </c>
      <c r="F50" s="2">
        <f ca="1">IFERROR(__xludf.DUMMYFUNCTION("""COMPUTED_VALUE"""),0)</f>
        <v>0</v>
      </c>
      <c r="G50" s="2">
        <f ca="1">IFERROR(__xludf.DUMMYFUNCTION("""COMPUTED_VALUE"""),0)</f>
        <v>0</v>
      </c>
      <c r="H50" s="2">
        <f ca="1">IFERROR(__xludf.DUMMYFUNCTION("""COMPUTED_VALUE"""),0)</f>
        <v>0</v>
      </c>
      <c r="I50" s="2">
        <f ca="1">IFERROR(__xludf.DUMMYFUNCTION("""COMPUTED_VALUE"""),3)</f>
        <v>3</v>
      </c>
      <c r="J50" s="2">
        <f ca="1">IFERROR(__xludf.DUMMYFUNCTION("""COMPUTED_VALUE"""),4)</f>
        <v>4</v>
      </c>
      <c r="K50" s="2">
        <f ca="1">IFERROR(__xludf.DUMMYFUNCTION("""COMPUTED_VALUE"""),4)</f>
        <v>4</v>
      </c>
      <c r="L50" s="2">
        <f ca="1">IFERROR(__xludf.DUMMYFUNCTION("""COMPUTED_VALUE"""),4)</f>
        <v>4</v>
      </c>
      <c r="M50" s="2">
        <f ca="1">IFERROR(__xludf.DUMMYFUNCTION("""COMPUTED_VALUE"""),4)</f>
        <v>4</v>
      </c>
      <c r="N50" s="2">
        <f ca="1">IFERROR(__xludf.DUMMYFUNCTION("""COMPUTED_VALUE"""),4)</f>
        <v>4</v>
      </c>
      <c r="O50" s="2">
        <f ca="1">IFERROR(__xludf.DUMMYFUNCTION("""COMPUTED_VALUE"""),4)</f>
        <v>4</v>
      </c>
      <c r="P50" s="2">
        <f ca="1">IFERROR(__xludf.DUMMYFUNCTION("""COMPUTED_VALUE"""),4)</f>
        <v>4</v>
      </c>
      <c r="Q50" s="2">
        <f ca="1">IFERROR(__xludf.DUMMYFUNCTION("""COMPUTED_VALUE"""),4)</f>
        <v>4</v>
      </c>
      <c r="R50" s="2">
        <f ca="1">IFERROR(__xludf.DUMMYFUNCTION("""COMPUTED_VALUE"""),4)</f>
        <v>4</v>
      </c>
      <c r="S50" s="2">
        <f ca="1">IFERROR(__xludf.DUMMYFUNCTION("""COMPUTED_VALUE"""),4)</f>
        <v>4</v>
      </c>
      <c r="T50" s="2">
        <f ca="1">IFERROR(__xludf.DUMMYFUNCTION("""COMPUTED_VALUE"""),4)</f>
        <v>4</v>
      </c>
      <c r="U50" s="2">
        <f ca="1">IFERROR(__xludf.DUMMYFUNCTION("""COMPUTED_VALUE"""),4)</f>
        <v>4</v>
      </c>
      <c r="V50" s="2">
        <f ca="1">IFERROR(__xludf.DUMMYFUNCTION("""COMPUTED_VALUE"""),4)</f>
        <v>4</v>
      </c>
      <c r="W50" s="2">
        <f ca="1">IFERROR(__xludf.DUMMYFUNCTION("""COMPUTED_VALUE"""),4)</f>
        <v>4</v>
      </c>
      <c r="X50" s="2">
        <f ca="1">IFERROR(__xludf.DUMMYFUNCTION("""COMPUTED_VALUE"""),4)</f>
        <v>4</v>
      </c>
      <c r="Y50" s="2">
        <f ca="1">IFERROR(__xludf.DUMMYFUNCTION("""COMPUTED_VALUE"""),4)</f>
        <v>4</v>
      </c>
      <c r="Z50" s="2">
        <f ca="1">IFERROR(__xludf.DUMMYFUNCTION("""COMPUTED_VALUE"""),4)</f>
        <v>4</v>
      </c>
      <c r="AA50" s="2">
        <f ca="1">IFERROR(__xludf.DUMMYFUNCTION("""COMPUTED_VALUE"""),4)</f>
        <v>4</v>
      </c>
      <c r="AB50" s="2">
        <f ca="1">IFERROR(__xludf.DUMMYFUNCTION("""COMPUTED_VALUE"""),4)</f>
        <v>4</v>
      </c>
      <c r="AC50" s="2">
        <f ca="1">IFERROR(__xludf.DUMMYFUNCTION("""COMPUTED_VALUE"""),4)</f>
        <v>4</v>
      </c>
      <c r="AD50" s="2">
        <f ca="1">IFERROR(__xludf.DUMMYFUNCTION("""COMPUTED_VALUE"""),4)</f>
        <v>4</v>
      </c>
      <c r="AE50" s="2">
        <f ca="1">IFERROR(__xludf.DUMMYFUNCTION("""COMPUTED_VALUE"""),4)</f>
        <v>4</v>
      </c>
      <c r="AF50" s="2">
        <f ca="1">IFERROR(__xludf.DUMMYFUNCTION("""COMPUTED_VALUE"""),4)</f>
        <v>4</v>
      </c>
      <c r="AG50" s="2">
        <f ca="1">IFERROR(__xludf.DUMMYFUNCTION("""COMPUTED_VALUE"""),4)</f>
        <v>4</v>
      </c>
      <c r="AH50" s="2">
        <f ca="1">IFERROR(__xludf.DUMMYFUNCTION("""COMPUTED_VALUE"""),4)</f>
        <v>4</v>
      </c>
      <c r="AI50" s="2">
        <f ca="1">IFERROR(__xludf.DUMMYFUNCTION("""COMPUTED_VALUE"""),4)</f>
        <v>4</v>
      </c>
      <c r="AJ50" s="2">
        <f ca="1">IFERROR(__xludf.DUMMYFUNCTION("""COMPUTED_VALUE"""),4)</f>
        <v>4</v>
      </c>
      <c r="AK50" s="2">
        <f ca="1">IFERROR(__xludf.DUMMYFUNCTION("""COMPUTED_VALUE"""),4)</f>
        <v>4</v>
      </c>
      <c r="AL50" s="2">
        <f ca="1">IFERROR(__xludf.DUMMYFUNCTION("""COMPUTED_VALUE"""),4)</f>
        <v>4</v>
      </c>
      <c r="AM50" s="2">
        <f ca="1">IFERROR(__xludf.DUMMYFUNCTION("""COMPUTED_VALUE"""),4)</f>
        <v>4</v>
      </c>
      <c r="AN50" s="2">
        <f ca="1">IFERROR(__xludf.DUMMYFUNCTION("""COMPUTED_VALUE"""),4)</f>
        <v>4</v>
      </c>
      <c r="AO50" s="2">
        <f ca="1">IFERROR(__xludf.DUMMYFUNCTION("""COMPUTED_VALUE"""),4)</f>
        <v>4</v>
      </c>
      <c r="AP50" s="2">
        <f ca="1">IFERROR(__xludf.DUMMYFUNCTION("""COMPUTED_VALUE"""),4)</f>
        <v>4</v>
      </c>
      <c r="AQ50" s="2">
        <f ca="1">IFERROR(__xludf.DUMMYFUNCTION("""COMPUTED_VALUE"""),4)</f>
        <v>4</v>
      </c>
      <c r="AR50" s="2">
        <f ca="1">IFERROR(__xludf.DUMMYFUNCTION("""COMPUTED_VALUE"""),6)</f>
        <v>6</v>
      </c>
      <c r="AS50" s="2">
        <f ca="1">IFERROR(__xludf.DUMMYFUNCTION("""COMPUTED_VALUE"""),6)</f>
        <v>6</v>
      </c>
      <c r="AT50" s="2">
        <f ca="1">IFERROR(__xludf.DUMMYFUNCTION("""COMPUTED_VALUE"""),13)</f>
        <v>13</v>
      </c>
      <c r="AU50" s="2">
        <f ca="1">IFERROR(__xludf.DUMMYFUNCTION("""COMPUTED_VALUE"""),22)</f>
        <v>22</v>
      </c>
    </row>
    <row r="51" spans="1:47" ht="12.5" x14ac:dyDescent="0.25">
      <c r="A51" s="2" t="str">
        <f ca="1">IFERROR(__xludf.DUMMYFUNCTION("""COMPUTED_VALUE"""),"Victoria")</f>
        <v>Victoria</v>
      </c>
      <c r="B51" s="2" t="str">
        <f ca="1">IFERROR(__xludf.DUMMYFUNCTION("""COMPUTED_VALUE"""),"Australia")</f>
        <v>Australia</v>
      </c>
      <c r="C51" s="2">
        <f ca="1">IFERROR(__xludf.DUMMYFUNCTION("""COMPUTED_VALUE"""),-37.8136)</f>
        <v>-37.813600000000001</v>
      </c>
      <c r="D51" s="2">
        <f ca="1">IFERROR(__xludf.DUMMYFUNCTION("""COMPUTED_VALUE"""),144.9631)</f>
        <v>144.9631</v>
      </c>
      <c r="E51" s="2">
        <f ca="1">IFERROR(__xludf.DUMMYFUNCTION("""COMPUTED_VALUE"""),0)</f>
        <v>0</v>
      </c>
      <c r="F51" s="2">
        <f ca="1">IFERROR(__xludf.DUMMYFUNCTION("""COMPUTED_VALUE"""),0)</f>
        <v>0</v>
      </c>
      <c r="G51" s="2">
        <f ca="1">IFERROR(__xludf.DUMMYFUNCTION("""COMPUTED_VALUE"""),0)</f>
        <v>0</v>
      </c>
      <c r="H51" s="2">
        <f ca="1">IFERROR(__xludf.DUMMYFUNCTION("""COMPUTED_VALUE"""),0)</f>
        <v>0</v>
      </c>
      <c r="I51" s="2">
        <f ca="1">IFERROR(__xludf.DUMMYFUNCTION("""COMPUTED_VALUE"""),1)</f>
        <v>1</v>
      </c>
      <c r="J51" s="2">
        <f ca="1">IFERROR(__xludf.DUMMYFUNCTION("""COMPUTED_VALUE"""),1)</f>
        <v>1</v>
      </c>
      <c r="K51" s="2">
        <f ca="1">IFERROR(__xludf.DUMMYFUNCTION("""COMPUTED_VALUE"""),1)</f>
        <v>1</v>
      </c>
      <c r="L51" s="2">
        <f ca="1">IFERROR(__xludf.DUMMYFUNCTION("""COMPUTED_VALUE"""),1)</f>
        <v>1</v>
      </c>
      <c r="M51" s="2">
        <f ca="1">IFERROR(__xludf.DUMMYFUNCTION("""COMPUTED_VALUE"""),2)</f>
        <v>2</v>
      </c>
      <c r="N51" s="2">
        <f ca="1">IFERROR(__xludf.DUMMYFUNCTION("""COMPUTED_VALUE"""),3)</f>
        <v>3</v>
      </c>
      <c r="O51" s="2">
        <f ca="1">IFERROR(__xludf.DUMMYFUNCTION("""COMPUTED_VALUE"""),4)</f>
        <v>4</v>
      </c>
      <c r="P51" s="2">
        <f ca="1">IFERROR(__xludf.DUMMYFUNCTION("""COMPUTED_VALUE"""),4)</f>
        <v>4</v>
      </c>
      <c r="Q51" s="2">
        <f ca="1">IFERROR(__xludf.DUMMYFUNCTION("""COMPUTED_VALUE"""),4)</f>
        <v>4</v>
      </c>
      <c r="R51" s="2">
        <f ca="1">IFERROR(__xludf.DUMMYFUNCTION("""COMPUTED_VALUE"""),4)</f>
        <v>4</v>
      </c>
      <c r="S51" s="2">
        <f ca="1">IFERROR(__xludf.DUMMYFUNCTION("""COMPUTED_VALUE"""),4)</f>
        <v>4</v>
      </c>
      <c r="T51" s="2">
        <f ca="1">IFERROR(__xludf.DUMMYFUNCTION("""COMPUTED_VALUE"""),4)</f>
        <v>4</v>
      </c>
      <c r="U51" s="2">
        <f ca="1">IFERROR(__xludf.DUMMYFUNCTION("""COMPUTED_VALUE"""),4)</f>
        <v>4</v>
      </c>
      <c r="V51" s="2">
        <f ca="1">IFERROR(__xludf.DUMMYFUNCTION("""COMPUTED_VALUE"""),4)</f>
        <v>4</v>
      </c>
      <c r="W51" s="2">
        <f ca="1">IFERROR(__xludf.DUMMYFUNCTION("""COMPUTED_VALUE"""),4)</f>
        <v>4</v>
      </c>
      <c r="X51" s="2">
        <f ca="1">IFERROR(__xludf.DUMMYFUNCTION("""COMPUTED_VALUE"""),4)</f>
        <v>4</v>
      </c>
      <c r="Y51" s="2">
        <f ca="1">IFERROR(__xludf.DUMMYFUNCTION("""COMPUTED_VALUE"""),4)</f>
        <v>4</v>
      </c>
      <c r="Z51" s="2">
        <f ca="1">IFERROR(__xludf.DUMMYFUNCTION("""COMPUTED_VALUE"""),4)</f>
        <v>4</v>
      </c>
      <c r="AA51" s="2">
        <f ca="1">IFERROR(__xludf.DUMMYFUNCTION("""COMPUTED_VALUE"""),4)</f>
        <v>4</v>
      </c>
      <c r="AB51" s="2">
        <f ca="1">IFERROR(__xludf.DUMMYFUNCTION("""COMPUTED_VALUE"""),4)</f>
        <v>4</v>
      </c>
      <c r="AC51" s="2">
        <f ca="1">IFERROR(__xludf.DUMMYFUNCTION("""COMPUTED_VALUE"""),4)</f>
        <v>4</v>
      </c>
      <c r="AD51" s="2">
        <f ca="1">IFERROR(__xludf.DUMMYFUNCTION("""COMPUTED_VALUE"""),4)</f>
        <v>4</v>
      </c>
      <c r="AE51" s="2">
        <f ca="1">IFERROR(__xludf.DUMMYFUNCTION("""COMPUTED_VALUE"""),4)</f>
        <v>4</v>
      </c>
      <c r="AF51" s="2">
        <f ca="1">IFERROR(__xludf.DUMMYFUNCTION("""COMPUTED_VALUE"""),4)</f>
        <v>4</v>
      </c>
      <c r="AG51" s="2">
        <f ca="1">IFERROR(__xludf.DUMMYFUNCTION("""COMPUTED_VALUE"""),4)</f>
        <v>4</v>
      </c>
      <c r="AH51" s="2">
        <f ca="1">IFERROR(__xludf.DUMMYFUNCTION("""COMPUTED_VALUE"""),4)</f>
        <v>4</v>
      </c>
      <c r="AI51" s="2">
        <f ca="1">IFERROR(__xludf.DUMMYFUNCTION("""COMPUTED_VALUE"""),4)</f>
        <v>4</v>
      </c>
      <c r="AJ51" s="2">
        <f ca="1">IFERROR(__xludf.DUMMYFUNCTION("""COMPUTED_VALUE"""),4)</f>
        <v>4</v>
      </c>
      <c r="AK51" s="2">
        <f ca="1">IFERROR(__xludf.DUMMYFUNCTION("""COMPUTED_VALUE"""),4)</f>
        <v>4</v>
      </c>
      <c r="AL51" s="2">
        <f ca="1">IFERROR(__xludf.DUMMYFUNCTION("""COMPUTED_VALUE"""),4)</f>
        <v>4</v>
      </c>
      <c r="AM51" s="2">
        <f ca="1">IFERROR(__xludf.DUMMYFUNCTION("""COMPUTED_VALUE"""),4)</f>
        <v>4</v>
      </c>
      <c r="AN51" s="2">
        <f ca="1">IFERROR(__xludf.DUMMYFUNCTION("""COMPUTED_VALUE"""),4)</f>
        <v>4</v>
      </c>
      <c r="AO51" s="2">
        <f ca="1">IFERROR(__xludf.DUMMYFUNCTION("""COMPUTED_VALUE"""),4)</f>
        <v>4</v>
      </c>
      <c r="AP51" s="2">
        <f ca="1">IFERROR(__xludf.DUMMYFUNCTION("""COMPUTED_VALUE"""),4)</f>
        <v>4</v>
      </c>
      <c r="AQ51" s="2">
        <f ca="1">IFERROR(__xludf.DUMMYFUNCTION("""COMPUTED_VALUE"""),7)</f>
        <v>7</v>
      </c>
      <c r="AR51" s="2">
        <f ca="1">IFERROR(__xludf.DUMMYFUNCTION("""COMPUTED_VALUE"""),7)</f>
        <v>7</v>
      </c>
      <c r="AS51" s="2">
        <f ca="1">IFERROR(__xludf.DUMMYFUNCTION("""COMPUTED_VALUE"""),9)</f>
        <v>9</v>
      </c>
      <c r="AT51" s="2">
        <f ca="1">IFERROR(__xludf.DUMMYFUNCTION("""COMPUTED_VALUE"""),9)</f>
        <v>9</v>
      </c>
      <c r="AU51" s="2">
        <f ca="1">IFERROR(__xludf.DUMMYFUNCTION("""COMPUTED_VALUE"""),10)</f>
        <v>10</v>
      </c>
    </row>
    <row r="52" spans="1:47" ht="12.5" x14ac:dyDescent="0.25">
      <c r="A52" s="2" t="str">
        <f ca="1">IFERROR(__xludf.DUMMYFUNCTION("""COMPUTED_VALUE"""),"Queensland")</f>
        <v>Queensland</v>
      </c>
      <c r="B52" s="2" t="str">
        <f ca="1">IFERROR(__xludf.DUMMYFUNCTION("""COMPUTED_VALUE"""),"Australia")</f>
        <v>Australia</v>
      </c>
      <c r="C52" s="2">
        <f ca="1">IFERROR(__xludf.DUMMYFUNCTION("""COMPUTED_VALUE"""),-28.0167)</f>
        <v>-28.0167</v>
      </c>
      <c r="D52" s="2">
        <f ca="1">IFERROR(__xludf.DUMMYFUNCTION("""COMPUTED_VALUE"""),153.4)</f>
        <v>153.4</v>
      </c>
      <c r="E52" s="2">
        <f ca="1">IFERROR(__xludf.DUMMYFUNCTION("""COMPUTED_VALUE"""),0)</f>
        <v>0</v>
      </c>
      <c r="F52" s="2">
        <f ca="1">IFERROR(__xludf.DUMMYFUNCTION("""COMPUTED_VALUE"""),0)</f>
        <v>0</v>
      </c>
      <c r="G52" s="2">
        <f ca="1">IFERROR(__xludf.DUMMYFUNCTION("""COMPUTED_VALUE"""),0)</f>
        <v>0</v>
      </c>
      <c r="H52" s="2">
        <f ca="1">IFERROR(__xludf.DUMMYFUNCTION("""COMPUTED_VALUE"""),0)</f>
        <v>0</v>
      </c>
      <c r="I52" s="2">
        <f ca="1">IFERROR(__xludf.DUMMYFUNCTION("""COMPUTED_VALUE"""),0)</f>
        <v>0</v>
      </c>
      <c r="J52" s="2">
        <f ca="1">IFERROR(__xludf.DUMMYFUNCTION("""COMPUTED_VALUE"""),0)</f>
        <v>0</v>
      </c>
      <c r="K52" s="2">
        <f ca="1">IFERROR(__xludf.DUMMYFUNCTION("""COMPUTED_VALUE"""),0)</f>
        <v>0</v>
      </c>
      <c r="L52" s="2">
        <f ca="1">IFERROR(__xludf.DUMMYFUNCTION("""COMPUTED_VALUE"""),1)</f>
        <v>1</v>
      </c>
      <c r="M52" s="2">
        <f ca="1">IFERROR(__xludf.DUMMYFUNCTION("""COMPUTED_VALUE"""),3)</f>
        <v>3</v>
      </c>
      <c r="N52" s="2">
        <f ca="1">IFERROR(__xludf.DUMMYFUNCTION("""COMPUTED_VALUE"""),2)</f>
        <v>2</v>
      </c>
      <c r="O52" s="2">
        <f ca="1">IFERROR(__xludf.DUMMYFUNCTION("""COMPUTED_VALUE"""),3)</f>
        <v>3</v>
      </c>
      <c r="P52" s="2">
        <f ca="1">IFERROR(__xludf.DUMMYFUNCTION("""COMPUTED_VALUE"""),2)</f>
        <v>2</v>
      </c>
      <c r="Q52" s="2">
        <f ca="1">IFERROR(__xludf.DUMMYFUNCTION("""COMPUTED_VALUE"""),2)</f>
        <v>2</v>
      </c>
      <c r="R52" s="2">
        <f ca="1">IFERROR(__xludf.DUMMYFUNCTION("""COMPUTED_VALUE"""),3)</f>
        <v>3</v>
      </c>
      <c r="S52" s="2">
        <f ca="1">IFERROR(__xludf.DUMMYFUNCTION("""COMPUTED_VALUE"""),3)</f>
        <v>3</v>
      </c>
      <c r="T52" s="2">
        <f ca="1">IFERROR(__xludf.DUMMYFUNCTION("""COMPUTED_VALUE"""),4)</f>
        <v>4</v>
      </c>
      <c r="U52" s="2">
        <f ca="1">IFERROR(__xludf.DUMMYFUNCTION("""COMPUTED_VALUE"""),5)</f>
        <v>5</v>
      </c>
      <c r="V52" s="2">
        <f ca="1">IFERROR(__xludf.DUMMYFUNCTION("""COMPUTED_VALUE"""),5)</f>
        <v>5</v>
      </c>
      <c r="W52" s="2">
        <f ca="1">IFERROR(__xludf.DUMMYFUNCTION("""COMPUTED_VALUE"""),5)</f>
        <v>5</v>
      </c>
      <c r="X52" s="2">
        <f ca="1">IFERROR(__xludf.DUMMYFUNCTION("""COMPUTED_VALUE"""),5)</f>
        <v>5</v>
      </c>
      <c r="Y52" s="2">
        <f ca="1">IFERROR(__xludf.DUMMYFUNCTION("""COMPUTED_VALUE"""),5)</f>
        <v>5</v>
      </c>
      <c r="Z52" s="2">
        <f ca="1">IFERROR(__xludf.DUMMYFUNCTION("""COMPUTED_VALUE"""),5)</f>
        <v>5</v>
      </c>
      <c r="AA52" s="2">
        <f ca="1">IFERROR(__xludf.DUMMYFUNCTION("""COMPUTED_VALUE"""),5)</f>
        <v>5</v>
      </c>
      <c r="AB52" s="2">
        <f ca="1">IFERROR(__xludf.DUMMYFUNCTION("""COMPUTED_VALUE"""),5)</f>
        <v>5</v>
      </c>
      <c r="AC52" s="2">
        <f ca="1">IFERROR(__xludf.DUMMYFUNCTION("""COMPUTED_VALUE"""),5)</f>
        <v>5</v>
      </c>
      <c r="AD52" s="2">
        <f ca="1">IFERROR(__xludf.DUMMYFUNCTION("""COMPUTED_VALUE"""),5)</f>
        <v>5</v>
      </c>
      <c r="AE52" s="2">
        <f ca="1">IFERROR(__xludf.DUMMYFUNCTION("""COMPUTED_VALUE"""),5)</f>
        <v>5</v>
      </c>
      <c r="AF52" s="2">
        <f ca="1">IFERROR(__xludf.DUMMYFUNCTION("""COMPUTED_VALUE"""),5)</f>
        <v>5</v>
      </c>
      <c r="AG52" s="2">
        <f ca="1">IFERROR(__xludf.DUMMYFUNCTION("""COMPUTED_VALUE"""),5)</f>
        <v>5</v>
      </c>
      <c r="AH52" s="2">
        <f ca="1">IFERROR(__xludf.DUMMYFUNCTION("""COMPUTED_VALUE"""),5)</f>
        <v>5</v>
      </c>
      <c r="AI52" s="2">
        <f ca="1">IFERROR(__xludf.DUMMYFUNCTION("""COMPUTED_VALUE"""),5)</f>
        <v>5</v>
      </c>
      <c r="AJ52" s="2">
        <f ca="1">IFERROR(__xludf.DUMMYFUNCTION("""COMPUTED_VALUE"""),5)</f>
        <v>5</v>
      </c>
      <c r="AK52" s="2">
        <f ca="1">IFERROR(__xludf.DUMMYFUNCTION("""COMPUTED_VALUE"""),5)</f>
        <v>5</v>
      </c>
      <c r="AL52" s="2">
        <f ca="1">IFERROR(__xludf.DUMMYFUNCTION("""COMPUTED_VALUE"""),5)</f>
        <v>5</v>
      </c>
      <c r="AM52" s="2">
        <f ca="1">IFERROR(__xludf.DUMMYFUNCTION("""COMPUTED_VALUE"""),5)</f>
        <v>5</v>
      </c>
      <c r="AN52" s="2">
        <f ca="1">IFERROR(__xludf.DUMMYFUNCTION("""COMPUTED_VALUE"""),5)</f>
        <v>5</v>
      </c>
      <c r="AO52" s="2">
        <f ca="1">IFERROR(__xludf.DUMMYFUNCTION("""COMPUTED_VALUE"""),5)</f>
        <v>5</v>
      </c>
      <c r="AP52" s="2">
        <f ca="1">IFERROR(__xludf.DUMMYFUNCTION("""COMPUTED_VALUE"""),5)</f>
        <v>5</v>
      </c>
      <c r="AQ52" s="2">
        <f ca="1">IFERROR(__xludf.DUMMYFUNCTION("""COMPUTED_VALUE"""),9)</f>
        <v>9</v>
      </c>
      <c r="AR52" s="2">
        <f ca="1">IFERROR(__xludf.DUMMYFUNCTION("""COMPUTED_VALUE"""),9)</f>
        <v>9</v>
      </c>
      <c r="AS52" s="2">
        <f ca="1">IFERROR(__xludf.DUMMYFUNCTION("""COMPUTED_VALUE"""),9)</f>
        <v>9</v>
      </c>
      <c r="AT52" s="2">
        <f ca="1">IFERROR(__xludf.DUMMYFUNCTION("""COMPUTED_VALUE"""),11)</f>
        <v>11</v>
      </c>
      <c r="AU52" s="2">
        <f ca="1">IFERROR(__xludf.DUMMYFUNCTION("""COMPUTED_VALUE"""),11)</f>
        <v>11</v>
      </c>
    </row>
    <row r="53" spans="1:47" ht="12.5" x14ac:dyDescent="0.25">
      <c r="A53" s="2" t="str">
        <f ca="1">IFERROR(__xludf.DUMMYFUNCTION("""COMPUTED_VALUE"""),"")</f>
        <v/>
      </c>
      <c r="B53" s="2" t="str">
        <f ca="1">IFERROR(__xludf.DUMMYFUNCTION("""COMPUTED_VALUE"""),"Cambodia")</f>
        <v>Cambodia</v>
      </c>
      <c r="C53" s="2">
        <f ca="1">IFERROR(__xludf.DUMMYFUNCTION("""COMPUTED_VALUE"""),11.55)</f>
        <v>11.55</v>
      </c>
      <c r="D53" s="2">
        <f ca="1">IFERROR(__xludf.DUMMYFUNCTION("""COMPUTED_VALUE"""),104.9167)</f>
        <v>104.91670000000001</v>
      </c>
      <c r="E53" s="2">
        <f ca="1">IFERROR(__xludf.DUMMYFUNCTION("""COMPUTED_VALUE"""),0)</f>
        <v>0</v>
      </c>
      <c r="F53" s="2">
        <f ca="1">IFERROR(__xludf.DUMMYFUNCTION("""COMPUTED_VALUE"""),0)</f>
        <v>0</v>
      </c>
      <c r="G53" s="2">
        <f ca="1">IFERROR(__xludf.DUMMYFUNCTION("""COMPUTED_VALUE"""),0)</f>
        <v>0</v>
      </c>
      <c r="H53" s="2">
        <f ca="1">IFERROR(__xludf.DUMMYFUNCTION("""COMPUTED_VALUE"""),0)</f>
        <v>0</v>
      </c>
      <c r="I53" s="2">
        <f ca="1">IFERROR(__xludf.DUMMYFUNCTION("""COMPUTED_VALUE"""),0)</f>
        <v>0</v>
      </c>
      <c r="J53" s="2">
        <f ca="1">IFERROR(__xludf.DUMMYFUNCTION("""COMPUTED_VALUE"""),1)</f>
        <v>1</v>
      </c>
      <c r="K53" s="2">
        <f ca="1">IFERROR(__xludf.DUMMYFUNCTION("""COMPUTED_VALUE"""),1)</f>
        <v>1</v>
      </c>
      <c r="L53" s="2">
        <f ca="1">IFERROR(__xludf.DUMMYFUNCTION("""COMPUTED_VALUE"""),1)</f>
        <v>1</v>
      </c>
      <c r="M53" s="2">
        <f ca="1">IFERROR(__xludf.DUMMYFUNCTION("""COMPUTED_VALUE"""),1)</f>
        <v>1</v>
      </c>
      <c r="N53" s="2">
        <f ca="1">IFERROR(__xludf.DUMMYFUNCTION("""COMPUTED_VALUE"""),1)</f>
        <v>1</v>
      </c>
      <c r="O53" s="2">
        <f ca="1">IFERROR(__xludf.DUMMYFUNCTION("""COMPUTED_VALUE"""),1)</f>
        <v>1</v>
      </c>
      <c r="P53" s="2">
        <f ca="1">IFERROR(__xludf.DUMMYFUNCTION("""COMPUTED_VALUE"""),1)</f>
        <v>1</v>
      </c>
      <c r="Q53" s="2">
        <f ca="1">IFERROR(__xludf.DUMMYFUNCTION("""COMPUTED_VALUE"""),1)</f>
        <v>1</v>
      </c>
      <c r="R53" s="2">
        <f ca="1">IFERROR(__xludf.DUMMYFUNCTION("""COMPUTED_VALUE"""),1)</f>
        <v>1</v>
      </c>
      <c r="S53" s="2">
        <f ca="1">IFERROR(__xludf.DUMMYFUNCTION("""COMPUTED_VALUE"""),1)</f>
        <v>1</v>
      </c>
      <c r="T53" s="2">
        <f ca="1">IFERROR(__xludf.DUMMYFUNCTION("""COMPUTED_VALUE"""),1)</f>
        <v>1</v>
      </c>
      <c r="U53" s="2">
        <f ca="1">IFERROR(__xludf.DUMMYFUNCTION("""COMPUTED_VALUE"""),1)</f>
        <v>1</v>
      </c>
      <c r="V53" s="2">
        <f ca="1">IFERROR(__xludf.DUMMYFUNCTION("""COMPUTED_VALUE"""),1)</f>
        <v>1</v>
      </c>
      <c r="W53" s="2">
        <f ca="1">IFERROR(__xludf.DUMMYFUNCTION("""COMPUTED_VALUE"""),1)</f>
        <v>1</v>
      </c>
      <c r="X53" s="2">
        <f ca="1">IFERROR(__xludf.DUMMYFUNCTION("""COMPUTED_VALUE"""),1)</f>
        <v>1</v>
      </c>
      <c r="Y53" s="2">
        <f ca="1">IFERROR(__xludf.DUMMYFUNCTION("""COMPUTED_VALUE"""),1)</f>
        <v>1</v>
      </c>
      <c r="Z53" s="2">
        <f ca="1">IFERROR(__xludf.DUMMYFUNCTION("""COMPUTED_VALUE"""),1)</f>
        <v>1</v>
      </c>
      <c r="AA53" s="2">
        <f ca="1">IFERROR(__xludf.DUMMYFUNCTION("""COMPUTED_VALUE"""),1)</f>
        <v>1</v>
      </c>
      <c r="AB53" s="2">
        <f ca="1">IFERROR(__xludf.DUMMYFUNCTION("""COMPUTED_VALUE"""),1)</f>
        <v>1</v>
      </c>
      <c r="AC53" s="2">
        <f ca="1">IFERROR(__xludf.DUMMYFUNCTION("""COMPUTED_VALUE"""),1)</f>
        <v>1</v>
      </c>
      <c r="AD53" s="2">
        <f ca="1">IFERROR(__xludf.DUMMYFUNCTION("""COMPUTED_VALUE"""),1)</f>
        <v>1</v>
      </c>
      <c r="AE53" s="2">
        <f ca="1">IFERROR(__xludf.DUMMYFUNCTION("""COMPUTED_VALUE"""),1)</f>
        <v>1</v>
      </c>
      <c r="AF53" s="2">
        <f ca="1">IFERROR(__xludf.DUMMYFUNCTION("""COMPUTED_VALUE"""),1)</f>
        <v>1</v>
      </c>
      <c r="AG53" s="2">
        <f ca="1">IFERROR(__xludf.DUMMYFUNCTION("""COMPUTED_VALUE"""),1)</f>
        <v>1</v>
      </c>
      <c r="AH53" s="2">
        <f ca="1">IFERROR(__xludf.DUMMYFUNCTION("""COMPUTED_VALUE"""),1)</f>
        <v>1</v>
      </c>
      <c r="AI53" s="2">
        <f ca="1">IFERROR(__xludf.DUMMYFUNCTION("""COMPUTED_VALUE"""),1)</f>
        <v>1</v>
      </c>
      <c r="AJ53" s="2">
        <f ca="1">IFERROR(__xludf.DUMMYFUNCTION("""COMPUTED_VALUE"""),1)</f>
        <v>1</v>
      </c>
      <c r="AK53" s="2">
        <f ca="1">IFERROR(__xludf.DUMMYFUNCTION("""COMPUTED_VALUE"""),1)</f>
        <v>1</v>
      </c>
      <c r="AL53" s="2">
        <f ca="1">IFERROR(__xludf.DUMMYFUNCTION("""COMPUTED_VALUE"""),1)</f>
        <v>1</v>
      </c>
      <c r="AM53" s="2">
        <f ca="1">IFERROR(__xludf.DUMMYFUNCTION("""COMPUTED_VALUE"""),1)</f>
        <v>1</v>
      </c>
      <c r="AN53" s="2">
        <f ca="1">IFERROR(__xludf.DUMMYFUNCTION("""COMPUTED_VALUE"""),1)</f>
        <v>1</v>
      </c>
      <c r="AO53" s="2">
        <f ca="1">IFERROR(__xludf.DUMMYFUNCTION("""COMPUTED_VALUE"""),1)</f>
        <v>1</v>
      </c>
      <c r="AP53" s="2">
        <f ca="1">IFERROR(__xludf.DUMMYFUNCTION("""COMPUTED_VALUE"""),1)</f>
        <v>1</v>
      </c>
      <c r="AQ53" s="2">
        <f ca="1">IFERROR(__xludf.DUMMYFUNCTION("""COMPUTED_VALUE"""),1)</f>
        <v>1</v>
      </c>
      <c r="AR53" s="2">
        <f ca="1">IFERROR(__xludf.DUMMYFUNCTION("""COMPUTED_VALUE"""),1)</f>
        <v>1</v>
      </c>
      <c r="AS53" s="2">
        <f ca="1">IFERROR(__xludf.DUMMYFUNCTION("""COMPUTED_VALUE"""),1)</f>
        <v>1</v>
      </c>
      <c r="AT53" s="2">
        <f ca="1">IFERROR(__xludf.DUMMYFUNCTION("""COMPUTED_VALUE"""),1)</f>
        <v>1</v>
      </c>
      <c r="AU53" s="2">
        <f ca="1">IFERROR(__xludf.DUMMYFUNCTION("""COMPUTED_VALUE"""),1)</f>
        <v>1</v>
      </c>
    </row>
    <row r="54" spans="1:47" ht="12.5" x14ac:dyDescent="0.25">
      <c r="A54" s="2" t="str">
        <f ca="1">IFERROR(__xludf.DUMMYFUNCTION("""COMPUTED_VALUE"""),"")</f>
        <v/>
      </c>
      <c r="B54" s="2" t="str">
        <f ca="1">IFERROR(__xludf.DUMMYFUNCTION("""COMPUTED_VALUE"""),"Sri Lanka")</f>
        <v>Sri Lanka</v>
      </c>
      <c r="C54" s="2">
        <f ca="1">IFERROR(__xludf.DUMMYFUNCTION("""COMPUTED_VALUE"""),7)</f>
        <v>7</v>
      </c>
      <c r="D54" s="2">
        <f ca="1">IFERROR(__xludf.DUMMYFUNCTION("""COMPUTED_VALUE"""),81)</f>
        <v>81</v>
      </c>
      <c r="E54" s="2">
        <f ca="1">IFERROR(__xludf.DUMMYFUNCTION("""COMPUTED_VALUE"""),0)</f>
        <v>0</v>
      </c>
      <c r="F54" s="2">
        <f ca="1">IFERROR(__xludf.DUMMYFUNCTION("""COMPUTED_VALUE"""),0)</f>
        <v>0</v>
      </c>
      <c r="G54" s="2">
        <f ca="1">IFERROR(__xludf.DUMMYFUNCTION("""COMPUTED_VALUE"""),0)</f>
        <v>0</v>
      </c>
      <c r="H54" s="2">
        <f ca="1">IFERROR(__xludf.DUMMYFUNCTION("""COMPUTED_VALUE"""),0)</f>
        <v>0</v>
      </c>
      <c r="I54" s="2">
        <f ca="1">IFERROR(__xludf.DUMMYFUNCTION("""COMPUTED_VALUE"""),0)</f>
        <v>0</v>
      </c>
      <c r="J54" s="2">
        <f ca="1">IFERROR(__xludf.DUMMYFUNCTION("""COMPUTED_VALUE"""),1)</f>
        <v>1</v>
      </c>
      <c r="K54" s="2">
        <f ca="1">IFERROR(__xludf.DUMMYFUNCTION("""COMPUTED_VALUE"""),1)</f>
        <v>1</v>
      </c>
      <c r="L54" s="2">
        <f ca="1">IFERROR(__xludf.DUMMYFUNCTION("""COMPUTED_VALUE"""),1)</f>
        <v>1</v>
      </c>
      <c r="M54" s="2">
        <f ca="1">IFERROR(__xludf.DUMMYFUNCTION("""COMPUTED_VALUE"""),1)</f>
        <v>1</v>
      </c>
      <c r="N54" s="2">
        <f ca="1">IFERROR(__xludf.DUMMYFUNCTION("""COMPUTED_VALUE"""),1)</f>
        <v>1</v>
      </c>
      <c r="O54" s="2">
        <f ca="1">IFERROR(__xludf.DUMMYFUNCTION("""COMPUTED_VALUE"""),1)</f>
        <v>1</v>
      </c>
      <c r="P54" s="2">
        <f ca="1">IFERROR(__xludf.DUMMYFUNCTION("""COMPUTED_VALUE"""),1)</f>
        <v>1</v>
      </c>
      <c r="Q54" s="2">
        <f ca="1">IFERROR(__xludf.DUMMYFUNCTION("""COMPUTED_VALUE"""),1)</f>
        <v>1</v>
      </c>
      <c r="R54" s="2">
        <f ca="1">IFERROR(__xludf.DUMMYFUNCTION("""COMPUTED_VALUE"""),1)</f>
        <v>1</v>
      </c>
      <c r="S54" s="2">
        <f ca="1">IFERROR(__xludf.DUMMYFUNCTION("""COMPUTED_VALUE"""),1)</f>
        <v>1</v>
      </c>
      <c r="T54" s="2">
        <f ca="1">IFERROR(__xludf.DUMMYFUNCTION("""COMPUTED_VALUE"""),1)</f>
        <v>1</v>
      </c>
      <c r="U54" s="2">
        <f ca="1">IFERROR(__xludf.DUMMYFUNCTION("""COMPUTED_VALUE"""),1)</f>
        <v>1</v>
      </c>
      <c r="V54" s="2">
        <f ca="1">IFERROR(__xludf.DUMMYFUNCTION("""COMPUTED_VALUE"""),1)</f>
        <v>1</v>
      </c>
      <c r="W54" s="2">
        <f ca="1">IFERROR(__xludf.DUMMYFUNCTION("""COMPUTED_VALUE"""),1)</f>
        <v>1</v>
      </c>
      <c r="X54" s="2">
        <f ca="1">IFERROR(__xludf.DUMMYFUNCTION("""COMPUTED_VALUE"""),1)</f>
        <v>1</v>
      </c>
      <c r="Y54" s="2">
        <f ca="1">IFERROR(__xludf.DUMMYFUNCTION("""COMPUTED_VALUE"""),1)</f>
        <v>1</v>
      </c>
      <c r="Z54" s="2">
        <f ca="1">IFERROR(__xludf.DUMMYFUNCTION("""COMPUTED_VALUE"""),1)</f>
        <v>1</v>
      </c>
      <c r="AA54" s="2">
        <f ca="1">IFERROR(__xludf.DUMMYFUNCTION("""COMPUTED_VALUE"""),1)</f>
        <v>1</v>
      </c>
      <c r="AB54" s="2">
        <f ca="1">IFERROR(__xludf.DUMMYFUNCTION("""COMPUTED_VALUE"""),1)</f>
        <v>1</v>
      </c>
      <c r="AC54" s="2">
        <f ca="1">IFERROR(__xludf.DUMMYFUNCTION("""COMPUTED_VALUE"""),1)</f>
        <v>1</v>
      </c>
      <c r="AD54" s="2">
        <f ca="1">IFERROR(__xludf.DUMMYFUNCTION("""COMPUTED_VALUE"""),1)</f>
        <v>1</v>
      </c>
      <c r="AE54" s="2">
        <f ca="1">IFERROR(__xludf.DUMMYFUNCTION("""COMPUTED_VALUE"""),1)</f>
        <v>1</v>
      </c>
      <c r="AF54" s="2">
        <f ca="1">IFERROR(__xludf.DUMMYFUNCTION("""COMPUTED_VALUE"""),1)</f>
        <v>1</v>
      </c>
      <c r="AG54" s="2">
        <f ca="1">IFERROR(__xludf.DUMMYFUNCTION("""COMPUTED_VALUE"""),1)</f>
        <v>1</v>
      </c>
      <c r="AH54" s="2">
        <f ca="1">IFERROR(__xludf.DUMMYFUNCTION("""COMPUTED_VALUE"""),1)</f>
        <v>1</v>
      </c>
      <c r="AI54" s="2">
        <f ca="1">IFERROR(__xludf.DUMMYFUNCTION("""COMPUTED_VALUE"""),1)</f>
        <v>1</v>
      </c>
      <c r="AJ54" s="2">
        <f ca="1">IFERROR(__xludf.DUMMYFUNCTION("""COMPUTED_VALUE"""),1)</f>
        <v>1</v>
      </c>
      <c r="AK54" s="2">
        <f ca="1">IFERROR(__xludf.DUMMYFUNCTION("""COMPUTED_VALUE"""),1)</f>
        <v>1</v>
      </c>
      <c r="AL54" s="2">
        <f ca="1">IFERROR(__xludf.DUMMYFUNCTION("""COMPUTED_VALUE"""),1)</f>
        <v>1</v>
      </c>
      <c r="AM54" s="2">
        <f ca="1">IFERROR(__xludf.DUMMYFUNCTION("""COMPUTED_VALUE"""),1)</f>
        <v>1</v>
      </c>
      <c r="AN54" s="2">
        <f ca="1">IFERROR(__xludf.DUMMYFUNCTION("""COMPUTED_VALUE"""),1)</f>
        <v>1</v>
      </c>
      <c r="AO54" s="2">
        <f ca="1">IFERROR(__xludf.DUMMYFUNCTION("""COMPUTED_VALUE"""),1)</f>
        <v>1</v>
      </c>
      <c r="AP54" s="2">
        <f ca="1">IFERROR(__xludf.DUMMYFUNCTION("""COMPUTED_VALUE"""),1)</f>
        <v>1</v>
      </c>
      <c r="AQ54" s="2">
        <f ca="1">IFERROR(__xludf.DUMMYFUNCTION("""COMPUTED_VALUE"""),1)</f>
        <v>1</v>
      </c>
      <c r="AR54" s="2">
        <f ca="1">IFERROR(__xludf.DUMMYFUNCTION("""COMPUTED_VALUE"""),1)</f>
        <v>1</v>
      </c>
      <c r="AS54" s="2">
        <f ca="1">IFERROR(__xludf.DUMMYFUNCTION("""COMPUTED_VALUE"""),1)</f>
        <v>1</v>
      </c>
      <c r="AT54" s="2">
        <f ca="1">IFERROR(__xludf.DUMMYFUNCTION("""COMPUTED_VALUE"""),1)</f>
        <v>1</v>
      </c>
      <c r="AU54" s="2">
        <f ca="1">IFERROR(__xludf.DUMMYFUNCTION("""COMPUTED_VALUE"""),1)</f>
        <v>1</v>
      </c>
    </row>
    <row r="55" spans="1:47" ht="12.5" x14ac:dyDescent="0.25">
      <c r="A55" s="2" t="str">
        <f ca="1">IFERROR(__xludf.DUMMYFUNCTION("""COMPUTED_VALUE"""),"")</f>
        <v/>
      </c>
      <c r="B55" s="2" t="str">
        <f ca="1">IFERROR(__xludf.DUMMYFUNCTION("""COMPUTED_VALUE"""),"Germany")</f>
        <v>Germany</v>
      </c>
      <c r="C55" s="2">
        <f ca="1">IFERROR(__xludf.DUMMYFUNCTION("""COMPUTED_VALUE"""),51)</f>
        <v>51</v>
      </c>
      <c r="D55" s="2">
        <f ca="1">IFERROR(__xludf.DUMMYFUNCTION("""COMPUTED_VALUE"""),9)</f>
        <v>9</v>
      </c>
      <c r="E55" s="2">
        <f ca="1">IFERROR(__xludf.DUMMYFUNCTION("""COMPUTED_VALUE"""),0)</f>
        <v>0</v>
      </c>
      <c r="F55" s="2">
        <f ca="1">IFERROR(__xludf.DUMMYFUNCTION("""COMPUTED_VALUE"""),0)</f>
        <v>0</v>
      </c>
      <c r="G55" s="2">
        <f ca="1">IFERROR(__xludf.DUMMYFUNCTION("""COMPUTED_VALUE"""),0)</f>
        <v>0</v>
      </c>
      <c r="H55" s="2">
        <f ca="1">IFERROR(__xludf.DUMMYFUNCTION("""COMPUTED_VALUE"""),0)</f>
        <v>0</v>
      </c>
      <c r="I55" s="2">
        <f ca="1">IFERROR(__xludf.DUMMYFUNCTION("""COMPUTED_VALUE"""),0)</f>
        <v>0</v>
      </c>
      <c r="J55" s="2">
        <f ca="1">IFERROR(__xludf.DUMMYFUNCTION("""COMPUTED_VALUE"""),1)</f>
        <v>1</v>
      </c>
      <c r="K55" s="2">
        <f ca="1">IFERROR(__xludf.DUMMYFUNCTION("""COMPUTED_VALUE"""),4)</f>
        <v>4</v>
      </c>
      <c r="L55" s="2">
        <f ca="1">IFERROR(__xludf.DUMMYFUNCTION("""COMPUTED_VALUE"""),4)</f>
        <v>4</v>
      </c>
      <c r="M55" s="2">
        <f ca="1">IFERROR(__xludf.DUMMYFUNCTION("""COMPUTED_VALUE"""),4)</f>
        <v>4</v>
      </c>
      <c r="N55" s="2">
        <f ca="1">IFERROR(__xludf.DUMMYFUNCTION("""COMPUTED_VALUE"""),5)</f>
        <v>5</v>
      </c>
      <c r="O55" s="2">
        <f ca="1">IFERROR(__xludf.DUMMYFUNCTION("""COMPUTED_VALUE"""),8)</f>
        <v>8</v>
      </c>
      <c r="P55" s="2">
        <f ca="1">IFERROR(__xludf.DUMMYFUNCTION("""COMPUTED_VALUE"""),10)</f>
        <v>10</v>
      </c>
      <c r="Q55" s="2">
        <f ca="1">IFERROR(__xludf.DUMMYFUNCTION("""COMPUTED_VALUE"""),12)</f>
        <v>12</v>
      </c>
      <c r="R55" s="2">
        <f ca="1">IFERROR(__xludf.DUMMYFUNCTION("""COMPUTED_VALUE"""),12)</f>
        <v>12</v>
      </c>
      <c r="S55" s="2">
        <f ca="1">IFERROR(__xludf.DUMMYFUNCTION("""COMPUTED_VALUE"""),12)</f>
        <v>12</v>
      </c>
      <c r="T55" s="2">
        <f ca="1">IFERROR(__xludf.DUMMYFUNCTION("""COMPUTED_VALUE"""),12)</f>
        <v>12</v>
      </c>
      <c r="U55" s="2">
        <f ca="1">IFERROR(__xludf.DUMMYFUNCTION("""COMPUTED_VALUE"""),13)</f>
        <v>13</v>
      </c>
      <c r="V55" s="2">
        <f ca="1">IFERROR(__xludf.DUMMYFUNCTION("""COMPUTED_VALUE"""),13)</f>
        <v>13</v>
      </c>
      <c r="W55" s="2">
        <f ca="1">IFERROR(__xludf.DUMMYFUNCTION("""COMPUTED_VALUE"""),14)</f>
        <v>14</v>
      </c>
      <c r="X55" s="2">
        <f ca="1">IFERROR(__xludf.DUMMYFUNCTION("""COMPUTED_VALUE"""),14)</f>
        <v>14</v>
      </c>
      <c r="Y55" s="2">
        <f ca="1">IFERROR(__xludf.DUMMYFUNCTION("""COMPUTED_VALUE"""),16)</f>
        <v>16</v>
      </c>
      <c r="Z55" s="2">
        <f ca="1">IFERROR(__xludf.DUMMYFUNCTION("""COMPUTED_VALUE"""),16)</f>
        <v>16</v>
      </c>
      <c r="AA55" s="2">
        <f ca="1">IFERROR(__xludf.DUMMYFUNCTION("""COMPUTED_VALUE"""),16)</f>
        <v>16</v>
      </c>
      <c r="AB55" s="2">
        <f ca="1">IFERROR(__xludf.DUMMYFUNCTION("""COMPUTED_VALUE"""),16)</f>
        <v>16</v>
      </c>
      <c r="AC55" s="2">
        <f ca="1">IFERROR(__xludf.DUMMYFUNCTION("""COMPUTED_VALUE"""),16)</f>
        <v>16</v>
      </c>
      <c r="AD55" s="2">
        <f ca="1">IFERROR(__xludf.DUMMYFUNCTION("""COMPUTED_VALUE"""),16)</f>
        <v>16</v>
      </c>
      <c r="AE55" s="2">
        <f ca="1">IFERROR(__xludf.DUMMYFUNCTION("""COMPUTED_VALUE"""),16)</f>
        <v>16</v>
      </c>
      <c r="AF55" s="2">
        <f ca="1">IFERROR(__xludf.DUMMYFUNCTION("""COMPUTED_VALUE"""),16)</f>
        <v>16</v>
      </c>
      <c r="AG55" s="2">
        <f ca="1">IFERROR(__xludf.DUMMYFUNCTION("""COMPUTED_VALUE"""),16)</f>
        <v>16</v>
      </c>
      <c r="AH55" s="2">
        <f ca="1">IFERROR(__xludf.DUMMYFUNCTION("""COMPUTED_VALUE"""),16)</f>
        <v>16</v>
      </c>
      <c r="AI55" s="2">
        <f ca="1">IFERROR(__xludf.DUMMYFUNCTION("""COMPUTED_VALUE"""),16)</f>
        <v>16</v>
      </c>
      <c r="AJ55" s="2">
        <f ca="1">IFERROR(__xludf.DUMMYFUNCTION("""COMPUTED_VALUE"""),16)</f>
        <v>16</v>
      </c>
      <c r="AK55" s="2">
        <f ca="1">IFERROR(__xludf.DUMMYFUNCTION("""COMPUTED_VALUE"""),16)</f>
        <v>16</v>
      </c>
      <c r="AL55" s="2">
        <f ca="1">IFERROR(__xludf.DUMMYFUNCTION("""COMPUTED_VALUE"""),16)</f>
        <v>16</v>
      </c>
      <c r="AM55" s="2">
        <f ca="1">IFERROR(__xludf.DUMMYFUNCTION("""COMPUTED_VALUE"""),17)</f>
        <v>17</v>
      </c>
      <c r="AN55" s="2">
        <f ca="1">IFERROR(__xludf.DUMMYFUNCTION("""COMPUTED_VALUE"""),27)</f>
        <v>27</v>
      </c>
      <c r="AO55" s="2">
        <f ca="1">IFERROR(__xludf.DUMMYFUNCTION("""COMPUTED_VALUE"""),46)</f>
        <v>46</v>
      </c>
      <c r="AP55" s="2">
        <f ca="1">IFERROR(__xludf.DUMMYFUNCTION("""COMPUTED_VALUE"""),48)</f>
        <v>48</v>
      </c>
      <c r="AQ55" s="2">
        <f ca="1">IFERROR(__xludf.DUMMYFUNCTION("""COMPUTED_VALUE"""),79)</f>
        <v>79</v>
      </c>
      <c r="AR55" s="2">
        <f ca="1">IFERROR(__xludf.DUMMYFUNCTION("""COMPUTED_VALUE"""),130)</f>
        <v>130</v>
      </c>
      <c r="AS55" s="2">
        <f ca="1">IFERROR(__xludf.DUMMYFUNCTION("""COMPUTED_VALUE"""),159)</f>
        <v>159</v>
      </c>
      <c r="AT55" s="2">
        <f ca="1">IFERROR(__xludf.DUMMYFUNCTION("""COMPUTED_VALUE"""),196)</f>
        <v>196</v>
      </c>
      <c r="AU55" s="2">
        <f ca="1">IFERROR(__xludf.DUMMYFUNCTION("""COMPUTED_VALUE"""),262)</f>
        <v>262</v>
      </c>
    </row>
    <row r="56" spans="1:47" ht="12.5" x14ac:dyDescent="0.25">
      <c r="A56" s="2" t="str">
        <f ca="1">IFERROR(__xludf.DUMMYFUNCTION("""COMPUTED_VALUE"""),"")</f>
        <v/>
      </c>
      <c r="B56" s="2" t="str">
        <f ca="1">IFERROR(__xludf.DUMMYFUNCTION("""COMPUTED_VALUE"""),"Finland")</f>
        <v>Finland</v>
      </c>
      <c r="C56" s="2">
        <f ca="1">IFERROR(__xludf.DUMMYFUNCTION("""COMPUTED_VALUE"""),64)</f>
        <v>64</v>
      </c>
      <c r="D56" s="2">
        <f ca="1">IFERROR(__xludf.DUMMYFUNCTION("""COMPUTED_VALUE"""),26)</f>
        <v>26</v>
      </c>
      <c r="E56" s="2">
        <f ca="1">IFERROR(__xludf.DUMMYFUNCTION("""COMPUTED_VALUE"""),0)</f>
        <v>0</v>
      </c>
      <c r="F56" s="2">
        <f ca="1">IFERROR(__xludf.DUMMYFUNCTION("""COMPUTED_VALUE"""),0)</f>
        <v>0</v>
      </c>
      <c r="G56" s="2">
        <f ca="1">IFERROR(__xludf.DUMMYFUNCTION("""COMPUTED_VALUE"""),0)</f>
        <v>0</v>
      </c>
      <c r="H56" s="2">
        <f ca="1">IFERROR(__xludf.DUMMYFUNCTION("""COMPUTED_VALUE"""),0)</f>
        <v>0</v>
      </c>
      <c r="I56" s="2">
        <f ca="1">IFERROR(__xludf.DUMMYFUNCTION("""COMPUTED_VALUE"""),0)</f>
        <v>0</v>
      </c>
      <c r="J56" s="2">
        <f ca="1">IFERROR(__xludf.DUMMYFUNCTION("""COMPUTED_VALUE"""),0)</f>
        <v>0</v>
      </c>
      <c r="K56" s="2">
        <f ca="1">IFERROR(__xludf.DUMMYFUNCTION("""COMPUTED_VALUE"""),0)</f>
        <v>0</v>
      </c>
      <c r="L56" s="2">
        <f ca="1">IFERROR(__xludf.DUMMYFUNCTION("""COMPUTED_VALUE"""),1)</f>
        <v>1</v>
      </c>
      <c r="M56" s="2">
        <f ca="1">IFERROR(__xludf.DUMMYFUNCTION("""COMPUTED_VALUE"""),1)</f>
        <v>1</v>
      </c>
      <c r="N56" s="2">
        <f ca="1">IFERROR(__xludf.DUMMYFUNCTION("""COMPUTED_VALUE"""),1)</f>
        <v>1</v>
      </c>
      <c r="O56" s="2">
        <f ca="1">IFERROR(__xludf.DUMMYFUNCTION("""COMPUTED_VALUE"""),1)</f>
        <v>1</v>
      </c>
      <c r="P56" s="2">
        <f ca="1">IFERROR(__xludf.DUMMYFUNCTION("""COMPUTED_VALUE"""),1)</f>
        <v>1</v>
      </c>
      <c r="Q56" s="2">
        <f ca="1">IFERROR(__xludf.DUMMYFUNCTION("""COMPUTED_VALUE"""),1)</f>
        <v>1</v>
      </c>
      <c r="R56" s="2">
        <f ca="1">IFERROR(__xludf.DUMMYFUNCTION("""COMPUTED_VALUE"""),1)</f>
        <v>1</v>
      </c>
      <c r="S56" s="2">
        <f ca="1">IFERROR(__xludf.DUMMYFUNCTION("""COMPUTED_VALUE"""),1)</f>
        <v>1</v>
      </c>
      <c r="T56" s="2">
        <f ca="1">IFERROR(__xludf.DUMMYFUNCTION("""COMPUTED_VALUE"""),1)</f>
        <v>1</v>
      </c>
      <c r="U56" s="2">
        <f ca="1">IFERROR(__xludf.DUMMYFUNCTION("""COMPUTED_VALUE"""),1)</f>
        <v>1</v>
      </c>
      <c r="V56" s="2">
        <f ca="1">IFERROR(__xludf.DUMMYFUNCTION("""COMPUTED_VALUE"""),1)</f>
        <v>1</v>
      </c>
      <c r="W56" s="2">
        <f ca="1">IFERROR(__xludf.DUMMYFUNCTION("""COMPUTED_VALUE"""),1)</f>
        <v>1</v>
      </c>
      <c r="X56" s="2">
        <f ca="1">IFERROR(__xludf.DUMMYFUNCTION("""COMPUTED_VALUE"""),1)</f>
        <v>1</v>
      </c>
      <c r="Y56" s="2">
        <f ca="1">IFERROR(__xludf.DUMMYFUNCTION("""COMPUTED_VALUE"""),1)</f>
        <v>1</v>
      </c>
      <c r="Z56" s="2">
        <f ca="1">IFERROR(__xludf.DUMMYFUNCTION("""COMPUTED_VALUE"""),1)</f>
        <v>1</v>
      </c>
      <c r="AA56" s="2">
        <f ca="1">IFERROR(__xludf.DUMMYFUNCTION("""COMPUTED_VALUE"""),1)</f>
        <v>1</v>
      </c>
      <c r="AB56" s="2">
        <f ca="1">IFERROR(__xludf.DUMMYFUNCTION("""COMPUTED_VALUE"""),1)</f>
        <v>1</v>
      </c>
      <c r="AC56" s="2">
        <f ca="1">IFERROR(__xludf.DUMMYFUNCTION("""COMPUTED_VALUE"""),1)</f>
        <v>1</v>
      </c>
      <c r="AD56" s="2">
        <f ca="1">IFERROR(__xludf.DUMMYFUNCTION("""COMPUTED_VALUE"""),1)</f>
        <v>1</v>
      </c>
      <c r="AE56" s="2">
        <f ca="1">IFERROR(__xludf.DUMMYFUNCTION("""COMPUTED_VALUE"""),1)</f>
        <v>1</v>
      </c>
      <c r="AF56" s="2">
        <f ca="1">IFERROR(__xludf.DUMMYFUNCTION("""COMPUTED_VALUE"""),1)</f>
        <v>1</v>
      </c>
      <c r="AG56" s="2">
        <f ca="1">IFERROR(__xludf.DUMMYFUNCTION("""COMPUTED_VALUE"""),1)</f>
        <v>1</v>
      </c>
      <c r="AH56" s="2">
        <f ca="1">IFERROR(__xludf.DUMMYFUNCTION("""COMPUTED_VALUE"""),1)</f>
        <v>1</v>
      </c>
      <c r="AI56" s="2">
        <f ca="1">IFERROR(__xludf.DUMMYFUNCTION("""COMPUTED_VALUE"""),1)</f>
        <v>1</v>
      </c>
      <c r="AJ56" s="2">
        <f ca="1">IFERROR(__xludf.DUMMYFUNCTION("""COMPUTED_VALUE"""),1)</f>
        <v>1</v>
      </c>
      <c r="AK56" s="2">
        <f ca="1">IFERROR(__xludf.DUMMYFUNCTION("""COMPUTED_VALUE"""),1)</f>
        <v>1</v>
      </c>
      <c r="AL56" s="2">
        <f ca="1">IFERROR(__xludf.DUMMYFUNCTION("""COMPUTED_VALUE"""),1)</f>
        <v>1</v>
      </c>
      <c r="AM56" s="2">
        <f ca="1">IFERROR(__xludf.DUMMYFUNCTION("""COMPUTED_VALUE"""),1)</f>
        <v>1</v>
      </c>
      <c r="AN56" s="2">
        <f ca="1">IFERROR(__xludf.DUMMYFUNCTION("""COMPUTED_VALUE"""),2)</f>
        <v>2</v>
      </c>
      <c r="AO56" s="2">
        <f ca="1">IFERROR(__xludf.DUMMYFUNCTION("""COMPUTED_VALUE"""),2)</f>
        <v>2</v>
      </c>
      <c r="AP56" s="2">
        <f ca="1">IFERROR(__xludf.DUMMYFUNCTION("""COMPUTED_VALUE"""),2)</f>
        <v>2</v>
      </c>
      <c r="AQ56" s="2">
        <f ca="1">IFERROR(__xludf.DUMMYFUNCTION("""COMPUTED_VALUE"""),3)</f>
        <v>3</v>
      </c>
      <c r="AR56" s="2">
        <f ca="1">IFERROR(__xludf.DUMMYFUNCTION("""COMPUTED_VALUE"""),6)</f>
        <v>6</v>
      </c>
      <c r="AS56" s="2">
        <f ca="1">IFERROR(__xludf.DUMMYFUNCTION("""COMPUTED_VALUE"""),6)</f>
        <v>6</v>
      </c>
      <c r="AT56" s="2">
        <f ca="1">IFERROR(__xludf.DUMMYFUNCTION("""COMPUTED_VALUE"""),6)</f>
        <v>6</v>
      </c>
      <c r="AU56" s="2">
        <f ca="1">IFERROR(__xludf.DUMMYFUNCTION("""COMPUTED_VALUE"""),6)</f>
        <v>6</v>
      </c>
    </row>
    <row r="57" spans="1:47" ht="12.5" x14ac:dyDescent="0.25">
      <c r="A57" s="2" t="str">
        <f ca="1">IFERROR(__xludf.DUMMYFUNCTION("""COMPUTED_VALUE"""),"")</f>
        <v/>
      </c>
      <c r="B57" s="2" t="str">
        <f ca="1">IFERROR(__xludf.DUMMYFUNCTION("""COMPUTED_VALUE"""),"United Arab Emirates")</f>
        <v>United Arab Emirates</v>
      </c>
      <c r="C57" s="2">
        <f ca="1">IFERROR(__xludf.DUMMYFUNCTION("""COMPUTED_VALUE"""),24)</f>
        <v>24</v>
      </c>
      <c r="D57" s="2">
        <f ca="1">IFERROR(__xludf.DUMMYFUNCTION("""COMPUTED_VALUE"""),54)</f>
        <v>54</v>
      </c>
      <c r="E57" s="2">
        <f ca="1">IFERROR(__xludf.DUMMYFUNCTION("""COMPUTED_VALUE"""),0)</f>
        <v>0</v>
      </c>
      <c r="F57" s="2">
        <f ca="1">IFERROR(__xludf.DUMMYFUNCTION("""COMPUTED_VALUE"""),0)</f>
        <v>0</v>
      </c>
      <c r="G57" s="2">
        <f ca="1">IFERROR(__xludf.DUMMYFUNCTION("""COMPUTED_VALUE"""),0)</f>
        <v>0</v>
      </c>
      <c r="H57" s="2">
        <f ca="1">IFERROR(__xludf.DUMMYFUNCTION("""COMPUTED_VALUE"""),0)</f>
        <v>0</v>
      </c>
      <c r="I57" s="2">
        <f ca="1">IFERROR(__xludf.DUMMYFUNCTION("""COMPUTED_VALUE"""),0)</f>
        <v>0</v>
      </c>
      <c r="J57" s="2">
        <f ca="1">IFERROR(__xludf.DUMMYFUNCTION("""COMPUTED_VALUE"""),0)</f>
        <v>0</v>
      </c>
      <c r="K57" s="2">
        <f ca="1">IFERROR(__xludf.DUMMYFUNCTION("""COMPUTED_VALUE"""),0)</f>
        <v>0</v>
      </c>
      <c r="L57" s="2">
        <f ca="1">IFERROR(__xludf.DUMMYFUNCTION("""COMPUTED_VALUE"""),4)</f>
        <v>4</v>
      </c>
      <c r="M57" s="2">
        <f ca="1">IFERROR(__xludf.DUMMYFUNCTION("""COMPUTED_VALUE"""),4)</f>
        <v>4</v>
      </c>
      <c r="N57" s="2">
        <f ca="1">IFERROR(__xludf.DUMMYFUNCTION("""COMPUTED_VALUE"""),4)</f>
        <v>4</v>
      </c>
      <c r="O57" s="2">
        <f ca="1">IFERROR(__xludf.DUMMYFUNCTION("""COMPUTED_VALUE"""),4)</f>
        <v>4</v>
      </c>
      <c r="P57" s="2">
        <f ca="1">IFERROR(__xludf.DUMMYFUNCTION("""COMPUTED_VALUE"""),5)</f>
        <v>5</v>
      </c>
      <c r="Q57" s="2">
        <f ca="1">IFERROR(__xludf.DUMMYFUNCTION("""COMPUTED_VALUE"""),5)</f>
        <v>5</v>
      </c>
      <c r="R57" s="2">
        <f ca="1">IFERROR(__xludf.DUMMYFUNCTION("""COMPUTED_VALUE"""),5)</f>
        <v>5</v>
      </c>
      <c r="S57" s="2">
        <f ca="1">IFERROR(__xludf.DUMMYFUNCTION("""COMPUTED_VALUE"""),5)</f>
        <v>5</v>
      </c>
      <c r="T57" s="2">
        <f ca="1">IFERROR(__xludf.DUMMYFUNCTION("""COMPUTED_VALUE"""),5)</f>
        <v>5</v>
      </c>
      <c r="U57" s="2">
        <f ca="1">IFERROR(__xludf.DUMMYFUNCTION("""COMPUTED_VALUE"""),5)</f>
        <v>5</v>
      </c>
      <c r="V57" s="2">
        <f ca="1">IFERROR(__xludf.DUMMYFUNCTION("""COMPUTED_VALUE"""),7)</f>
        <v>7</v>
      </c>
      <c r="W57" s="2">
        <f ca="1">IFERROR(__xludf.DUMMYFUNCTION("""COMPUTED_VALUE"""),7)</f>
        <v>7</v>
      </c>
      <c r="X57" s="2">
        <f ca="1">IFERROR(__xludf.DUMMYFUNCTION("""COMPUTED_VALUE"""),8)</f>
        <v>8</v>
      </c>
      <c r="Y57" s="2">
        <f ca="1">IFERROR(__xludf.DUMMYFUNCTION("""COMPUTED_VALUE"""),8)</f>
        <v>8</v>
      </c>
      <c r="Z57" s="2">
        <f ca="1">IFERROR(__xludf.DUMMYFUNCTION("""COMPUTED_VALUE"""),8)</f>
        <v>8</v>
      </c>
      <c r="AA57" s="2">
        <f ca="1">IFERROR(__xludf.DUMMYFUNCTION("""COMPUTED_VALUE"""),8)</f>
        <v>8</v>
      </c>
      <c r="AB57" s="2">
        <f ca="1">IFERROR(__xludf.DUMMYFUNCTION("""COMPUTED_VALUE"""),8)</f>
        <v>8</v>
      </c>
      <c r="AC57" s="2">
        <f ca="1">IFERROR(__xludf.DUMMYFUNCTION("""COMPUTED_VALUE"""),8)</f>
        <v>8</v>
      </c>
      <c r="AD57" s="2">
        <f ca="1">IFERROR(__xludf.DUMMYFUNCTION("""COMPUTED_VALUE"""),9)</f>
        <v>9</v>
      </c>
      <c r="AE57" s="2">
        <f ca="1">IFERROR(__xludf.DUMMYFUNCTION("""COMPUTED_VALUE"""),9)</f>
        <v>9</v>
      </c>
      <c r="AF57" s="2">
        <f ca="1">IFERROR(__xludf.DUMMYFUNCTION("""COMPUTED_VALUE"""),9)</f>
        <v>9</v>
      </c>
      <c r="AG57" s="2">
        <f ca="1">IFERROR(__xludf.DUMMYFUNCTION("""COMPUTED_VALUE"""),9)</f>
        <v>9</v>
      </c>
      <c r="AH57" s="2">
        <f ca="1">IFERROR(__xludf.DUMMYFUNCTION("""COMPUTED_VALUE"""),9)</f>
        <v>9</v>
      </c>
      <c r="AI57" s="2">
        <f ca="1">IFERROR(__xludf.DUMMYFUNCTION("""COMPUTED_VALUE"""),9)</f>
        <v>9</v>
      </c>
      <c r="AJ57" s="2">
        <f ca="1">IFERROR(__xludf.DUMMYFUNCTION("""COMPUTED_VALUE"""),13)</f>
        <v>13</v>
      </c>
      <c r="AK57" s="2">
        <f ca="1">IFERROR(__xludf.DUMMYFUNCTION("""COMPUTED_VALUE"""),13)</f>
        <v>13</v>
      </c>
      <c r="AL57" s="2">
        <f ca="1">IFERROR(__xludf.DUMMYFUNCTION("""COMPUTED_VALUE"""),13)</f>
        <v>13</v>
      </c>
      <c r="AM57" s="2">
        <f ca="1">IFERROR(__xludf.DUMMYFUNCTION("""COMPUTED_VALUE"""),13)</f>
        <v>13</v>
      </c>
      <c r="AN57" s="2">
        <f ca="1">IFERROR(__xludf.DUMMYFUNCTION("""COMPUTED_VALUE"""),13)</f>
        <v>13</v>
      </c>
      <c r="AO57" s="2">
        <f ca="1">IFERROR(__xludf.DUMMYFUNCTION("""COMPUTED_VALUE"""),13)</f>
        <v>13</v>
      </c>
      <c r="AP57" s="2">
        <f ca="1">IFERROR(__xludf.DUMMYFUNCTION("""COMPUTED_VALUE"""),19)</f>
        <v>19</v>
      </c>
      <c r="AQ57" s="2">
        <f ca="1">IFERROR(__xludf.DUMMYFUNCTION("""COMPUTED_VALUE"""),21)</f>
        <v>21</v>
      </c>
      <c r="AR57" s="2">
        <f ca="1">IFERROR(__xludf.DUMMYFUNCTION("""COMPUTED_VALUE"""),21)</f>
        <v>21</v>
      </c>
      <c r="AS57" s="2">
        <f ca="1">IFERROR(__xludf.DUMMYFUNCTION("""COMPUTED_VALUE"""),21)</f>
        <v>21</v>
      </c>
      <c r="AT57" s="2">
        <f ca="1">IFERROR(__xludf.DUMMYFUNCTION("""COMPUTED_VALUE"""),27)</f>
        <v>27</v>
      </c>
      <c r="AU57" s="2">
        <f ca="1">IFERROR(__xludf.DUMMYFUNCTION("""COMPUTED_VALUE"""),27)</f>
        <v>27</v>
      </c>
    </row>
    <row r="58" spans="1:47" ht="12.5" x14ac:dyDescent="0.25">
      <c r="A58" s="2" t="str">
        <f ca="1">IFERROR(__xludf.DUMMYFUNCTION("""COMPUTED_VALUE"""),"")</f>
        <v/>
      </c>
      <c r="B58" s="2" t="str">
        <f ca="1">IFERROR(__xludf.DUMMYFUNCTION("""COMPUTED_VALUE"""),"Philippines")</f>
        <v>Philippines</v>
      </c>
      <c r="C58" s="2">
        <f ca="1">IFERROR(__xludf.DUMMYFUNCTION("""COMPUTED_VALUE"""),13)</f>
        <v>13</v>
      </c>
      <c r="D58" s="2">
        <f ca="1">IFERROR(__xludf.DUMMYFUNCTION("""COMPUTED_VALUE"""),122)</f>
        <v>122</v>
      </c>
      <c r="E58" s="2">
        <f ca="1">IFERROR(__xludf.DUMMYFUNCTION("""COMPUTED_VALUE"""),0)</f>
        <v>0</v>
      </c>
      <c r="F58" s="2">
        <f ca="1">IFERROR(__xludf.DUMMYFUNCTION("""COMPUTED_VALUE"""),0)</f>
        <v>0</v>
      </c>
      <c r="G58" s="2">
        <f ca="1">IFERROR(__xludf.DUMMYFUNCTION("""COMPUTED_VALUE"""),0)</f>
        <v>0</v>
      </c>
      <c r="H58" s="2">
        <f ca="1">IFERROR(__xludf.DUMMYFUNCTION("""COMPUTED_VALUE"""),0)</f>
        <v>0</v>
      </c>
      <c r="I58" s="2">
        <f ca="1">IFERROR(__xludf.DUMMYFUNCTION("""COMPUTED_VALUE"""),0)</f>
        <v>0</v>
      </c>
      <c r="J58" s="2">
        <f ca="1">IFERROR(__xludf.DUMMYFUNCTION("""COMPUTED_VALUE"""),0)</f>
        <v>0</v>
      </c>
      <c r="K58" s="2">
        <f ca="1">IFERROR(__xludf.DUMMYFUNCTION("""COMPUTED_VALUE"""),0)</f>
        <v>0</v>
      </c>
      <c r="L58" s="2">
        <f ca="1">IFERROR(__xludf.DUMMYFUNCTION("""COMPUTED_VALUE"""),0)</f>
        <v>0</v>
      </c>
      <c r="M58" s="2">
        <f ca="1">IFERROR(__xludf.DUMMYFUNCTION("""COMPUTED_VALUE"""),1)</f>
        <v>1</v>
      </c>
      <c r="N58" s="2">
        <f ca="1">IFERROR(__xludf.DUMMYFUNCTION("""COMPUTED_VALUE"""),1)</f>
        <v>1</v>
      </c>
      <c r="O58" s="2">
        <f ca="1">IFERROR(__xludf.DUMMYFUNCTION("""COMPUTED_VALUE"""),1)</f>
        <v>1</v>
      </c>
      <c r="P58" s="2">
        <f ca="1">IFERROR(__xludf.DUMMYFUNCTION("""COMPUTED_VALUE"""),2)</f>
        <v>2</v>
      </c>
      <c r="Q58" s="2">
        <f ca="1">IFERROR(__xludf.DUMMYFUNCTION("""COMPUTED_VALUE"""),2)</f>
        <v>2</v>
      </c>
      <c r="R58" s="2">
        <f ca="1">IFERROR(__xludf.DUMMYFUNCTION("""COMPUTED_VALUE"""),2)</f>
        <v>2</v>
      </c>
      <c r="S58" s="2">
        <f ca="1">IFERROR(__xludf.DUMMYFUNCTION("""COMPUTED_VALUE"""),2)</f>
        <v>2</v>
      </c>
      <c r="T58" s="2">
        <f ca="1">IFERROR(__xludf.DUMMYFUNCTION("""COMPUTED_VALUE"""),2)</f>
        <v>2</v>
      </c>
      <c r="U58" s="2">
        <f ca="1">IFERROR(__xludf.DUMMYFUNCTION("""COMPUTED_VALUE"""),3)</f>
        <v>3</v>
      </c>
      <c r="V58" s="2">
        <f ca="1">IFERROR(__xludf.DUMMYFUNCTION("""COMPUTED_VALUE"""),3)</f>
        <v>3</v>
      </c>
      <c r="W58" s="2">
        <f ca="1">IFERROR(__xludf.DUMMYFUNCTION("""COMPUTED_VALUE"""),3)</f>
        <v>3</v>
      </c>
      <c r="X58" s="2">
        <f ca="1">IFERROR(__xludf.DUMMYFUNCTION("""COMPUTED_VALUE"""),3)</f>
        <v>3</v>
      </c>
      <c r="Y58" s="2">
        <f ca="1">IFERROR(__xludf.DUMMYFUNCTION("""COMPUTED_VALUE"""),3)</f>
        <v>3</v>
      </c>
      <c r="Z58" s="2">
        <f ca="1">IFERROR(__xludf.DUMMYFUNCTION("""COMPUTED_VALUE"""),3)</f>
        <v>3</v>
      </c>
      <c r="AA58" s="2">
        <f ca="1">IFERROR(__xludf.DUMMYFUNCTION("""COMPUTED_VALUE"""),3)</f>
        <v>3</v>
      </c>
      <c r="AB58" s="2">
        <f ca="1">IFERROR(__xludf.DUMMYFUNCTION("""COMPUTED_VALUE"""),3)</f>
        <v>3</v>
      </c>
      <c r="AC58" s="2">
        <f ca="1">IFERROR(__xludf.DUMMYFUNCTION("""COMPUTED_VALUE"""),3)</f>
        <v>3</v>
      </c>
      <c r="AD58" s="2">
        <f ca="1">IFERROR(__xludf.DUMMYFUNCTION("""COMPUTED_VALUE"""),3)</f>
        <v>3</v>
      </c>
      <c r="AE58" s="2">
        <f ca="1">IFERROR(__xludf.DUMMYFUNCTION("""COMPUTED_VALUE"""),3)</f>
        <v>3</v>
      </c>
      <c r="AF58" s="2">
        <f ca="1">IFERROR(__xludf.DUMMYFUNCTION("""COMPUTED_VALUE"""),3)</f>
        <v>3</v>
      </c>
      <c r="AG58" s="2">
        <f ca="1">IFERROR(__xludf.DUMMYFUNCTION("""COMPUTED_VALUE"""),3)</f>
        <v>3</v>
      </c>
      <c r="AH58" s="2">
        <f ca="1">IFERROR(__xludf.DUMMYFUNCTION("""COMPUTED_VALUE"""),3)</f>
        <v>3</v>
      </c>
      <c r="AI58" s="2">
        <f ca="1">IFERROR(__xludf.DUMMYFUNCTION("""COMPUTED_VALUE"""),3)</f>
        <v>3</v>
      </c>
      <c r="AJ58" s="2">
        <f ca="1">IFERROR(__xludf.DUMMYFUNCTION("""COMPUTED_VALUE"""),3)</f>
        <v>3</v>
      </c>
      <c r="AK58" s="2">
        <f ca="1">IFERROR(__xludf.DUMMYFUNCTION("""COMPUTED_VALUE"""),3)</f>
        <v>3</v>
      </c>
      <c r="AL58" s="2">
        <f ca="1">IFERROR(__xludf.DUMMYFUNCTION("""COMPUTED_VALUE"""),3)</f>
        <v>3</v>
      </c>
      <c r="AM58" s="2">
        <f ca="1">IFERROR(__xludf.DUMMYFUNCTION("""COMPUTED_VALUE"""),3)</f>
        <v>3</v>
      </c>
      <c r="AN58" s="2">
        <f ca="1">IFERROR(__xludf.DUMMYFUNCTION("""COMPUTED_VALUE"""),3)</f>
        <v>3</v>
      </c>
      <c r="AO58" s="2">
        <f ca="1">IFERROR(__xludf.DUMMYFUNCTION("""COMPUTED_VALUE"""),3)</f>
        <v>3</v>
      </c>
      <c r="AP58" s="2">
        <f ca="1">IFERROR(__xludf.DUMMYFUNCTION("""COMPUTED_VALUE"""),3)</f>
        <v>3</v>
      </c>
      <c r="AQ58" s="2">
        <f ca="1">IFERROR(__xludf.DUMMYFUNCTION("""COMPUTED_VALUE"""),3)</f>
        <v>3</v>
      </c>
      <c r="AR58" s="2">
        <f ca="1">IFERROR(__xludf.DUMMYFUNCTION("""COMPUTED_VALUE"""),3)</f>
        <v>3</v>
      </c>
      <c r="AS58" s="2">
        <f ca="1">IFERROR(__xludf.DUMMYFUNCTION("""COMPUTED_VALUE"""),3)</f>
        <v>3</v>
      </c>
      <c r="AT58" s="2">
        <f ca="1">IFERROR(__xludf.DUMMYFUNCTION("""COMPUTED_VALUE"""),3)</f>
        <v>3</v>
      </c>
      <c r="AU58" s="2">
        <f ca="1">IFERROR(__xludf.DUMMYFUNCTION("""COMPUTED_VALUE"""),3)</f>
        <v>3</v>
      </c>
    </row>
    <row r="59" spans="1:47" ht="12.5" x14ac:dyDescent="0.25">
      <c r="A59" s="2" t="str">
        <f ca="1">IFERROR(__xludf.DUMMYFUNCTION("""COMPUTED_VALUE"""),"")</f>
        <v/>
      </c>
      <c r="B59" s="2" t="str">
        <f ca="1">IFERROR(__xludf.DUMMYFUNCTION("""COMPUTED_VALUE"""),"India")</f>
        <v>India</v>
      </c>
      <c r="C59" s="2">
        <f ca="1">IFERROR(__xludf.DUMMYFUNCTION("""COMPUTED_VALUE"""),21)</f>
        <v>21</v>
      </c>
      <c r="D59" s="2">
        <f ca="1">IFERROR(__xludf.DUMMYFUNCTION("""COMPUTED_VALUE"""),78)</f>
        <v>78</v>
      </c>
      <c r="E59" s="2">
        <f ca="1">IFERROR(__xludf.DUMMYFUNCTION("""COMPUTED_VALUE"""),0)</f>
        <v>0</v>
      </c>
      <c r="F59" s="2">
        <f ca="1">IFERROR(__xludf.DUMMYFUNCTION("""COMPUTED_VALUE"""),0)</f>
        <v>0</v>
      </c>
      <c r="G59" s="2">
        <f ca="1">IFERROR(__xludf.DUMMYFUNCTION("""COMPUTED_VALUE"""),0)</f>
        <v>0</v>
      </c>
      <c r="H59" s="2">
        <f ca="1">IFERROR(__xludf.DUMMYFUNCTION("""COMPUTED_VALUE"""),0)</f>
        <v>0</v>
      </c>
      <c r="I59" s="2">
        <f ca="1">IFERROR(__xludf.DUMMYFUNCTION("""COMPUTED_VALUE"""),0)</f>
        <v>0</v>
      </c>
      <c r="J59" s="2">
        <f ca="1">IFERROR(__xludf.DUMMYFUNCTION("""COMPUTED_VALUE"""),0)</f>
        <v>0</v>
      </c>
      <c r="K59" s="2">
        <f ca="1">IFERROR(__xludf.DUMMYFUNCTION("""COMPUTED_VALUE"""),0)</f>
        <v>0</v>
      </c>
      <c r="L59" s="2">
        <f ca="1">IFERROR(__xludf.DUMMYFUNCTION("""COMPUTED_VALUE"""),0)</f>
        <v>0</v>
      </c>
      <c r="M59" s="2">
        <f ca="1">IFERROR(__xludf.DUMMYFUNCTION("""COMPUTED_VALUE"""),1)</f>
        <v>1</v>
      </c>
      <c r="N59" s="2">
        <f ca="1">IFERROR(__xludf.DUMMYFUNCTION("""COMPUTED_VALUE"""),1)</f>
        <v>1</v>
      </c>
      <c r="O59" s="2">
        <f ca="1">IFERROR(__xludf.DUMMYFUNCTION("""COMPUTED_VALUE"""),1)</f>
        <v>1</v>
      </c>
      <c r="P59" s="2">
        <f ca="1">IFERROR(__xludf.DUMMYFUNCTION("""COMPUTED_VALUE"""),2)</f>
        <v>2</v>
      </c>
      <c r="Q59" s="2">
        <f ca="1">IFERROR(__xludf.DUMMYFUNCTION("""COMPUTED_VALUE"""),3)</f>
        <v>3</v>
      </c>
      <c r="R59" s="2">
        <f ca="1">IFERROR(__xludf.DUMMYFUNCTION("""COMPUTED_VALUE"""),3)</f>
        <v>3</v>
      </c>
      <c r="S59" s="2">
        <f ca="1">IFERROR(__xludf.DUMMYFUNCTION("""COMPUTED_VALUE"""),3)</f>
        <v>3</v>
      </c>
      <c r="T59" s="2">
        <f ca="1">IFERROR(__xludf.DUMMYFUNCTION("""COMPUTED_VALUE"""),3)</f>
        <v>3</v>
      </c>
      <c r="U59" s="2">
        <f ca="1">IFERROR(__xludf.DUMMYFUNCTION("""COMPUTED_VALUE"""),3)</f>
        <v>3</v>
      </c>
      <c r="V59" s="2">
        <f ca="1">IFERROR(__xludf.DUMMYFUNCTION("""COMPUTED_VALUE"""),3)</f>
        <v>3</v>
      </c>
      <c r="W59" s="2">
        <f ca="1">IFERROR(__xludf.DUMMYFUNCTION("""COMPUTED_VALUE"""),3)</f>
        <v>3</v>
      </c>
      <c r="X59" s="2">
        <f ca="1">IFERROR(__xludf.DUMMYFUNCTION("""COMPUTED_VALUE"""),3)</f>
        <v>3</v>
      </c>
      <c r="Y59" s="2">
        <f ca="1">IFERROR(__xludf.DUMMYFUNCTION("""COMPUTED_VALUE"""),3)</f>
        <v>3</v>
      </c>
      <c r="Z59" s="2">
        <f ca="1">IFERROR(__xludf.DUMMYFUNCTION("""COMPUTED_VALUE"""),3)</f>
        <v>3</v>
      </c>
      <c r="AA59" s="2">
        <f ca="1">IFERROR(__xludf.DUMMYFUNCTION("""COMPUTED_VALUE"""),3)</f>
        <v>3</v>
      </c>
      <c r="AB59" s="2">
        <f ca="1">IFERROR(__xludf.DUMMYFUNCTION("""COMPUTED_VALUE"""),3)</f>
        <v>3</v>
      </c>
      <c r="AC59" s="2">
        <f ca="1">IFERROR(__xludf.DUMMYFUNCTION("""COMPUTED_VALUE"""),3)</f>
        <v>3</v>
      </c>
      <c r="AD59" s="2">
        <f ca="1">IFERROR(__xludf.DUMMYFUNCTION("""COMPUTED_VALUE"""),3)</f>
        <v>3</v>
      </c>
      <c r="AE59" s="2">
        <f ca="1">IFERROR(__xludf.DUMMYFUNCTION("""COMPUTED_VALUE"""),3)</f>
        <v>3</v>
      </c>
      <c r="AF59" s="2">
        <f ca="1">IFERROR(__xludf.DUMMYFUNCTION("""COMPUTED_VALUE"""),3)</f>
        <v>3</v>
      </c>
      <c r="AG59" s="2">
        <f ca="1">IFERROR(__xludf.DUMMYFUNCTION("""COMPUTED_VALUE"""),3)</f>
        <v>3</v>
      </c>
      <c r="AH59" s="2">
        <f ca="1">IFERROR(__xludf.DUMMYFUNCTION("""COMPUTED_VALUE"""),3)</f>
        <v>3</v>
      </c>
      <c r="AI59" s="2">
        <f ca="1">IFERROR(__xludf.DUMMYFUNCTION("""COMPUTED_VALUE"""),3)</f>
        <v>3</v>
      </c>
      <c r="AJ59" s="2">
        <f ca="1">IFERROR(__xludf.DUMMYFUNCTION("""COMPUTED_VALUE"""),3)</f>
        <v>3</v>
      </c>
      <c r="AK59" s="2">
        <f ca="1">IFERROR(__xludf.DUMMYFUNCTION("""COMPUTED_VALUE"""),3)</f>
        <v>3</v>
      </c>
      <c r="AL59" s="2">
        <f ca="1">IFERROR(__xludf.DUMMYFUNCTION("""COMPUTED_VALUE"""),3)</f>
        <v>3</v>
      </c>
      <c r="AM59" s="2">
        <f ca="1">IFERROR(__xludf.DUMMYFUNCTION("""COMPUTED_VALUE"""),3)</f>
        <v>3</v>
      </c>
      <c r="AN59" s="2">
        <f ca="1">IFERROR(__xludf.DUMMYFUNCTION("""COMPUTED_VALUE"""),3)</f>
        <v>3</v>
      </c>
      <c r="AO59" s="2">
        <f ca="1">IFERROR(__xludf.DUMMYFUNCTION("""COMPUTED_VALUE"""),3)</f>
        <v>3</v>
      </c>
      <c r="AP59" s="2">
        <f ca="1">IFERROR(__xludf.DUMMYFUNCTION("""COMPUTED_VALUE"""),3)</f>
        <v>3</v>
      </c>
      <c r="AQ59" s="2">
        <f ca="1">IFERROR(__xludf.DUMMYFUNCTION("""COMPUTED_VALUE"""),3)</f>
        <v>3</v>
      </c>
      <c r="AR59" s="2">
        <f ca="1">IFERROR(__xludf.DUMMYFUNCTION("""COMPUTED_VALUE"""),3)</f>
        <v>3</v>
      </c>
      <c r="AS59" s="2">
        <f ca="1">IFERROR(__xludf.DUMMYFUNCTION("""COMPUTED_VALUE"""),5)</f>
        <v>5</v>
      </c>
      <c r="AT59" s="2">
        <f ca="1">IFERROR(__xludf.DUMMYFUNCTION("""COMPUTED_VALUE"""),5)</f>
        <v>5</v>
      </c>
      <c r="AU59" s="2">
        <f ca="1">IFERROR(__xludf.DUMMYFUNCTION("""COMPUTED_VALUE"""),28)</f>
        <v>28</v>
      </c>
    </row>
    <row r="60" spans="1:47" ht="12.5" x14ac:dyDescent="0.25">
      <c r="A60" s="2" t="str">
        <f ca="1">IFERROR(__xludf.DUMMYFUNCTION("""COMPUTED_VALUE"""),"London, ON")</f>
        <v>London, ON</v>
      </c>
      <c r="B60" s="2" t="str">
        <f ca="1">IFERROR(__xludf.DUMMYFUNCTION("""COMPUTED_VALUE"""),"Canada")</f>
        <v>Canada</v>
      </c>
      <c r="C60" s="2">
        <f ca="1">IFERROR(__xludf.DUMMYFUNCTION("""COMPUTED_VALUE"""),42.9849)</f>
        <v>42.984900000000003</v>
      </c>
      <c r="D60" s="2">
        <f ca="1">IFERROR(__xludf.DUMMYFUNCTION("""COMPUTED_VALUE"""),-81.2453)</f>
        <v>-81.2453</v>
      </c>
      <c r="E60" s="2">
        <f ca="1">IFERROR(__xludf.DUMMYFUNCTION("""COMPUTED_VALUE"""),0)</f>
        <v>0</v>
      </c>
      <c r="F60" s="2">
        <f ca="1">IFERROR(__xludf.DUMMYFUNCTION("""COMPUTED_VALUE"""),0)</f>
        <v>0</v>
      </c>
      <c r="G60" s="2">
        <f ca="1">IFERROR(__xludf.DUMMYFUNCTION("""COMPUTED_VALUE"""),0)</f>
        <v>0</v>
      </c>
      <c r="H60" s="2">
        <f ca="1">IFERROR(__xludf.DUMMYFUNCTION("""COMPUTED_VALUE"""),0)</f>
        <v>0</v>
      </c>
      <c r="I60" s="2">
        <f ca="1">IFERROR(__xludf.DUMMYFUNCTION("""COMPUTED_VALUE"""),0)</f>
        <v>0</v>
      </c>
      <c r="J60" s="2">
        <f ca="1">IFERROR(__xludf.DUMMYFUNCTION("""COMPUTED_VALUE"""),0)</f>
        <v>0</v>
      </c>
      <c r="K60" s="2">
        <f ca="1">IFERROR(__xludf.DUMMYFUNCTION("""COMPUTED_VALUE"""),0)</f>
        <v>0</v>
      </c>
      <c r="L60" s="2">
        <f ca="1">IFERROR(__xludf.DUMMYFUNCTION("""COMPUTED_VALUE"""),0)</f>
        <v>0</v>
      </c>
      <c r="M60" s="2">
        <f ca="1">IFERROR(__xludf.DUMMYFUNCTION("""COMPUTED_VALUE"""),0)</f>
        <v>0</v>
      </c>
      <c r="N60" s="2">
        <f ca="1">IFERROR(__xludf.DUMMYFUNCTION("""COMPUTED_VALUE"""),1)</f>
        <v>1</v>
      </c>
      <c r="O60" s="2">
        <f ca="1">IFERROR(__xludf.DUMMYFUNCTION("""COMPUTED_VALUE"""),1)</f>
        <v>1</v>
      </c>
      <c r="P60" s="2">
        <f ca="1">IFERROR(__xludf.DUMMYFUNCTION("""COMPUTED_VALUE"""),1)</f>
        <v>1</v>
      </c>
      <c r="Q60" s="2">
        <f ca="1">IFERROR(__xludf.DUMMYFUNCTION("""COMPUTED_VALUE"""),1)</f>
        <v>1</v>
      </c>
      <c r="R60" s="2">
        <f ca="1">IFERROR(__xludf.DUMMYFUNCTION("""COMPUTED_VALUE"""),1)</f>
        <v>1</v>
      </c>
      <c r="S60" s="2">
        <f ca="1">IFERROR(__xludf.DUMMYFUNCTION("""COMPUTED_VALUE"""),1)</f>
        <v>1</v>
      </c>
      <c r="T60" s="2">
        <f ca="1">IFERROR(__xludf.DUMMYFUNCTION("""COMPUTED_VALUE"""),1)</f>
        <v>1</v>
      </c>
      <c r="U60" s="2">
        <f ca="1">IFERROR(__xludf.DUMMYFUNCTION("""COMPUTED_VALUE"""),1)</f>
        <v>1</v>
      </c>
      <c r="V60" s="2">
        <f ca="1">IFERROR(__xludf.DUMMYFUNCTION("""COMPUTED_VALUE"""),1)</f>
        <v>1</v>
      </c>
      <c r="W60" s="2">
        <f ca="1">IFERROR(__xludf.DUMMYFUNCTION("""COMPUTED_VALUE"""),1)</f>
        <v>1</v>
      </c>
      <c r="X60" s="2">
        <f ca="1">IFERROR(__xludf.DUMMYFUNCTION("""COMPUTED_VALUE"""),1)</f>
        <v>1</v>
      </c>
      <c r="Y60" s="2">
        <f ca="1">IFERROR(__xludf.DUMMYFUNCTION("""COMPUTED_VALUE"""),1)</f>
        <v>1</v>
      </c>
      <c r="Z60" s="2">
        <f ca="1">IFERROR(__xludf.DUMMYFUNCTION("""COMPUTED_VALUE"""),1)</f>
        <v>1</v>
      </c>
      <c r="AA60" s="2">
        <f ca="1">IFERROR(__xludf.DUMMYFUNCTION("""COMPUTED_VALUE"""),1)</f>
        <v>1</v>
      </c>
      <c r="AB60" s="2">
        <f ca="1">IFERROR(__xludf.DUMMYFUNCTION("""COMPUTED_VALUE"""),1)</f>
        <v>1</v>
      </c>
      <c r="AC60" s="2">
        <f ca="1">IFERROR(__xludf.DUMMYFUNCTION("""COMPUTED_VALUE"""),1)</f>
        <v>1</v>
      </c>
      <c r="AD60" s="2">
        <f ca="1">IFERROR(__xludf.DUMMYFUNCTION("""COMPUTED_VALUE"""),1)</f>
        <v>1</v>
      </c>
      <c r="AE60" s="2">
        <f ca="1">IFERROR(__xludf.DUMMYFUNCTION("""COMPUTED_VALUE"""),1)</f>
        <v>1</v>
      </c>
      <c r="AF60" s="2">
        <f ca="1">IFERROR(__xludf.DUMMYFUNCTION("""COMPUTED_VALUE"""),1)</f>
        <v>1</v>
      </c>
      <c r="AG60" s="2">
        <f ca="1">IFERROR(__xludf.DUMMYFUNCTION("""COMPUTED_VALUE"""),1)</f>
        <v>1</v>
      </c>
      <c r="AH60" s="2">
        <f ca="1">IFERROR(__xludf.DUMMYFUNCTION("""COMPUTED_VALUE"""),1)</f>
        <v>1</v>
      </c>
      <c r="AI60" s="2">
        <f ca="1">IFERROR(__xludf.DUMMYFUNCTION("""COMPUTED_VALUE"""),1)</f>
        <v>1</v>
      </c>
      <c r="AJ60" s="2">
        <f ca="1">IFERROR(__xludf.DUMMYFUNCTION("""COMPUTED_VALUE"""),1)</f>
        <v>1</v>
      </c>
      <c r="AK60" s="2">
        <f ca="1">IFERROR(__xludf.DUMMYFUNCTION("""COMPUTED_VALUE"""),1)</f>
        <v>1</v>
      </c>
      <c r="AL60" s="2">
        <f ca="1">IFERROR(__xludf.DUMMYFUNCTION("""COMPUTED_VALUE"""),1)</f>
        <v>1</v>
      </c>
      <c r="AM60" s="2">
        <f ca="1">IFERROR(__xludf.DUMMYFUNCTION("""COMPUTED_VALUE"""),1)</f>
        <v>1</v>
      </c>
      <c r="AN60" s="2">
        <f ca="1">IFERROR(__xludf.DUMMYFUNCTION("""COMPUTED_VALUE"""),1)</f>
        <v>1</v>
      </c>
      <c r="AO60" s="2">
        <f ca="1">IFERROR(__xludf.DUMMYFUNCTION("""COMPUTED_VALUE"""),1)</f>
        <v>1</v>
      </c>
      <c r="AP60" s="2">
        <f ca="1">IFERROR(__xludf.DUMMYFUNCTION("""COMPUTED_VALUE"""),1)</f>
        <v>1</v>
      </c>
      <c r="AQ60" s="2">
        <f ca="1">IFERROR(__xludf.DUMMYFUNCTION("""COMPUTED_VALUE"""),1)</f>
        <v>1</v>
      </c>
      <c r="AR60" s="2">
        <f ca="1">IFERROR(__xludf.DUMMYFUNCTION("""COMPUTED_VALUE"""),1)</f>
        <v>1</v>
      </c>
      <c r="AS60" s="2">
        <f ca="1">IFERROR(__xludf.DUMMYFUNCTION("""COMPUTED_VALUE"""),1)</f>
        <v>1</v>
      </c>
      <c r="AT60" s="2">
        <f ca="1">IFERROR(__xludf.DUMMYFUNCTION("""COMPUTED_VALUE"""),1)</f>
        <v>1</v>
      </c>
      <c r="AU60" s="2">
        <f ca="1">IFERROR(__xludf.DUMMYFUNCTION("""COMPUTED_VALUE"""),1)</f>
        <v>1</v>
      </c>
    </row>
    <row r="61" spans="1:47" ht="12.5" x14ac:dyDescent="0.25">
      <c r="A61" s="2" t="str">
        <f ca="1">IFERROR(__xludf.DUMMYFUNCTION("""COMPUTED_VALUE"""),"")</f>
        <v/>
      </c>
      <c r="B61" s="2" t="str">
        <f ca="1">IFERROR(__xludf.DUMMYFUNCTION("""COMPUTED_VALUE"""),"Italy")</f>
        <v>Italy</v>
      </c>
      <c r="C61" s="2">
        <f ca="1">IFERROR(__xludf.DUMMYFUNCTION("""COMPUTED_VALUE"""),43)</f>
        <v>43</v>
      </c>
      <c r="D61" s="2">
        <f ca="1">IFERROR(__xludf.DUMMYFUNCTION("""COMPUTED_VALUE"""),12)</f>
        <v>12</v>
      </c>
      <c r="E61" s="2">
        <f ca="1">IFERROR(__xludf.DUMMYFUNCTION("""COMPUTED_VALUE"""),0)</f>
        <v>0</v>
      </c>
      <c r="F61" s="2">
        <f ca="1">IFERROR(__xludf.DUMMYFUNCTION("""COMPUTED_VALUE"""),0)</f>
        <v>0</v>
      </c>
      <c r="G61" s="2">
        <f ca="1">IFERROR(__xludf.DUMMYFUNCTION("""COMPUTED_VALUE"""),0)</f>
        <v>0</v>
      </c>
      <c r="H61" s="2">
        <f ca="1">IFERROR(__xludf.DUMMYFUNCTION("""COMPUTED_VALUE"""),0)</f>
        <v>0</v>
      </c>
      <c r="I61" s="2">
        <f ca="1">IFERROR(__xludf.DUMMYFUNCTION("""COMPUTED_VALUE"""),0)</f>
        <v>0</v>
      </c>
      <c r="J61" s="2">
        <f ca="1">IFERROR(__xludf.DUMMYFUNCTION("""COMPUTED_VALUE"""),0)</f>
        <v>0</v>
      </c>
      <c r="K61" s="2">
        <f ca="1">IFERROR(__xludf.DUMMYFUNCTION("""COMPUTED_VALUE"""),0)</f>
        <v>0</v>
      </c>
      <c r="L61" s="2">
        <f ca="1">IFERROR(__xludf.DUMMYFUNCTION("""COMPUTED_VALUE"""),0)</f>
        <v>0</v>
      </c>
      <c r="M61" s="2">
        <f ca="1">IFERROR(__xludf.DUMMYFUNCTION("""COMPUTED_VALUE"""),0)</f>
        <v>0</v>
      </c>
      <c r="N61" s="2">
        <f ca="1">IFERROR(__xludf.DUMMYFUNCTION("""COMPUTED_VALUE"""),2)</f>
        <v>2</v>
      </c>
      <c r="O61" s="2">
        <f ca="1">IFERROR(__xludf.DUMMYFUNCTION("""COMPUTED_VALUE"""),2)</f>
        <v>2</v>
      </c>
      <c r="P61" s="2">
        <f ca="1">IFERROR(__xludf.DUMMYFUNCTION("""COMPUTED_VALUE"""),2)</f>
        <v>2</v>
      </c>
      <c r="Q61" s="2">
        <f ca="1">IFERROR(__xludf.DUMMYFUNCTION("""COMPUTED_VALUE"""),2)</f>
        <v>2</v>
      </c>
      <c r="R61" s="2">
        <f ca="1">IFERROR(__xludf.DUMMYFUNCTION("""COMPUTED_VALUE"""),2)</f>
        <v>2</v>
      </c>
      <c r="S61" s="2">
        <f ca="1">IFERROR(__xludf.DUMMYFUNCTION("""COMPUTED_VALUE"""),2)</f>
        <v>2</v>
      </c>
      <c r="T61" s="2">
        <f ca="1">IFERROR(__xludf.DUMMYFUNCTION("""COMPUTED_VALUE"""),2)</f>
        <v>2</v>
      </c>
      <c r="U61" s="2">
        <f ca="1">IFERROR(__xludf.DUMMYFUNCTION("""COMPUTED_VALUE"""),3)</f>
        <v>3</v>
      </c>
      <c r="V61" s="2">
        <f ca="1">IFERROR(__xludf.DUMMYFUNCTION("""COMPUTED_VALUE"""),3)</f>
        <v>3</v>
      </c>
      <c r="W61" s="2">
        <f ca="1">IFERROR(__xludf.DUMMYFUNCTION("""COMPUTED_VALUE"""),3)</f>
        <v>3</v>
      </c>
      <c r="X61" s="2">
        <f ca="1">IFERROR(__xludf.DUMMYFUNCTION("""COMPUTED_VALUE"""),3)</f>
        <v>3</v>
      </c>
      <c r="Y61" s="2">
        <f ca="1">IFERROR(__xludf.DUMMYFUNCTION("""COMPUTED_VALUE"""),3)</f>
        <v>3</v>
      </c>
      <c r="Z61" s="2">
        <f ca="1">IFERROR(__xludf.DUMMYFUNCTION("""COMPUTED_VALUE"""),3)</f>
        <v>3</v>
      </c>
      <c r="AA61" s="2">
        <f ca="1">IFERROR(__xludf.DUMMYFUNCTION("""COMPUTED_VALUE"""),3)</f>
        <v>3</v>
      </c>
      <c r="AB61" s="2">
        <f ca="1">IFERROR(__xludf.DUMMYFUNCTION("""COMPUTED_VALUE"""),3)</f>
        <v>3</v>
      </c>
      <c r="AC61" s="2">
        <f ca="1">IFERROR(__xludf.DUMMYFUNCTION("""COMPUTED_VALUE"""),3)</f>
        <v>3</v>
      </c>
      <c r="AD61" s="2">
        <f ca="1">IFERROR(__xludf.DUMMYFUNCTION("""COMPUTED_VALUE"""),3)</f>
        <v>3</v>
      </c>
      <c r="AE61" s="2">
        <f ca="1">IFERROR(__xludf.DUMMYFUNCTION("""COMPUTED_VALUE"""),3)</f>
        <v>3</v>
      </c>
      <c r="AF61" s="2">
        <f ca="1">IFERROR(__xludf.DUMMYFUNCTION("""COMPUTED_VALUE"""),3)</f>
        <v>3</v>
      </c>
      <c r="AG61" s="2">
        <f ca="1">IFERROR(__xludf.DUMMYFUNCTION("""COMPUTED_VALUE"""),3)</f>
        <v>3</v>
      </c>
      <c r="AH61" s="2">
        <f ca="1">IFERROR(__xludf.DUMMYFUNCTION("""COMPUTED_VALUE"""),3)</f>
        <v>3</v>
      </c>
      <c r="AI61" s="2">
        <f ca="1">IFERROR(__xludf.DUMMYFUNCTION("""COMPUTED_VALUE"""),20)</f>
        <v>20</v>
      </c>
      <c r="AJ61" s="2">
        <f ca="1">IFERROR(__xludf.DUMMYFUNCTION("""COMPUTED_VALUE"""),62)</f>
        <v>62</v>
      </c>
      <c r="AK61" s="2">
        <f ca="1">IFERROR(__xludf.DUMMYFUNCTION("""COMPUTED_VALUE"""),155)</f>
        <v>155</v>
      </c>
      <c r="AL61" s="2">
        <f ca="1">IFERROR(__xludf.DUMMYFUNCTION("""COMPUTED_VALUE"""),229)</f>
        <v>229</v>
      </c>
      <c r="AM61" s="2">
        <f ca="1">IFERROR(__xludf.DUMMYFUNCTION("""COMPUTED_VALUE"""),322)</f>
        <v>322</v>
      </c>
      <c r="AN61" s="2">
        <f ca="1">IFERROR(__xludf.DUMMYFUNCTION("""COMPUTED_VALUE"""),453)</f>
        <v>453</v>
      </c>
      <c r="AO61" s="2">
        <f ca="1">IFERROR(__xludf.DUMMYFUNCTION("""COMPUTED_VALUE"""),655)</f>
        <v>655</v>
      </c>
      <c r="AP61" s="2">
        <f ca="1">IFERROR(__xludf.DUMMYFUNCTION("""COMPUTED_VALUE"""),888)</f>
        <v>888</v>
      </c>
      <c r="AQ61" s="2">
        <f ca="1">IFERROR(__xludf.DUMMYFUNCTION("""COMPUTED_VALUE"""),1128)</f>
        <v>1128</v>
      </c>
      <c r="AR61" s="2">
        <f ca="1">IFERROR(__xludf.DUMMYFUNCTION("""COMPUTED_VALUE"""),1694)</f>
        <v>1694</v>
      </c>
      <c r="AS61" s="2">
        <f ca="1">IFERROR(__xludf.DUMMYFUNCTION("""COMPUTED_VALUE"""),2036)</f>
        <v>2036</v>
      </c>
      <c r="AT61" s="2">
        <f ca="1">IFERROR(__xludf.DUMMYFUNCTION("""COMPUTED_VALUE"""),2502)</f>
        <v>2502</v>
      </c>
      <c r="AU61" s="2">
        <f ca="1">IFERROR(__xludf.DUMMYFUNCTION("""COMPUTED_VALUE"""),3089)</f>
        <v>3089</v>
      </c>
    </row>
    <row r="62" spans="1:47" ht="12.5" x14ac:dyDescent="0.25">
      <c r="A62" s="2" t="str">
        <f ca="1">IFERROR(__xludf.DUMMYFUNCTION("""COMPUTED_VALUE"""),"")</f>
        <v/>
      </c>
      <c r="B62" s="2" t="str">
        <f ca="1">IFERROR(__xludf.DUMMYFUNCTION("""COMPUTED_VALUE"""),"UK")</f>
        <v>UK</v>
      </c>
      <c r="C62" s="2">
        <f ca="1">IFERROR(__xludf.DUMMYFUNCTION("""COMPUTED_VALUE"""),55)</f>
        <v>55</v>
      </c>
      <c r="D62" s="2">
        <f ca="1">IFERROR(__xludf.DUMMYFUNCTION("""COMPUTED_VALUE"""),-3)</f>
        <v>-3</v>
      </c>
      <c r="E62" s="2">
        <f ca="1">IFERROR(__xludf.DUMMYFUNCTION("""COMPUTED_VALUE"""),0)</f>
        <v>0</v>
      </c>
      <c r="F62" s="2">
        <f ca="1">IFERROR(__xludf.DUMMYFUNCTION("""COMPUTED_VALUE"""),0)</f>
        <v>0</v>
      </c>
      <c r="G62" s="2">
        <f ca="1">IFERROR(__xludf.DUMMYFUNCTION("""COMPUTED_VALUE"""),0)</f>
        <v>0</v>
      </c>
      <c r="H62" s="2">
        <f ca="1">IFERROR(__xludf.DUMMYFUNCTION("""COMPUTED_VALUE"""),0)</f>
        <v>0</v>
      </c>
      <c r="I62" s="2">
        <f ca="1">IFERROR(__xludf.DUMMYFUNCTION("""COMPUTED_VALUE"""),0)</f>
        <v>0</v>
      </c>
      <c r="J62" s="2">
        <f ca="1">IFERROR(__xludf.DUMMYFUNCTION("""COMPUTED_VALUE"""),0)</f>
        <v>0</v>
      </c>
      <c r="K62" s="2">
        <f ca="1">IFERROR(__xludf.DUMMYFUNCTION("""COMPUTED_VALUE"""),0)</f>
        <v>0</v>
      </c>
      <c r="L62" s="2">
        <f ca="1">IFERROR(__xludf.DUMMYFUNCTION("""COMPUTED_VALUE"""),0)</f>
        <v>0</v>
      </c>
      <c r="M62" s="2">
        <f ca="1">IFERROR(__xludf.DUMMYFUNCTION("""COMPUTED_VALUE"""),0)</f>
        <v>0</v>
      </c>
      <c r="N62" s="2">
        <f ca="1">IFERROR(__xludf.DUMMYFUNCTION("""COMPUTED_VALUE"""),2)</f>
        <v>2</v>
      </c>
      <c r="O62" s="2">
        <f ca="1">IFERROR(__xludf.DUMMYFUNCTION("""COMPUTED_VALUE"""),2)</f>
        <v>2</v>
      </c>
      <c r="P62" s="2">
        <f ca="1">IFERROR(__xludf.DUMMYFUNCTION("""COMPUTED_VALUE"""),2)</f>
        <v>2</v>
      </c>
      <c r="Q62" s="2">
        <f ca="1">IFERROR(__xludf.DUMMYFUNCTION("""COMPUTED_VALUE"""),2)</f>
        <v>2</v>
      </c>
      <c r="R62" s="2">
        <f ca="1">IFERROR(__xludf.DUMMYFUNCTION("""COMPUTED_VALUE"""),2)</f>
        <v>2</v>
      </c>
      <c r="S62" s="2">
        <f ca="1">IFERROR(__xludf.DUMMYFUNCTION("""COMPUTED_VALUE"""),2)</f>
        <v>2</v>
      </c>
      <c r="T62" s="2">
        <f ca="1">IFERROR(__xludf.DUMMYFUNCTION("""COMPUTED_VALUE"""),2)</f>
        <v>2</v>
      </c>
      <c r="U62" s="2">
        <f ca="1">IFERROR(__xludf.DUMMYFUNCTION("""COMPUTED_VALUE"""),3)</f>
        <v>3</v>
      </c>
      <c r="V62" s="2">
        <f ca="1">IFERROR(__xludf.DUMMYFUNCTION("""COMPUTED_VALUE"""),3)</f>
        <v>3</v>
      </c>
      <c r="W62" s="2">
        <f ca="1">IFERROR(__xludf.DUMMYFUNCTION("""COMPUTED_VALUE"""),3)</f>
        <v>3</v>
      </c>
      <c r="X62" s="2">
        <f ca="1">IFERROR(__xludf.DUMMYFUNCTION("""COMPUTED_VALUE"""),8)</f>
        <v>8</v>
      </c>
      <c r="Y62" s="2">
        <f ca="1">IFERROR(__xludf.DUMMYFUNCTION("""COMPUTED_VALUE"""),8)</f>
        <v>8</v>
      </c>
      <c r="Z62" s="2">
        <f ca="1">IFERROR(__xludf.DUMMYFUNCTION("""COMPUTED_VALUE"""),9)</f>
        <v>9</v>
      </c>
      <c r="AA62" s="2">
        <f ca="1">IFERROR(__xludf.DUMMYFUNCTION("""COMPUTED_VALUE"""),9)</f>
        <v>9</v>
      </c>
      <c r="AB62" s="2">
        <f ca="1">IFERROR(__xludf.DUMMYFUNCTION("""COMPUTED_VALUE"""),9)</f>
        <v>9</v>
      </c>
      <c r="AC62" s="2">
        <f ca="1">IFERROR(__xludf.DUMMYFUNCTION("""COMPUTED_VALUE"""),9)</f>
        <v>9</v>
      </c>
      <c r="AD62" s="2">
        <f ca="1">IFERROR(__xludf.DUMMYFUNCTION("""COMPUTED_VALUE"""),9)</f>
        <v>9</v>
      </c>
      <c r="AE62" s="2">
        <f ca="1">IFERROR(__xludf.DUMMYFUNCTION("""COMPUTED_VALUE"""),9)</f>
        <v>9</v>
      </c>
      <c r="AF62" s="2">
        <f ca="1">IFERROR(__xludf.DUMMYFUNCTION("""COMPUTED_VALUE"""),9)</f>
        <v>9</v>
      </c>
      <c r="AG62" s="2">
        <f ca="1">IFERROR(__xludf.DUMMYFUNCTION("""COMPUTED_VALUE"""),9)</f>
        <v>9</v>
      </c>
      <c r="AH62" s="2">
        <f ca="1">IFERROR(__xludf.DUMMYFUNCTION("""COMPUTED_VALUE"""),9)</f>
        <v>9</v>
      </c>
      <c r="AI62" s="2">
        <f ca="1">IFERROR(__xludf.DUMMYFUNCTION("""COMPUTED_VALUE"""),9)</f>
        <v>9</v>
      </c>
      <c r="AJ62" s="2">
        <f ca="1">IFERROR(__xludf.DUMMYFUNCTION("""COMPUTED_VALUE"""),9)</f>
        <v>9</v>
      </c>
      <c r="AK62" s="2">
        <f ca="1">IFERROR(__xludf.DUMMYFUNCTION("""COMPUTED_VALUE"""),9)</f>
        <v>9</v>
      </c>
      <c r="AL62" s="2">
        <f ca="1">IFERROR(__xludf.DUMMYFUNCTION("""COMPUTED_VALUE"""),13)</f>
        <v>13</v>
      </c>
      <c r="AM62" s="2">
        <f ca="1">IFERROR(__xludf.DUMMYFUNCTION("""COMPUTED_VALUE"""),13)</f>
        <v>13</v>
      </c>
      <c r="AN62" s="2">
        <f ca="1">IFERROR(__xludf.DUMMYFUNCTION("""COMPUTED_VALUE"""),13)</f>
        <v>13</v>
      </c>
      <c r="AO62" s="2">
        <f ca="1">IFERROR(__xludf.DUMMYFUNCTION("""COMPUTED_VALUE"""),15)</f>
        <v>15</v>
      </c>
      <c r="AP62" s="2">
        <f ca="1">IFERROR(__xludf.DUMMYFUNCTION("""COMPUTED_VALUE"""),20)</f>
        <v>20</v>
      </c>
      <c r="AQ62" s="2">
        <f ca="1">IFERROR(__xludf.DUMMYFUNCTION("""COMPUTED_VALUE"""),23)</f>
        <v>23</v>
      </c>
      <c r="AR62" s="2">
        <f ca="1">IFERROR(__xludf.DUMMYFUNCTION("""COMPUTED_VALUE"""),36)</f>
        <v>36</v>
      </c>
      <c r="AS62" s="2">
        <f ca="1">IFERROR(__xludf.DUMMYFUNCTION("""COMPUTED_VALUE"""),40)</f>
        <v>40</v>
      </c>
      <c r="AT62" s="2">
        <f ca="1">IFERROR(__xludf.DUMMYFUNCTION("""COMPUTED_VALUE"""),51)</f>
        <v>51</v>
      </c>
      <c r="AU62" s="2">
        <f ca="1">IFERROR(__xludf.DUMMYFUNCTION("""COMPUTED_VALUE"""),85)</f>
        <v>85</v>
      </c>
    </row>
    <row r="63" spans="1:47" ht="12.5" x14ac:dyDescent="0.25">
      <c r="A63" s="2" t="str">
        <f ca="1">IFERROR(__xludf.DUMMYFUNCTION("""COMPUTED_VALUE"""),"")</f>
        <v/>
      </c>
      <c r="B63" s="2" t="str">
        <f ca="1">IFERROR(__xludf.DUMMYFUNCTION("""COMPUTED_VALUE"""),"Russia")</f>
        <v>Russia</v>
      </c>
      <c r="C63" s="2">
        <f ca="1">IFERROR(__xludf.DUMMYFUNCTION("""COMPUTED_VALUE"""),60)</f>
        <v>60</v>
      </c>
      <c r="D63" s="2">
        <f ca="1">IFERROR(__xludf.DUMMYFUNCTION("""COMPUTED_VALUE"""),90)</f>
        <v>90</v>
      </c>
      <c r="E63" s="2">
        <f ca="1">IFERROR(__xludf.DUMMYFUNCTION("""COMPUTED_VALUE"""),0)</f>
        <v>0</v>
      </c>
      <c r="F63" s="2">
        <f ca="1">IFERROR(__xludf.DUMMYFUNCTION("""COMPUTED_VALUE"""),0)</f>
        <v>0</v>
      </c>
      <c r="G63" s="2">
        <f ca="1">IFERROR(__xludf.DUMMYFUNCTION("""COMPUTED_VALUE"""),0)</f>
        <v>0</v>
      </c>
      <c r="H63" s="2">
        <f ca="1">IFERROR(__xludf.DUMMYFUNCTION("""COMPUTED_VALUE"""),0)</f>
        <v>0</v>
      </c>
      <c r="I63" s="2">
        <f ca="1">IFERROR(__xludf.DUMMYFUNCTION("""COMPUTED_VALUE"""),0)</f>
        <v>0</v>
      </c>
      <c r="J63" s="2">
        <f ca="1">IFERROR(__xludf.DUMMYFUNCTION("""COMPUTED_VALUE"""),0)</f>
        <v>0</v>
      </c>
      <c r="K63" s="2">
        <f ca="1">IFERROR(__xludf.DUMMYFUNCTION("""COMPUTED_VALUE"""),0)</f>
        <v>0</v>
      </c>
      <c r="L63" s="2">
        <f ca="1">IFERROR(__xludf.DUMMYFUNCTION("""COMPUTED_VALUE"""),0)</f>
        <v>0</v>
      </c>
      <c r="M63" s="2">
        <f ca="1">IFERROR(__xludf.DUMMYFUNCTION("""COMPUTED_VALUE"""),0)</f>
        <v>0</v>
      </c>
      <c r="N63" s="2">
        <f ca="1">IFERROR(__xludf.DUMMYFUNCTION("""COMPUTED_VALUE"""),2)</f>
        <v>2</v>
      </c>
      <c r="O63" s="2">
        <f ca="1">IFERROR(__xludf.DUMMYFUNCTION("""COMPUTED_VALUE"""),2)</f>
        <v>2</v>
      </c>
      <c r="P63" s="2">
        <f ca="1">IFERROR(__xludf.DUMMYFUNCTION("""COMPUTED_VALUE"""),2)</f>
        <v>2</v>
      </c>
      <c r="Q63" s="2">
        <f ca="1">IFERROR(__xludf.DUMMYFUNCTION("""COMPUTED_VALUE"""),2)</f>
        <v>2</v>
      </c>
      <c r="R63" s="2">
        <f ca="1">IFERROR(__xludf.DUMMYFUNCTION("""COMPUTED_VALUE"""),2)</f>
        <v>2</v>
      </c>
      <c r="S63" s="2">
        <f ca="1">IFERROR(__xludf.DUMMYFUNCTION("""COMPUTED_VALUE"""),2)</f>
        <v>2</v>
      </c>
      <c r="T63" s="2">
        <f ca="1">IFERROR(__xludf.DUMMYFUNCTION("""COMPUTED_VALUE"""),2)</f>
        <v>2</v>
      </c>
      <c r="U63" s="2">
        <f ca="1">IFERROR(__xludf.DUMMYFUNCTION("""COMPUTED_VALUE"""),2)</f>
        <v>2</v>
      </c>
      <c r="V63" s="2">
        <f ca="1">IFERROR(__xludf.DUMMYFUNCTION("""COMPUTED_VALUE"""),2)</f>
        <v>2</v>
      </c>
      <c r="W63" s="2">
        <f ca="1">IFERROR(__xludf.DUMMYFUNCTION("""COMPUTED_VALUE"""),2)</f>
        <v>2</v>
      </c>
      <c r="X63" s="2">
        <f ca="1">IFERROR(__xludf.DUMMYFUNCTION("""COMPUTED_VALUE"""),2)</f>
        <v>2</v>
      </c>
      <c r="Y63" s="2">
        <f ca="1">IFERROR(__xludf.DUMMYFUNCTION("""COMPUTED_VALUE"""),2)</f>
        <v>2</v>
      </c>
      <c r="Z63" s="2">
        <f ca="1">IFERROR(__xludf.DUMMYFUNCTION("""COMPUTED_VALUE"""),2)</f>
        <v>2</v>
      </c>
      <c r="AA63" s="2">
        <f ca="1">IFERROR(__xludf.DUMMYFUNCTION("""COMPUTED_VALUE"""),2)</f>
        <v>2</v>
      </c>
      <c r="AB63" s="2">
        <f ca="1">IFERROR(__xludf.DUMMYFUNCTION("""COMPUTED_VALUE"""),2)</f>
        <v>2</v>
      </c>
      <c r="AC63" s="2">
        <f ca="1">IFERROR(__xludf.DUMMYFUNCTION("""COMPUTED_VALUE"""),2)</f>
        <v>2</v>
      </c>
      <c r="AD63" s="2">
        <f ca="1">IFERROR(__xludf.DUMMYFUNCTION("""COMPUTED_VALUE"""),2)</f>
        <v>2</v>
      </c>
      <c r="AE63" s="2">
        <f ca="1">IFERROR(__xludf.DUMMYFUNCTION("""COMPUTED_VALUE"""),2)</f>
        <v>2</v>
      </c>
      <c r="AF63" s="2">
        <f ca="1">IFERROR(__xludf.DUMMYFUNCTION("""COMPUTED_VALUE"""),2)</f>
        <v>2</v>
      </c>
      <c r="AG63" s="2">
        <f ca="1">IFERROR(__xludf.DUMMYFUNCTION("""COMPUTED_VALUE"""),2)</f>
        <v>2</v>
      </c>
      <c r="AH63" s="2">
        <f ca="1">IFERROR(__xludf.DUMMYFUNCTION("""COMPUTED_VALUE"""),2)</f>
        <v>2</v>
      </c>
      <c r="AI63" s="2">
        <f ca="1">IFERROR(__xludf.DUMMYFUNCTION("""COMPUTED_VALUE"""),2)</f>
        <v>2</v>
      </c>
      <c r="AJ63" s="2">
        <f ca="1">IFERROR(__xludf.DUMMYFUNCTION("""COMPUTED_VALUE"""),2)</f>
        <v>2</v>
      </c>
      <c r="AK63" s="2">
        <f ca="1">IFERROR(__xludf.DUMMYFUNCTION("""COMPUTED_VALUE"""),2)</f>
        <v>2</v>
      </c>
      <c r="AL63" s="2">
        <f ca="1">IFERROR(__xludf.DUMMYFUNCTION("""COMPUTED_VALUE"""),2)</f>
        <v>2</v>
      </c>
      <c r="AM63" s="2">
        <f ca="1">IFERROR(__xludf.DUMMYFUNCTION("""COMPUTED_VALUE"""),2)</f>
        <v>2</v>
      </c>
      <c r="AN63" s="2">
        <f ca="1">IFERROR(__xludf.DUMMYFUNCTION("""COMPUTED_VALUE"""),2)</f>
        <v>2</v>
      </c>
      <c r="AO63" s="2">
        <f ca="1">IFERROR(__xludf.DUMMYFUNCTION("""COMPUTED_VALUE"""),2)</f>
        <v>2</v>
      </c>
      <c r="AP63" s="2">
        <f ca="1">IFERROR(__xludf.DUMMYFUNCTION("""COMPUTED_VALUE"""),2)</f>
        <v>2</v>
      </c>
      <c r="AQ63" s="2">
        <f ca="1">IFERROR(__xludf.DUMMYFUNCTION("""COMPUTED_VALUE"""),2)</f>
        <v>2</v>
      </c>
      <c r="AR63" s="2">
        <f ca="1">IFERROR(__xludf.DUMMYFUNCTION("""COMPUTED_VALUE"""),2)</f>
        <v>2</v>
      </c>
      <c r="AS63" s="2">
        <f ca="1">IFERROR(__xludf.DUMMYFUNCTION("""COMPUTED_VALUE"""),3)</f>
        <v>3</v>
      </c>
      <c r="AT63" s="2">
        <f ca="1">IFERROR(__xludf.DUMMYFUNCTION("""COMPUTED_VALUE"""),3)</f>
        <v>3</v>
      </c>
      <c r="AU63" s="2">
        <f ca="1">IFERROR(__xludf.DUMMYFUNCTION("""COMPUTED_VALUE"""),3)</f>
        <v>3</v>
      </c>
    </row>
    <row r="64" spans="1:47" ht="12.5" x14ac:dyDescent="0.25">
      <c r="A64" s="2" t="str">
        <f ca="1">IFERROR(__xludf.DUMMYFUNCTION("""COMPUTED_VALUE"""),"")</f>
        <v/>
      </c>
      <c r="B64" s="2" t="str">
        <f ca="1">IFERROR(__xludf.DUMMYFUNCTION("""COMPUTED_VALUE"""),"Sweden")</f>
        <v>Sweden</v>
      </c>
      <c r="C64" s="2">
        <f ca="1">IFERROR(__xludf.DUMMYFUNCTION("""COMPUTED_VALUE"""),63)</f>
        <v>63</v>
      </c>
      <c r="D64" s="2">
        <f ca="1">IFERROR(__xludf.DUMMYFUNCTION("""COMPUTED_VALUE"""),16)</f>
        <v>16</v>
      </c>
      <c r="E64" s="2">
        <f ca="1">IFERROR(__xludf.DUMMYFUNCTION("""COMPUTED_VALUE"""),0)</f>
        <v>0</v>
      </c>
      <c r="F64" s="2">
        <f ca="1">IFERROR(__xludf.DUMMYFUNCTION("""COMPUTED_VALUE"""),0)</f>
        <v>0</v>
      </c>
      <c r="G64" s="2">
        <f ca="1">IFERROR(__xludf.DUMMYFUNCTION("""COMPUTED_VALUE"""),0)</f>
        <v>0</v>
      </c>
      <c r="H64" s="2">
        <f ca="1">IFERROR(__xludf.DUMMYFUNCTION("""COMPUTED_VALUE"""),0)</f>
        <v>0</v>
      </c>
      <c r="I64" s="2">
        <f ca="1">IFERROR(__xludf.DUMMYFUNCTION("""COMPUTED_VALUE"""),0)</f>
        <v>0</v>
      </c>
      <c r="J64" s="2">
        <f ca="1">IFERROR(__xludf.DUMMYFUNCTION("""COMPUTED_VALUE"""),0)</f>
        <v>0</v>
      </c>
      <c r="K64" s="2">
        <f ca="1">IFERROR(__xludf.DUMMYFUNCTION("""COMPUTED_VALUE"""),0)</f>
        <v>0</v>
      </c>
      <c r="L64" s="2">
        <f ca="1">IFERROR(__xludf.DUMMYFUNCTION("""COMPUTED_VALUE"""),0)</f>
        <v>0</v>
      </c>
      <c r="M64" s="2">
        <f ca="1">IFERROR(__xludf.DUMMYFUNCTION("""COMPUTED_VALUE"""),0)</f>
        <v>0</v>
      </c>
      <c r="N64" s="2">
        <f ca="1">IFERROR(__xludf.DUMMYFUNCTION("""COMPUTED_VALUE"""),1)</f>
        <v>1</v>
      </c>
      <c r="O64" s="2">
        <f ca="1">IFERROR(__xludf.DUMMYFUNCTION("""COMPUTED_VALUE"""),1)</f>
        <v>1</v>
      </c>
      <c r="P64" s="2">
        <f ca="1">IFERROR(__xludf.DUMMYFUNCTION("""COMPUTED_VALUE"""),1)</f>
        <v>1</v>
      </c>
      <c r="Q64" s="2">
        <f ca="1">IFERROR(__xludf.DUMMYFUNCTION("""COMPUTED_VALUE"""),1)</f>
        <v>1</v>
      </c>
      <c r="R64" s="2">
        <f ca="1">IFERROR(__xludf.DUMMYFUNCTION("""COMPUTED_VALUE"""),1)</f>
        <v>1</v>
      </c>
      <c r="S64" s="2">
        <f ca="1">IFERROR(__xludf.DUMMYFUNCTION("""COMPUTED_VALUE"""),1)</f>
        <v>1</v>
      </c>
      <c r="T64" s="2">
        <f ca="1">IFERROR(__xludf.DUMMYFUNCTION("""COMPUTED_VALUE"""),1)</f>
        <v>1</v>
      </c>
      <c r="U64" s="2">
        <f ca="1">IFERROR(__xludf.DUMMYFUNCTION("""COMPUTED_VALUE"""),1)</f>
        <v>1</v>
      </c>
      <c r="V64" s="2">
        <f ca="1">IFERROR(__xludf.DUMMYFUNCTION("""COMPUTED_VALUE"""),1)</f>
        <v>1</v>
      </c>
      <c r="W64" s="2">
        <f ca="1">IFERROR(__xludf.DUMMYFUNCTION("""COMPUTED_VALUE"""),1)</f>
        <v>1</v>
      </c>
      <c r="X64" s="2">
        <f ca="1">IFERROR(__xludf.DUMMYFUNCTION("""COMPUTED_VALUE"""),1)</f>
        <v>1</v>
      </c>
      <c r="Y64" s="2">
        <f ca="1">IFERROR(__xludf.DUMMYFUNCTION("""COMPUTED_VALUE"""),1)</f>
        <v>1</v>
      </c>
      <c r="Z64" s="2">
        <f ca="1">IFERROR(__xludf.DUMMYFUNCTION("""COMPUTED_VALUE"""),1)</f>
        <v>1</v>
      </c>
      <c r="AA64" s="2">
        <f ca="1">IFERROR(__xludf.DUMMYFUNCTION("""COMPUTED_VALUE"""),1)</f>
        <v>1</v>
      </c>
      <c r="AB64" s="2">
        <f ca="1">IFERROR(__xludf.DUMMYFUNCTION("""COMPUTED_VALUE"""),1)</f>
        <v>1</v>
      </c>
      <c r="AC64" s="2">
        <f ca="1">IFERROR(__xludf.DUMMYFUNCTION("""COMPUTED_VALUE"""),1)</f>
        <v>1</v>
      </c>
      <c r="AD64" s="2">
        <f ca="1">IFERROR(__xludf.DUMMYFUNCTION("""COMPUTED_VALUE"""),1)</f>
        <v>1</v>
      </c>
      <c r="AE64" s="2">
        <f ca="1">IFERROR(__xludf.DUMMYFUNCTION("""COMPUTED_VALUE"""),1)</f>
        <v>1</v>
      </c>
      <c r="AF64" s="2">
        <f ca="1">IFERROR(__xludf.DUMMYFUNCTION("""COMPUTED_VALUE"""),1)</f>
        <v>1</v>
      </c>
      <c r="AG64" s="2">
        <f ca="1">IFERROR(__xludf.DUMMYFUNCTION("""COMPUTED_VALUE"""),1)</f>
        <v>1</v>
      </c>
      <c r="AH64" s="2">
        <f ca="1">IFERROR(__xludf.DUMMYFUNCTION("""COMPUTED_VALUE"""),1)</f>
        <v>1</v>
      </c>
      <c r="AI64" s="2">
        <f ca="1">IFERROR(__xludf.DUMMYFUNCTION("""COMPUTED_VALUE"""),1)</f>
        <v>1</v>
      </c>
      <c r="AJ64" s="2">
        <f ca="1">IFERROR(__xludf.DUMMYFUNCTION("""COMPUTED_VALUE"""),1)</f>
        <v>1</v>
      </c>
      <c r="AK64" s="2">
        <f ca="1">IFERROR(__xludf.DUMMYFUNCTION("""COMPUTED_VALUE"""),1)</f>
        <v>1</v>
      </c>
      <c r="AL64" s="2">
        <f ca="1">IFERROR(__xludf.DUMMYFUNCTION("""COMPUTED_VALUE"""),1)</f>
        <v>1</v>
      </c>
      <c r="AM64" s="2">
        <f ca="1">IFERROR(__xludf.DUMMYFUNCTION("""COMPUTED_VALUE"""),1)</f>
        <v>1</v>
      </c>
      <c r="AN64" s="2">
        <f ca="1">IFERROR(__xludf.DUMMYFUNCTION("""COMPUTED_VALUE"""),2)</f>
        <v>2</v>
      </c>
      <c r="AO64" s="2">
        <f ca="1">IFERROR(__xludf.DUMMYFUNCTION("""COMPUTED_VALUE"""),7)</f>
        <v>7</v>
      </c>
      <c r="AP64" s="2">
        <f ca="1">IFERROR(__xludf.DUMMYFUNCTION("""COMPUTED_VALUE"""),7)</f>
        <v>7</v>
      </c>
      <c r="AQ64" s="2">
        <f ca="1">IFERROR(__xludf.DUMMYFUNCTION("""COMPUTED_VALUE"""),12)</f>
        <v>12</v>
      </c>
      <c r="AR64" s="2">
        <f ca="1">IFERROR(__xludf.DUMMYFUNCTION("""COMPUTED_VALUE"""),14)</f>
        <v>14</v>
      </c>
      <c r="AS64" s="2">
        <f ca="1">IFERROR(__xludf.DUMMYFUNCTION("""COMPUTED_VALUE"""),15)</f>
        <v>15</v>
      </c>
      <c r="AT64" s="2">
        <f ca="1">IFERROR(__xludf.DUMMYFUNCTION("""COMPUTED_VALUE"""),21)</f>
        <v>21</v>
      </c>
      <c r="AU64" s="2">
        <f ca="1">IFERROR(__xludf.DUMMYFUNCTION("""COMPUTED_VALUE"""),35)</f>
        <v>35</v>
      </c>
    </row>
    <row r="65" spans="1:47" ht="12.5" x14ac:dyDescent="0.25">
      <c r="A65" s="2" t="str">
        <f ca="1">IFERROR(__xludf.DUMMYFUNCTION("""COMPUTED_VALUE"""),"Santa Clara, CA")</f>
        <v>Santa Clara, CA</v>
      </c>
      <c r="B65" s="2" t="str">
        <f ca="1">IFERROR(__xludf.DUMMYFUNCTION("""COMPUTED_VALUE"""),"US")</f>
        <v>US</v>
      </c>
      <c r="C65" s="2">
        <f ca="1">IFERROR(__xludf.DUMMYFUNCTION("""COMPUTED_VALUE"""),37.3541)</f>
        <v>37.354100000000003</v>
      </c>
      <c r="D65" s="2">
        <f ca="1">IFERROR(__xludf.DUMMYFUNCTION("""COMPUTED_VALUE"""),-121.9552)</f>
        <v>-121.9552</v>
      </c>
      <c r="E65" s="2">
        <f ca="1">IFERROR(__xludf.DUMMYFUNCTION("""COMPUTED_VALUE"""),0)</f>
        <v>0</v>
      </c>
      <c r="F65" s="2">
        <f ca="1">IFERROR(__xludf.DUMMYFUNCTION("""COMPUTED_VALUE"""),0)</f>
        <v>0</v>
      </c>
      <c r="G65" s="2">
        <f ca="1">IFERROR(__xludf.DUMMYFUNCTION("""COMPUTED_VALUE"""),0)</f>
        <v>0</v>
      </c>
      <c r="H65" s="2">
        <f ca="1">IFERROR(__xludf.DUMMYFUNCTION("""COMPUTED_VALUE"""),0)</f>
        <v>0</v>
      </c>
      <c r="I65" s="2">
        <f ca="1">IFERROR(__xludf.DUMMYFUNCTION("""COMPUTED_VALUE"""),0)</f>
        <v>0</v>
      </c>
      <c r="J65" s="2">
        <f ca="1">IFERROR(__xludf.DUMMYFUNCTION("""COMPUTED_VALUE"""),0)</f>
        <v>0</v>
      </c>
      <c r="K65" s="2">
        <f ca="1">IFERROR(__xludf.DUMMYFUNCTION("""COMPUTED_VALUE"""),0)</f>
        <v>0</v>
      </c>
      <c r="L65" s="2">
        <f ca="1">IFERROR(__xludf.DUMMYFUNCTION("""COMPUTED_VALUE"""),0)</f>
        <v>0</v>
      </c>
      <c r="M65" s="2">
        <f ca="1">IFERROR(__xludf.DUMMYFUNCTION("""COMPUTED_VALUE"""),0)</f>
        <v>0</v>
      </c>
      <c r="N65" s="2">
        <f ca="1">IFERROR(__xludf.DUMMYFUNCTION("""COMPUTED_VALUE"""),1)</f>
        <v>1</v>
      </c>
      <c r="O65" s="2">
        <f ca="1">IFERROR(__xludf.DUMMYFUNCTION("""COMPUTED_VALUE"""),1)</f>
        <v>1</v>
      </c>
      <c r="P65" s="2">
        <f ca="1">IFERROR(__xludf.DUMMYFUNCTION("""COMPUTED_VALUE"""),1)</f>
        <v>1</v>
      </c>
      <c r="Q65" s="2">
        <f ca="1">IFERROR(__xludf.DUMMYFUNCTION("""COMPUTED_VALUE"""),2)</f>
        <v>2</v>
      </c>
      <c r="R65" s="2">
        <f ca="1">IFERROR(__xludf.DUMMYFUNCTION("""COMPUTED_VALUE"""),2)</f>
        <v>2</v>
      </c>
      <c r="S65" s="2">
        <f ca="1">IFERROR(__xludf.DUMMYFUNCTION("""COMPUTED_VALUE"""),2)</f>
        <v>2</v>
      </c>
      <c r="T65" s="2">
        <f ca="1">IFERROR(__xludf.DUMMYFUNCTION("""COMPUTED_VALUE"""),2)</f>
        <v>2</v>
      </c>
      <c r="U65" s="2">
        <f ca="1">IFERROR(__xludf.DUMMYFUNCTION("""COMPUTED_VALUE"""),2)</f>
        <v>2</v>
      </c>
      <c r="V65" s="2">
        <f ca="1">IFERROR(__xludf.DUMMYFUNCTION("""COMPUTED_VALUE"""),2)</f>
        <v>2</v>
      </c>
      <c r="W65" s="2">
        <f ca="1">IFERROR(__xludf.DUMMYFUNCTION("""COMPUTED_VALUE"""),2)</f>
        <v>2</v>
      </c>
      <c r="X65" s="2">
        <f ca="1">IFERROR(__xludf.DUMMYFUNCTION("""COMPUTED_VALUE"""),2)</f>
        <v>2</v>
      </c>
      <c r="Y65" s="2">
        <f ca="1">IFERROR(__xludf.DUMMYFUNCTION("""COMPUTED_VALUE"""),2)</f>
        <v>2</v>
      </c>
      <c r="Z65" s="2">
        <f ca="1">IFERROR(__xludf.DUMMYFUNCTION("""COMPUTED_VALUE"""),2)</f>
        <v>2</v>
      </c>
      <c r="AA65" s="2">
        <f ca="1">IFERROR(__xludf.DUMMYFUNCTION("""COMPUTED_VALUE"""),2)</f>
        <v>2</v>
      </c>
      <c r="AB65" s="2">
        <f ca="1">IFERROR(__xludf.DUMMYFUNCTION("""COMPUTED_VALUE"""),2)</f>
        <v>2</v>
      </c>
      <c r="AC65" s="2">
        <f ca="1">IFERROR(__xludf.DUMMYFUNCTION("""COMPUTED_VALUE"""),2)</f>
        <v>2</v>
      </c>
      <c r="AD65" s="2">
        <f ca="1">IFERROR(__xludf.DUMMYFUNCTION("""COMPUTED_VALUE"""),2)</f>
        <v>2</v>
      </c>
      <c r="AE65" s="2">
        <f ca="1">IFERROR(__xludf.DUMMYFUNCTION("""COMPUTED_VALUE"""),2)</f>
        <v>2</v>
      </c>
      <c r="AF65" s="2">
        <f ca="1">IFERROR(__xludf.DUMMYFUNCTION("""COMPUTED_VALUE"""),2)</f>
        <v>2</v>
      </c>
      <c r="AG65" s="2">
        <f ca="1">IFERROR(__xludf.DUMMYFUNCTION("""COMPUTED_VALUE"""),2)</f>
        <v>2</v>
      </c>
      <c r="AH65" s="2">
        <f ca="1">IFERROR(__xludf.DUMMYFUNCTION("""COMPUTED_VALUE"""),2)</f>
        <v>2</v>
      </c>
      <c r="AI65" s="2">
        <f ca="1">IFERROR(__xludf.DUMMYFUNCTION("""COMPUTED_VALUE"""),2)</f>
        <v>2</v>
      </c>
      <c r="AJ65" s="2">
        <f ca="1">IFERROR(__xludf.DUMMYFUNCTION("""COMPUTED_VALUE"""),2)</f>
        <v>2</v>
      </c>
      <c r="AK65" s="2">
        <f ca="1">IFERROR(__xludf.DUMMYFUNCTION("""COMPUTED_VALUE"""),2)</f>
        <v>2</v>
      </c>
      <c r="AL65" s="2">
        <f ca="1">IFERROR(__xludf.DUMMYFUNCTION("""COMPUTED_VALUE"""),2)</f>
        <v>2</v>
      </c>
      <c r="AM65" s="2">
        <f ca="1">IFERROR(__xludf.DUMMYFUNCTION("""COMPUTED_VALUE"""),2)</f>
        <v>2</v>
      </c>
      <c r="AN65" s="2">
        <f ca="1">IFERROR(__xludf.DUMMYFUNCTION("""COMPUTED_VALUE"""),2)</f>
        <v>2</v>
      </c>
      <c r="AO65" s="2">
        <f ca="1">IFERROR(__xludf.DUMMYFUNCTION("""COMPUTED_VALUE"""),2)</f>
        <v>2</v>
      </c>
      <c r="AP65" s="2">
        <f ca="1">IFERROR(__xludf.DUMMYFUNCTION("""COMPUTED_VALUE"""),2)</f>
        <v>2</v>
      </c>
      <c r="AQ65" s="2">
        <f ca="1">IFERROR(__xludf.DUMMYFUNCTION("""COMPUTED_VALUE"""),3)</f>
        <v>3</v>
      </c>
      <c r="AR65" s="2">
        <f ca="1">IFERROR(__xludf.DUMMYFUNCTION("""COMPUTED_VALUE"""),3)</f>
        <v>3</v>
      </c>
      <c r="AS65" s="2">
        <f ca="1">IFERROR(__xludf.DUMMYFUNCTION("""COMPUTED_VALUE"""),9)</f>
        <v>9</v>
      </c>
      <c r="AT65" s="2">
        <f ca="1">IFERROR(__xludf.DUMMYFUNCTION("""COMPUTED_VALUE"""),11)</f>
        <v>11</v>
      </c>
      <c r="AU65" s="2">
        <f ca="1">IFERROR(__xludf.DUMMYFUNCTION("""COMPUTED_VALUE"""),11)</f>
        <v>11</v>
      </c>
    </row>
    <row r="66" spans="1:47" ht="12.5" x14ac:dyDescent="0.25">
      <c r="A66" s="2" t="str">
        <f ca="1">IFERROR(__xludf.DUMMYFUNCTION("""COMPUTED_VALUE"""),"")</f>
        <v/>
      </c>
      <c r="B66" s="2" t="str">
        <f ca="1">IFERROR(__xludf.DUMMYFUNCTION("""COMPUTED_VALUE"""),"Spain")</f>
        <v>Spain</v>
      </c>
      <c r="C66" s="2">
        <f ca="1">IFERROR(__xludf.DUMMYFUNCTION("""COMPUTED_VALUE"""),40)</f>
        <v>40</v>
      </c>
      <c r="D66" s="2">
        <f ca="1">IFERROR(__xludf.DUMMYFUNCTION("""COMPUTED_VALUE"""),-4)</f>
        <v>-4</v>
      </c>
      <c r="E66" s="2">
        <f ca="1">IFERROR(__xludf.DUMMYFUNCTION("""COMPUTED_VALUE"""),0)</f>
        <v>0</v>
      </c>
      <c r="F66" s="2">
        <f ca="1">IFERROR(__xludf.DUMMYFUNCTION("""COMPUTED_VALUE"""),0)</f>
        <v>0</v>
      </c>
      <c r="G66" s="2">
        <f ca="1">IFERROR(__xludf.DUMMYFUNCTION("""COMPUTED_VALUE"""),0)</f>
        <v>0</v>
      </c>
      <c r="H66" s="2">
        <f ca="1">IFERROR(__xludf.DUMMYFUNCTION("""COMPUTED_VALUE"""),0)</f>
        <v>0</v>
      </c>
      <c r="I66" s="2">
        <f ca="1">IFERROR(__xludf.DUMMYFUNCTION("""COMPUTED_VALUE"""),0)</f>
        <v>0</v>
      </c>
      <c r="J66" s="2">
        <f ca="1">IFERROR(__xludf.DUMMYFUNCTION("""COMPUTED_VALUE"""),0)</f>
        <v>0</v>
      </c>
      <c r="K66" s="2">
        <f ca="1">IFERROR(__xludf.DUMMYFUNCTION("""COMPUTED_VALUE"""),0)</f>
        <v>0</v>
      </c>
      <c r="L66" s="2">
        <f ca="1">IFERROR(__xludf.DUMMYFUNCTION("""COMPUTED_VALUE"""),0)</f>
        <v>0</v>
      </c>
      <c r="M66" s="2">
        <f ca="1">IFERROR(__xludf.DUMMYFUNCTION("""COMPUTED_VALUE"""),0)</f>
        <v>0</v>
      </c>
      <c r="N66" s="2">
        <f ca="1">IFERROR(__xludf.DUMMYFUNCTION("""COMPUTED_VALUE"""),0)</f>
        <v>0</v>
      </c>
      <c r="O66" s="2">
        <f ca="1">IFERROR(__xludf.DUMMYFUNCTION("""COMPUTED_VALUE"""),1)</f>
        <v>1</v>
      </c>
      <c r="P66" s="2">
        <f ca="1">IFERROR(__xludf.DUMMYFUNCTION("""COMPUTED_VALUE"""),1)</f>
        <v>1</v>
      </c>
      <c r="Q66" s="2">
        <f ca="1">IFERROR(__xludf.DUMMYFUNCTION("""COMPUTED_VALUE"""),1)</f>
        <v>1</v>
      </c>
      <c r="R66" s="2">
        <f ca="1">IFERROR(__xludf.DUMMYFUNCTION("""COMPUTED_VALUE"""),1)</f>
        <v>1</v>
      </c>
      <c r="S66" s="2">
        <f ca="1">IFERROR(__xludf.DUMMYFUNCTION("""COMPUTED_VALUE"""),1)</f>
        <v>1</v>
      </c>
      <c r="T66" s="2">
        <f ca="1">IFERROR(__xludf.DUMMYFUNCTION("""COMPUTED_VALUE"""),1)</f>
        <v>1</v>
      </c>
      <c r="U66" s="2">
        <f ca="1">IFERROR(__xludf.DUMMYFUNCTION("""COMPUTED_VALUE"""),1)</f>
        <v>1</v>
      </c>
      <c r="V66" s="2">
        <f ca="1">IFERROR(__xludf.DUMMYFUNCTION("""COMPUTED_VALUE"""),1)</f>
        <v>1</v>
      </c>
      <c r="W66" s="2">
        <f ca="1">IFERROR(__xludf.DUMMYFUNCTION("""COMPUTED_VALUE"""),2)</f>
        <v>2</v>
      </c>
      <c r="X66" s="2">
        <f ca="1">IFERROR(__xludf.DUMMYFUNCTION("""COMPUTED_VALUE"""),2)</f>
        <v>2</v>
      </c>
      <c r="Y66" s="2">
        <f ca="1">IFERROR(__xludf.DUMMYFUNCTION("""COMPUTED_VALUE"""),2)</f>
        <v>2</v>
      </c>
      <c r="Z66" s="2">
        <f ca="1">IFERROR(__xludf.DUMMYFUNCTION("""COMPUTED_VALUE"""),2)</f>
        <v>2</v>
      </c>
      <c r="AA66" s="2">
        <f ca="1">IFERROR(__xludf.DUMMYFUNCTION("""COMPUTED_VALUE"""),2)</f>
        <v>2</v>
      </c>
      <c r="AB66" s="2">
        <f ca="1">IFERROR(__xludf.DUMMYFUNCTION("""COMPUTED_VALUE"""),2)</f>
        <v>2</v>
      </c>
      <c r="AC66" s="2">
        <f ca="1">IFERROR(__xludf.DUMMYFUNCTION("""COMPUTED_VALUE"""),2)</f>
        <v>2</v>
      </c>
      <c r="AD66" s="2">
        <f ca="1">IFERROR(__xludf.DUMMYFUNCTION("""COMPUTED_VALUE"""),2)</f>
        <v>2</v>
      </c>
      <c r="AE66" s="2">
        <f ca="1">IFERROR(__xludf.DUMMYFUNCTION("""COMPUTED_VALUE"""),2)</f>
        <v>2</v>
      </c>
      <c r="AF66" s="2">
        <f ca="1">IFERROR(__xludf.DUMMYFUNCTION("""COMPUTED_VALUE"""),2)</f>
        <v>2</v>
      </c>
      <c r="AG66" s="2">
        <f ca="1">IFERROR(__xludf.DUMMYFUNCTION("""COMPUTED_VALUE"""),2)</f>
        <v>2</v>
      </c>
      <c r="AH66" s="2">
        <f ca="1">IFERROR(__xludf.DUMMYFUNCTION("""COMPUTED_VALUE"""),2)</f>
        <v>2</v>
      </c>
      <c r="AI66" s="2">
        <f ca="1">IFERROR(__xludf.DUMMYFUNCTION("""COMPUTED_VALUE"""),2)</f>
        <v>2</v>
      </c>
      <c r="AJ66" s="2">
        <f ca="1">IFERROR(__xludf.DUMMYFUNCTION("""COMPUTED_VALUE"""),2)</f>
        <v>2</v>
      </c>
      <c r="AK66" s="2">
        <f ca="1">IFERROR(__xludf.DUMMYFUNCTION("""COMPUTED_VALUE"""),2)</f>
        <v>2</v>
      </c>
      <c r="AL66" s="2">
        <f ca="1">IFERROR(__xludf.DUMMYFUNCTION("""COMPUTED_VALUE"""),2)</f>
        <v>2</v>
      </c>
      <c r="AM66" s="2">
        <f ca="1">IFERROR(__xludf.DUMMYFUNCTION("""COMPUTED_VALUE"""),6)</f>
        <v>6</v>
      </c>
      <c r="AN66" s="2">
        <f ca="1">IFERROR(__xludf.DUMMYFUNCTION("""COMPUTED_VALUE"""),13)</f>
        <v>13</v>
      </c>
      <c r="AO66" s="2">
        <f ca="1">IFERROR(__xludf.DUMMYFUNCTION("""COMPUTED_VALUE"""),15)</f>
        <v>15</v>
      </c>
      <c r="AP66" s="2">
        <f ca="1">IFERROR(__xludf.DUMMYFUNCTION("""COMPUTED_VALUE"""),32)</f>
        <v>32</v>
      </c>
      <c r="AQ66" s="2">
        <f ca="1">IFERROR(__xludf.DUMMYFUNCTION("""COMPUTED_VALUE"""),45)</f>
        <v>45</v>
      </c>
      <c r="AR66" s="2">
        <f ca="1">IFERROR(__xludf.DUMMYFUNCTION("""COMPUTED_VALUE"""),84)</f>
        <v>84</v>
      </c>
      <c r="AS66" s="2">
        <f ca="1">IFERROR(__xludf.DUMMYFUNCTION("""COMPUTED_VALUE"""),120)</f>
        <v>120</v>
      </c>
      <c r="AT66" s="2">
        <f ca="1">IFERROR(__xludf.DUMMYFUNCTION("""COMPUTED_VALUE"""),165)</f>
        <v>165</v>
      </c>
      <c r="AU66" s="2">
        <f ca="1">IFERROR(__xludf.DUMMYFUNCTION("""COMPUTED_VALUE"""),222)</f>
        <v>222</v>
      </c>
    </row>
    <row r="67" spans="1:47" ht="12.5" x14ac:dyDescent="0.25">
      <c r="A67" s="2" t="str">
        <f ca="1">IFERROR(__xludf.DUMMYFUNCTION("""COMPUTED_VALUE"""),"South Australia")</f>
        <v>South Australia</v>
      </c>
      <c r="B67" s="2" t="str">
        <f ca="1">IFERROR(__xludf.DUMMYFUNCTION("""COMPUTED_VALUE"""),"Australia")</f>
        <v>Australia</v>
      </c>
      <c r="C67" s="2">
        <f ca="1">IFERROR(__xludf.DUMMYFUNCTION("""COMPUTED_VALUE"""),-34.9285)</f>
        <v>-34.9285</v>
      </c>
      <c r="D67" s="2">
        <f ca="1">IFERROR(__xludf.DUMMYFUNCTION("""COMPUTED_VALUE"""),138.6007)</f>
        <v>138.60069999999999</v>
      </c>
      <c r="E67" s="2">
        <f ca="1">IFERROR(__xludf.DUMMYFUNCTION("""COMPUTED_VALUE"""),0)</f>
        <v>0</v>
      </c>
      <c r="F67" s="2">
        <f ca="1">IFERROR(__xludf.DUMMYFUNCTION("""COMPUTED_VALUE"""),0)</f>
        <v>0</v>
      </c>
      <c r="G67" s="2">
        <f ca="1">IFERROR(__xludf.DUMMYFUNCTION("""COMPUTED_VALUE"""),0)</f>
        <v>0</v>
      </c>
      <c r="H67" s="2">
        <f ca="1">IFERROR(__xludf.DUMMYFUNCTION("""COMPUTED_VALUE"""),0)</f>
        <v>0</v>
      </c>
      <c r="I67" s="2">
        <f ca="1">IFERROR(__xludf.DUMMYFUNCTION("""COMPUTED_VALUE"""),0)</f>
        <v>0</v>
      </c>
      <c r="J67" s="2">
        <f ca="1">IFERROR(__xludf.DUMMYFUNCTION("""COMPUTED_VALUE"""),0)</f>
        <v>0</v>
      </c>
      <c r="K67" s="2">
        <f ca="1">IFERROR(__xludf.DUMMYFUNCTION("""COMPUTED_VALUE"""),0)</f>
        <v>0</v>
      </c>
      <c r="L67" s="2">
        <f ca="1">IFERROR(__xludf.DUMMYFUNCTION("""COMPUTED_VALUE"""),0)</f>
        <v>0</v>
      </c>
      <c r="M67" s="2">
        <f ca="1">IFERROR(__xludf.DUMMYFUNCTION("""COMPUTED_VALUE"""),0)</f>
        <v>0</v>
      </c>
      <c r="N67" s="2">
        <f ca="1">IFERROR(__xludf.DUMMYFUNCTION("""COMPUTED_VALUE"""),0)</f>
        <v>0</v>
      </c>
      <c r="O67" s="2">
        <f ca="1">IFERROR(__xludf.DUMMYFUNCTION("""COMPUTED_VALUE"""),1)</f>
        <v>1</v>
      </c>
      <c r="P67" s="2">
        <f ca="1">IFERROR(__xludf.DUMMYFUNCTION("""COMPUTED_VALUE"""),2)</f>
        <v>2</v>
      </c>
      <c r="Q67" s="2">
        <f ca="1">IFERROR(__xludf.DUMMYFUNCTION("""COMPUTED_VALUE"""),2)</f>
        <v>2</v>
      </c>
      <c r="R67" s="2">
        <f ca="1">IFERROR(__xludf.DUMMYFUNCTION("""COMPUTED_VALUE"""),2)</f>
        <v>2</v>
      </c>
      <c r="S67" s="2">
        <f ca="1">IFERROR(__xludf.DUMMYFUNCTION("""COMPUTED_VALUE"""),2)</f>
        <v>2</v>
      </c>
      <c r="T67" s="2">
        <f ca="1">IFERROR(__xludf.DUMMYFUNCTION("""COMPUTED_VALUE"""),2)</f>
        <v>2</v>
      </c>
      <c r="U67" s="2">
        <f ca="1">IFERROR(__xludf.DUMMYFUNCTION("""COMPUTED_VALUE"""),2)</f>
        <v>2</v>
      </c>
      <c r="V67" s="2">
        <f ca="1">IFERROR(__xludf.DUMMYFUNCTION("""COMPUTED_VALUE"""),2)</f>
        <v>2</v>
      </c>
      <c r="W67" s="2">
        <f ca="1">IFERROR(__xludf.DUMMYFUNCTION("""COMPUTED_VALUE"""),2)</f>
        <v>2</v>
      </c>
      <c r="X67" s="2">
        <f ca="1">IFERROR(__xludf.DUMMYFUNCTION("""COMPUTED_VALUE"""),2)</f>
        <v>2</v>
      </c>
      <c r="Y67" s="2">
        <f ca="1">IFERROR(__xludf.DUMMYFUNCTION("""COMPUTED_VALUE"""),2)</f>
        <v>2</v>
      </c>
      <c r="Z67" s="2">
        <f ca="1">IFERROR(__xludf.DUMMYFUNCTION("""COMPUTED_VALUE"""),2)</f>
        <v>2</v>
      </c>
      <c r="AA67" s="2">
        <f ca="1">IFERROR(__xludf.DUMMYFUNCTION("""COMPUTED_VALUE"""),2)</f>
        <v>2</v>
      </c>
      <c r="AB67" s="2">
        <f ca="1">IFERROR(__xludf.DUMMYFUNCTION("""COMPUTED_VALUE"""),2)</f>
        <v>2</v>
      </c>
      <c r="AC67" s="2">
        <f ca="1">IFERROR(__xludf.DUMMYFUNCTION("""COMPUTED_VALUE"""),2)</f>
        <v>2</v>
      </c>
      <c r="AD67" s="2">
        <f ca="1">IFERROR(__xludf.DUMMYFUNCTION("""COMPUTED_VALUE"""),2)</f>
        <v>2</v>
      </c>
      <c r="AE67" s="2">
        <f ca="1">IFERROR(__xludf.DUMMYFUNCTION("""COMPUTED_VALUE"""),2)</f>
        <v>2</v>
      </c>
      <c r="AF67" s="2">
        <f ca="1">IFERROR(__xludf.DUMMYFUNCTION("""COMPUTED_VALUE"""),2)</f>
        <v>2</v>
      </c>
      <c r="AG67" s="2">
        <f ca="1">IFERROR(__xludf.DUMMYFUNCTION("""COMPUTED_VALUE"""),2)</f>
        <v>2</v>
      </c>
      <c r="AH67" s="2">
        <f ca="1">IFERROR(__xludf.DUMMYFUNCTION("""COMPUTED_VALUE"""),2)</f>
        <v>2</v>
      </c>
      <c r="AI67" s="2">
        <f ca="1">IFERROR(__xludf.DUMMYFUNCTION("""COMPUTED_VALUE"""),2)</f>
        <v>2</v>
      </c>
      <c r="AJ67" s="2">
        <f ca="1">IFERROR(__xludf.DUMMYFUNCTION("""COMPUTED_VALUE"""),2)</f>
        <v>2</v>
      </c>
      <c r="AK67" s="2">
        <f ca="1">IFERROR(__xludf.DUMMYFUNCTION("""COMPUTED_VALUE"""),2)</f>
        <v>2</v>
      </c>
      <c r="AL67" s="2">
        <f ca="1">IFERROR(__xludf.DUMMYFUNCTION("""COMPUTED_VALUE"""),2)</f>
        <v>2</v>
      </c>
      <c r="AM67" s="2">
        <f ca="1">IFERROR(__xludf.DUMMYFUNCTION("""COMPUTED_VALUE"""),2)</f>
        <v>2</v>
      </c>
      <c r="AN67" s="2">
        <f ca="1">IFERROR(__xludf.DUMMYFUNCTION("""COMPUTED_VALUE"""),2)</f>
        <v>2</v>
      </c>
      <c r="AO67" s="2">
        <f ca="1">IFERROR(__xludf.DUMMYFUNCTION("""COMPUTED_VALUE"""),2)</f>
        <v>2</v>
      </c>
      <c r="AP67" s="2">
        <f ca="1">IFERROR(__xludf.DUMMYFUNCTION("""COMPUTED_VALUE"""),2)</f>
        <v>2</v>
      </c>
      <c r="AQ67" s="2">
        <f ca="1">IFERROR(__xludf.DUMMYFUNCTION("""COMPUTED_VALUE"""),3)</f>
        <v>3</v>
      </c>
      <c r="AR67" s="2">
        <f ca="1">IFERROR(__xludf.DUMMYFUNCTION("""COMPUTED_VALUE"""),3)</f>
        <v>3</v>
      </c>
      <c r="AS67" s="2">
        <f ca="1">IFERROR(__xludf.DUMMYFUNCTION("""COMPUTED_VALUE"""),3)</f>
        <v>3</v>
      </c>
      <c r="AT67" s="2">
        <f ca="1">IFERROR(__xludf.DUMMYFUNCTION("""COMPUTED_VALUE"""),3)</f>
        <v>3</v>
      </c>
      <c r="AU67" s="2">
        <f ca="1">IFERROR(__xludf.DUMMYFUNCTION("""COMPUTED_VALUE"""),5)</f>
        <v>5</v>
      </c>
    </row>
    <row r="68" spans="1:47" ht="12.5" x14ac:dyDescent="0.25">
      <c r="A68" s="2" t="str">
        <f ca="1">IFERROR(__xludf.DUMMYFUNCTION("""COMPUTED_VALUE"""),"Boston, MA")</f>
        <v>Boston, MA</v>
      </c>
      <c r="B68" s="2" t="str">
        <f ca="1">IFERROR(__xludf.DUMMYFUNCTION("""COMPUTED_VALUE"""),"US")</f>
        <v>US</v>
      </c>
      <c r="C68" s="2">
        <f ca="1">IFERROR(__xludf.DUMMYFUNCTION("""COMPUTED_VALUE"""),42.3601)</f>
        <v>42.360100000000003</v>
      </c>
      <c r="D68" s="2">
        <f ca="1">IFERROR(__xludf.DUMMYFUNCTION("""COMPUTED_VALUE"""),-71.0589)</f>
        <v>-71.058899999999994</v>
      </c>
      <c r="E68" s="2">
        <f ca="1">IFERROR(__xludf.DUMMYFUNCTION("""COMPUTED_VALUE"""),0)</f>
        <v>0</v>
      </c>
      <c r="F68" s="2">
        <f ca="1">IFERROR(__xludf.DUMMYFUNCTION("""COMPUTED_VALUE"""),0)</f>
        <v>0</v>
      </c>
      <c r="G68" s="2">
        <f ca="1">IFERROR(__xludf.DUMMYFUNCTION("""COMPUTED_VALUE"""),0)</f>
        <v>0</v>
      </c>
      <c r="H68" s="2">
        <f ca="1">IFERROR(__xludf.DUMMYFUNCTION("""COMPUTED_VALUE"""),0)</f>
        <v>0</v>
      </c>
      <c r="I68" s="2">
        <f ca="1">IFERROR(__xludf.DUMMYFUNCTION("""COMPUTED_VALUE"""),0)</f>
        <v>0</v>
      </c>
      <c r="J68" s="2">
        <f ca="1">IFERROR(__xludf.DUMMYFUNCTION("""COMPUTED_VALUE"""),0)</f>
        <v>0</v>
      </c>
      <c r="K68" s="2">
        <f ca="1">IFERROR(__xludf.DUMMYFUNCTION("""COMPUTED_VALUE"""),0)</f>
        <v>0</v>
      </c>
      <c r="L68" s="2">
        <f ca="1">IFERROR(__xludf.DUMMYFUNCTION("""COMPUTED_VALUE"""),0)</f>
        <v>0</v>
      </c>
      <c r="M68" s="2">
        <f ca="1">IFERROR(__xludf.DUMMYFUNCTION("""COMPUTED_VALUE"""),0)</f>
        <v>0</v>
      </c>
      <c r="N68" s="2">
        <f ca="1">IFERROR(__xludf.DUMMYFUNCTION("""COMPUTED_VALUE"""),0)</f>
        <v>0</v>
      </c>
      <c r="O68" s="2">
        <f ca="1">IFERROR(__xludf.DUMMYFUNCTION("""COMPUTED_VALUE"""),1)</f>
        <v>1</v>
      </c>
      <c r="P68" s="2">
        <f ca="1">IFERROR(__xludf.DUMMYFUNCTION("""COMPUTED_VALUE"""),1)</f>
        <v>1</v>
      </c>
      <c r="Q68" s="2">
        <f ca="1">IFERROR(__xludf.DUMMYFUNCTION("""COMPUTED_VALUE"""),1)</f>
        <v>1</v>
      </c>
      <c r="R68" s="2">
        <f ca="1">IFERROR(__xludf.DUMMYFUNCTION("""COMPUTED_VALUE"""),1)</f>
        <v>1</v>
      </c>
      <c r="S68" s="2">
        <f ca="1">IFERROR(__xludf.DUMMYFUNCTION("""COMPUTED_VALUE"""),1)</f>
        <v>1</v>
      </c>
      <c r="T68" s="2">
        <f ca="1">IFERROR(__xludf.DUMMYFUNCTION("""COMPUTED_VALUE"""),1)</f>
        <v>1</v>
      </c>
      <c r="U68" s="2">
        <f ca="1">IFERROR(__xludf.DUMMYFUNCTION("""COMPUTED_VALUE"""),1)</f>
        <v>1</v>
      </c>
      <c r="V68" s="2">
        <f ca="1">IFERROR(__xludf.DUMMYFUNCTION("""COMPUTED_VALUE"""),1)</f>
        <v>1</v>
      </c>
      <c r="W68" s="2">
        <f ca="1">IFERROR(__xludf.DUMMYFUNCTION("""COMPUTED_VALUE"""),1)</f>
        <v>1</v>
      </c>
      <c r="X68" s="2">
        <f ca="1">IFERROR(__xludf.DUMMYFUNCTION("""COMPUTED_VALUE"""),1)</f>
        <v>1</v>
      </c>
      <c r="Y68" s="2">
        <f ca="1">IFERROR(__xludf.DUMMYFUNCTION("""COMPUTED_VALUE"""),1)</f>
        <v>1</v>
      </c>
      <c r="Z68" s="2">
        <f ca="1">IFERROR(__xludf.DUMMYFUNCTION("""COMPUTED_VALUE"""),1)</f>
        <v>1</v>
      </c>
      <c r="AA68" s="2">
        <f ca="1">IFERROR(__xludf.DUMMYFUNCTION("""COMPUTED_VALUE"""),1)</f>
        <v>1</v>
      </c>
      <c r="AB68" s="2">
        <f ca="1">IFERROR(__xludf.DUMMYFUNCTION("""COMPUTED_VALUE"""),1)</f>
        <v>1</v>
      </c>
      <c r="AC68" s="2">
        <f ca="1">IFERROR(__xludf.DUMMYFUNCTION("""COMPUTED_VALUE"""),1)</f>
        <v>1</v>
      </c>
      <c r="AD68" s="2">
        <f ca="1">IFERROR(__xludf.DUMMYFUNCTION("""COMPUTED_VALUE"""),1)</f>
        <v>1</v>
      </c>
      <c r="AE68" s="2">
        <f ca="1">IFERROR(__xludf.DUMMYFUNCTION("""COMPUTED_VALUE"""),1)</f>
        <v>1</v>
      </c>
      <c r="AF68" s="2">
        <f ca="1">IFERROR(__xludf.DUMMYFUNCTION("""COMPUTED_VALUE"""),1)</f>
        <v>1</v>
      </c>
      <c r="AG68" s="2">
        <f ca="1">IFERROR(__xludf.DUMMYFUNCTION("""COMPUTED_VALUE"""),1)</f>
        <v>1</v>
      </c>
      <c r="AH68" s="2">
        <f ca="1">IFERROR(__xludf.DUMMYFUNCTION("""COMPUTED_VALUE"""),1)</f>
        <v>1</v>
      </c>
      <c r="AI68" s="2">
        <f ca="1">IFERROR(__xludf.DUMMYFUNCTION("""COMPUTED_VALUE"""),1)</f>
        <v>1</v>
      </c>
      <c r="AJ68" s="2">
        <f ca="1">IFERROR(__xludf.DUMMYFUNCTION("""COMPUTED_VALUE"""),1)</f>
        <v>1</v>
      </c>
      <c r="AK68" s="2">
        <f ca="1">IFERROR(__xludf.DUMMYFUNCTION("""COMPUTED_VALUE"""),1)</f>
        <v>1</v>
      </c>
      <c r="AL68" s="2">
        <f ca="1">IFERROR(__xludf.DUMMYFUNCTION("""COMPUTED_VALUE"""),1)</f>
        <v>1</v>
      </c>
      <c r="AM68" s="2">
        <f ca="1">IFERROR(__xludf.DUMMYFUNCTION("""COMPUTED_VALUE"""),1)</f>
        <v>1</v>
      </c>
      <c r="AN68" s="2">
        <f ca="1">IFERROR(__xludf.DUMMYFUNCTION("""COMPUTED_VALUE"""),1)</f>
        <v>1</v>
      </c>
      <c r="AO68" s="2">
        <f ca="1">IFERROR(__xludf.DUMMYFUNCTION("""COMPUTED_VALUE"""),1)</f>
        <v>1</v>
      </c>
      <c r="AP68" s="2">
        <f ca="1">IFERROR(__xludf.DUMMYFUNCTION("""COMPUTED_VALUE"""),1)</f>
        <v>1</v>
      </c>
      <c r="AQ68" s="2">
        <f ca="1">IFERROR(__xludf.DUMMYFUNCTION("""COMPUTED_VALUE"""),1)</f>
        <v>1</v>
      </c>
      <c r="AR68" s="2">
        <f ca="1">IFERROR(__xludf.DUMMYFUNCTION("""COMPUTED_VALUE"""),1)</f>
        <v>1</v>
      </c>
      <c r="AS68" s="2">
        <f ca="1">IFERROR(__xludf.DUMMYFUNCTION("""COMPUTED_VALUE"""),1)</f>
        <v>1</v>
      </c>
      <c r="AT68" s="2">
        <f ca="1">IFERROR(__xludf.DUMMYFUNCTION("""COMPUTED_VALUE"""),1)</f>
        <v>1</v>
      </c>
      <c r="AU68" s="2">
        <f ca="1">IFERROR(__xludf.DUMMYFUNCTION("""COMPUTED_VALUE"""),1)</f>
        <v>1</v>
      </c>
    </row>
    <row r="69" spans="1:47" ht="12.5" x14ac:dyDescent="0.25">
      <c r="A69" s="2" t="str">
        <f ca="1">IFERROR(__xludf.DUMMYFUNCTION("""COMPUTED_VALUE"""),"San Benito, CA")</f>
        <v>San Benito, CA</v>
      </c>
      <c r="B69" s="2" t="str">
        <f ca="1">IFERROR(__xludf.DUMMYFUNCTION("""COMPUTED_VALUE"""),"US")</f>
        <v>US</v>
      </c>
      <c r="C69" s="2">
        <f ca="1">IFERROR(__xludf.DUMMYFUNCTION("""COMPUTED_VALUE"""),36.5761)</f>
        <v>36.576099999999997</v>
      </c>
      <c r="D69" s="2">
        <f ca="1">IFERROR(__xludf.DUMMYFUNCTION("""COMPUTED_VALUE"""),-120.9876)</f>
        <v>-120.9876</v>
      </c>
      <c r="E69" s="2">
        <f ca="1">IFERROR(__xludf.DUMMYFUNCTION("""COMPUTED_VALUE"""),0)</f>
        <v>0</v>
      </c>
      <c r="F69" s="2">
        <f ca="1">IFERROR(__xludf.DUMMYFUNCTION("""COMPUTED_VALUE"""),0)</f>
        <v>0</v>
      </c>
      <c r="G69" s="2">
        <f ca="1">IFERROR(__xludf.DUMMYFUNCTION("""COMPUTED_VALUE"""),0)</f>
        <v>0</v>
      </c>
      <c r="H69" s="2">
        <f ca="1">IFERROR(__xludf.DUMMYFUNCTION("""COMPUTED_VALUE"""),0)</f>
        <v>0</v>
      </c>
      <c r="I69" s="2">
        <f ca="1">IFERROR(__xludf.DUMMYFUNCTION("""COMPUTED_VALUE"""),0)</f>
        <v>0</v>
      </c>
      <c r="J69" s="2">
        <f ca="1">IFERROR(__xludf.DUMMYFUNCTION("""COMPUTED_VALUE"""),0)</f>
        <v>0</v>
      </c>
      <c r="K69" s="2">
        <f ca="1">IFERROR(__xludf.DUMMYFUNCTION("""COMPUTED_VALUE"""),0)</f>
        <v>0</v>
      </c>
      <c r="L69" s="2">
        <f ca="1">IFERROR(__xludf.DUMMYFUNCTION("""COMPUTED_VALUE"""),0)</f>
        <v>0</v>
      </c>
      <c r="M69" s="2">
        <f ca="1">IFERROR(__xludf.DUMMYFUNCTION("""COMPUTED_VALUE"""),0)</f>
        <v>0</v>
      </c>
      <c r="N69" s="2">
        <f ca="1">IFERROR(__xludf.DUMMYFUNCTION("""COMPUTED_VALUE"""),0)</f>
        <v>0</v>
      </c>
      <c r="O69" s="2">
        <f ca="1">IFERROR(__xludf.DUMMYFUNCTION("""COMPUTED_VALUE"""),0)</f>
        <v>0</v>
      </c>
      <c r="P69" s="2">
        <f ca="1">IFERROR(__xludf.DUMMYFUNCTION("""COMPUTED_VALUE"""),0)</f>
        <v>0</v>
      </c>
      <c r="Q69" s="2">
        <f ca="1">IFERROR(__xludf.DUMMYFUNCTION("""COMPUTED_VALUE"""),2)</f>
        <v>2</v>
      </c>
      <c r="R69" s="2">
        <f ca="1">IFERROR(__xludf.DUMMYFUNCTION("""COMPUTED_VALUE"""),2)</f>
        <v>2</v>
      </c>
      <c r="S69" s="2">
        <f ca="1">IFERROR(__xludf.DUMMYFUNCTION("""COMPUTED_VALUE"""),2)</f>
        <v>2</v>
      </c>
      <c r="T69" s="2">
        <f ca="1">IFERROR(__xludf.DUMMYFUNCTION("""COMPUTED_VALUE"""),2)</f>
        <v>2</v>
      </c>
      <c r="U69" s="2">
        <f ca="1">IFERROR(__xludf.DUMMYFUNCTION("""COMPUTED_VALUE"""),2)</f>
        <v>2</v>
      </c>
      <c r="V69" s="2">
        <f ca="1">IFERROR(__xludf.DUMMYFUNCTION("""COMPUTED_VALUE"""),2)</f>
        <v>2</v>
      </c>
      <c r="W69" s="2">
        <f ca="1">IFERROR(__xludf.DUMMYFUNCTION("""COMPUTED_VALUE"""),2)</f>
        <v>2</v>
      </c>
      <c r="X69" s="2">
        <f ca="1">IFERROR(__xludf.DUMMYFUNCTION("""COMPUTED_VALUE"""),2)</f>
        <v>2</v>
      </c>
      <c r="Y69" s="2">
        <f ca="1">IFERROR(__xludf.DUMMYFUNCTION("""COMPUTED_VALUE"""),2)</f>
        <v>2</v>
      </c>
      <c r="Z69" s="2">
        <f ca="1">IFERROR(__xludf.DUMMYFUNCTION("""COMPUTED_VALUE"""),2)</f>
        <v>2</v>
      </c>
      <c r="AA69" s="2">
        <f ca="1">IFERROR(__xludf.DUMMYFUNCTION("""COMPUTED_VALUE"""),2)</f>
        <v>2</v>
      </c>
      <c r="AB69" s="2">
        <f ca="1">IFERROR(__xludf.DUMMYFUNCTION("""COMPUTED_VALUE"""),2)</f>
        <v>2</v>
      </c>
      <c r="AC69" s="2">
        <f ca="1">IFERROR(__xludf.DUMMYFUNCTION("""COMPUTED_VALUE"""),2)</f>
        <v>2</v>
      </c>
      <c r="AD69" s="2">
        <f ca="1">IFERROR(__xludf.DUMMYFUNCTION("""COMPUTED_VALUE"""),2)</f>
        <v>2</v>
      </c>
      <c r="AE69" s="2">
        <f ca="1">IFERROR(__xludf.DUMMYFUNCTION("""COMPUTED_VALUE"""),2)</f>
        <v>2</v>
      </c>
      <c r="AF69" s="2">
        <f ca="1">IFERROR(__xludf.DUMMYFUNCTION("""COMPUTED_VALUE"""),2)</f>
        <v>2</v>
      </c>
      <c r="AG69" s="2">
        <f ca="1">IFERROR(__xludf.DUMMYFUNCTION("""COMPUTED_VALUE"""),2)</f>
        <v>2</v>
      </c>
      <c r="AH69" s="2">
        <f ca="1">IFERROR(__xludf.DUMMYFUNCTION("""COMPUTED_VALUE"""),2)</f>
        <v>2</v>
      </c>
      <c r="AI69" s="2">
        <f ca="1">IFERROR(__xludf.DUMMYFUNCTION("""COMPUTED_VALUE"""),2)</f>
        <v>2</v>
      </c>
      <c r="AJ69" s="2">
        <f ca="1">IFERROR(__xludf.DUMMYFUNCTION("""COMPUTED_VALUE"""),2)</f>
        <v>2</v>
      </c>
      <c r="AK69" s="2">
        <f ca="1">IFERROR(__xludf.DUMMYFUNCTION("""COMPUTED_VALUE"""),2)</f>
        <v>2</v>
      </c>
      <c r="AL69" s="2">
        <f ca="1">IFERROR(__xludf.DUMMYFUNCTION("""COMPUTED_VALUE"""),2)</f>
        <v>2</v>
      </c>
      <c r="AM69" s="2">
        <f ca="1">IFERROR(__xludf.DUMMYFUNCTION("""COMPUTED_VALUE"""),2)</f>
        <v>2</v>
      </c>
      <c r="AN69" s="2">
        <f ca="1">IFERROR(__xludf.DUMMYFUNCTION("""COMPUTED_VALUE"""),2)</f>
        <v>2</v>
      </c>
      <c r="AO69" s="2">
        <f ca="1">IFERROR(__xludf.DUMMYFUNCTION("""COMPUTED_VALUE"""),2)</f>
        <v>2</v>
      </c>
      <c r="AP69" s="2">
        <f ca="1">IFERROR(__xludf.DUMMYFUNCTION("""COMPUTED_VALUE"""),2)</f>
        <v>2</v>
      </c>
      <c r="AQ69" s="2">
        <f ca="1">IFERROR(__xludf.DUMMYFUNCTION("""COMPUTED_VALUE"""),2)</f>
        <v>2</v>
      </c>
      <c r="AR69" s="2">
        <f ca="1">IFERROR(__xludf.DUMMYFUNCTION("""COMPUTED_VALUE"""),2)</f>
        <v>2</v>
      </c>
      <c r="AS69" s="2">
        <f ca="1">IFERROR(__xludf.DUMMYFUNCTION("""COMPUTED_VALUE"""),2)</f>
        <v>2</v>
      </c>
      <c r="AT69" s="2">
        <f ca="1">IFERROR(__xludf.DUMMYFUNCTION("""COMPUTED_VALUE"""),2)</f>
        <v>2</v>
      </c>
      <c r="AU69" s="2">
        <f ca="1">IFERROR(__xludf.DUMMYFUNCTION("""COMPUTED_VALUE"""),2)</f>
        <v>2</v>
      </c>
    </row>
    <row r="70" spans="1:47" ht="12.5" x14ac:dyDescent="0.25">
      <c r="A70" s="2" t="str">
        <f ca="1">IFERROR(__xludf.DUMMYFUNCTION("""COMPUTED_VALUE"""),"")</f>
        <v/>
      </c>
      <c r="B70" s="2" t="str">
        <f ca="1">IFERROR(__xludf.DUMMYFUNCTION("""COMPUTED_VALUE"""),"Belgium")</f>
        <v>Belgium</v>
      </c>
      <c r="C70" s="2">
        <f ca="1">IFERROR(__xludf.DUMMYFUNCTION("""COMPUTED_VALUE"""),50.8333)</f>
        <v>50.833300000000001</v>
      </c>
      <c r="D70" s="2">
        <f ca="1">IFERROR(__xludf.DUMMYFUNCTION("""COMPUTED_VALUE"""),4)</f>
        <v>4</v>
      </c>
      <c r="E70" s="2">
        <f ca="1">IFERROR(__xludf.DUMMYFUNCTION("""COMPUTED_VALUE"""),0)</f>
        <v>0</v>
      </c>
      <c r="F70" s="2">
        <f ca="1">IFERROR(__xludf.DUMMYFUNCTION("""COMPUTED_VALUE"""),0)</f>
        <v>0</v>
      </c>
      <c r="G70" s="2">
        <f ca="1">IFERROR(__xludf.DUMMYFUNCTION("""COMPUTED_VALUE"""),0)</f>
        <v>0</v>
      </c>
      <c r="H70" s="2">
        <f ca="1">IFERROR(__xludf.DUMMYFUNCTION("""COMPUTED_VALUE"""),0)</f>
        <v>0</v>
      </c>
      <c r="I70" s="2">
        <f ca="1">IFERROR(__xludf.DUMMYFUNCTION("""COMPUTED_VALUE"""),0)</f>
        <v>0</v>
      </c>
      <c r="J70" s="2">
        <f ca="1">IFERROR(__xludf.DUMMYFUNCTION("""COMPUTED_VALUE"""),0)</f>
        <v>0</v>
      </c>
      <c r="K70" s="2">
        <f ca="1">IFERROR(__xludf.DUMMYFUNCTION("""COMPUTED_VALUE"""),0)</f>
        <v>0</v>
      </c>
      <c r="L70" s="2">
        <f ca="1">IFERROR(__xludf.DUMMYFUNCTION("""COMPUTED_VALUE"""),0)</f>
        <v>0</v>
      </c>
      <c r="M70" s="2">
        <f ca="1">IFERROR(__xludf.DUMMYFUNCTION("""COMPUTED_VALUE"""),0)</f>
        <v>0</v>
      </c>
      <c r="N70" s="2">
        <f ca="1">IFERROR(__xludf.DUMMYFUNCTION("""COMPUTED_VALUE"""),0)</f>
        <v>0</v>
      </c>
      <c r="O70" s="2">
        <f ca="1">IFERROR(__xludf.DUMMYFUNCTION("""COMPUTED_VALUE"""),0)</f>
        <v>0</v>
      </c>
      <c r="P70" s="2">
        <f ca="1">IFERROR(__xludf.DUMMYFUNCTION("""COMPUTED_VALUE"""),0)</f>
        <v>0</v>
      </c>
      <c r="Q70" s="2">
        <f ca="1">IFERROR(__xludf.DUMMYFUNCTION("""COMPUTED_VALUE"""),0)</f>
        <v>0</v>
      </c>
      <c r="R70" s="2">
        <f ca="1">IFERROR(__xludf.DUMMYFUNCTION("""COMPUTED_VALUE"""),1)</f>
        <v>1</v>
      </c>
      <c r="S70" s="2">
        <f ca="1">IFERROR(__xludf.DUMMYFUNCTION("""COMPUTED_VALUE"""),1)</f>
        <v>1</v>
      </c>
      <c r="T70" s="2">
        <f ca="1">IFERROR(__xludf.DUMMYFUNCTION("""COMPUTED_VALUE"""),1)</f>
        <v>1</v>
      </c>
      <c r="U70" s="2">
        <f ca="1">IFERROR(__xludf.DUMMYFUNCTION("""COMPUTED_VALUE"""),1)</f>
        <v>1</v>
      </c>
      <c r="V70" s="2">
        <f ca="1">IFERROR(__xludf.DUMMYFUNCTION("""COMPUTED_VALUE"""),1)</f>
        <v>1</v>
      </c>
      <c r="W70" s="2">
        <f ca="1">IFERROR(__xludf.DUMMYFUNCTION("""COMPUTED_VALUE"""),1)</f>
        <v>1</v>
      </c>
      <c r="X70" s="2">
        <f ca="1">IFERROR(__xludf.DUMMYFUNCTION("""COMPUTED_VALUE"""),1)</f>
        <v>1</v>
      </c>
      <c r="Y70" s="2">
        <f ca="1">IFERROR(__xludf.DUMMYFUNCTION("""COMPUTED_VALUE"""),1)</f>
        <v>1</v>
      </c>
      <c r="Z70" s="2">
        <f ca="1">IFERROR(__xludf.DUMMYFUNCTION("""COMPUTED_VALUE"""),1)</f>
        <v>1</v>
      </c>
      <c r="AA70" s="2">
        <f ca="1">IFERROR(__xludf.DUMMYFUNCTION("""COMPUTED_VALUE"""),1)</f>
        <v>1</v>
      </c>
      <c r="AB70" s="2">
        <f ca="1">IFERROR(__xludf.DUMMYFUNCTION("""COMPUTED_VALUE"""),1)</f>
        <v>1</v>
      </c>
      <c r="AC70" s="2">
        <f ca="1">IFERROR(__xludf.DUMMYFUNCTION("""COMPUTED_VALUE"""),1)</f>
        <v>1</v>
      </c>
      <c r="AD70" s="2">
        <f ca="1">IFERROR(__xludf.DUMMYFUNCTION("""COMPUTED_VALUE"""),1)</f>
        <v>1</v>
      </c>
      <c r="AE70" s="2">
        <f ca="1">IFERROR(__xludf.DUMMYFUNCTION("""COMPUTED_VALUE"""),1)</f>
        <v>1</v>
      </c>
      <c r="AF70" s="2">
        <f ca="1">IFERROR(__xludf.DUMMYFUNCTION("""COMPUTED_VALUE"""),1)</f>
        <v>1</v>
      </c>
      <c r="AG70" s="2">
        <f ca="1">IFERROR(__xludf.DUMMYFUNCTION("""COMPUTED_VALUE"""),1)</f>
        <v>1</v>
      </c>
      <c r="AH70" s="2">
        <f ca="1">IFERROR(__xludf.DUMMYFUNCTION("""COMPUTED_VALUE"""),1)</f>
        <v>1</v>
      </c>
      <c r="AI70" s="2">
        <f ca="1">IFERROR(__xludf.DUMMYFUNCTION("""COMPUTED_VALUE"""),1)</f>
        <v>1</v>
      </c>
      <c r="AJ70" s="2">
        <f ca="1">IFERROR(__xludf.DUMMYFUNCTION("""COMPUTED_VALUE"""),1)</f>
        <v>1</v>
      </c>
      <c r="AK70" s="2">
        <f ca="1">IFERROR(__xludf.DUMMYFUNCTION("""COMPUTED_VALUE"""),1)</f>
        <v>1</v>
      </c>
      <c r="AL70" s="2">
        <f ca="1">IFERROR(__xludf.DUMMYFUNCTION("""COMPUTED_VALUE"""),1)</f>
        <v>1</v>
      </c>
      <c r="AM70" s="2">
        <f ca="1">IFERROR(__xludf.DUMMYFUNCTION("""COMPUTED_VALUE"""),1)</f>
        <v>1</v>
      </c>
      <c r="AN70" s="2">
        <f ca="1">IFERROR(__xludf.DUMMYFUNCTION("""COMPUTED_VALUE"""),1)</f>
        <v>1</v>
      </c>
      <c r="AO70" s="2">
        <f ca="1">IFERROR(__xludf.DUMMYFUNCTION("""COMPUTED_VALUE"""),1)</f>
        <v>1</v>
      </c>
      <c r="AP70" s="2">
        <f ca="1">IFERROR(__xludf.DUMMYFUNCTION("""COMPUTED_VALUE"""),1)</f>
        <v>1</v>
      </c>
      <c r="AQ70" s="2">
        <f ca="1">IFERROR(__xludf.DUMMYFUNCTION("""COMPUTED_VALUE"""),1)</f>
        <v>1</v>
      </c>
      <c r="AR70" s="2">
        <f ca="1">IFERROR(__xludf.DUMMYFUNCTION("""COMPUTED_VALUE"""),2)</f>
        <v>2</v>
      </c>
      <c r="AS70" s="2">
        <f ca="1">IFERROR(__xludf.DUMMYFUNCTION("""COMPUTED_VALUE"""),8)</f>
        <v>8</v>
      </c>
      <c r="AT70" s="2">
        <f ca="1">IFERROR(__xludf.DUMMYFUNCTION("""COMPUTED_VALUE"""),13)</f>
        <v>13</v>
      </c>
      <c r="AU70" s="2">
        <f ca="1">IFERROR(__xludf.DUMMYFUNCTION("""COMPUTED_VALUE"""),23)</f>
        <v>23</v>
      </c>
    </row>
    <row r="71" spans="1:47" ht="12.5" x14ac:dyDescent="0.25">
      <c r="A71" s="2" t="str">
        <f ca="1">IFERROR(__xludf.DUMMYFUNCTION("""COMPUTED_VALUE"""),"Madison, WI")</f>
        <v>Madison, WI</v>
      </c>
      <c r="B71" s="2" t="str">
        <f ca="1">IFERROR(__xludf.DUMMYFUNCTION("""COMPUTED_VALUE"""),"US")</f>
        <v>US</v>
      </c>
      <c r="C71" s="2">
        <f ca="1">IFERROR(__xludf.DUMMYFUNCTION("""COMPUTED_VALUE"""),43.0731)</f>
        <v>43.073099999999997</v>
      </c>
      <c r="D71" s="2">
        <f ca="1">IFERROR(__xludf.DUMMYFUNCTION("""COMPUTED_VALUE"""),-89.4012)</f>
        <v>-89.401200000000003</v>
      </c>
      <c r="E71" s="2">
        <f ca="1">IFERROR(__xludf.DUMMYFUNCTION("""COMPUTED_VALUE"""),0)</f>
        <v>0</v>
      </c>
      <c r="F71" s="2">
        <f ca="1">IFERROR(__xludf.DUMMYFUNCTION("""COMPUTED_VALUE"""),0)</f>
        <v>0</v>
      </c>
      <c r="G71" s="2">
        <f ca="1">IFERROR(__xludf.DUMMYFUNCTION("""COMPUTED_VALUE"""),0)</f>
        <v>0</v>
      </c>
      <c r="H71" s="2">
        <f ca="1">IFERROR(__xludf.DUMMYFUNCTION("""COMPUTED_VALUE"""),0)</f>
        <v>0</v>
      </c>
      <c r="I71" s="2">
        <f ca="1">IFERROR(__xludf.DUMMYFUNCTION("""COMPUTED_VALUE"""),0)</f>
        <v>0</v>
      </c>
      <c r="J71" s="2">
        <f ca="1">IFERROR(__xludf.DUMMYFUNCTION("""COMPUTED_VALUE"""),0)</f>
        <v>0</v>
      </c>
      <c r="K71" s="2">
        <f ca="1">IFERROR(__xludf.DUMMYFUNCTION("""COMPUTED_VALUE"""),0)</f>
        <v>0</v>
      </c>
      <c r="L71" s="2">
        <f ca="1">IFERROR(__xludf.DUMMYFUNCTION("""COMPUTED_VALUE"""),0)</f>
        <v>0</v>
      </c>
      <c r="M71" s="2">
        <f ca="1">IFERROR(__xludf.DUMMYFUNCTION("""COMPUTED_VALUE"""),0)</f>
        <v>0</v>
      </c>
      <c r="N71" s="2">
        <f ca="1">IFERROR(__xludf.DUMMYFUNCTION("""COMPUTED_VALUE"""),0)</f>
        <v>0</v>
      </c>
      <c r="O71" s="2">
        <f ca="1">IFERROR(__xludf.DUMMYFUNCTION("""COMPUTED_VALUE"""),0)</f>
        <v>0</v>
      </c>
      <c r="P71" s="2">
        <f ca="1">IFERROR(__xludf.DUMMYFUNCTION("""COMPUTED_VALUE"""),0)</f>
        <v>0</v>
      </c>
      <c r="Q71" s="2">
        <f ca="1">IFERROR(__xludf.DUMMYFUNCTION("""COMPUTED_VALUE"""),0)</f>
        <v>0</v>
      </c>
      <c r="R71" s="2">
        <f ca="1">IFERROR(__xludf.DUMMYFUNCTION("""COMPUTED_VALUE"""),0)</f>
        <v>0</v>
      </c>
      <c r="S71" s="2">
        <f ca="1">IFERROR(__xludf.DUMMYFUNCTION("""COMPUTED_VALUE"""),1)</f>
        <v>1</v>
      </c>
      <c r="T71" s="2">
        <f ca="1">IFERROR(__xludf.DUMMYFUNCTION("""COMPUTED_VALUE"""),1)</f>
        <v>1</v>
      </c>
      <c r="U71" s="2">
        <f ca="1">IFERROR(__xludf.DUMMYFUNCTION("""COMPUTED_VALUE"""),1)</f>
        <v>1</v>
      </c>
      <c r="V71" s="2">
        <f ca="1">IFERROR(__xludf.DUMMYFUNCTION("""COMPUTED_VALUE"""),1)</f>
        <v>1</v>
      </c>
      <c r="W71" s="2">
        <f ca="1">IFERROR(__xludf.DUMMYFUNCTION("""COMPUTED_VALUE"""),1)</f>
        <v>1</v>
      </c>
      <c r="X71" s="2">
        <f ca="1">IFERROR(__xludf.DUMMYFUNCTION("""COMPUTED_VALUE"""),1)</f>
        <v>1</v>
      </c>
      <c r="Y71" s="2">
        <f ca="1">IFERROR(__xludf.DUMMYFUNCTION("""COMPUTED_VALUE"""),1)</f>
        <v>1</v>
      </c>
      <c r="Z71" s="2">
        <f ca="1">IFERROR(__xludf.DUMMYFUNCTION("""COMPUTED_VALUE"""),1)</f>
        <v>1</v>
      </c>
      <c r="AA71" s="2">
        <f ca="1">IFERROR(__xludf.DUMMYFUNCTION("""COMPUTED_VALUE"""),1)</f>
        <v>1</v>
      </c>
      <c r="AB71" s="2">
        <f ca="1">IFERROR(__xludf.DUMMYFUNCTION("""COMPUTED_VALUE"""),1)</f>
        <v>1</v>
      </c>
      <c r="AC71" s="2">
        <f ca="1">IFERROR(__xludf.DUMMYFUNCTION("""COMPUTED_VALUE"""),1)</f>
        <v>1</v>
      </c>
      <c r="AD71" s="2">
        <f ca="1">IFERROR(__xludf.DUMMYFUNCTION("""COMPUTED_VALUE"""),1)</f>
        <v>1</v>
      </c>
      <c r="AE71" s="2">
        <f ca="1">IFERROR(__xludf.DUMMYFUNCTION("""COMPUTED_VALUE"""),1)</f>
        <v>1</v>
      </c>
      <c r="AF71" s="2">
        <f ca="1">IFERROR(__xludf.DUMMYFUNCTION("""COMPUTED_VALUE"""),1)</f>
        <v>1</v>
      </c>
      <c r="AG71" s="2">
        <f ca="1">IFERROR(__xludf.DUMMYFUNCTION("""COMPUTED_VALUE"""),1)</f>
        <v>1</v>
      </c>
      <c r="AH71" s="2">
        <f ca="1">IFERROR(__xludf.DUMMYFUNCTION("""COMPUTED_VALUE"""),1)</f>
        <v>1</v>
      </c>
      <c r="AI71" s="2">
        <f ca="1">IFERROR(__xludf.DUMMYFUNCTION("""COMPUTED_VALUE"""),1)</f>
        <v>1</v>
      </c>
      <c r="AJ71" s="2">
        <f ca="1">IFERROR(__xludf.DUMMYFUNCTION("""COMPUTED_VALUE"""),1)</f>
        <v>1</v>
      </c>
      <c r="AK71" s="2">
        <f ca="1">IFERROR(__xludf.DUMMYFUNCTION("""COMPUTED_VALUE"""),1)</f>
        <v>1</v>
      </c>
      <c r="AL71" s="2">
        <f ca="1">IFERROR(__xludf.DUMMYFUNCTION("""COMPUTED_VALUE"""),1)</f>
        <v>1</v>
      </c>
      <c r="AM71" s="2">
        <f ca="1">IFERROR(__xludf.DUMMYFUNCTION("""COMPUTED_VALUE"""),1)</f>
        <v>1</v>
      </c>
      <c r="AN71" s="2">
        <f ca="1">IFERROR(__xludf.DUMMYFUNCTION("""COMPUTED_VALUE"""),1)</f>
        <v>1</v>
      </c>
      <c r="AO71" s="2">
        <f ca="1">IFERROR(__xludf.DUMMYFUNCTION("""COMPUTED_VALUE"""),1)</f>
        <v>1</v>
      </c>
      <c r="AP71" s="2">
        <f ca="1">IFERROR(__xludf.DUMMYFUNCTION("""COMPUTED_VALUE"""),1)</f>
        <v>1</v>
      </c>
      <c r="AQ71" s="2">
        <f ca="1">IFERROR(__xludf.DUMMYFUNCTION("""COMPUTED_VALUE"""),1)</f>
        <v>1</v>
      </c>
      <c r="AR71" s="2">
        <f ca="1">IFERROR(__xludf.DUMMYFUNCTION("""COMPUTED_VALUE"""),1)</f>
        <v>1</v>
      </c>
      <c r="AS71" s="2">
        <f ca="1">IFERROR(__xludf.DUMMYFUNCTION("""COMPUTED_VALUE"""),1)</f>
        <v>1</v>
      </c>
      <c r="AT71" s="2">
        <f ca="1">IFERROR(__xludf.DUMMYFUNCTION("""COMPUTED_VALUE"""),1)</f>
        <v>1</v>
      </c>
      <c r="AU71" s="2">
        <f ca="1">IFERROR(__xludf.DUMMYFUNCTION("""COMPUTED_VALUE"""),1)</f>
        <v>1</v>
      </c>
    </row>
    <row r="72" spans="1:47" ht="12.5" x14ac:dyDescent="0.25">
      <c r="A72" s="2" t="str">
        <f ca="1">IFERROR(__xludf.DUMMYFUNCTION("""COMPUTED_VALUE"""),"Diamond Princess cruise ship")</f>
        <v>Diamond Princess cruise ship</v>
      </c>
      <c r="B72" s="2" t="str">
        <f ca="1">IFERROR(__xludf.DUMMYFUNCTION("""COMPUTED_VALUE"""),"Others")</f>
        <v>Others</v>
      </c>
      <c r="C72" s="2">
        <f ca="1">IFERROR(__xludf.DUMMYFUNCTION("""COMPUTED_VALUE"""),35.4437)</f>
        <v>35.4437</v>
      </c>
      <c r="D72" s="2">
        <f ca="1">IFERROR(__xludf.DUMMYFUNCTION("""COMPUTED_VALUE"""),139.638)</f>
        <v>139.63800000000001</v>
      </c>
      <c r="E72" s="2">
        <f ca="1">IFERROR(__xludf.DUMMYFUNCTION("""COMPUTED_VALUE"""),0)</f>
        <v>0</v>
      </c>
      <c r="F72" s="2">
        <f ca="1">IFERROR(__xludf.DUMMYFUNCTION("""COMPUTED_VALUE"""),0)</f>
        <v>0</v>
      </c>
      <c r="G72" s="2">
        <f ca="1">IFERROR(__xludf.DUMMYFUNCTION("""COMPUTED_VALUE"""),0)</f>
        <v>0</v>
      </c>
      <c r="H72" s="2">
        <f ca="1">IFERROR(__xludf.DUMMYFUNCTION("""COMPUTED_VALUE"""),0)</f>
        <v>0</v>
      </c>
      <c r="I72" s="2">
        <f ca="1">IFERROR(__xludf.DUMMYFUNCTION("""COMPUTED_VALUE"""),0)</f>
        <v>0</v>
      </c>
      <c r="J72" s="2">
        <f ca="1">IFERROR(__xludf.DUMMYFUNCTION("""COMPUTED_VALUE"""),0)</f>
        <v>0</v>
      </c>
      <c r="K72" s="2">
        <f ca="1">IFERROR(__xludf.DUMMYFUNCTION("""COMPUTED_VALUE"""),0)</f>
        <v>0</v>
      </c>
      <c r="L72" s="2">
        <f ca="1">IFERROR(__xludf.DUMMYFUNCTION("""COMPUTED_VALUE"""),0)</f>
        <v>0</v>
      </c>
      <c r="M72" s="2">
        <f ca="1">IFERROR(__xludf.DUMMYFUNCTION("""COMPUTED_VALUE"""),0)</f>
        <v>0</v>
      </c>
      <c r="N72" s="2">
        <f ca="1">IFERROR(__xludf.DUMMYFUNCTION("""COMPUTED_VALUE"""),0)</f>
        <v>0</v>
      </c>
      <c r="O72" s="2">
        <f ca="1">IFERROR(__xludf.DUMMYFUNCTION("""COMPUTED_VALUE"""),0)</f>
        <v>0</v>
      </c>
      <c r="P72" s="2">
        <f ca="1">IFERROR(__xludf.DUMMYFUNCTION("""COMPUTED_VALUE"""),0)</f>
        <v>0</v>
      </c>
      <c r="Q72" s="2">
        <f ca="1">IFERROR(__xludf.DUMMYFUNCTION("""COMPUTED_VALUE"""),0)</f>
        <v>0</v>
      </c>
      <c r="R72" s="2">
        <f ca="1">IFERROR(__xludf.DUMMYFUNCTION("""COMPUTED_VALUE"""),0)</f>
        <v>0</v>
      </c>
      <c r="S72" s="2">
        <f ca="1">IFERROR(__xludf.DUMMYFUNCTION("""COMPUTED_VALUE"""),0)</f>
        <v>0</v>
      </c>
      <c r="T72" s="2">
        <f ca="1">IFERROR(__xludf.DUMMYFUNCTION("""COMPUTED_VALUE"""),0)</f>
        <v>0</v>
      </c>
      <c r="U72" s="2">
        <f ca="1">IFERROR(__xludf.DUMMYFUNCTION("""COMPUTED_VALUE"""),61)</f>
        <v>61</v>
      </c>
      <c r="V72" s="2">
        <f ca="1">IFERROR(__xludf.DUMMYFUNCTION("""COMPUTED_VALUE"""),61)</f>
        <v>61</v>
      </c>
      <c r="W72" s="2">
        <f ca="1">IFERROR(__xludf.DUMMYFUNCTION("""COMPUTED_VALUE"""),64)</f>
        <v>64</v>
      </c>
      <c r="X72" s="2">
        <f ca="1">IFERROR(__xludf.DUMMYFUNCTION("""COMPUTED_VALUE"""),135)</f>
        <v>135</v>
      </c>
      <c r="Y72" s="2">
        <f ca="1">IFERROR(__xludf.DUMMYFUNCTION("""COMPUTED_VALUE"""),135)</f>
        <v>135</v>
      </c>
      <c r="Z72" s="2">
        <f ca="1">IFERROR(__xludf.DUMMYFUNCTION("""COMPUTED_VALUE"""),175)</f>
        <v>175</v>
      </c>
      <c r="AA72" s="2">
        <f ca="1">IFERROR(__xludf.DUMMYFUNCTION("""COMPUTED_VALUE"""),175)</f>
        <v>175</v>
      </c>
      <c r="AB72" s="2">
        <f ca="1">IFERROR(__xludf.DUMMYFUNCTION("""COMPUTED_VALUE"""),218)</f>
        <v>218</v>
      </c>
      <c r="AC72" s="2">
        <f ca="1">IFERROR(__xludf.DUMMYFUNCTION("""COMPUTED_VALUE"""),285)</f>
        <v>285</v>
      </c>
      <c r="AD72" s="2">
        <f ca="1">IFERROR(__xludf.DUMMYFUNCTION("""COMPUTED_VALUE"""),355)</f>
        <v>355</v>
      </c>
      <c r="AE72" s="2">
        <f ca="1">IFERROR(__xludf.DUMMYFUNCTION("""COMPUTED_VALUE"""),454)</f>
        <v>454</v>
      </c>
      <c r="AF72" s="2">
        <f ca="1">IFERROR(__xludf.DUMMYFUNCTION("""COMPUTED_VALUE"""),542)</f>
        <v>542</v>
      </c>
      <c r="AG72" s="2">
        <f ca="1">IFERROR(__xludf.DUMMYFUNCTION("""COMPUTED_VALUE"""),621)</f>
        <v>621</v>
      </c>
      <c r="AH72" s="2">
        <f ca="1">IFERROR(__xludf.DUMMYFUNCTION("""COMPUTED_VALUE"""),634)</f>
        <v>634</v>
      </c>
      <c r="AI72" s="2">
        <f ca="1">IFERROR(__xludf.DUMMYFUNCTION("""COMPUTED_VALUE"""),634)</f>
        <v>634</v>
      </c>
      <c r="AJ72" s="2">
        <f ca="1">IFERROR(__xludf.DUMMYFUNCTION("""COMPUTED_VALUE"""),634)</f>
        <v>634</v>
      </c>
      <c r="AK72" s="2">
        <f ca="1">IFERROR(__xludf.DUMMYFUNCTION("""COMPUTED_VALUE"""),691)</f>
        <v>691</v>
      </c>
      <c r="AL72" s="2">
        <f ca="1">IFERROR(__xludf.DUMMYFUNCTION("""COMPUTED_VALUE"""),691)</f>
        <v>691</v>
      </c>
      <c r="AM72" s="2">
        <f ca="1">IFERROR(__xludf.DUMMYFUNCTION("""COMPUTED_VALUE"""),691)</f>
        <v>691</v>
      </c>
      <c r="AN72" s="2">
        <f ca="1">IFERROR(__xludf.DUMMYFUNCTION("""COMPUTED_VALUE"""),705)</f>
        <v>705</v>
      </c>
      <c r="AO72" s="2">
        <f ca="1">IFERROR(__xludf.DUMMYFUNCTION("""COMPUTED_VALUE"""),705)</f>
        <v>705</v>
      </c>
      <c r="AP72" s="2">
        <f ca="1">IFERROR(__xludf.DUMMYFUNCTION("""COMPUTED_VALUE"""),705)</f>
        <v>705</v>
      </c>
      <c r="AQ72" s="2">
        <f ca="1">IFERROR(__xludf.DUMMYFUNCTION("""COMPUTED_VALUE"""),705)</f>
        <v>705</v>
      </c>
      <c r="AR72" s="2">
        <f ca="1">IFERROR(__xludf.DUMMYFUNCTION("""COMPUTED_VALUE"""),705)</f>
        <v>705</v>
      </c>
      <c r="AS72" s="2">
        <f ca="1">IFERROR(__xludf.DUMMYFUNCTION("""COMPUTED_VALUE"""),705)</f>
        <v>705</v>
      </c>
      <c r="AT72" s="2">
        <f ca="1">IFERROR(__xludf.DUMMYFUNCTION("""COMPUTED_VALUE"""),706)</f>
        <v>706</v>
      </c>
      <c r="AU72" s="2">
        <f ca="1">IFERROR(__xludf.DUMMYFUNCTION("""COMPUTED_VALUE"""),706)</f>
        <v>706</v>
      </c>
    </row>
    <row r="73" spans="1:47" ht="12.5" x14ac:dyDescent="0.25">
      <c r="A73" s="2" t="str">
        <f ca="1">IFERROR(__xludf.DUMMYFUNCTION("""COMPUTED_VALUE"""),"San Diego County, CA")</f>
        <v>San Diego County, CA</v>
      </c>
      <c r="B73" s="2" t="str">
        <f ca="1">IFERROR(__xludf.DUMMYFUNCTION("""COMPUTED_VALUE"""),"US")</f>
        <v>US</v>
      </c>
      <c r="C73" s="2">
        <f ca="1">IFERROR(__xludf.DUMMYFUNCTION("""COMPUTED_VALUE"""),32.7157)</f>
        <v>32.715699999999998</v>
      </c>
      <c r="D73" s="2">
        <f ca="1">IFERROR(__xludf.DUMMYFUNCTION("""COMPUTED_VALUE"""),-117.1611)</f>
        <v>-117.1611</v>
      </c>
      <c r="E73" s="2">
        <f ca="1">IFERROR(__xludf.DUMMYFUNCTION("""COMPUTED_VALUE"""),0)</f>
        <v>0</v>
      </c>
      <c r="F73" s="2">
        <f ca="1">IFERROR(__xludf.DUMMYFUNCTION("""COMPUTED_VALUE"""),0)</f>
        <v>0</v>
      </c>
      <c r="G73" s="2">
        <f ca="1">IFERROR(__xludf.DUMMYFUNCTION("""COMPUTED_VALUE"""),0)</f>
        <v>0</v>
      </c>
      <c r="H73" s="2">
        <f ca="1">IFERROR(__xludf.DUMMYFUNCTION("""COMPUTED_VALUE"""),0)</f>
        <v>0</v>
      </c>
      <c r="I73" s="2">
        <f ca="1">IFERROR(__xludf.DUMMYFUNCTION("""COMPUTED_VALUE"""),0)</f>
        <v>0</v>
      </c>
      <c r="J73" s="2">
        <f ca="1">IFERROR(__xludf.DUMMYFUNCTION("""COMPUTED_VALUE"""),0)</f>
        <v>0</v>
      </c>
      <c r="K73" s="2">
        <f ca="1">IFERROR(__xludf.DUMMYFUNCTION("""COMPUTED_VALUE"""),0)</f>
        <v>0</v>
      </c>
      <c r="L73" s="2">
        <f ca="1">IFERROR(__xludf.DUMMYFUNCTION("""COMPUTED_VALUE"""),0)</f>
        <v>0</v>
      </c>
      <c r="M73" s="2">
        <f ca="1">IFERROR(__xludf.DUMMYFUNCTION("""COMPUTED_VALUE"""),0)</f>
        <v>0</v>
      </c>
      <c r="N73" s="2">
        <f ca="1">IFERROR(__xludf.DUMMYFUNCTION("""COMPUTED_VALUE"""),0)</f>
        <v>0</v>
      </c>
      <c r="O73" s="2">
        <f ca="1">IFERROR(__xludf.DUMMYFUNCTION("""COMPUTED_VALUE"""),0)</f>
        <v>0</v>
      </c>
      <c r="P73" s="2">
        <f ca="1">IFERROR(__xludf.DUMMYFUNCTION("""COMPUTED_VALUE"""),0)</f>
        <v>0</v>
      </c>
      <c r="Q73" s="2">
        <f ca="1">IFERROR(__xludf.DUMMYFUNCTION("""COMPUTED_VALUE"""),0)</f>
        <v>0</v>
      </c>
      <c r="R73" s="2">
        <f ca="1">IFERROR(__xludf.DUMMYFUNCTION("""COMPUTED_VALUE"""),0)</f>
        <v>0</v>
      </c>
      <c r="S73" s="2">
        <f ca="1">IFERROR(__xludf.DUMMYFUNCTION("""COMPUTED_VALUE"""),0)</f>
        <v>0</v>
      </c>
      <c r="T73" s="2">
        <f ca="1">IFERROR(__xludf.DUMMYFUNCTION("""COMPUTED_VALUE"""),0)</f>
        <v>0</v>
      </c>
      <c r="U73" s="2">
        <f ca="1">IFERROR(__xludf.DUMMYFUNCTION("""COMPUTED_VALUE"""),0)</f>
        <v>0</v>
      </c>
      <c r="V73" s="2">
        <f ca="1">IFERROR(__xludf.DUMMYFUNCTION("""COMPUTED_VALUE"""),0)</f>
        <v>0</v>
      </c>
      <c r="W73" s="2">
        <f ca="1">IFERROR(__xludf.DUMMYFUNCTION("""COMPUTED_VALUE"""),0)</f>
        <v>0</v>
      </c>
      <c r="X73" s="2">
        <f ca="1">IFERROR(__xludf.DUMMYFUNCTION("""COMPUTED_VALUE"""),0)</f>
        <v>0</v>
      </c>
      <c r="Y73" s="2">
        <f ca="1">IFERROR(__xludf.DUMMYFUNCTION("""COMPUTED_VALUE"""),1)</f>
        <v>1</v>
      </c>
      <c r="Z73" s="2">
        <f ca="1">IFERROR(__xludf.DUMMYFUNCTION("""COMPUTED_VALUE"""),1)</f>
        <v>1</v>
      </c>
      <c r="AA73" s="2">
        <f ca="1">IFERROR(__xludf.DUMMYFUNCTION("""COMPUTED_VALUE"""),2)</f>
        <v>2</v>
      </c>
      <c r="AB73" s="2">
        <f ca="1">IFERROR(__xludf.DUMMYFUNCTION("""COMPUTED_VALUE"""),2)</f>
        <v>2</v>
      </c>
      <c r="AC73" s="2">
        <f ca="1">IFERROR(__xludf.DUMMYFUNCTION("""COMPUTED_VALUE"""),2)</f>
        <v>2</v>
      </c>
      <c r="AD73" s="2">
        <f ca="1">IFERROR(__xludf.DUMMYFUNCTION("""COMPUTED_VALUE"""),2)</f>
        <v>2</v>
      </c>
      <c r="AE73" s="2">
        <f ca="1">IFERROR(__xludf.DUMMYFUNCTION("""COMPUTED_VALUE"""),2)</f>
        <v>2</v>
      </c>
      <c r="AF73" s="2">
        <f ca="1">IFERROR(__xludf.DUMMYFUNCTION("""COMPUTED_VALUE"""),2)</f>
        <v>2</v>
      </c>
      <c r="AG73" s="2">
        <f ca="1">IFERROR(__xludf.DUMMYFUNCTION("""COMPUTED_VALUE"""),2)</f>
        <v>2</v>
      </c>
      <c r="AH73" s="2">
        <f ca="1">IFERROR(__xludf.DUMMYFUNCTION("""COMPUTED_VALUE"""),2)</f>
        <v>2</v>
      </c>
      <c r="AI73" s="2">
        <f ca="1">IFERROR(__xludf.DUMMYFUNCTION("""COMPUTED_VALUE"""),2)</f>
        <v>2</v>
      </c>
      <c r="AJ73" s="2">
        <f ca="1">IFERROR(__xludf.DUMMYFUNCTION("""COMPUTED_VALUE"""),2)</f>
        <v>2</v>
      </c>
      <c r="AK73" s="2">
        <f ca="1">IFERROR(__xludf.DUMMYFUNCTION("""COMPUTED_VALUE"""),2)</f>
        <v>2</v>
      </c>
      <c r="AL73" s="2">
        <f ca="1">IFERROR(__xludf.DUMMYFUNCTION("""COMPUTED_VALUE"""),2)</f>
        <v>2</v>
      </c>
      <c r="AM73" s="2">
        <f ca="1">IFERROR(__xludf.DUMMYFUNCTION("""COMPUTED_VALUE"""),2)</f>
        <v>2</v>
      </c>
      <c r="AN73" s="2">
        <f ca="1">IFERROR(__xludf.DUMMYFUNCTION("""COMPUTED_VALUE"""),2)</f>
        <v>2</v>
      </c>
      <c r="AO73" s="2">
        <f ca="1">IFERROR(__xludf.DUMMYFUNCTION("""COMPUTED_VALUE"""),2)</f>
        <v>2</v>
      </c>
      <c r="AP73" s="2">
        <f ca="1">IFERROR(__xludf.DUMMYFUNCTION("""COMPUTED_VALUE"""),2)</f>
        <v>2</v>
      </c>
      <c r="AQ73" s="2">
        <f ca="1">IFERROR(__xludf.DUMMYFUNCTION("""COMPUTED_VALUE"""),2)</f>
        <v>2</v>
      </c>
      <c r="AR73" s="2">
        <f ca="1">IFERROR(__xludf.DUMMYFUNCTION("""COMPUTED_VALUE"""),2)</f>
        <v>2</v>
      </c>
      <c r="AS73" s="2">
        <f ca="1">IFERROR(__xludf.DUMMYFUNCTION("""COMPUTED_VALUE"""),2)</f>
        <v>2</v>
      </c>
      <c r="AT73" s="2">
        <f ca="1">IFERROR(__xludf.DUMMYFUNCTION("""COMPUTED_VALUE"""),2)</f>
        <v>2</v>
      </c>
      <c r="AU73" s="2">
        <f ca="1">IFERROR(__xludf.DUMMYFUNCTION("""COMPUTED_VALUE"""),2)</f>
        <v>2</v>
      </c>
    </row>
    <row r="74" spans="1:47" ht="12.5" x14ac:dyDescent="0.25">
      <c r="A74" s="2" t="str">
        <f ca="1">IFERROR(__xludf.DUMMYFUNCTION("""COMPUTED_VALUE"""),"San Antonio, TX")</f>
        <v>San Antonio, TX</v>
      </c>
      <c r="B74" s="2" t="str">
        <f ca="1">IFERROR(__xludf.DUMMYFUNCTION("""COMPUTED_VALUE"""),"US")</f>
        <v>US</v>
      </c>
      <c r="C74" s="2">
        <f ca="1">IFERROR(__xludf.DUMMYFUNCTION("""COMPUTED_VALUE"""),29.4241)</f>
        <v>29.424099999999999</v>
      </c>
      <c r="D74" s="2">
        <f ca="1">IFERROR(__xludf.DUMMYFUNCTION("""COMPUTED_VALUE"""),-98.4936)</f>
        <v>-98.493600000000001</v>
      </c>
      <c r="E74" s="2">
        <f ca="1">IFERROR(__xludf.DUMMYFUNCTION("""COMPUTED_VALUE"""),0)</f>
        <v>0</v>
      </c>
      <c r="F74" s="2">
        <f ca="1">IFERROR(__xludf.DUMMYFUNCTION("""COMPUTED_VALUE"""),0)</f>
        <v>0</v>
      </c>
      <c r="G74" s="2">
        <f ca="1">IFERROR(__xludf.DUMMYFUNCTION("""COMPUTED_VALUE"""),0)</f>
        <v>0</v>
      </c>
      <c r="H74" s="2">
        <f ca="1">IFERROR(__xludf.DUMMYFUNCTION("""COMPUTED_VALUE"""),0)</f>
        <v>0</v>
      </c>
      <c r="I74" s="2">
        <f ca="1">IFERROR(__xludf.DUMMYFUNCTION("""COMPUTED_VALUE"""),0)</f>
        <v>0</v>
      </c>
      <c r="J74" s="2">
        <f ca="1">IFERROR(__xludf.DUMMYFUNCTION("""COMPUTED_VALUE"""),0)</f>
        <v>0</v>
      </c>
      <c r="K74" s="2">
        <f ca="1">IFERROR(__xludf.DUMMYFUNCTION("""COMPUTED_VALUE"""),0)</f>
        <v>0</v>
      </c>
      <c r="L74" s="2">
        <f ca="1">IFERROR(__xludf.DUMMYFUNCTION("""COMPUTED_VALUE"""),0)</f>
        <v>0</v>
      </c>
      <c r="M74" s="2">
        <f ca="1">IFERROR(__xludf.DUMMYFUNCTION("""COMPUTED_VALUE"""),0)</f>
        <v>0</v>
      </c>
      <c r="N74" s="2">
        <f ca="1">IFERROR(__xludf.DUMMYFUNCTION("""COMPUTED_VALUE"""),0)</f>
        <v>0</v>
      </c>
      <c r="O74" s="2">
        <f ca="1">IFERROR(__xludf.DUMMYFUNCTION("""COMPUTED_VALUE"""),0)</f>
        <v>0</v>
      </c>
      <c r="P74" s="2">
        <f ca="1">IFERROR(__xludf.DUMMYFUNCTION("""COMPUTED_VALUE"""),0)</f>
        <v>0</v>
      </c>
      <c r="Q74" s="2">
        <f ca="1">IFERROR(__xludf.DUMMYFUNCTION("""COMPUTED_VALUE"""),0)</f>
        <v>0</v>
      </c>
      <c r="R74" s="2">
        <f ca="1">IFERROR(__xludf.DUMMYFUNCTION("""COMPUTED_VALUE"""),0)</f>
        <v>0</v>
      </c>
      <c r="S74" s="2">
        <f ca="1">IFERROR(__xludf.DUMMYFUNCTION("""COMPUTED_VALUE"""),0)</f>
        <v>0</v>
      </c>
      <c r="T74" s="2">
        <f ca="1">IFERROR(__xludf.DUMMYFUNCTION("""COMPUTED_VALUE"""),0)</f>
        <v>0</v>
      </c>
      <c r="U74" s="2">
        <f ca="1">IFERROR(__xludf.DUMMYFUNCTION("""COMPUTED_VALUE"""),0)</f>
        <v>0</v>
      </c>
      <c r="V74" s="2">
        <f ca="1">IFERROR(__xludf.DUMMYFUNCTION("""COMPUTED_VALUE"""),0)</f>
        <v>0</v>
      </c>
      <c r="W74" s="2">
        <f ca="1">IFERROR(__xludf.DUMMYFUNCTION("""COMPUTED_VALUE"""),0)</f>
        <v>0</v>
      </c>
      <c r="X74" s="2">
        <f ca="1">IFERROR(__xludf.DUMMYFUNCTION("""COMPUTED_VALUE"""),0)</f>
        <v>0</v>
      </c>
      <c r="Y74" s="2">
        <f ca="1">IFERROR(__xludf.DUMMYFUNCTION("""COMPUTED_VALUE"""),0)</f>
        <v>0</v>
      </c>
      <c r="Z74" s="2">
        <f ca="1">IFERROR(__xludf.DUMMYFUNCTION("""COMPUTED_VALUE"""),0)</f>
        <v>0</v>
      </c>
      <c r="AA74" s="2">
        <f ca="1">IFERROR(__xludf.DUMMYFUNCTION("""COMPUTED_VALUE"""),1)</f>
        <v>1</v>
      </c>
      <c r="AB74" s="2">
        <f ca="1">IFERROR(__xludf.DUMMYFUNCTION("""COMPUTED_VALUE"""),1)</f>
        <v>1</v>
      </c>
      <c r="AC74" s="2">
        <f ca="1">IFERROR(__xludf.DUMMYFUNCTION("""COMPUTED_VALUE"""),1)</f>
        <v>1</v>
      </c>
      <c r="AD74" s="2">
        <f ca="1">IFERROR(__xludf.DUMMYFUNCTION("""COMPUTED_VALUE"""),1)</f>
        <v>1</v>
      </c>
      <c r="AE74" s="2">
        <f ca="1">IFERROR(__xludf.DUMMYFUNCTION("""COMPUTED_VALUE"""),1)</f>
        <v>1</v>
      </c>
      <c r="AF74" s="2">
        <f ca="1">IFERROR(__xludf.DUMMYFUNCTION("""COMPUTED_VALUE"""),1)</f>
        <v>1</v>
      </c>
      <c r="AG74" s="2">
        <f ca="1">IFERROR(__xludf.DUMMYFUNCTION("""COMPUTED_VALUE"""),1)</f>
        <v>1</v>
      </c>
      <c r="AH74" s="2">
        <f ca="1">IFERROR(__xludf.DUMMYFUNCTION("""COMPUTED_VALUE"""),1)</f>
        <v>1</v>
      </c>
      <c r="AI74" s="2">
        <f ca="1">IFERROR(__xludf.DUMMYFUNCTION("""COMPUTED_VALUE"""),1)</f>
        <v>1</v>
      </c>
      <c r="AJ74" s="2">
        <f ca="1">IFERROR(__xludf.DUMMYFUNCTION("""COMPUTED_VALUE"""),1)</f>
        <v>1</v>
      </c>
      <c r="AK74" s="2">
        <f ca="1">IFERROR(__xludf.DUMMYFUNCTION("""COMPUTED_VALUE"""),1)</f>
        <v>1</v>
      </c>
      <c r="AL74" s="2">
        <f ca="1">IFERROR(__xludf.DUMMYFUNCTION("""COMPUTED_VALUE"""),1)</f>
        <v>1</v>
      </c>
      <c r="AM74" s="2">
        <f ca="1">IFERROR(__xludf.DUMMYFUNCTION("""COMPUTED_VALUE"""),1)</f>
        <v>1</v>
      </c>
      <c r="AN74" s="2">
        <f ca="1">IFERROR(__xludf.DUMMYFUNCTION("""COMPUTED_VALUE"""),1)</f>
        <v>1</v>
      </c>
      <c r="AO74" s="2">
        <f ca="1">IFERROR(__xludf.DUMMYFUNCTION("""COMPUTED_VALUE"""),1)</f>
        <v>1</v>
      </c>
      <c r="AP74" s="2">
        <f ca="1">IFERROR(__xludf.DUMMYFUNCTION("""COMPUTED_VALUE"""),1)</f>
        <v>1</v>
      </c>
      <c r="AQ74" s="2">
        <f ca="1">IFERROR(__xludf.DUMMYFUNCTION("""COMPUTED_VALUE"""),1)</f>
        <v>1</v>
      </c>
      <c r="AR74" s="2">
        <f ca="1">IFERROR(__xludf.DUMMYFUNCTION("""COMPUTED_VALUE"""),1)</f>
        <v>1</v>
      </c>
      <c r="AS74" s="2">
        <f ca="1">IFERROR(__xludf.DUMMYFUNCTION("""COMPUTED_VALUE"""),1)</f>
        <v>1</v>
      </c>
      <c r="AT74" s="2">
        <f ca="1">IFERROR(__xludf.DUMMYFUNCTION("""COMPUTED_VALUE"""),1)</f>
        <v>1</v>
      </c>
      <c r="AU74" s="2">
        <f ca="1">IFERROR(__xludf.DUMMYFUNCTION("""COMPUTED_VALUE"""),1)</f>
        <v>1</v>
      </c>
    </row>
    <row r="75" spans="1:47" ht="12.5" x14ac:dyDescent="0.25">
      <c r="A75" s="2" t="str">
        <f ca="1">IFERROR(__xludf.DUMMYFUNCTION("""COMPUTED_VALUE"""),"")</f>
        <v/>
      </c>
      <c r="B75" s="2" t="str">
        <f ca="1">IFERROR(__xludf.DUMMYFUNCTION("""COMPUTED_VALUE"""),"Egypt")</f>
        <v>Egypt</v>
      </c>
      <c r="C75" s="2">
        <f ca="1">IFERROR(__xludf.DUMMYFUNCTION("""COMPUTED_VALUE"""),26)</f>
        <v>26</v>
      </c>
      <c r="D75" s="2">
        <f ca="1">IFERROR(__xludf.DUMMYFUNCTION("""COMPUTED_VALUE"""),30)</f>
        <v>30</v>
      </c>
      <c r="E75" s="2">
        <f ca="1">IFERROR(__xludf.DUMMYFUNCTION("""COMPUTED_VALUE"""),0)</f>
        <v>0</v>
      </c>
      <c r="F75" s="2">
        <f ca="1">IFERROR(__xludf.DUMMYFUNCTION("""COMPUTED_VALUE"""),0)</f>
        <v>0</v>
      </c>
      <c r="G75" s="2">
        <f ca="1">IFERROR(__xludf.DUMMYFUNCTION("""COMPUTED_VALUE"""),0)</f>
        <v>0</v>
      </c>
      <c r="H75" s="2">
        <f ca="1">IFERROR(__xludf.DUMMYFUNCTION("""COMPUTED_VALUE"""),0)</f>
        <v>0</v>
      </c>
      <c r="I75" s="2">
        <f ca="1">IFERROR(__xludf.DUMMYFUNCTION("""COMPUTED_VALUE"""),0)</f>
        <v>0</v>
      </c>
      <c r="J75" s="2">
        <f ca="1">IFERROR(__xludf.DUMMYFUNCTION("""COMPUTED_VALUE"""),0)</f>
        <v>0</v>
      </c>
      <c r="K75" s="2">
        <f ca="1">IFERROR(__xludf.DUMMYFUNCTION("""COMPUTED_VALUE"""),0)</f>
        <v>0</v>
      </c>
      <c r="L75" s="2">
        <f ca="1">IFERROR(__xludf.DUMMYFUNCTION("""COMPUTED_VALUE"""),0)</f>
        <v>0</v>
      </c>
      <c r="M75" s="2">
        <f ca="1">IFERROR(__xludf.DUMMYFUNCTION("""COMPUTED_VALUE"""),0)</f>
        <v>0</v>
      </c>
      <c r="N75" s="2">
        <f ca="1">IFERROR(__xludf.DUMMYFUNCTION("""COMPUTED_VALUE"""),0)</f>
        <v>0</v>
      </c>
      <c r="O75" s="2">
        <f ca="1">IFERROR(__xludf.DUMMYFUNCTION("""COMPUTED_VALUE"""),0)</f>
        <v>0</v>
      </c>
      <c r="P75" s="2">
        <f ca="1">IFERROR(__xludf.DUMMYFUNCTION("""COMPUTED_VALUE"""),0)</f>
        <v>0</v>
      </c>
      <c r="Q75" s="2">
        <f ca="1">IFERROR(__xludf.DUMMYFUNCTION("""COMPUTED_VALUE"""),0)</f>
        <v>0</v>
      </c>
      <c r="R75" s="2">
        <f ca="1">IFERROR(__xludf.DUMMYFUNCTION("""COMPUTED_VALUE"""),0)</f>
        <v>0</v>
      </c>
      <c r="S75" s="2">
        <f ca="1">IFERROR(__xludf.DUMMYFUNCTION("""COMPUTED_VALUE"""),0)</f>
        <v>0</v>
      </c>
      <c r="T75" s="2">
        <f ca="1">IFERROR(__xludf.DUMMYFUNCTION("""COMPUTED_VALUE"""),0)</f>
        <v>0</v>
      </c>
      <c r="U75" s="2">
        <f ca="1">IFERROR(__xludf.DUMMYFUNCTION("""COMPUTED_VALUE"""),0)</f>
        <v>0</v>
      </c>
      <c r="V75" s="2">
        <f ca="1">IFERROR(__xludf.DUMMYFUNCTION("""COMPUTED_VALUE"""),0)</f>
        <v>0</v>
      </c>
      <c r="W75" s="2">
        <f ca="1">IFERROR(__xludf.DUMMYFUNCTION("""COMPUTED_VALUE"""),0)</f>
        <v>0</v>
      </c>
      <c r="X75" s="2">
        <f ca="1">IFERROR(__xludf.DUMMYFUNCTION("""COMPUTED_VALUE"""),0)</f>
        <v>0</v>
      </c>
      <c r="Y75" s="2">
        <f ca="1">IFERROR(__xludf.DUMMYFUNCTION("""COMPUTED_VALUE"""),0)</f>
        <v>0</v>
      </c>
      <c r="Z75" s="2">
        <f ca="1">IFERROR(__xludf.DUMMYFUNCTION("""COMPUTED_VALUE"""),0)</f>
        <v>0</v>
      </c>
      <c r="AA75" s="2">
        <f ca="1">IFERROR(__xludf.DUMMYFUNCTION("""COMPUTED_VALUE"""),0)</f>
        <v>0</v>
      </c>
      <c r="AB75" s="2">
        <f ca="1">IFERROR(__xludf.DUMMYFUNCTION("""COMPUTED_VALUE"""),1)</f>
        <v>1</v>
      </c>
      <c r="AC75" s="2">
        <f ca="1">IFERROR(__xludf.DUMMYFUNCTION("""COMPUTED_VALUE"""),1)</f>
        <v>1</v>
      </c>
      <c r="AD75" s="2">
        <f ca="1">IFERROR(__xludf.DUMMYFUNCTION("""COMPUTED_VALUE"""),1)</f>
        <v>1</v>
      </c>
      <c r="AE75" s="2">
        <f ca="1">IFERROR(__xludf.DUMMYFUNCTION("""COMPUTED_VALUE"""),1)</f>
        <v>1</v>
      </c>
      <c r="AF75" s="2">
        <f ca="1">IFERROR(__xludf.DUMMYFUNCTION("""COMPUTED_VALUE"""),1)</f>
        <v>1</v>
      </c>
      <c r="AG75" s="2">
        <f ca="1">IFERROR(__xludf.DUMMYFUNCTION("""COMPUTED_VALUE"""),1)</f>
        <v>1</v>
      </c>
      <c r="AH75" s="2">
        <f ca="1">IFERROR(__xludf.DUMMYFUNCTION("""COMPUTED_VALUE"""),1)</f>
        <v>1</v>
      </c>
      <c r="AI75" s="2">
        <f ca="1">IFERROR(__xludf.DUMMYFUNCTION("""COMPUTED_VALUE"""),1)</f>
        <v>1</v>
      </c>
      <c r="AJ75" s="2">
        <f ca="1">IFERROR(__xludf.DUMMYFUNCTION("""COMPUTED_VALUE"""),1)</f>
        <v>1</v>
      </c>
      <c r="AK75" s="2">
        <f ca="1">IFERROR(__xludf.DUMMYFUNCTION("""COMPUTED_VALUE"""),1)</f>
        <v>1</v>
      </c>
      <c r="AL75" s="2">
        <f ca="1">IFERROR(__xludf.DUMMYFUNCTION("""COMPUTED_VALUE"""),1)</f>
        <v>1</v>
      </c>
      <c r="AM75" s="2">
        <f ca="1">IFERROR(__xludf.DUMMYFUNCTION("""COMPUTED_VALUE"""),1)</f>
        <v>1</v>
      </c>
      <c r="AN75" s="2">
        <f ca="1">IFERROR(__xludf.DUMMYFUNCTION("""COMPUTED_VALUE"""),1)</f>
        <v>1</v>
      </c>
      <c r="AO75" s="2">
        <f ca="1">IFERROR(__xludf.DUMMYFUNCTION("""COMPUTED_VALUE"""),1)</f>
        <v>1</v>
      </c>
      <c r="AP75" s="2">
        <f ca="1">IFERROR(__xludf.DUMMYFUNCTION("""COMPUTED_VALUE"""),1)</f>
        <v>1</v>
      </c>
      <c r="AQ75" s="2">
        <f ca="1">IFERROR(__xludf.DUMMYFUNCTION("""COMPUTED_VALUE"""),1)</f>
        <v>1</v>
      </c>
      <c r="AR75" s="2">
        <f ca="1">IFERROR(__xludf.DUMMYFUNCTION("""COMPUTED_VALUE"""),2)</f>
        <v>2</v>
      </c>
      <c r="AS75" s="2">
        <f ca="1">IFERROR(__xludf.DUMMYFUNCTION("""COMPUTED_VALUE"""),2)</f>
        <v>2</v>
      </c>
      <c r="AT75" s="2">
        <f ca="1">IFERROR(__xludf.DUMMYFUNCTION("""COMPUTED_VALUE"""),2)</f>
        <v>2</v>
      </c>
      <c r="AU75" s="2">
        <f ca="1">IFERROR(__xludf.DUMMYFUNCTION("""COMPUTED_VALUE"""),2)</f>
        <v>2</v>
      </c>
    </row>
    <row r="76" spans="1:47" ht="12.5" x14ac:dyDescent="0.25">
      <c r="A76" s="2" t="str">
        <f ca="1">IFERROR(__xludf.DUMMYFUNCTION("""COMPUTED_VALUE"""),"")</f>
        <v/>
      </c>
      <c r="B76" s="2" t="str">
        <f ca="1">IFERROR(__xludf.DUMMYFUNCTION("""COMPUTED_VALUE"""),"Iran")</f>
        <v>Iran</v>
      </c>
      <c r="C76" s="2">
        <f ca="1">IFERROR(__xludf.DUMMYFUNCTION("""COMPUTED_VALUE"""),32)</f>
        <v>32</v>
      </c>
      <c r="D76" s="2">
        <f ca="1">IFERROR(__xludf.DUMMYFUNCTION("""COMPUTED_VALUE"""),53)</f>
        <v>53</v>
      </c>
      <c r="E76" s="2">
        <f ca="1">IFERROR(__xludf.DUMMYFUNCTION("""COMPUTED_VALUE"""),0)</f>
        <v>0</v>
      </c>
      <c r="F76" s="2">
        <f ca="1">IFERROR(__xludf.DUMMYFUNCTION("""COMPUTED_VALUE"""),0)</f>
        <v>0</v>
      </c>
      <c r="G76" s="2">
        <f ca="1">IFERROR(__xludf.DUMMYFUNCTION("""COMPUTED_VALUE"""),0)</f>
        <v>0</v>
      </c>
      <c r="H76" s="2">
        <f ca="1">IFERROR(__xludf.DUMMYFUNCTION("""COMPUTED_VALUE"""),0)</f>
        <v>0</v>
      </c>
      <c r="I76" s="2">
        <f ca="1">IFERROR(__xludf.DUMMYFUNCTION("""COMPUTED_VALUE"""),0)</f>
        <v>0</v>
      </c>
      <c r="J76" s="2">
        <f ca="1">IFERROR(__xludf.DUMMYFUNCTION("""COMPUTED_VALUE"""),0)</f>
        <v>0</v>
      </c>
      <c r="K76" s="2">
        <f ca="1">IFERROR(__xludf.DUMMYFUNCTION("""COMPUTED_VALUE"""),0)</f>
        <v>0</v>
      </c>
      <c r="L76" s="2">
        <f ca="1">IFERROR(__xludf.DUMMYFUNCTION("""COMPUTED_VALUE"""),0)</f>
        <v>0</v>
      </c>
      <c r="M76" s="2">
        <f ca="1">IFERROR(__xludf.DUMMYFUNCTION("""COMPUTED_VALUE"""),0)</f>
        <v>0</v>
      </c>
      <c r="N76" s="2">
        <f ca="1">IFERROR(__xludf.DUMMYFUNCTION("""COMPUTED_VALUE"""),0)</f>
        <v>0</v>
      </c>
      <c r="O76" s="2">
        <f ca="1">IFERROR(__xludf.DUMMYFUNCTION("""COMPUTED_VALUE"""),0)</f>
        <v>0</v>
      </c>
      <c r="P76" s="2">
        <f ca="1">IFERROR(__xludf.DUMMYFUNCTION("""COMPUTED_VALUE"""),0)</f>
        <v>0</v>
      </c>
      <c r="Q76" s="2">
        <f ca="1">IFERROR(__xludf.DUMMYFUNCTION("""COMPUTED_VALUE"""),0)</f>
        <v>0</v>
      </c>
      <c r="R76" s="2">
        <f ca="1">IFERROR(__xludf.DUMMYFUNCTION("""COMPUTED_VALUE"""),0)</f>
        <v>0</v>
      </c>
      <c r="S76" s="2">
        <f ca="1">IFERROR(__xludf.DUMMYFUNCTION("""COMPUTED_VALUE"""),0)</f>
        <v>0</v>
      </c>
      <c r="T76" s="2">
        <f ca="1">IFERROR(__xludf.DUMMYFUNCTION("""COMPUTED_VALUE"""),0)</f>
        <v>0</v>
      </c>
      <c r="U76" s="2">
        <f ca="1">IFERROR(__xludf.DUMMYFUNCTION("""COMPUTED_VALUE"""),0)</f>
        <v>0</v>
      </c>
      <c r="V76" s="2">
        <f ca="1">IFERROR(__xludf.DUMMYFUNCTION("""COMPUTED_VALUE"""),0)</f>
        <v>0</v>
      </c>
      <c r="W76" s="2">
        <f ca="1">IFERROR(__xludf.DUMMYFUNCTION("""COMPUTED_VALUE"""),0)</f>
        <v>0</v>
      </c>
      <c r="X76" s="2">
        <f ca="1">IFERROR(__xludf.DUMMYFUNCTION("""COMPUTED_VALUE"""),0)</f>
        <v>0</v>
      </c>
      <c r="Y76" s="2">
        <f ca="1">IFERROR(__xludf.DUMMYFUNCTION("""COMPUTED_VALUE"""),0)</f>
        <v>0</v>
      </c>
      <c r="Z76" s="2">
        <f ca="1">IFERROR(__xludf.DUMMYFUNCTION("""COMPUTED_VALUE"""),0)</f>
        <v>0</v>
      </c>
      <c r="AA76" s="2">
        <f ca="1">IFERROR(__xludf.DUMMYFUNCTION("""COMPUTED_VALUE"""),0)</f>
        <v>0</v>
      </c>
      <c r="AB76" s="2">
        <f ca="1">IFERROR(__xludf.DUMMYFUNCTION("""COMPUTED_VALUE"""),0)</f>
        <v>0</v>
      </c>
      <c r="AC76" s="2">
        <f ca="1">IFERROR(__xludf.DUMMYFUNCTION("""COMPUTED_VALUE"""),0)</f>
        <v>0</v>
      </c>
      <c r="AD76" s="2">
        <f ca="1">IFERROR(__xludf.DUMMYFUNCTION("""COMPUTED_VALUE"""),0)</f>
        <v>0</v>
      </c>
      <c r="AE76" s="2">
        <f ca="1">IFERROR(__xludf.DUMMYFUNCTION("""COMPUTED_VALUE"""),0)</f>
        <v>0</v>
      </c>
      <c r="AF76" s="2">
        <f ca="1">IFERROR(__xludf.DUMMYFUNCTION("""COMPUTED_VALUE"""),0)</f>
        <v>0</v>
      </c>
      <c r="AG76" s="2">
        <f ca="1">IFERROR(__xludf.DUMMYFUNCTION("""COMPUTED_VALUE"""),2)</f>
        <v>2</v>
      </c>
      <c r="AH76" s="2">
        <f ca="1">IFERROR(__xludf.DUMMYFUNCTION("""COMPUTED_VALUE"""),5)</f>
        <v>5</v>
      </c>
      <c r="AI76" s="2">
        <f ca="1">IFERROR(__xludf.DUMMYFUNCTION("""COMPUTED_VALUE"""),18)</f>
        <v>18</v>
      </c>
      <c r="AJ76" s="2">
        <f ca="1">IFERROR(__xludf.DUMMYFUNCTION("""COMPUTED_VALUE"""),28)</f>
        <v>28</v>
      </c>
      <c r="AK76" s="2">
        <f ca="1">IFERROR(__xludf.DUMMYFUNCTION("""COMPUTED_VALUE"""),43)</f>
        <v>43</v>
      </c>
      <c r="AL76" s="2">
        <f ca="1">IFERROR(__xludf.DUMMYFUNCTION("""COMPUTED_VALUE"""),61)</f>
        <v>61</v>
      </c>
      <c r="AM76" s="2">
        <f ca="1">IFERROR(__xludf.DUMMYFUNCTION("""COMPUTED_VALUE"""),95)</f>
        <v>95</v>
      </c>
      <c r="AN76" s="2">
        <f ca="1">IFERROR(__xludf.DUMMYFUNCTION("""COMPUTED_VALUE"""),139)</f>
        <v>139</v>
      </c>
      <c r="AO76" s="2">
        <f ca="1">IFERROR(__xludf.DUMMYFUNCTION("""COMPUTED_VALUE"""),245)</f>
        <v>245</v>
      </c>
      <c r="AP76" s="2">
        <f ca="1">IFERROR(__xludf.DUMMYFUNCTION("""COMPUTED_VALUE"""),388)</f>
        <v>388</v>
      </c>
      <c r="AQ76" s="2">
        <f ca="1">IFERROR(__xludf.DUMMYFUNCTION("""COMPUTED_VALUE"""),593)</f>
        <v>593</v>
      </c>
      <c r="AR76" s="2">
        <f ca="1">IFERROR(__xludf.DUMMYFUNCTION("""COMPUTED_VALUE"""),978)</f>
        <v>978</v>
      </c>
      <c r="AS76" s="2">
        <f ca="1">IFERROR(__xludf.DUMMYFUNCTION("""COMPUTED_VALUE"""),1501)</f>
        <v>1501</v>
      </c>
      <c r="AT76" s="2">
        <f ca="1">IFERROR(__xludf.DUMMYFUNCTION("""COMPUTED_VALUE"""),2336)</f>
        <v>2336</v>
      </c>
      <c r="AU76" s="2">
        <f ca="1">IFERROR(__xludf.DUMMYFUNCTION("""COMPUTED_VALUE"""),2922)</f>
        <v>2922</v>
      </c>
    </row>
    <row r="77" spans="1:47" ht="12.5" x14ac:dyDescent="0.25">
      <c r="A77" s="2" t="str">
        <f ca="1">IFERROR(__xludf.DUMMYFUNCTION("""COMPUTED_VALUE"""),"Omaha, NE (From Diamond Princess)")</f>
        <v>Omaha, NE (From Diamond Princess)</v>
      </c>
      <c r="B77" s="2" t="str">
        <f ca="1">IFERROR(__xludf.DUMMYFUNCTION("""COMPUTED_VALUE"""),"US")</f>
        <v>US</v>
      </c>
      <c r="C77" s="2">
        <f ca="1">IFERROR(__xludf.DUMMYFUNCTION("""COMPUTED_VALUE"""),41.2545)</f>
        <v>41.2545</v>
      </c>
      <c r="D77" s="2">
        <f ca="1">IFERROR(__xludf.DUMMYFUNCTION("""COMPUTED_VALUE"""),-95.9758)</f>
        <v>-95.975800000000007</v>
      </c>
      <c r="E77" s="2">
        <f ca="1">IFERROR(__xludf.DUMMYFUNCTION("""COMPUTED_VALUE"""),0)</f>
        <v>0</v>
      </c>
      <c r="F77" s="2">
        <f ca="1">IFERROR(__xludf.DUMMYFUNCTION("""COMPUTED_VALUE"""),0)</f>
        <v>0</v>
      </c>
      <c r="G77" s="2">
        <f ca="1">IFERROR(__xludf.DUMMYFUNCTION("""COMPUTED_VALUE"""),0)</f>
        <v>0</v>
      </c>
      <c r="H77" s="2">
        <f ca="1">IFERROR(__xludf.DUMMYFUNCTION("""COMPUTED_VALUE"""),0)</f>
        <v>0</v>
      </c>
      <c r="I77" s="2">
        <f ca="1">IFERROR(__xludf.DUMMYFUNCTION("""COMPUTED_VALUE"""),0)</f>
        <v>0</v>
      </c>
      <c r="J77" s="2">
        <f ca="1">IFERROR(__xludf.DUMMYFUNCTION("""COMPUTED_VALUE"""),0)</f>
        <v>0</v>
      </c>
      <c r="K77" s="2">
        <f ca="1">IFERROR(__xludf.DUMMYFUNCTION("""COMPUTED_VALUE"""),0)</f>
        <v>0</v>
      </c>
      <c r="L77" s="2">
        <f ca="1">IFERROR(__xludf.DUMMYFUNCTION("""COMPUTED_VALUE"""),0)</f>
        <v>0</v>
      </c>
      <c r="M77" s="2">
        <f ca="1">IFERROR(__xludf.DUMMYFUNCTION("""COMPUTED_VALUE"""),0)</f>
        <v>0</v>
      </c>
      <c r="N77" s="2">
        <f ca="1">IFERROR(__xludf.DUMMYFUNCTION("""COMPUTED_VALUE"""),0)</f>
        <v>0</v>
      </c>
      <c r="O77" s="2">
        <f ca="1">IFERROR(__xludf.DUMMYFUNCTION("""COMPUTED_VALUE"""),0)</f>
        <v>0</v>
      </c>
      <c r="P77" s="2">
        <f ca="1">IFERROR(__xludf.DUMMYFUNCTION("""COMPUTED_VALUE"""),0)</f>
        <v>0</v>
      </c>
      <c r="Q77" s="2">
        <f ca="1">IFERROR(__xludf.DUMMYFUNCTION("""COMPUTED_VALUE"""),0)</f>
        <v>0</v>
      </c>
      <c r="R77" s="2">
        <f ca="1">IFERROR(__xludf.DUMMYFUNCTION("""COMPUTED_VALUE"""),0)</f>
        <v>0</v>
      </c>
      <c r="S77" s="2">
        <f ca="1">IFERROR(__xludf.DUMMYFUNCTION("""COMPUTED_VALUE"""),0)</f>
        <v>0</v>
      </c>
      <c r="T77" s="2">
        <f ca="1">IFERROR(__xludf.DUMMYFUNCTION("""COMPUTED_VALUE"""),0)</f>
        <v>0</v>
      </c>
      <c r="U77" s="2">
        <f ca="1">IFERROR(__xludf.DUMMYFUNCTION("""COMPUTED_VALUE"""),0)</f>
        <v>0</v>
      </c>
      <c r="V77" s="2">
        <f ca="1">IFERROR(__xludf.DUMMYFUNCTION("""COMPUTED_VALUE"""),0)</f>
        <v>0</v>
      </c>
      <c r="W77" s="2">
        <f ca="1">IFERROR(__xludf.DUMMYFUNCTION("""COMPUTED_VALUE"""),0)</f>
        <v>0</v>
      </c>
      <c r="X77" s="2">
        <f ca="1">IFERROR(__xludf.DUMMYFUNCTION("""COMPUTED_VALUE"""),0)</f>
        <v>0</v>
      </c>
      <c r="Y77" s="2">
        <f ca="1">IFERROR(__xludf.DUMMYFUNCTION("""COMPUTED_VALUE"""),0)</f>
        <v>0</v>
      </c>
      <c r="Z77" s="2">
        <f ca="1">IFERROR(__xludf.DUMMYFUNCTION("""COMPUTED_VALUE"""),0)</f>
        <v>0</v>
      </c>
      <c r="AA77" s="2">
        <f ca="1">IFERROR(__xludf.DUMMYFUNCTION("""COMPUTED_VALUE"""),0)</f>
        <v>0</v>
      </c>
      <c r="AB77" s="2">
        <f ca="1">IFERROR(__xludf.DUMMYFUNCTION("""COMPUTED_VALUE"""),0)</f>
        <v>0</v>
      </c>
      <c r="AC77" s="2">
        <f ca="1">IFERROR(__xludf.DUMMYFUNCTION("""COMPUTED_VALUE"""),0)</f>
        <v>0</v>
      </c>
      <c r="AD77" s="2">
        <f ca="1">IFERROR(__xludf.DUMMYFUNCTION("""COMPUTED_VALUE"""),0)</f>
        <v>0</v>
      </c>
      <c r="AE77" s="2">
        <f ca="1">IFERROR(__xludf.DUMMYFUNCTION("""COMPUTED_VALUE"""),0)</f>
        <v>0</v>
      </c>
      <c r="AF77" s="2">
        <f ca="1">IFERROR(__xludf.DUMMYFUNCTION("""COMPUTED_VALUE"""),0)</f>
        <v>0</v>
      </c>
      <c r="AG77" s="2">
        <f ca="1">IFERROR(__xludf.DUMMYFUNCTION("""COMPUTED_VALUE"""),0)</f>
        <v>0</v>
      </c>
      <c r="AH77" s="2">
        <f ca="1">IFERROR(__xludf.DUMMYFUNCTION("""COMPUTED_VALUE"""),0)</f>
        <v>0</v>
      </c>
      <c r="AI77" s="2">
        <f ca="1">IFERROR(__xludf.DUMMYFUNCTION("""COMPUTED_VALUE"""),11)</f>
        <v>11</v>
      </c>
      <c r="AJ77" s="2">
        <f ca="1">IFERROR(__xludf.DUMMYFUNCTION("""COMPUTED_VALUE"""),11)</f>
        <v>11</v>
      </c>
      <c r="AK77" s="2">
        <f ca="1">IFERROR(__xludf.DUMMYFUNCTION("""COMPUTED_VALUE"""),11)</f>
        <v>11</v>
      </c>
      <c r="AL77" s="2">
        <f ca="1">IFERROR(__xludf.DUMMYFUNCTION("""COMPUTED_VALUE"""),0)</f>
        <v>0</v>
      </c>
      <c r="AM77" s="2">
        <f ca="1">IFERROR(__xludf.DUMMYFUNCTION("""COMPUTED_VALUE"""),0)</f>
        <v>0</v>
      </c>
      <c r="AN77" s="2">
        <f ca="1">IFERROR(__xludf.DUMMYFUNCTION("""COMPUTED_VALUE"""),0)</f>
        <v>0</v>
      </c>
      <c r="AO77" s="2">
        <f ca="1">IFERROR(__xludf.DUMMYFUNCTION("""COMPUTED_VALUE"""),0)</f>
        <v>0</v>
      </c>
      <c r="AP77" s="2">
        <f ca="1">IFERROR(__xludf.DUMMYFUNCTION("""COMPUTED_VALUE"""),0)</f>
        <v>0</v>
      </c>
      <c r="AQ77" s="2">
        <f ca="1">IFERROR(__xludf.DUMMYFUNCTION("""COMPUTED_VALUE"""),0)</f>
        <v>0</v>
      </c>
      <c r="AR77" s="2">
        <f ca="1">IFERROR(__xludf.DUMMYFUNCTION("""COMPUTED_VALUE"""),0)</f>
        <v>0</v>
      </c>
      <c r="AS77" s="2">
        <f ca="1">IFERROR(__xludf.DUMMYFUNCTION("""COMPUTED_VALUE"""),0)</f>
        <v>0</v>
      </c>
      <c r="AT77" s="2">
        <f ca="1">IFERROR(__xludf.DUMMYFUNCTION("""COMPUTED_VALUE"""),0)</f>
        <v>0</v>
      </c>
      <c r="AU77" s="2">
        <f ca="1">IFERROR(__xludf.DUMMYFUNCTION("""COMPUTED_VALUE"""),0)</f>
        <v>0</v>
      </c>
    </row>
    <row r="78" spans="1:47" ht="12.5" x14ac:dyDescent="0.25">
      <c r="A78" s="2" t="str">
        <f ca="1">IFERROR(__xludf.DUMMYFUNCTION("""COMPUTED_VALUE"""),"Travis, CA (From Diamond Princess)")</f>
        <v>Travis, CA (From Diamond Princess)</v>
      </c>
      <c r="B78" s="2" t="str">
        <f ca="1">IFERROR(__xludf.DUMMYFUNCTION("""COMPUTED_VALUE"""),"US")</f>
        <v>US</v>
      </c>
      <c r="C78" s="2">
        <f ca="1">IFERROR(__xludf.DUMMYFUNCTION("""COMPUTED_VALUE"""),38.2721)</f>
        <v>38.272100000000002</v>
      </c>
      <c r="D78" s="2">
        <f ca="1">IFERROR(__xludf.DUMMYFUNCTION("""COMPUTED_VALUE"""),-121.9399)</f>
        <v>-121.93989999999999</v>
      </c>
      <c r="E78" s="2">
        <f ca="1">IFERROR(__xludf.DUMMYFUNCTION("""COMPUTED_VALUE"""),0)</f>
        <v>0</v>
      </c>
      <c r="F78" s="2">
        <f ca="1">IFERROR(__xludf.DUMMYFUNCTION("""COMPUTED_VALUE"""),0)</f>
        <v>0</v>
      </c>
      <c r="G78" s="2">
        <f ca="1">IFERROR(__xludf.DUMMYFUNCTION("""COMPUTED_VALUE"""),0)</f>
        <v>0</v>
      </c>
      <c r="H78" s="2">
        <f ca="1">IFERROR(__xludf.DUMMYFUNCTION("""COMPUTED_VALUE"""),0)</f>
        <v>0</v>
      </c>
      <c r="I78" s="2">
        <f ca="1">IFERROR(__xludf.DUMMYFUNCTION("""COMPUTED_VALUE"""),0)</f>
        <v>0</v>
      </c>
      <c r="J78" s="2">
        <f ca="1">IFERROR(__xludf.DUMMYFUNCTION("""COMPUTED_VALUE"""),0)</f>
        <v>0</v>
      </c>
      <c r="K78" s="2">
        <f ca="1">IFERROR(__xludf.DUMMYFUNCTION("""COMPUTED_VALUE"""),0)</f>
        <v>0</v>
      </c>
      <c r="L78" s="2">
        <f ca="1">IFERROR(__xludf.DUMMYFUNCTION("""COMPUTED_VALUE"""),0)</f>
        <v>0</v>
      </c>
      <c r="M78" s="2">
        <f ca="1">IFERROR(__xludf.DUMMYFUNCTION("""COMPUTED_VALUE"""),0)</f>
        <v>0</v>
      </c>
      <c r="N78" s="2">
        <f ca="1">IFERROR(__xludf.DUMMYFUNCTION("""COMPUTED_VALUE"""),0)</f>
        <v>0</v>
      </c>
      <c r="O78" s="2">
        <f ca="1">IFERROR(__xludf.DUMMYFUNCTION("""COMPUTED_VALUE"""),0)</f>
        <v>0</v>
      </c>
      <c r="P78" s="2">
        <f ca="1">IFERROR(__xludf.DUMMYFUNCTION("""COMPUTED_VALUE"""),0)</f>
        <v>0</v>
      </c>
      <c r="Q78" s="2">
        <f ca="1">IFERROR(__xludf.DUMMYFUNCTION("""COMPUTED_VALUE"""),0)</f>
        <v>0</v>
      </c>
      <c r="R78" s="2">
        <f ca="1">IFERROR(__xludf.DUMMYFUNCTION("""COMPUTED_VALUE"""),0)</f>
        <v>0</v>
      </c>
      <c r="S78" s="2">
        <f ca="1">IFERROR(__xludf.DUMMYFUNCTION("""COMPUTED_VALUE"""),0)</f>
        <v>0</v>
      </c>
      <c r="T78" s="2">
        <f ca="1">IFERROR(__xludf.DUMMYFUNCTION("""COMPUTED_VALUE"""),0)</f>
        <v>0</v>
      </c>
      <c r="U78" s="2">
        <f ca="1">IFERROR(__xludf.DUMMYFUNCTION("""COMPUTED_VALUE"""),0)</f>
        <v>0</v>
      </c>
      <c r="V78" s="2">
        <f ca="1">IFERROR(__xludf.DUMMYFUNCTION("""COMPUTED_VALUE"""),0)</f>
        <v>0</v>
      </c>
      <c r="W78" s="2">
        <f ca="1">IFERROR(__xludf.DUMMYFUNCTION("""COMPUTED_VALUE"""),0)</f>
        <v>0</v>
      </c>
      <c r="X78" s="2">
        <f ca="1">IFERROR(__xludf.DUMMYFUNCTION("""COMPUTED_VALUE"""),0)</f>
        <v>0</v>
      </c>
      <c r="Y78" s="2">
        <f ca="1">IFERROR(__xludf.DUMMYFUNCTION("""COMPUTED_VALUE"""),0)</f>
        <v>0</v>
      </c>
      <c r="Z78" s="2">
        <f ca="1">IFERROR(__xludf.DUMMYFUNCTION("""COMPUTED_VALUE"""),0)</f>
        <v>0</v>
      </c>
      <c r="AA78" s="2">
        <f ca="1">IFERROR(__xludf.DUMMYFUNCTION("""COMPUTED_VALUE"""),0)</f>
        <v>0</v>
      </c>
      <c r="AB78" s="2">
        <f ca="1">IFERROR(__xludf.DUMMYFUNCTION("""COMPUTED_VALUE"""),0)</f>
        <v>0</v>
      </c>
      <c r="AC78" s="2">
        <f ca="1">IFERROR(__xludf.DUMMYFUNCTION("""COMPUTED_VALUE"""),0)</f>
        <v>0</v>
      </c>
      <c r="AD78" s="2">
        <f ca="1">IFERROR(__xludf.DUMMYFUNCTION("""COMPUTED_VALUE"""),0)</f>
        <v>0</v>
      </c>
      <c r="AE78" s="2">
        <f ca="1">IFERROR(__xludf.DUMMYFUNCTION("""COMPUTED_VALUE"""),0)</f>
        <v>0</v>
      </c>
      <c r="AF78" s="2">
        <f ca="1">IFERROR(__xludf.DUMMYFUNCTION("""COMPUTED_VALUE"""),0)</f>
        <v>0</v>
      </c>
      <c r="AG78" s="2">
        <f ca="1">IFERROR(__xludf.DUMMYFUNCTION("""COMPUTED_VALUE"""),0)</f>
        <v>0</v>
      </c>
      <c r="AH78" s="2">
        <f ca="1">IFERROR(__xludf.DUMMYFUNCTION("""COMPUTED_VALUE"""),0)</f>
        <v>0</v>
      </c>
      <c r="AI78" s="2">
        <f ca="1">IFERROR(__xludf.DUMMYFUNCTION("""COMPUTED_VALUE"""),5)</f>
        <v>5</v>
      </c>
      <c r="AJ78" s="2">
        <f ca="1">IFERROR(__xludf.DUMMYFUNCTION("""COMPUTED_VALUE"""),5)</f>
        <v>5</v>
      </c>
      <c r="AK78" s="2">
        <f ca="1">IFERROR(__xludf.DUMMYFUNCTION("""COMPUTED_VALUE"""),5)</f>
        <v>5</v>
      </c>
      <c r="AL78" s="2">
        <f ca="1">IFERROR(__xludf.DUMMYFUNCTION("""COMPUTED_VALUE"""),0)</f>
        <v>0</v>
      </c>
      <c r="AM78" s="2">
        <f ca="1">IFERROR(__xludf.DUMMYFUNCTION("""COMPUTED_VALUE"""),0)</f>
        <v>0</v>
      </c>
      <c r="AN78" s="2">
        <f ca="1">IFERROR(__xludf.DUMMYFUNCTION("""COMPUTED_VALUE"""),0)</f>
        <v>0</v>
      </c>
      <c r="AO78" s="2">
        <f ca="1">IFERROR(__xludf.DUMMYFUNCTION("""COMPUTED_VALUE"""),0)</f>
        <v>0</v>
      </c>
      <c r="AP78" s="2">
        <f ca="1">IFERROR(__xludf.DUMMYFUNCTION("""COMPUTED_VALUE"""),0)</f>
        <v>0</v>
      </c>
      <c r="AQ78" s="2">
        <f ca="1">IFERROR(__xludf.DUMMYFUNCTION("""COMPUTED_VALUE"""),0)</f>
        <v>0</v>
      </c>
      <c r="AR78" s="2">
        <f ca="1">IFERROR(__xludf.DUMMYFUNCTION("""COMPUTED_VALUE"""),0)</f>
        <v>0</v>
      </c>
      <c r="AS78" s="2">
        <f ca="1">IFERROR(__xludf.DUMMYFUNCTION("""COMPUTED_VALUE"""),0)</f>
        <v>0</v>
      </c>
      <c r="AT78" s="2">
        <f ca="1">IFERROR(__xludf.DUMMYFUNCTION("""COMPUTED_VALUE"""),0)</f>
        <v>0</v>
      </c>
      <c r="AU78" s="2">
        <f ca="1">IFERROR(__xludf.DUMMYFUNCTION("""COMPUTED_VALUE"""),0)</f>
        <v>0</v>
      </c>
    </row>
    <row r="79" spans="1:47" ht="12.5" x14ac:dyDescent="0.25">
      <c r="A79" s="2" t="str">
        <f ca="1">IFERROR(__xludf.DUMMYFUNCTION("""COMPUTED_VALUE"""),"From Diamond Princess")</f>
        <v>From Diamond Princess</v>
      </c>
      <c r="B79" s="2" t="str">
        <f ca="1">IFERROR(__xludf.DUMMYFUNCTION("""COMPUTED_VALUE"""),"Australia")</f>
        <v>Australia</v>
      </c>
      <c r="C79" s="2">
        <f ca="1">IFERROR(__xludf.DUMMYFUNCTION("""COMPUTED_VALUE"""),35.4437)</f>
        <v>35.4437</v>
      </c>
      <c r="D79" s="2">
        <f ca="1">IFERROR(__xludf.DUMMYFUNCTION("""COMPUTED_VALUE"""),139.638)</f>
        <v>139.63800000000001</v>
      </c>
      <c r="E79" s="2">
        <f ca="1">IFERROR(__xludf.DUMMYFUNCTION("""COMPUTED_VALUE"""),0)</f>
        <v>0</v>
      </c>
      <c r="F79" s="2">
        <f ca="1">IFERROR(__xludf.DUMMYFUNCTION("""COMPUTED_VALUE"""),0)</f>
        <v>0</v>
      </c>
      <c r="G79" s="2">
        <f ca="1">IFERROR(__xludf.DUMMYFUNCTION("""COMPUTED_VALUE"""),0)</f>
        <v>0</v>
      </c>
      <c r="H79" s="2">
        <f ca="1">IFERROR(__xludf.DUMMYFUNCTION("""COMPUTED_VALUE"""),0)</f>
        <v>0</v>
      </c>
      <c r="I79" s="2">
        <f ca="1">IFERROR(__xludf.DUMMYFUNCTION("""COMPUTED_VALUE"""),0)</f>
        <v>0</v>
      </c>
      <c r="J79" s="2">
        <f ca="1">IFERROR(__xludf.DUMMYFUNCTION("""COMPUTED_VALUE"""),0)</f>
        <v>0</v>
      </c>
      <c r="K79" s="2">
        <f ca="1">IFERROR(__xludf.DUMMYFUNCTION("""COMPUTED_VALUE"""),0)</f>
        <v>0</v>
      </c>
      <c r="L79" s="2">
        <f ca="1">IFERROR(__xludf.DUMMYFUNCTION("""COMPUTED_VALUE"""),0)</f>
        <v>0</v>
      </c>
      <c r="M79" s="2">
        <f ca="1">IFERROR(__xludf.DUMMYFUNCTION("""COMPUTED_VALUE"""),0)</f>
        <v>0</v>
      </c>
      <c r="N79" s="2">
        <f ca="1">IFERROR(__xludf.DUMMYFUNCTION("""COMPUTED_VALUE"""),0)</f>
        <v>0</v>
      </c>
      <c r="O79" s="2">
        <f ca="1">IFERROR(__xludf.DUMMYFUNCTION("""COMPUTED_VALUE"""),0)</f>
        <v>0</v>
      </c>
      <c r="P79" s="2">
        <f ca="1">IFERROR(__xludf.DUMMYFUNCTION("""COMPUTED_VALUE"""),0)</f>
        <v>0</v>
      </c>
      <c r="Q79" s="2">
        <f ca="1">IFERROR(__xludf.DUMMYFUNCTION("""COMPUTED_VALUE"""),0)</f>
        <v>0</v>
      </c>
      <c r="R79" s="2">
        <f ca="1">IFERROR(__xludf.DUMMYFUNCTION("""COMPUTED_VALUE"""),0)</f>
        <v>0</v>
      </c>
      <c r="S79" s="2">
        <f ca="1">IFERROR(__xludf.DUMMYFUNCTION("""COMPUTED_VALUE"""),0)</f>
        <v>0</v>
      </c>
      <c r="T79" s="2">
        <f ca="1">IFERROR(__xludf.DUMMYFUNCTION("""COMPUTED_VALUE"""),0)</f>
        <v>0</v>
      </c>
      <c r="U79" s="2">
        <f ca="1">IFERROR(__xludf.DUMMYFUNCTION("""COMPUTED_VALUE"""),0)</f>
        <v>0</v>
      </c>
      <c r="V79" s="2">
        <f ca="1">IFERROR(__xludf.DUMMYFUNCTION("""COMPUTED_VALUE"""),0)</f>
        <v>0</v>
      </c>
      <c r="W79" s="2">
        <f ca="1">IFERROR(__xludf.DUMMYFUNCTION("""COMPUTED_VALUE"""),0)</f>
        <v>0</v>
      </c>
      <c r="X79" s="2">
        <f ca="1">IFERROR(__xludf.DUMMYFUNCTION("""COMPUTED_VALUE"""),0)</f>
        <v>0</v>
      </c>
      <c r="Y79" s="2">
        <f ca="1">IFERROR(__xludf.DUMMYFUNCTION("""COMPUTED_VALUE"""),0)</f>
        <v>0</v>
      </c>
      <c r="Z79" s="2">
        <f ca="1">IFERROR(__xludf.DUMMYFUNCTION("""COMPUTED_VALUE"""),0)</f>
        <v>0</v>
      </c>
      <c r="AA79" s="2">
        <f ca="1">IFERROR(__xludf.DUMMYFUNCTION("""COMPUTED_VALUE"""),0)</f>
        <v>0</v>
      </c>
      <c r="AB79" s="2">
        <f ca="1">IFERROR(__xludf.DUMMYFUNCTION("""COMPUTED_VALUE"""),0)</f>
        <v>0</v>
      </c>
      <c r="AC79" s="2">
        <f ca="1">IFERROR(__xludf.DUMMYFUNCTION("""COMPUTED_VALUE"""),0)</f>
        <v>0</v>
      </c>
      <c r="AD79" s="2">
        <f ca="1">IFERROR(__xludf.DUMMYFUNCTION("""COMPUTED_VALUE"""),0)</f>
        <v>0</v>
      </c>
      <c r="AE79" s="2">
        <f ca="1">IFERROR(__xludf.DUMMYFUNCTION("""COMPUTED_VALUE"""),0)</f>
        <v>0</v>
      </c>
      <c r="AF79" s="2">
        <f ca="1">IFERROR(__xludf.DUMMYFUNCTION("""COMPUTED_VALUE"""),0)</f>
        <v>0</v>
      </c>
      <c r="AG79" s="2">
        <f ca="1">IFERROR(__xludf.DUMMYFUNCTION("""COMPUTED_VALUE"""),0)</f>
        <v>0</v>
      </c>
      <c r="AH79" s="2">
        <f ca="1">IFERROR(__xludf.DUMMYFUNCTION("""COMPUTED_VALUE"""),0)</f>
        <v>0</v>
      </c>
      <c r="AI79" s="2">
        <f ca="1">IFERROR(__xludf.DUMMYFUNCTION("""COMPUTED_VALUE"""),4)</f>
        <v>4</v>
      </c>
      <c r="AJ79" s="2">
        <f ca="1">IFERROR(__xludf.DUMMYFUNCTION("""COMPUTED_VALUE"""),7)</f>
        <v>7</v>
      </c>
      <c r="AK79" s="2">
        <f ca="1">IFERROR(__xludf.DUMMYFUNCTION("""COMPUTED_VALUE"""),7)</f>
        <v>7</v>
      </c>
      <c r="AL79" s="2">
        <f ca="1">IFERROR(__xludf.DUMMYFUNCTION("""COMPUTED_VALUE"""),7)</f>
        <v>7</v>
      </c>
      <c r="AM79" s="2">
        <f ca="1">IFERROR(__xludf.DUMMYFUNCTION("""COMPUTED_VALUE"""),7)</f>
        <v>7</v>
      </c>
      <c r="AN79" s="2">
        <f ca="1">IFERROR(__xludf.DUMMYFUNCTION("""COMPUTED_VALUE"""),7)</f>
        <v>7</v>
      </c>
      <c r="AO79" s="2">
        <f ca="1">IFERROR(__xludf.DUMMYFUNCTION("""COMPUTED_VALUE"""),8)</f>
        <v>8</v>
      </c>
      <c r="AP79" s="2">
        <f ca="1">IFERROR(__xludf.DUMMYFUNCTION("""COMPUTED_VALUE"""),8)</f>
        <v>8</v>
      </c>
      <c r="AQ79" s="2">
        <f ca="1">IFERROR(__xludf.DUMMYFUNCTION("""COMPUTED_VALUE"""),0)</f>
        <v>0</v>
      </c>
      <c r="AR79" s="2">
        <f ca="1">IFERROR(__xludf.DUMMYFUNCTION("""COMPUTED_VALUE"""),0)</f>
        <v>0</v>
      </c>
      <c r="AS79" s="2">
        <f ca="1">IFERROR(__xludf.DUMMYFUNCTION("""COMPUTED_VALUE"""),0)</f>
        <v>0</v>
      </c>
      <c r="AT79" s="2">
        <f ca="1">IFERROR(__xludf.DUMMYFUNCTION("""COMPUTED_VALUE"""),0)</f>
        <v>0</v>
      </c>
      <c r="AU79" s="2">
        <f ca="1">IFERROR(__xludf.DUMMYFUNCTION("""COMPUTED_VALUE"""),0)</f>
        <v>0</v>
      </c>
    </row>
    <row r="80" spans="1:47" ht="12.5" x14ac:dyDescent="0.25">
      <c r="A80" s="2" t="str">
        <f ca="1">IFERROR(__xludf.DUMMYFUNCTION("""COMPUTED_VALUE"""),"Lackland, TX (From Diamond Princess)")</f>
        <v>Lackland, TX (From Diamond Princess)</v>
      </c>
      <c r="B80" s="2" t="str">
        <f ca="1">IFERROR(__xludf.DUMMYFUNCTION("""COMPUTED_VALUE"""),"US")</f>
        <v>US</v>
      </c>
      <c r="C80" s="2">
        <f ca="1">IFERROR(__xludf.DUMMYFUNCTION("""COMPUTED_VALUE"""),29.3829)</f>
        <v>29.382899999999999</v>
      </c>
      <c r="D80" s="2">
        <f ca="1">IFERROR(__xludf.DUMMYFUNCTION("""COMPUTED_VALUE"""),-98.6134)</f>
        <v>-98.613399999999999</v>
      </c>
      <c r="E80" s="2">
        <f ca="1">IFERROR(__xludf.DUMMYFUNCTION("""COMPUTED_VALUE"""),0)</f>
        <v>0</v>
      </c>
      <c r="F80" s="2">
        <f ca="1">IFERROR(__xludf.DUMMYFUNCTION("""COMPUTED_VALUE"""),0)</f>
        <v>0</v>
      </c>
      <c r="G80" s="2">
        <f ca="1">IFERROR(__xludf.DUMMYFUNCTION("""COMPUTED_VALUE"""),0)</f>
        <v>0</v>
      </c>
      <c r="H80" s="2">
        <f ca="1">IFERROR(__xludf.DUMMYFUNCTION("""COMPUTED_VALUE"""),0)</f>
        <v>0</v>
      </c>
      <c r="I80" s="2">
        <f ca="1">IFERROR(__xludf.DUMMYFUNCTION("""COMPUTED_VALUE"""),0)</f>
        <v>0</v>
      </c>
      <c r="J80" s="2">
        <f ca="1">IFERROR(__xludf.DUMMYFUNCTION("""COMPUTED_VALUE"""),0)</f>
        <v>0</v>
      </c>
      <c r="K80" s="2">
        <f ca="1">IFERROR(__xludf.DUMMYFUNCTION("""COMPUTED_VALUE"""),0)</f>
        <v>0</v>
      </c>
      <c r="L80" s="2">
        <f ca="1">IFERROR(__xludf.DUMMYFUNCTION("""COMPUTED_VALUE"""),0)</f>
        <v>0</v>
      </c>
      <c r="M80" s="2">
        <f ca="1">IFERROR(__xludf.DUMMYFUNCTION("""COMPUTED_VALUE"""),0)</f>
        <v>0</v>
      </c>
      <c r="N80" s="2">
        <f ca="1">IFERROR(__xludf.DUMMYFUNCTION("""COMPUTED_VALUE"""),0)</f>
        <v>0</v>
      </c>
      <c r="O80" s="2">
        <f ca="1">IFERROR(__xludf.DUMMYFUNCTION("""COMPUTED_VALUE"""),0)</f>
        <v>0</v>
      </c>
      <c r="P80" s="2">
        <f ca="1">IFERROR(__xludf.DUMMYFUNCTION("""COMPUTED_VALUE"""),0)</f>
        <v>0</v>
      </c>
      <c r="Q80" s="2">
        <f ca="1">IFERROR(__xludf.DUMMYFUNCTION("""COMPUTED_VALUE"""),0)</f>
        <v>0</v>
      </c>
      <c r="R80" s="2">
        <f ca="1">IFERROR(__xludf.DUMMYFUNCTION("""COMPUTED_VALUE"""),0)</f>
        <v>0</v>
      </c>
      <c r="S80" s="2">
        <f ca="1">IFERROR(__xludf.DUMMYFUNCTION("""COMPUTED_VALUE"""),0)</f>
        <v>0</v>
      </c>
      <c r="T80" s="2">
        <f ca="1">IFERROR(__xludf.DUMMYFUNCTION("""COMPUTED_VALUE"""),0)</f>
        <v>0</v>
      </c>
      <c r="U80" s="2">
        <f ca="1">IFERROR(__xludf.DUMMYFUNCTION("""COMPUTED_VALUE"""),0)</f>
        <v>0</v>
      </c>
      <c r="V80" s="2">
        <f ca="1">IFERROR(__xludf.DUMMYFUNCTION("""COMPUTED_VALUE"""),0)</f>
        <v>0</v>
      </c>
      <c r="W80" s="2">
        <f ca="1">IFERROR(__xludf.DUMMYFUNCTION("""COMPUTED_VALUE"""),0)</f>
        <v>0</v>
      </c>
      <c r="X80" s="2">
        <f ca="1">IFERROR(__xludf.DUMMYFUNCTION("""COMPUTED_VALUE"""),0)</f>
        <v>0</v>
      </c>
      <c r="Y80" s="2">
        <f ca="1">IFERROR(__xludf.DUMMYFUNCTION("""COMPUTED_VALUE"""),0)</f>
        <v>0</v>
      </c>
      <c r="Z80" s="2">
        <f ca="1">IFERROR(__xludf.DUMMYFUNCTION("""COMPUTED_VALUE"""),0)</f>
        <v>0</v>
      </c>
      <c r="AA80" s="2">
        <f ca="1">IFERROR(__xludf.DUMMYFUNCTION("""COMPUTED_VALUE"""),0)</f>
        <v>0</v>
      </c>
      <c r="AB80" s="2">
        <f ca="1">IFERROR(__xludf.DUMMYFUNCTION("""COMPUTED_VALUE"""),0)</f>
        <v>0</v>
      </c>
      <c r="AC80" s="2">
        <f ca="1">IFERROR(__xludf.DUMMYFUNCTION("""COMPUTED_VALUE"""),0)</f>
        <v>0</v>
      </c>
      <c r="AD80" s="2">
        <f ca="1">IFERROR(__xludf.DUMMYFUNCTION("""COMPUTED_VALUE"""),0)</f>
        <v>0</v>
      </c>
      <c r="AE80" s="2">
        <f ca="1">IFERROR(__xludf.DUMMYFUNCTION("""COMPUTED_VALUE"""),0)</f>
        <v>0</v>
      </c>
      <c r="AF80" s="2">
        <f ca="1">IFERROR(__xludf.DUMMYFUNCTION("""COMPUTED_VALUE"""),0)</f>
        <v>0</v>
      </c>
      <c r="AG80" s="2">
        <f ca="1">IFERROR(__xludf.DUMMYFUNCTION("""COMPUTED_VALUE"""),0)</f>
        <v>0</v>
      </c>
      <c r="AH80" s="2">
        <f ca="1">IFERROR(__xludf.DUMMYFUNCTION("""COMPUTED_VALUE"""),0)</f>
        <v>0</v>
      </c>
      <c r="AI80" s="2">
        <f ca="1">IFERROR(__xludf.DUMMYFUNCTION("""COMPUTED_VALUE"""),2)</f>
        <v>2</v>
      </c>
      <c r="AJ80" s="2">
        <f ca="1">IFERROR(__xludf.DUMMYFUNCTION("""COMPUTED_VALUE"""),2)</f>
        <v>2</v>
      </c>
      <c r="AK80" s="2">
        <f ca="1">IFERROR(__xludf.DUMMYFUNCTION("""COMPUTED_VALUE"""),2)</f>
        <v>2</v>
      </c>
      <c r="AL80" s="2">
        <f ca="1">IFERROR(__xludf.DUMMYFUNCTION("""COMPUTED_VALUE"""),0)</f>
        <v>0</v>
      </c>
      <c r="AM80" s="2">
        <f ca="1">IFERROR(__xludf.DUMMYFUNCTION("""COMPUTED_VALUE"""),0)</f>
        <v>0</v>
      </c>
      <c r="AN80" s="2">
        <f ca="1">IFERROR(__xludf.DUMMYFUNCTION("""COMPUTED_VALUE"""),0)</f>
        <v>0</v>
      </c>
      <c r="AO80" s="2">
        <f ca="1">IFERROR(__xludf.DUMMYFUNCTION("""COMPUTED_VALUE"""),0)</f>
        <v>0</v>
      </c>
      <c r="AP80" s="2">
        <f ca="1">IFERROR(__xludf.DUMMYFUNCTION("""COMPUTED_VALUE"""),0)</f>
        <v>0</v>
      </c>
      <c r="AQ80" s="2">
        <f ca="1">IFERROR(__xludf.DUMMYFUNCTION("""COMPUTED_VALUE"""),0)</f>
        <v>0</v>
      </c>
      <c r="AR80" s="2">
        <f ca="1">IFERROR(__xludf.DUMMYFUNCTION("""COMPUTED_VALUE"""),0)</f>
        <v>0</v>
      </c>
      <c r="AS80" s="2">
        <f ca="1">IFERROR(__xludf.DUMMYFUNCTION("""COMPUTED_VALUE"""),0)</f>
        <v>0</v>
      </c>
      <c r="AT80" s="2">
        <f ca="1">IFERROR(__xludf.DUMMYFUNCTION("""COMPUTED_VALUE"""),0)</f>
        <v>0</v>
      </c>
      <c r="AU80" s="2">
        <f ca="1">IFERROR(__xludf.DUMMYFUNCTION("""COMPUTED_VALUE"""),0)</f>
        <v>0</v>
      </c>
    </row>
    <row r="81" spans="1:47" ht="12.5" x14ac:dyDescent="0.25">
      <c r="A81" s="2" t="str">
        <f ca="1">IFERROR(__xludf.DUMMYFUNCTION("""COMPUTED_VALUE"""),"")</f>
        <v/>
      </c>
      <c r="B81" s="2" t="str">
        <f ca="1">IFERROR(__xludf.DUMMYFUNCTION("""COMPUTED_VALUE"""),"Lebanon")</f>
        <v>Lebanon</v>
      </c>
      <c r="C81" s="2">
        <f ca="1">IFERROR(__xludf.DUMMYFUNCTION("""COMPUTED_VALUE"""),33.8547)</f>
        <v>33.854700000000001</v>
      </c>
      <c r="D81" s="2">
        <f ca="1">IFERROR(__xludf.DUMMYFUNCTION("""COMPUTED_VALUE"""),35.8623)</f>
        <v>35.862299999999998</v>
      </c>
      <c r="E81" s="2">
        <f ca="1">IFERROR(__xludf.DUMMYFUNCTION("""COMPUTED_VALUE"""),0)</f>
        <v>0</v>
      </c>
      <c r="F81" s="2">
        <f ca="1">IFERROR(__xludf.DUMMYFUNCTION("""COMPUTED_VALUE"""),0)</f>
        <v>0</v>
      </c>
      <c r="G81" s="2">
        <f ca="1">IFERROR(__xludf.DUMMYFUNCTION("""COMPUTED_VALUE"""),0)</f>
        <v>0</v>
      </c>
      <c r="H81" s="2">
        <f ca="1">IFERROR(__xludf.DUMMYFUNCTION("""COMPUTED_VALUE"""),0)</f>
        <v>0</v>
      </c>
      <c r="I81" s="2">
        <f ca="1">IFERROR(__xludf.DUMMYFUNCTION("""COMPUTED_VALUE"""),0)</f>
        <v>0</v>
      </c>
      <c r="J81" s="2">
        <f ca="1">IFERROR(__xludf.DUMMYFUNCTION("""COMPUTED_VALUE"""),0)</f>
        <v>0</v>
      </c>
      <c r="K81" s="2">
        <f ca="1">IFERROR(__xludf.DUMMYFUNCTION("""COMPUTED_VALUE"""),0)</f>
        <v>0</v>
      </c>
      <c r="L81" s="2">
        <f ca="1">IFERROR(__xludf.DUMMYFUNCTION("""COMPUTED_VALUE"""),0)</f>
        <v>0</v>
      </c>
      <c r="M81" s="2">
        <f ca="1">IFERROR(__xludf.DUMMYFUNCTION("""COMPUTED_VALUE"""),0)</f>
        <v>0</v>
      </c>
      <c r="N81" s="2">
        <f ca="1">IFERROR(__xludf.DUMMYFUNCTION("""COMPUTED_VALUE"""),0)</f>
        <v>0</v>
      </c>
      <c r="O81" s="2">
        <f ca="1">IFERROR(__xludf.DUMMYFUNCTION("""COMPUTED_VALUE"""),0)</f>
        <v>0</v>
      </c>
      <c r="P81" s="2">
        <f ca="1">IFERROR(__xludf.DUMMYFUNCTION("""COMPUTED_VALUE"""),0)</f>
        <v>0</v>
      </c>
      <c r="Q81" s="2">
        <f ca="1">IFERROR(__xludf.DUMMYFUNCTION("""COMPUTED_VALUE"""),0)</f>
        <v>0</v>
      </c>
      <c r="R81" s="2">
        <f ca="1">IFERROR(__xludf.DUMMYFUNCTION("""COMPUTED_VALUE"""),0)</f>
        <v>0</v>
      </c>
      <c r="S81" s="2">
        <f ca="1">IFERROR(__xludf.DUMMYFUNCTION("""COMPUTED_VALUE"""),0)</f>
        <v>0</v>
      </c>
      <c r="T81" s="2">
        <f ca="1">IFERROR(__xludf.DUMMYFUNCTION("""COMPUTED_VALUE"""),0)</f>
        <v>0</v>
      </c>
      <c r="U81" s="2">
        <f ca="1">IFERROR(__xludf.DUMMYFUNCTION("""COMPUTED_VALUE"""),0)</f>
        <v>0</v>
      </c>
      <c r="V81" s="2">
        <f ca="1">IFERROR(__xludf.DUMMYFUNCTION("""COMPUTED_VALUE"""),0)</f>
        <v>0</v>
      </c>
      <c r="W81" s="2">
        <f ca="1">IFERROR(__xludf.DUMMYFUNCTION("""COMPUTED_VALUE"""),0)</f>
        <v>0</v>
      </c>
      <c r="X81" s="2">
        <f ca="1">IFERROR(__xludf.DUMMYFUNCTION("""COMPUTED_VALUE"""),0)</f>
        <v>0</v>
      </c>
      <c r="Y81" s="2">
        <f ca="1">IFERROR(__xludf.DUMMYFUNCTION("""COMPUTED_VALUE"""),0)</f>
        <v>0</v>
      </c>
      <c r="Z81" s="2">
        <f ca="1">IFERROR(__xludf.DUMMYFUNCTION("""COMPUTED_VALUE"""),0)</f>
        <v>0</v>
      </c>
      <c r="AA81" s="2">
        <f ca="1">IFERROR(__xludf.DUMMYFUNCTION("""COMPUTED_VALUE"""),0)</f>
        <v>0</v>
      </c>
      <c r="AB81" s="2">
        <f ca="1">IFERROR(__xludf.DUMMYFUNCTION("""COMPUTED_VALUE"""),0)</f>
        <v>0</v>
      </c>
      <c r="AC81" s="2">
        <f ca="1">IFERROR(__xludf.DUMMYFUNCTION("""COMPUTED_VALUE"""),0)</f>
        <v>0</v>
      </c>
      <c r="AD81" s="2">
        <f ca="1">IFERROR(__xludf.DUMMYFUNCTION("""COMPUTED_VALUE"""),0)</f>
        <v>0</v>
      </c>
      <c r="AE81" s="2">
        <f ca="1">IFERROR(__xludf.DUMMYFUNCTION("""COMPUTED_VALUE"""),0)</f>
        <v>0</v>
      </c>
      <c r="AF81" s="2">
        <f ca="1">IFERROR(__xludf.DUMMYFUNCTION("""COMPUTED_VALUE"""),0)</f>
        <v>0</v>
      </c>
      <c r="AG81" s="2">
        <f ca="1">IFERROR(__xludf.DUMMYFUNCTION("""COMPUTED_VALUE"""),0)</f>
        <v>0</v>
      </c>
      <c r="AH81" s="2">
        <f ca="1">IFERROR(__xludf.DUMMYFUNCTION("""COMPUTED_VALUE"""),0)</f>
        <v>0</v>
      </c>
      <c r="AI81" s="2">
        <f ca="1">IFERROR(__xludf.DUMMYFUNCTION("""COMPUTED_VALUE"""),1)</f>
        <v>1</v>
      </c>
      <c r="AJ81" s="2">
        <f ca="1">IFERROR(__xludf.DUMMYFUNCTION("""COMPUTED_VALUE"""),1)</f>
        <v>1</v>
      </c>
      <c r="AK81" s="2">
        <f ca="1">IFERROR(__xludf.DUMMYFUNCTION("""COMPUTED_VALUE"""),1)</f>
        <v>1</v>
      </c>
      <c r="AL81" s="2">
        <f ca="1">IFERROR(__xludf.DUMMYFUNCTION("""COMPUTED_VALUE"""),1)</f>
        <v>1</v>
      </c>
      <c r="AM81" s="2">
        <f ca="1">IFERROR(__xludf.DUMMYFUNCTION("""COMPUTED_VALUE"""),1)</f>
        <v>1</v>
      </c>
      <c r="AN81" s="2">
        <f ca="1">IFERROR(__xludf.DUMMYFUNCTION("""COMPUTED_VALUE"""),2)</f>
        <v>2</v>
      </c>
      <c r="AO81" s="2">
        <f ca="1">IFERROR(__xludf.DUMMYFUNCTION("""COMPUTED_VALUE"""),2)</f>
        <v>2</v>
      </c>
      <c r="AP81" s="2">
        <f ca="1">IFERROR(__xludf.DUMMYFUNCTION("""COMPUTED_VALUE"""),2)</f>
        <v>2</v>
      </c>
      <c r="AQ81" s="2">
        <f ca="1">IFERROR(__xludf.DUMMYFUNCTION("""COMPUTED_VALUE"""),4)</f>
        <v>4</v>
      </c>
      <c r="AR81" s="2">
        <f ca="1">IFERROR(__xludf.DUMMYFUNCTION("""COMPUTED_VALUE"""),10)</f>
        <v>10</v>
      </c>
      <c r="AS81" s="2">
        <f ca="1">IFERROR(__xludf.DUMMYFUNCTION("""COMPUTED_VALUE"""),13)</f>
        <v>13</v>
      </c>
      <c r="AT81" s="2">
        <f ca="1">IFERROR(__xludf.DUMMYFUNCTION("""COMPUTED_VALUE"""),13)</f>
        <v>13</v>
      </c>
      <c r="AU81" s="2">
        <f ca="1">IFERROR(__xludf.DUMMYFUNCTION("""COMPUTED_VALUE"""),13)</f>
        <v>13</v>
      </c>
    </row>
    <row r="82" spans="1:47" ht="12.5" x14ac:dyDescent="0.25">
      <c r="A82" s="2" t="str">
        <f ca="1">IFERROR(__xludf.DUMMYFUNCTION("""COMPUTED_VALUE"""),"Humboldt County, CA")</f>
        <v>Humboldt County, CA</v>
      </c>
      <c r="B82" s="2" t="str">
        <f ca="1">IFERROR(__xludf.DUMMYFUNCTION("""COMPUTED_VALUE"""),"US")</f>
        <v>US</v>
      </c>
      <c r="C82" s="2">
        <f ca="1">IFERROR(__xludf.DUMMYFUNCTION("""COMPUTED_VALUE"""),40.745)</f>
        <v>40.744999999999997</v>
      </c>
      <c r="D82" s="2">
        <f ca="1">IFERROR(__xludf.DUMMYFUNCTION("""COMPUTED_VALUE"""),-123.8695)</f>
        <v>-123.8695</v>
      </c>
      <c r="E82" s="2">
        <f ca="1">IFERROR(__xludf.DUMMYFUNCTION("""COMPUTED_VALUE"""),0)</f>
        <v>0</v>
      </c>
      <c r="F82" s="2">
        <f ca="1">IFERROR(__xludf.DUMMYFUNCTION("""COMPUTED_VALUE"""),0)</f>
        <v>0</v>
      </c>
      <c r="G82" s="2">
        <f ca="1">IFERROR(__xludf.DUMMYFUNCTION("""COMPUTED_VALUE"""),0)</f>
        <v>0</v>
      </c>
      <c r="H82" s="2">
        <f ca="1">IFERROR(__xludf.DUMMYFUNCTION("""COMPUTED_VALUE"""),0)</f>
        <v>0</v>
      </c>
      <c r="I82" s="2">
        <f ca="1">IFERROR(__xludf.DUMMYFUNCTION("""COMPUTED_VALUE"""),0)</f>
        <v>0</v>
      </c>
      <c r="J82" s="2">
        <f ca="1">IFERROR(__xludf.DUMMYFUNCTION("""COMPUTED_VALUE"""),0)</f>
        <v>0</v>
      </c>
      <c r="K82" s="2">
        <f ca="1">IFERROR(__xludf.DUMMYFUNCTION("""COMPUTED_VALUE"""),0)</f>
        <v>0</v>
      </c>
      <c r="L82" s="2">
        <f ca="1">IFERROR(__xludf.DUMMYFUNCTION("""COMPUTED_VALUE"""),0)</f>
        <v>0</v>
      </c>
      <c r="M82" s="2">
        <f ca="1">IFERROR(__xludf.DUMMYFUNCTION("""COMPUTED_VALUE"""),0)</f>
        <v>0</v>
      </c>
      <c r="N82" s="2">
        <f ca="1">IFERROR(__xludf.DUMMYFUNCTION("""COMPUTED_VALUE"""),0)</f>
        <v>0</v>
      </c>
      <c r="O82" s="2">
        <f ca="1">IFERROR(__xludf.DUMMYFUNCTION("""COMPUTED_VALUE"""),0)</f>
        <v>0</v>
      </c>
      <c r="P82" s="2">
        <f ca="1">IFERROR(__xludf.DUMMYFUNCTION("""COMPUTED_VALUE"""),0)</f>
        <v>0</v>
      </c>
      <c r="Q82" s="2">
        <f ca="1">IFERROR(__xludf.DUMMYFUNCTION("""COMPUTED_VALUE"""),0)</f>
        <v>0</v>
      </c>
      <c r="R82" s="2">
        <f ca="1">IFERROR(__xludf.DUMMYFUNCTION("""COMPUTED_VALUE"""),0)</f>
        <v>0</v>
      </c>
      <c r="S82" s="2">
        <f ca="1">IFERROR(__xludf.DUMMYFUNCTION("""COMPUTED_VALUE"""),0)</f>
        <v>0</v>
      </c>
      <c r="T82" s="2">
        <f ca="1">IFERROR(__xludf.DUMMYFUNCTION("""COMPUTED_VALUE"""),0)</f>
        <v>0</v>
      </c>
      <c r="U82" s="2">
        <f ca="1">IFERROR(__xludf.DUMMYFUNCTION("""COMPUTED_VALUE"""),0)</f>
        <v>0</v>
      </c>
      <c r="V82" s="2">
        <f ca="1">IFERROR(__xludf.DUMMYFUNCTION("""COMPUTED_VALUE"""),0)</f>
        <v>0</v>
      </c>
      <c r="W82" s="2">
        <f ca="1">IFERROR(__xludf.DUMMYFUNCTION("""COMPUTED_VALUE"""),0)</f>
        <v>0</v>
      </c>
      <c r="X82" s="2">
        <f ca="1">IFERROR(__xludf.DUMMYFUNCTION("""COMPUTED_VALUE"""),0)</f>
        <v>0</v>
      </c>
      <c r="Y82" s="2">
        <f ca="1">IFERROR(__xludf.DUMMYFUNCTION("""COMPUTED_VALUE"""),0)</f>
        <v>0</v>
      </c>
      <c r="Z82" s="2">
        <f ca="1">IFERROR(__xludf.DUMMYFUNCTION("""COMPUTED_VALUE"""),0)</f>
        <v>0</v>
      </c>
      <c r="AA82" s="2">
        <f ca="1">IFERROR(__xludf.DUMMYFUNCTION("""COMPUTED_VALUE"""),0)</f>
        <v>0</v>
      </c>
      <c r="AB82" s="2">
        <f ca="1">IFERROR(__xludf.DUMMYFUNCTION("""COMPUTED_VALUE"""),0)</f>
        <v>0</v>
      </c>
      <c r="AC82" s="2">
        <f ca="1">IFERROR(__xludf.DUMMYFUNCTION("""COMPUTED_VALUE"""),0)</f>
        <v>0</v>
      </c>
      <c r="AD82" s="2">
        <f ca="1">IFERROR(__xludf.DUMMYFUNCTION("""COMPUTED_VALUE"""),0)</f>
        <v>0</v>
      </c>
      <c r="AE82" s="2">
        <f ca="1">IFERROR(__xludf.DUMMYFUNCTION("""COMPUTED_VALUE"""),0)</f>
        <v>0</v>
      </c>
      <c r="AF82" s="2">
        <f ca="1">IFERROR(__xludf.DUMMYFUNCTION("""COMPUTED_VALUE"""),0)</f>
        <v>0</v>
      </c>
      <c r="AG82" s="2">
        <f ca="1">IFERROR(__xludf.DUMMYFUNCTION("""COMPUTED_VALUE"""),0)</f>
        <v>0</v>
      </c>
      <c r="AH82" s="2">
        <f ca="1">IFERROR(__xludf.DUMMYFUNCTION("""COMPUTED_VALUE"""),0)</f>
        <v>0</v>
      </c>
      <c r="AI82" s="2">
        <f ca="1">IFERROR(__xludf.DUMMYFUNCTION("""COMPUTED_VALUE"""),1)</f>
        <v>1</v>
      </c>
      <c r="AJ82" s="2">
        <f ca="1">IFERROR(__xludf.DUMMYFUNCTION("""COMPUTED_VALUE"""),1)</f>
        <v>1</v>
      </c>
      <c r="AK82" s="2">
        <f ca="1">IFERROR(__xludf.DUMMYFUNCTION("""COMPUTED_VALUE"""),1)</f>
        <v>1</v>
      </c>
      <c r="AL82" s="2">
        <f ca="1">IFERROR(__xludf.DUMMYFUNCTION("""COMPUTED_VALUE"""),1)</f>
        <v>1</v>
      </c>
      <c r="AM82" s="2">
        <f ca="1">IFERROR(__xludf.DUMMYFUNCTION("""COMPUTED_VALUE"""),1)</f>
        <v>1</v>
      </c>
      <c r="AN82" s="2">
        <f ca="1">IFERROR(__xludf.DUMMYFUNCTION("""COMPUTED_VALUE"""),1)</f>
        <v>1</v>
      </c>
      <c r="AO82" s="2">
        <f ca="1">IFERROR(__xludf.DUMMYFUNCTION("""COMPUTED_VALUE"""),1)</f>
        <v>1</v>
      </c>
      <c r="AP82" s="2">
        <f ca="1">IFERROR(__xludf.DUMMYFUNCTION("""COMPUTED_VALUE"""),1)</f>
        <v>1</v>
      </c>
      <c r="AQ82" s="2">
        <f ca="1">IFERROR(__xludf.DUMMYFUNCTION("""COMPUTED_VALUE"""),1)</f>
        <v>1</v>
      </c>
      <c r="AR82" s="2">
        <f ca="1">IFERROR(__xludf.DUMMYFUNCTION("""COMPUTED_VALUE"""),1)</f>
        <v>1</v>
      </c>
      <c r="AS82" s="2">
        <f ca="1">IFERROR(__xludf.DUMMYFUNCTION("""COMPUTED_VALUE"""),1)</f>
        <v>1</v>
      </c>
      <c r="AT82" s="2">
        <f ca="1">IFERROR(__xludf.DUMMYFUNCTION("""COMPUTED_VALUE"""),1)</f>
        <v>1</v>
      </c>
      <c r="AU82" s="2">
        <f ca="1">IFERROR(__xludf.DUMMYFUNCTION("""COMPUTED_VALUE"""),1)</f>
        <v>1</v>
      </c>
    </row>
    <row r="83" spans="1:47" ht="12.5" x14ac:dyDescent="0.25">
      <c r="A83" s="2" t="str">
        <f ca="1">IFERROR(__xludf.DUMMYFUNCTION("""COMPUTED_VALUE"""),"Sacramento County, CA")</f>
        <v>Sacramento County, CA</v>
      </c>
      <c r="B83" s="2" t="str">
        <f ca="1">IFERROR(__xludf.DUMMYFUNCTION("""COMPUTED_VALUE"""),"US")</f>
        <v>US</v>
      </c>
      <c r="C83" s="2">
        <f ca="1">IFERROR(__xludf.DUMMYFUNCTION("""COMPUTED_VALUE"""),38.4747)</f>
        <v>38.474699999999999</v>
      </c>
      <c r="D83" s="2">
        <f ca="1">IFERROR(__xludf.DUMMYFUNCTION("""COMPUTED_VALUE"""),-121.3542)</f>
        <v>-121.35420000000001</v>
      </c>
      <c r="E83" s="2">
        <f ca="1">IFERROR(__xludf.DUMMYFUNCTION("""COMPUTED_VALUE"""),0)</f>
        <v>0</v>
      </c>
      <c r="F83" s="2">
        <f ca="1">IFERROR(__xludf.DUMMYFUNCTION("""COMPUTED_VALUE"""),0)</f>
        <v>0</v>
      </c>
      <c r="G83" s="2">
        <f ca="1">IFERROR(__xludf.DUMMYFUNCTION("""COMPUTED_VALUE"""),0)</f>
        <v>0</v>
      </c>
      <c r="H83" s="2">
        <f ca="1">IFERROR(__xludf.DUMMYFUNCTION("""COMPUTED_VALUE"""),0)</f>
        <v>0</v>
      </c>
      <c r="I83" s="2">
        <f ca="1">IFERROR(__xludf.DUMMYFUNCTION("""COMPUTED_VALUE"""),0)</f>
        <v>0</v>
      </c>
      <c r="J83" s="2">
        <f ca="1">IFERROR(__xludf.DUMMYFUNCTION("""COMPUTED_VALUE"""),0)</f>
        <v>0</v>
      </c>
      <c r="K83" s="2">
        <f ca="1">IFERROR(__xludf.DUMMYFUNCTION("""COMPUTED_VALUE"""),0)</f>
        <v>0</v>
      </c>
      <c r="L83" s="2">
        <f ca="1">IFERROR(__xludf.DUMMYFUNCTION("""COMPUTED_VALUE"""),0)</f>
        <v>0</v>
      </c>
      <c r="M83" s="2">
        <f ca="1">IFERROR(__xludf.DUMMYFUNCTION("""COMPUTED_VALUE"""),0)</f>
        <v>0</v>
      </c>
      <c r="N83" s="2">
        <f ca="1">IFERROR(__xludf.DUMMYFUNCTION("""COMPUTED_VALUE"""),0)</f>
        <v>0</v>
      </c>
      <c r="O83" s="2">
        <f ca="1">IFERROR(__xludf.DUMMYFUNCTION("""COMPUTED_VALUE"""),0)</f>
        <v>0</v>
      </c>
      <c r="P83" s="2">
        <f ca="1">IFERROR(__xludf.DUMMYFUNCTION("""COMPUTED_VALUE"""),0)</f>
        <v>0</v>
      </c>
      <c r="Q83" s="2">
        <f ca="1">IFERROR(__xludf.DUMMYFUNCTION("""COMPUTED_VALUE"""),0)</f>
        <v>0</v>
      </c>
      <c r="R83" s="2">
        <f ca="1">IFERROR(__xludf.DUMMYFUNCTION("""COMPUTED_VALUE"""),0)</f>
        <v>0</v>
      </c>
      <c r="S83" s="2">
        <f ca="1">IFERROR(__xludf.DUMMYFUNCTION("""COMPUTED_VALUE"""),0)</f>
        <v>0</v>
      </c>
      <c r="T83" s="2">
        <f ca="1">IFERROR(__xludf.DUMMYFUNCTION("""COMPUTED_VALUE"""),0)</f>
        <v>0</v>
      </c>
      <c r="U83" s="2">
        <f ca="1">IFERROR(__xludf.DUMMYFUNCTION("""COMPUTED_VALUE"""),0)</f>
        <v>0</v>
      </c>
      <c r="V83" s="2">
        <f ca="1">IFERROR(__xludf.DUMMYFUNCTION("""COMPUTED_VALUE"""),0)</f>
        <v>0</v>
      </c>
      <c r="W83" s="2">
        <f ca="1">IFERROR(__xludf.DUMMYFUNCTION("""COMPUTED_VALUE"""),0)</f>
        <v>0</v>
      </c>
      <c r="X83" s="2">
        <f ca="1">IFERROR(__xludf.DUMMYFUNCTION("""COMPUTED_VALUE"""),0)</f>
        <v>0</v>
      </c>
      <c r="Y83" s="2">
        <f ca="1">IFERROR(__xludf.DUMMYFUNCTION("""COMPUTED_VALUE"""),0)</f>
        <v>0</v>
      </c>
      <c r="Z83" s="2">
        <f ca="1">IFERROR(__xludf.DUMMYFUNCTION("""COMPUTED_VALUE"""),0)</f>
        <v>0</v>
      </c>
      <c r="AA83" s="2">
        <f ca="1">IFERROR(__xludf.DUMMYFUNCTION("""COMPUTED_VALUE"""),0)</f>
        <v>0</v>
      </c>
      <c r="AB83" s="2">
        <f ca="1">IFERROR(__xludf.DUMMYFUNCTION("""COMPUTED_VALUE"""),0)</f>
        <v>0</v>
      </c>
      <c r="AC83" s="2">
        <f ca="1">IFERROR(__xludf.DUMMYFUNCTION("""COMPUTED_VALUE"""),0)</f>
        <v>0</v>
      </c>
      <c r="AD83" s="2">
        <f ca="1">IFERROR(__xludf.DUMMYFUNCTION("""COMPUTED_VALUE"""),0)</f>
        <v>0</v>
      </c>
      <c r="AE83" s="2">
        <f ca="1">IFERROR(__xludf.DUMMYFUNCTION("""COMPUTED_VALUE"""),0)</f>
        <v>0</v>
      </c>
      <c r="AF83" s="2">
        <f ca="1">IFERROR(__xludf.DUMMYFUNCTION("""COMPUTED_VALUE"""),0)</f>
        <v>0</v>
      </c>
      <c r="AG83" s="2">
        <f ca="1">IFERROR(__xludf.DUMMYFUNCTION("""COMPUTED_VALUE"""),0)</f>
        <v>0</v>
      </c>
      <c r="AH83" s="2">
        <f ca="1">IFERROR(__xludf.DUMMYFUNCTION("""COMPUTED_VALUE"""),0)</f>
        <v>0</v>
      </c>
      <c r="AI83" s="2">
        <f ca="1">IFERROR(__xludf.DUMMYFUNCTION("""COMPUTED_VALUE"""),1)</f>
        <v>1</v>
      </c>
      <c r="AJ83" s="2">
        <f ca="1">IFERROR(__xludf.DUMMYFUNCTION("""COMPUTED_VALUE"""),1)</f>
        <v>1</v>
      </c>
      <c r="AK83" s="2">
        <f ca="1">IFERROR(__xludf.DUMMYFUNCTION("""COMPUTED_VALUE"""),1)</f>
        <v>1</v>
      </c>
      <c r="AL83" s="2">
        <f ca="1">IFERROR(__xludf.DUMMYFUNCTION("""COMPUTED_VALUE"""),1)</f>
        <v>1</v>
      </c>
      <c r="AM83" s="2">
        <f ca="1">IFERROR(__xludf.DUMMYFUNCTION("""COMPUTED_VALUE"""),1)</f>
        <v>1</v>
      </c>
      <c r="AN83" s="2">
        <f ca="1">IFERROR(__xludf.DUMMYFUNCTION("""COMPUTED_VALUE"""),1)</f>
        <v>1</v>
      </c>
      <c r="AO83" s="2">
        <f ca="1">IFERROR(__xludf.DUMMYFUNCTION("""COMPUTED_VALUE"""),2)</f>
        <v>2</v>
      </c>
      <c r="AP83" s="2">
        <f ca="1">IFERROR(__xludf.DUMMYFUNCTION("""COMPUTED_VALUE"""),2)</f>
        <v>2</v>
      </c>
      <c r="AQ83" s="2">
        <f ca="1">IFERROR(__xludf.DUMMYFUNCTION("""COMPUTED_VALUE"""),2)</f>
        <v>2</v>
      </c>
      <c r="AR83" s="2">
        <f ca="1">IFERROR(__xludf.DUMMYFUNCTION("""COMPUTED_VALUE"""),2)</f>
        <v>2</v>
      </c>
      <c r="AS83" s="2">
        <f ca="1">IFERROR(__xludf.DUMMYFUNCTION("""COMPUTED_VALUE"""),2)</f>
        <v>2</v>
      </c>
      <c r="AT83" s="2">
        <f ca="1">IFERROR(__xludf.DUMMYFUNCTION("""COMPUTED_VALUE"""),2)</f>
        <v>2</v>
      </c>
      <c r="AU83" s="2">
        <f ca="1">IFERROR(__xludf.DUMMYFUNCTION("""COMPUTED_VALUE"""),2)</f>
        <v>2</v>
      </c>
    </row>
    <row r="84" spans="1:47" ht="12.5" x14ac:dyDescent="0.25">
      <c r="A84" s="2" t="str">
        <f ca="1">IFERROR(__xludf.DUMMYFUNCTION("""COMPUTED_VALUE"""),"")</f>
        <v/>
      </c>
      <c r="B84" s="2" t="str">
        <f ca="1">IFERROR(__xludf.DUMMYFUNCTION("""COMPUTED_VALUE"""),"Iraq")</f>
        <v>Iraq</v>
      </c>
      <c r="C84" s="2">
        <f ca="1">IFERROR(__xludf.DUMMYFUNCTION("""COMPUTED_VALUE"""),33)</f>
        <v>33</v>
      </c>
      <c r="D84" s="2">
        <f ca="1">IFERROR(__xludf.DUMMYFUNCTION("""COMPUTED_VALUE"""),44)</f>
        <v>44</v>
      </c>
      <c r="E84" s="2">
        <f ca="1">IFERROR(__xludf.DUMMYFUNCTION("""COMPUTED_VALUE"""),0)</f>
        <v>0</v>
      </c>
      <c r="F84" s="2">
        <f ca="1">IFERROR(__xludf.DUMMYFUNCTION("""COMPUTED_VALUE"""),0)</f>
        <v>0</v>
      </c>
      <c r="G84" s="2">
        <f ca="1">IFERROR(__xludf.DUMMYFUNCTION("""COMPUTED_VALUE"""),0)</f>
        <v>0</v>
      </c>
      <c r="H84" s="2">
        <f ca="1">IFERROR(__xludf.DUMMYFUNCTION("""COMPUTED_VALUE"""),0)</f>
        <v>0</v>
      </c>
      <c r="I84" s="2">
        <f ca="1">IFERROR(__xludf.DUMMYFUNCTION("""COMPUTED_VALUE"""),0)</f>
        <v>0</v>
      </c>
      <c r="J84" s="2">
        <f ca="1">IFERROR(__xludf.DUMMYFUNCTION("""COMPUTED_VALUE"""),0)</f>
        <v>0</v>
      </c>
      <c r="K84" s="2">
        <f ca="1">IFERROR(__xludf.DUMMYFUNCTION("""COMPUTED_VALUE"""),0)</f>
        <v>0</v>
      </c>
      <c r="L84" s="2">
        <f ca="1">IFERROR(__xludf.DUMMYFUNCTION("""COMPUTED_VALUE"""),0)</f>
        <v>0</v>
      </c>
      <c r="M84" s="2">
        <f ca="1">IFERROR(__xludf.DUMMYFUNCTION("""COMPUTED_VALUE"""),0)</f>
        <v>0</v>
      </c>
      <c r="N84" s="2">
        <f ca="1">IFERROR(__xludf.DUMMYFUNCTION("""COMPUTED_VALUE"""),0)</f>
        <v>0</v>
      </c>
      <c r="O84" s="2">
        <f ca="1">IFERROR(__xludf.DUMMYFUNCTION("""COMPUTED_VALUE"""),0)</f>
        <v>0</v>
      </c>
      <c r="P84" s="2">
        <f ca="1">IFERROR(__xludf.DUMMYFUNCTION("""COMPUTED_VALUE"""),0)</f>
        <v>0</v>
      </c>
      <c r="Q84" s="2">
        <f ca="1">IFERROR(__xludf.DUMMYFUNCTION("""COMPUTED_VALUE"""),0)</f>
        <v>0</v>
      </c>
      <c r="R84" s="2">
        <f ca="1">IFERROR(__xludf.DUMMYFUNCTION("""COMPUTED_VALUE"""),0)</f>
        <v>0</v>
      </c>
      <c r="S84" s="2">
        <f ca="1">IFERROR(__xludf.DUMMYFUNCTION("""COMPUTED_VALUE"""),0)</f>
        <v>0</v>
      </c>
      <c r="T84" s="2">
        <f ca="1">IFERROR(__xludf.DUMMYFUNCTION("""COMPUTED_VALUE"""),0)</f>
        <v>0</v>
      </c>
      <c r="U84" s="2">
        <f ca="1">IFERROR(__xludf.DUMMYFUNCTION("""COMPUTED_VALUE"""),0)</f>
        <v>0</v>
      </c>
      <c r="V84" s="2">
        <f ca="1">IFERROR(__xludf.DUMMYFUNCTION("""COMPUTED_VALUE"""),0)</f>
        <v>0</v>
      </c>
      <c r="W84" s="2">
        <f ca="1">IFERROR(__xludf.DUMMYFUNCTION("""COMPUTED_VALUE"""),0)</f>
        <v>0</v>
      </c>
      <c r="X84" s="2">
        <f ca="1">IFERROR(__xludf.DUMMYFUNCTION("""COMPUTED_VALUE"""),0)</f>
        <v>0</v>
      </c>
      <c r="Y84" s="2">
        <f ca="1">IFERROR(__xludf.DUMMYFUNCTION("""COMPUTED_VALUE"""),0)</f>
        <v>0</v>
      </c>
      <c r="Z84" s="2">
        <f ca="1">IFERROR(__xludf.DUMMYFUNCTION("""COMPUTED_VALUE"""),0)</f>
        <v>0</v>
      </c>
      <c r="AA84" s="2">
        <f ca="1">IFERROR(__xludf.DUMMYFUNCTION("""COMPUTED_VALUE"""),0)</f>
        <v>0</v>
      </c>
      <c r="AB84" s="2">
        <f ca="1">IFERROR(__xludf.DUMMYFUNCTION("""COMPUTED_VALUE"""),0)</f>
        <v>0</v>
      </c>
      <c r="AC84" s="2">
        <f ca="1">IFERROR(__xludf.DUMMYFUNCTION("""COMPUTED_VALUE"""),0)</f>
        <v>0</v>
      </c>
      <c r="AD84" s="2">
        <f ca="1">IFERROR(__xludf.DUMMYFUNCTION("""COMPUTED_VALUE"""),0)</f>
        <v>0</v>
      </c>
      <c r="AE84" s="2">
        <f ca="1">IFERROR(__xludf.DUMMYFUNCTION("""COMPUTED_VALUE"""),0)</f>
        <v>0</v>
      </c>
      <c r="AF84" s="2">
        <f ca="1">IFERROR(__xludf.DUMMYFUNCTION("""COMPUTED_VALUE"""),0)</f>
        <v>0</v>
      </c>
      <c r="AG84" s="2">
        <f ca="1">IFERROR(__xludf.DUMMYFUNCTION("""COMPUTED_VALUE"""),0)</f>
        <v>0</v>
      </c>
      <c r="AH84" s="2">
        <f ca="1">IFERROR(__xludf.DUMMYFUNCTION("""COMPUTED_VALUE"""),0)</f>
        <v>0</v>
      </c>
      <c r="AI84" s="2">
        <f ca="1">IFERROR(__xludf.DUMMYFUNCTION("""COMPUTED_VALUE"""),0)</f>
        <v>0</v>
      </c>
      <c r="AJ84" s="2">
        <f ca="1">IFERROR(__xludf.DUMMYFUNCTION("""COMPUTED_VALUE"""),0)</f>
        <v>0</v>
      </c>
      <c r="AK84" s="2">
        <f ca="1">IFERROR(__xludf.DUMMYFUNCTION("""COMPUTED_VALUE"""),0)</f>
        <v>0</v>
      </c>
      <c r="AL84" s="2">
        <f ca="1">IFERROR(__xludf.DUMMYFUNCTION("""COMPUTED_VALUE"""),1)</f>
        <v>1</v>
      </c>
      <c r="AM84" s="2">
        <f ca="1">IFERROR(__xludf.DUMMYFUNCTION("""COMPUTED_VALUE"""),1)</f>
        <v>1</v>
      </c>
      <c r="AN84" s="2">
        <f ca="1">IFERROR(__xludf.DUMMYFUNCTION("""COMPUTED_VALUE"""),5)</f>
        <v>5</v>
      </c>
      <c r="AO84" s="2">
        <f ca="1">IFERROR(__xludf.DUMMYFUNCTION("""COMPUTED_VALUE"""),7)</f>
        <v>7</v>
      </c>
      <c r="AP84" s="2">
        <f ca="1">IFERROR(__xludf.DUMMYFUNCTION("""COMPUTED_VALUE"""),7)</f>
        <v>7</v>
      </c>
      <c r="AQ84" s="2">
        <f ca="1">IFERROR(__xludf.DUMMYFUNCTION("""COMPUTED_VALUE"""),13)</f>
        <v>13</v>
      </c>
      <c r="AR84" s="2">
        <f ca="1">IFERROR(__xludf.DUMMYFUNCTION("""COMPUTED_VALUE"""),19)</f>
        <v>19</v>
      </c>
      <c r="AS84" s="2">
        <f ca="1">IFERROR(__xludf.DUMMYFUNCTION("""COMPUTED_VALUE"""),26)</f>
        <v>26</v>
      </c>
      <c r="AT84" s="2">
        <f ca="1">IFERROR(__xludf.DUMMYFUNCTION("""COMPUTED_VALUE"""),32)</f>
        <v>32</v>
      </c>
      <c r="AU84" s="2">
        <f ca="1">IFERROR(__xludf.DUMMYFUNCTION("""COMPUTED_VALUE"""),35)</f>
        <v>35</v>
      </c>
    </row>
    <row r="85" spans="1:47" ht="12.5" x14ac:dyDescent="0.25">
      <c r="A85" s="2" t="str">
        <f ca="1">IFERROR(__xludf.DUMMYFUNCTION("""COMPUTED_VALUE"""),"Unassigned Location (From Diamond Princess)")</f>
        <v>Unassigned Location (From Diamond Princess)</v>
      </c>
      <c r="B85" s="2" t="str">
        <f ca="1">IFERROR(__xludf.DUMMYFUNCTION("""COMPUTED_VALUE"""),"US")</f>
        <v>US</v>
      </c>
      <c r="C85" s="2">
        <f ca="1">IFERROR(__xludf.DUMMYFUNCTION("""COMPUTED_VALUE"""),35.4437)</f>
        <v>35.4437</v>
      </c>
      <c r="D85" s="2">
        <f ca="1">IFERROR(__xludf.DUMMYFUNCTION("""COMPUTED_VALUE"""),139.638)</f>
        <v>139.63800000000001</v>
      </c>
      <c r="E85" s="2">
        <f ca="1">IFERROR(__xludf.DUMMYFUNCTION("""COMPUTED_VALUE"""),0)</f>
        <v>0</v>
      </c>
      <c r="F85" s="2">
        <f ca="1">IFERROR(__xludf.DUMMYFUNCTION("""COMPUTED_VALUE"""),0)</f>
        <v>0</v>
      </c>
      <c r="G85" s="2">
        <f ca="1">IFERROR(__xludf.DUMMYFUNCTION("""COMPUTED_VALUE"""),0)</f>
        <v>0</v>
      </c>
      <c r="H85" s="2">
        <f ca="1">IFERROR(__xludf.DUMMYFUNCTION("""COMPUTED_VALUE"""),0)</f>
        <v>0</v>
      </c>
      <c r="I85" s="2">
        <f ca="1">IFERROR(__xludf.DUMMYFUNCTION("""COMPUTED_VALUE"""),0)</f>
        <v>0</v>
      </c>
      <c r="J85" s="2">
        <f ca="1">IFERROR(__xludf.DUMMYFUNCTION("""COMPUTED_VALUE"""),0)</f>
        <v>0</v>
      </c>
      <c r="K85" s="2">
        <f ca="1">IFERROR(__xludf.DUMMYFUNCTION("""COMPUTED_VALUE"""),0)</f>
        <v>0</v>
      </c>
      <c r="L85" s="2">
        <f ca="1">IFERROR(__xludf.DUMMYFUNCTION("""COMPUTED_VALUE"""),0)</f>
        <v>0</v>
      </c>
      <c r="M85" s="2">
        <f ca="1">IFERROR(__xludf.DUMMYFUNCTION("""COMPUTED_VALUE"""),0)</f>
        <v>0</v>
      </c>
      <c r="N85" s="2">
        <f ca="1">IFERROR(__xludf.DUMMYFUNCTION("""COMPUTED_VALUE"""),0)</f>
        <v>0</v>
      </c>
      <c r="O85" s="2">
        <f ca="1">IFERROR(__xludf.DUMMYFUNCTION("""COMPUTED_VALUE"""),0)</f>
        <v>0</v>
      </c>
      <c r="P85" s="2">
        <f ca="1">IFERROR(__xludf.DUMMYFUNCTION("""COMPUTED_VALUE"""),0)</f>
        <v>0</v>
      </c>
      <c r="Q85" s="2">
        <f ca="1">IFERROR(__xludf.DUMMYFUNCTION("""COMPUTED_VALUE"""),0)</f>
        <v>0</v>
      </c>
      <c r="R85" s="2">
        <f ca="1">IFERROR(__xludf.DUMMYFUNCTION("""COMPUTED_VALUE"""),0)</f>
        <v>0</v>
      </c>
      <c r="S85" s="2">
        <f ca="1">IFERROR(__xludf.DUMMYFUNCTION("""COMPUTED_VALUE"""),0)</f>
        <v>0</v>
      </c>
      <c r="T85" s="2">
        <f ca="1">IFERROR(__xludf.DUMMYFUNCTION("""COMPUTED_VALUE"""),0)</f>
        <v>0</v>
      </c>
      <c r="U85" s="2">
        <f ca="1">IFERROR(__xludf.DUMMYFUNCTION("""COMPUTED_VALUE"""),0)</f>
        <v>0</v>
      </c>
      <c r="V85" s="2">
        <f ca="1">IFERROR(__xludf.DUMMYFUNCTION("""COMPUTED_VALUE"""),0)</f>
        <v>0</v>
      </c>
      <c r="W85" s="2">
        <f ca="1">IFERROR(__xludf.DUMMYFUNCTION("""COMPUTED_VALUE"""),0)</f>
        <v>0</v>
      </c>
      <c r="X85" s="2">
        <f ca="1">IFERROR(__xludf.DUMMYFUNCTION("""COMPUTED_VALUE"""),0)</f>
        <v>0</v>
      </c>
      <c r="Y85" s="2">
        <f ca="1">IFERROR(__xludf.DUMMYFUNCTION("""COMPUTED_VALUE"""),0)</f>
        <v>0</v>
      </c>
      <c r="Z85" s="2">
        <f ca="1">IFERROR(__xludf.DUMMYFUNCTION("""COMPUTED_VALUE"""),0)</f>
        <v>0</v>
      </c>
      <c r="AA85" s="2">
        <f ca="1">IFERROR(__xludf.DUMMYFUNCTION("""COMPUTED_VALUE"""),0)</f>
        <v>0</v>
      </c>
      <c r="AB85" s="2">
        <f ca="1">IFERROR(__xludf.DUMMYFUNCTION("""COMPUTED_VALUE"""),0)</f>
        <v>0</v>
      </c>
      <c r="AC85" s="2">
        <f ca="1">IFERROR(__xludf.DUMMYFUNCTION("""COMPUTED_VALUE"""),0)</f>
        <v>0</v>
      </c>
      <c r="AD85" s="2">
        <f ca="1">IFERROR(__xludf.DUMMYFUNCTION("""COMPUTED_VALUE"""),0)</f>
        <v>0</v>
      </c>
      <c r="AE85" s="2">
        <f ca="1">IFERROR(__xludf.DUMMYFUNCTION("""COMPUTED_VALUE"""),0)</f>
        <v>0</v>
      </c>
      <c r="AF85" s="2">
        <f ca="1">IFERROR(__xludf.DUMMYFUNCTION("""COMPUTED_VALUE"""),0)</f>
        <v>0</v>
      </c>
      <c r="AG85" s="2">
        <f ca="1">IFERROR(__xludf.DUMMYFUNCTION("""COMPUTED_VALUE"""),0)</f>
        <v>0</v>
      </c>
      <c r="AH85" s="2">
        <f ca="1">IFERROR(__xludf.DUMMYFUNCTION("""COMPUTED_VALUE"""),0)</f>
        <v>0</v>
      </c>
      <c r="AI85" s="2">
        <f ca="1">IFERROR(__xludf.DUMMYFUNCTION("""COMPUTED_VALUE"""),0)</f>
        <v>0</v>
      </c>
      <c r="AJ85" s="2">
        <f ca="1">IFERROR(__xludf.DUMMYFUNCTION("""COMPUTED_VALUE"""),0)</f>
        <v>0</v>
      </c>
      <c r="AK85" s="2">
        <f ca="1">IFERROR(__xludf.DUMMYFUNCTION("""COMPUTED_VALUE"""),0)</f>
        <v>0</v>
      </c>
      <c r="AL85" s="2">
        <f ca="1">IFERROR(__xludf.DUMMYFUNCTION("""COMPUTED_VALUE"""),36)</f>
        <v>36</v>
      </c>
      <c r="AM85" s="2">
        <f ca="1">IFERROR(__xludf.DUMMYFUNCTION("""COMPUTED_VALUE"""),36)</f>
        <v>36</v>
      </c>
      <c r="AN85" s="2">
        <f ca="1">IFERROR(__xludf.DUMMYFUNCTION("""COMPUTED_VALUE"""),42)</f>
        <v>42</v>
      </c>
      <c r="AO85" s="2">
        <f ca="1">IFERROR(__xludf.DUMMYFUNCTION("""COMPUTED_VALUE"""),42)</f>
        <v>42</v>
      </c>
      <c r="AP85" s="2">
        <f ca="1">IFERROR(__xludf.DUMMYFUNCTION("""COMPUTED_VALUE"""),44)</f>
        <v>44</v>
      </c>
      <c r="AQ85" s="2">
        <f ca="1">IFERROR(__xludf.DUMMYFUNCTION("""COMPUTED_VALUE"""),44)</f>
        <v>44</v>
      </c>
      <c r="AR85" s="2">
        <f ca="1">IFERROR(__xludf.DUMMYFUNCTION("""COMPUTED_VALUE"""),44)</f>
        <v>44</v>
      </c>
      <c r="AS85" s="2">
        <f ca="1">IFERROR(__xludf.DUMMYFUNCTION("""COMPUTED_VALUE"""),45)</f>
        <v>45</v>
      </c>
      <c r="AT85" s="2">
        <f ca="1">IFERROR(__xludf.DUMMYFUNCTION("""COMPUTED_VALUE"""),45)</f>
        <v>45</v>
      </c>
      <c r="AU85" s="2">
        <f ca="1">IFERROR(__xludf.DUMMYFUNCTION("""COMPUTED_VALUE"""),45)</f>
        <v>45</v>
      </c>
    </row>
    <row r="86" spans="1:47" ht="12.5" x14ac:dyDescent="0.25">
      <c r="A86" s="2" t="str">
        <f ca="1">IFERROR(__xludf.DUMMYFUNCTION("""COMPUTED_VALUE"""),"")</f>
        <v/>
      </c>
      <c r="B86" s="2" t="str">
        <f ca="1">IFERROR(__xludf.DUMMYFUNCTION("""COMPUTED_VALUE"""),"Oman")</f>
        <v>Oman</v>
      </c>
      <c r="C86" s="2">
        <f ca="1">IFERROR(__xludf.DUMMYFUNCTION("""COMPUTED_VALUE"""),21)</f>
        <v>21</v>
      </c>
      <c r="D86" s="2">
        <f ca="1">IFERROR(__xludf.DUMMYFUNCTION("""COMPUTED_VALUE"""),57)</f>
        <v>57</v>
      </c>
      <c r="E86" s="2">
        <f ca="1">IFERROR(__xludf.DUMMYFUNCTION("""COMPUTED_VALUE"""),0)</f>
        <v>0</v>
      </c>
      <c r="F86" s="2">
        <f ca="1">IFERROR(__xludf.DUMMYFUNCTION("""COMPUTED_VALUE"""),0)</f>
        <v>0</v>
      </c>
      <c r="G86" s="2">
        <f ca="1">IFERROR(__xludf.DUMMYFUNCTION("""COMPUTED_VALUE"""),0)</f>
        <v>0</v>
      </c>
      <c r="H86" s="2">
        <f ca="1">IFERROR(__xludf.DUMMYFUNCTION("""COMPUTED_VALUE"""),0)</f>
        <v>0</v>
      </c>
      <c r="I86" s="2">
        <f ca="1">IFERROR(__xludf.DUMMYFUNCTION("""COMPUTED_VALUE"""),0)</f>
        <v>0</v>
      </c>
      <c r="J86" s="2">
        <f ca="1">IFERROR(__xludf.DUMMYFUNCTION("""COMPUTED_VALUE"""),0)</f>
        <v>0</v>
      </c>
      <c r="K86" s="2">
        <f ca="1">IFERROR(__xludf.DUMMYFUNCTION("""COMPUTED_VALUE"""),0)</f>
        <v>0</v>
      </c>
      <c r="L86" s="2">
        <f ca="1">IFERROR(__xludf.DUMMYFUNCTION("""COMPUTED_VALUE"""),0)</f>
        <v>0</v>
      </c>
      <c r="M86" s="2">
        <f ca="1">IFERROR(__xludf.DUMMYFUNCTION("""COMPUTED_VALUE"""),0)</f>
        <v>0</v>
      </c>
      <c r="N86" s="2">
        <f ca="1">IFERROR(__xludf.DUMMYFUNCTION("""COMPUTED_VALUE"""),0)</f>
        <v>0</v>
      </c>
      <c r="O86" s="2">
        <f ca="1">IFERROR(__xludf.DUMMYFUNCTION("""COMPUTED_VALUE"""),0)</f>
        <v>0</v>
      </c>
      <c r="P86" s="2">
        <f ca="1">IFERROR(__xludf.DUMMYFUNCTION("""COMPUTED_VALUE"""),0)</f>
        <v>0</v>
      </c>
      <c r="Q86" s="2">
        <f ca="1">IFERROR(__xludf.DUMMYFUNCTION("""COMPUTED_VALUE"""),0)</f>
        <v>0</v>
      </c>
      <c r="R86" s="2">
        <f ca="1">IFERROR(__xludf.DUMMYFUNCTION("""COMPUTED_VALUE"""),0)</f>
        <v>0</v>
      </c>
      <c r="S86" s="2">
        <f ca="1">IFERROR(__xludf.DUMMYFUNCTION("""COMPUTED_VALUE"""),0)</f>
        <v>0</v>
      </c>
      <c r="T86" s="2">
        <f ca="1">IFERROR(__xludf.DUMMYFUNCTION("""COMPUTED_VALUE"""),0)</f>
        <v>0</v>
      </c>
      <c r="U86" s="2">
        <f ca="1">IFERROR(__xludf.DUMMYFUNCTION("""COMPUTED_VALUE"""),0)</f>
        <v>0</v>
      </c>
      <c r="V86" s="2">
        <f ca="1">IFERROR(__xludf.DUMMYFUNCTION("""COMPUTED_VALUE"""),0)</f>
        <v>0</v>
      </c>
      <c r="W86" s="2">
        <f ca="1">IFERROR(__xludf.DUMMYFUNCTION("""COMPUTED_VALUE"""),0)</f>
        <v>0</v>
      </c>
      <c r="X86" s="2">
        <f ca="1">IFERROR(__xludf.DUMMYFUNCTION("""COMPUTED_VALUE"""),0)</f>
        <v>0</v>
      </c>
      <c r="Y86" s="2">
        <f ca="1">IFERROR(__xludf.DUMMYFUNCTION("""COMPUTED_VALUE"""),0)</f>
        <v>0</v>
      </c>
      <c r="Z86" s="2">
        <f ca="1">IFERROR(__xludf.DUMMYFUNCTION("""COMPUTED_VALUE"""),0)</f>
        <v>0</v>
      </c>
      <c r="AA86" s="2">
        <f ca="1">IFERROR(__xludf.DUMMYFUNCTION("""COMPUTED_VALUE"""),0)</f>
        <v>0</v>
      </c>
      <c r="AB86" s="2">
        <f ca="1">IFERROR(__xludf.DUMMYFUNCTION("""COMPUTED_VALUE"""),0)</f>
        <v>0</v>
      </c>
      <c r="AC86" s="2">
        <f ca="1">IFERROR(__xludf.DUMMYFUNCTION("""COMPUTED_VALUE"""),0)</f>
        <v>0</v>
      </c>
      <c r="AD86" s="2">
        <f ca="1">IFERROR(__xludf.DUMMYFUNCTION("""COMPUTED_VALUE"""),0)</f>
        <v>0</v>
      </c>
      <c r="AE86" s="2">
        <f ca="1">IFERROR(__xludf.DUMMYFUNCTION("""COMPUTED_VALUE"""),0)</f>
        <v>0</v>
      </c>
      <c r="AF86" s="2">
        <f ca="1">IFERROR(__xludf.DUMMYFUNCTION("""COMPUTED_VALUE"""),0)</f>
        <v>0</v>
      </c>
      <c r="AG86" s="2">
        <f ca="1">IFERROR(__xludf.DUMMYFUNCTION("""COMPUTED_VALUE"""),0)</f>
        <v>0</v>
      </c>
      <c r="AH86" s="2">
        <f ca="1">IFERROR(__xludf.DUMMYFUNCTION("""COMPUTED_VALUE"""),0)</f>
        <v>0</v>
      </c>
      <c r="AI86" s="2">
        <f ca="1">IFERROR(__xludf.DUMMYFUNCTION("""COMPUTED_VALUE"""),0)</f>
        <v>0</v>
      </c>
      <c r="AJ86" s="2">
        <f ca="1">IFERROR(__xludf.DUMMYFUNCTION("""COMPUTED_VALUE"""),0)</f>
        <v>0</v>
      </c>
      <c r="AK86" s="2">
        <f ca="1">IFERROR(__xludf.DUMMYFUNCTION("""COMPUTED_VALUE"""),0)</f>
        <v>0</v>
      </c>
      <c r="AL86" s="2">
        <f ca="1">IFERROR(__xludf.DUMMYFUNCTION("""COMPUTED_VALUE"""),2)</f>
        <v>2</v>
      </c>
      <c r="AM86" s="2">
        <f ca="1">IFERROR(__xludf.DUMMYFUNCTION("""COMPUTED_VALUE"""),2)</f>
        <v>2</v>
      </c>
      <c r="AN86" s="2">
        <f ca="1">IFERROR(__xludf.DUMMYFUNCTION("""COMPUTED_VALUE"""),4)</f>
        <v>4</v>
      </c>
      <c r="AO86" s="2">
        <f ca="1">IFERROR(__xludf.DUMMYFUNCTION("""COMPUTED_VALUE"""),4)</f>
        <v>4</v>
      </c>
      <c r="AP86" s="2">
        <f ca="1">IFERROR(__xludf.DUMMYFUNCTION("""COMPUTED_VALUE"""),4)</f>
        <v>4</v>
      </c>
      <c r="AQ86" s="2">
        <f ca="1">IFERROR(__xludf.DUMMYFUNCTION("""COMPUTED_VALUE"""),6)</f>
        <v>6</v>
      </c>
      <c r="AR86" s="2">
        <f ca="1">IFERROR(__xludf.DUMMYFUNCTION("""COMPUTED_VALUE"""),6)</f>
        <v>6</v>
      </c>
      <c r="AS86" s="2">
        <f ca="1">IFERROR(__xludf.DUMMYFUNCTION("""COMPUTED_VALUE"""),6)</f>
        <v>6</v>
      </c>
      <c r="AT86" s="2">
        <f ca="1">IFERROR(__xludf.DUMMYFUNCTION("""COMPUTED_VALUE"""),12)</f>
        <v>12</v>
      </c>
      <c r="AU86" s="2">
        <f ca="1">IFERROR(__xludf.DUMMYFUNCTION("""COMPUTED_VALUE"""),15)</f>
        <v>15</v>
      </c>
    </row>
    <row r="87" spans="1:47" ht="12.5" x14ac:dyDescent="0.25">
      <c r="A87" s="2" t="str">
        <f ca="1">IFERROR(__xludf.DUMMYFUNCTION("""COMPUTED_VALUE"""),"")</f>
        <v/>
      </c>
      <c r="B87" s="2" t="str">
        <f ca="1">IFERROR(__xludf.DUMMYFUNCTION("""COMPUTED_VALUE"""),"Afghanistan")</f>
        <v>Afghanistan</v>
      </c>
      <c r="C87" s="2">
        <f ca="1">IFERROR(__xludf.DUMMYFUNCTION("""COMPUTED_VALUE"""),33)</f>
        <v>33</v>
      </c>
      <c r="D87" s="2">
        <f ca="1">IFERROR(__xludf.DUMMYFUNCTION("""COMPUTED_VALUE"""),65)</f>
        <v>65</v>
      </c>
      <c r="E87" s="2">
        <f ca="1">IFERROR(__xludf.DUMMYFUNCTION("""COMPUTED_VALUE"""),0)</f>
        <v>0</v>
      </c>
      <c r="F87" s="2">
        <f ca="1">IFERROR(__xludf.DUMMYFUNCTION("""COMPUTED_VALUE"""),0)</f>
        <v>0</v>
      </c>
      <c r="G87" s="2">
        <f ca="1">IFERROR(__xludf.DUMMYFUNCTION("""COMPUTED_VALUE"""),0)</f>
        <v>0</v>
      </c>
      <c r="H87" s="2">
        <f ca="1">IFERROR(__xludf.DUMMYFUNCTION("""COMPUTED_VALUE"""),0)</f>
        <v>0</v>
      </c>
      <c r="I87" s="2">
        <f ca="1">IFERROR(__xludf.DUMMYFUNCTION("""COMPUTED_VALUE"""),0)</f>
        <v>0</v>
      </c>
      <c r="J87" s="2">
        <f ca="1">IFERROR(__xludf.DUMMYFUNCTION("""COMPUTED_VALUE"""),0)</f>
        <v>0</v>
      </c>
      <c r="K87" s="2">
        <f ca="1">IFERROR(__xludf.DUMMYFUNCTION("""COMPUTED_VALUE"""),0)</f>
        <v>0</v>
      </c>
      <c r="L87" s="2">
        <f ca="1">IFERROR(__xludf.DUMMYFUNCTION("""COMPUTED_VALUE"""),0)</f>
        <v>0</v>
      </c>
      <c r="M87" s="2">
        <f ca="1">IFERROR(__xludf.DUMMYFUNCTION("""COMPUTED_VALUE"""),0)</f>
        <v>0</v>
      </c>
      <c r="N87" s="2">
        <f ca="1">IFERROR(__xludf.DUMMYFUNCTION("""COMPUTED_VALUE"""),0)</f>
        <v>0</v>
      </c>
      <c r="O87" s="2">
        <f ca="1">IFERROR(__xludf.DUMMYFUNCTION("""COMPUTED_VALUE"""),0)</f>
        <v>0</v>
      </c>
      <c r="P87" s="2">
        <f ca="1">IFERROR(__xludf.DUMMYFUNCTION("""COMPUTED_VALUE"""),0)</f>
        <v>0</v>
      </c>
      <c r="Q87" s="2">
        <f ca="1">IFERROR(__xludf.DUMMYFUNCTION("""COMPUTED_VALUE"""),0)</f>
        <v>0</v>
      </c>
      <c r="R87" s="2">
        <f ca="1">IFERROR(__xludf.DUMMYFUNCTION("""COMPUTED_VALUE"""),0)</f>
        <v>0</v>
      </c>
      <c r="S87" s="2">
        <f ca="1">IFERROR(__xludf.DUMMYFUNCTION("""COMPUTED_VALUE"""),0)</f>
        <v>0</v>
      </c>
      <c r="T87" s="2">
        <f ca="1">IFERROR(__xludf.DUMMYFUNCTION("""COMPUTED_VALUE"""),0)</f>
        <v>0</v>
      </c>
      <c r="U87" s="2">
        <f ca="1">IFERROR(__xludf.DUMMYFUNCTION("""COMPUTED_VALUE"""),0)</f>
        <v>0</v>
      </c>
      <c r="V87" s="2">
        <f ca="1">IFERROR(__xludf.DUMMYFUNCTION("""COMPUTED_VALUE"""),0)</f>
        <v>0</v>
      </c>
      <c r="W87" s="2">
        <f ca="1">IFERROR(__xludf.DUMMYFUNCTION("""COMPUTED_VALUE"""),0)</f>
        <v>0</v>
      </c>
      <c r="X87" s="2">
        <f ca="1">IFERROR(__xludf.DUMMYFUNCTION("""COMPUTED_VALUE"""),0)</f>
        <v>0</v>
      </c>
      <c r="Y87" s="2">
        <f ca="1">IFERROR(__xludf.DUMMYFUNCTION("""COMPUTED_VALUE"""),0)</f>
        <v>0</v>
      </c>
      <c r="Z87" s="2">
        <f ca="1">IFERROR(__xludf.DUMMYFUNCTION("""COMPUTED_VALUE"""),0)</f>
        <v>0</v>
      </c>
      <c r="AA87" s="2">
        <f ca="1">IFERROR(__xludf.DUMMYFUNCTION("""COMPUTED_VALUE"""),0)</f>
        <v>0</v>
      </c>
      <c r="AB87" s="2">
        <f ca="1">IFERROR(__xludf.DUMMYFUNCTION("""COMPUTED_VALUE"""),0)</f>
        <v>0</v>
      </c>
      <c r="AC87" s="2">
        <f ca="1">IFERROR(__xludf.DUMMYFUNCTION("""COMPUTED_VALUE"""),0)</f>
        <v>0</v>
      </c>
      <c r="AD87" s="2">
        <f ca="1">IFERROR(__xludf.DUMMYFUNCTION("""COMPUTED_VALUE"""),0)</f>
        <v>0</v>
      </c>
      <c r="AE87" s="2">
        <f ca="1">IFERROR(__xludf.DUMMYFUNCTION("""COMPUTED_VALUE"""),0)</f>
        <v>0</v>
      </c>
      <c r="AF87" s="2">
        <f ca="1">IFERROR(__xludf.DUMMYFUNCTION("""COMPUTED_VALUE"""),0)</f>
        <v>0</v>
      </c>
      <c r="AG87" s="2">
        <f ca="1">IFERROR(__xludf.DUMMYFUNCTION("""COMPUTED_VALUE"""),0)</f>
        <v>0</v>
      </c>
      <c r="AH87" s="2">
        <f ca="1">IFERROR(__xludf.DUMMYFUNCTION("""COMPUTED_VALUE"""),0)</f>
        <v>0</v>
      </c>
      <c r="AI87" s="2">
        <f ca="1">IFERROR(__xludf.DUMMYFUNCTION("""COMPUTED_VALUE"""),0)</f>
        <v>0</v>
      </c>
      <c r="AJ87" s="2">
        <f ca="1">IFERROR(__xludf.DUMMYFUNCTION("""COMPUTED_VALUE"""),0)</f>
        <v>0</v>
      </c>
      <c r="AK87" s="2">
        <f ca="1">IFERROR(__xludf.DUMMYFUNCTION("""COMPUTED_VALUE"""),0)</f>
        <v>0</v>
      </c>
      <c r="AL87" s="2">
        <f ca="1">IFERROR(__xludf.DUMMYFUNCTION("""COMPUTED_VALUE"""),1)</f>
        <v>1</v>
      </c>
      <c r="AM87" s="2">
        <f ca="1">IFERROR(__xludf.DUMMYFUNCTION("""COMPUTED_VALUE"""),1)</f>
        <v>1</v>
      </c>
      <c r="AN87" s="2">
        <f ca="1">IFERROR(__xludf.DUMMYFUNCTION("""COMPUTED_VALUE"""),1)</f>
        <v>1</v>
      </c>
      <c r="AO87" s="2">
        <f ca="1">IFERROR(__xludf.DUMMYFUNCTION("""COMPUTED_VALUE"""),1)</f>
        <v>1</v>
      </c>
      <c r="AP87" s="2">
        <f ca="1">IFERROR(__xludf.DUMMYFUNCTION("""COMPUTED_VALUE"""),1)</f>
        <v>1</v>
      </c>
      <c r="AQ87" s="2">
        <f ca="1">IFERROR(__xludf.DUMMYFUNCTION("""COMPUTED_VALUE"""),1)</f>
        <v>1</v>
      </c>
      <c r="AR87" s="2">
        <f ca="1">IFERROR(__xludf.DUMMYFUNCTION("""COMPUTED_VALUE"""),1)</f>
        <v>1</v>
      </c>
      <c r="AS87" s="2">
        <f ca="1">IFERROR(__xludf.DUMMYFUNCTION("""COMPUTED_VALUE"""),1)</f>
        <v>1</v>
      </c>
      <c r="AT87" s="2">
        <f ca="1">IFERROR(__xludf.DUMMYFUNCTION("""COMPUTED_VALUE"""),1)</f>
        <v>1</v>
      </c>
      <c r="AU87" s="2">
        <f ca="1">IFERROR(__xludf.DUMMYFUNCTION("""COMPUTED_VALUE"""),1)</f>
        <v>1</v>
      </c>
    </row>
    <row r="88" spans="1:47" ht="12.5" x14ac:dyDescent="0.25">
      <c r="A88" s="2" t="str">
        <f ca="1">IFERROR(__xludf.DUMMYFUNCTION("""COMPUTED_VALUE"""),"")</f>
        <v/>
      </c>
      <c r="B88" s="2" t="str">
        <f ca="1">IFERROR(__xludf.DUMMYFUNCTION("""COMPUTED_VALUE"""),"Bahrain")</f>
        <v>Bahrain</v>
      </c>
      <c r="C88" s="2">
        <f ca="1">IFERROR(__xludf.DUMMYFUNCTION("""COMPUTED_VALUE"""),26.0275)</f>
        <v>26.0275</v>
      </c>
      <c r="D88" s="2">
        <f ca="1">IFERROR(__xludf.DUMMYFUNCTION("""COMPUTED_VALUE"""),50.55)</f>
        <v>50.55</v>
      </c>
      <c r="E88" s="2">
        <f ca="1">IFERROR(__xludf.DUMMYFUNCTION("""COMPUTED_VALUE"""),0)</f>
        <v>0</v>
      </c>
      <c r="F88" s="2">
        <f ca="1">IFERROR(__xludf.DUMMYFUNCTION("""COMPUTED_VALUE"""),0)</f>
        <v>0</v>
      </c>
      <c r="G88" s="2">
        <f ca="1">IFERROR(__xludf.DUMMYFUNCTION("""COMPUTED_VALUE"""),0)</f>
        <v>0</v>
      </c>
      <c r="H88" s="2">
        <f ca="1">IFERROR(__xludf.DUMMYFUNCTION("""COMPUTED_VALUE"""),0)</f>
        <v>0</v>
      </c>
      <c r="I88" s="2">
        <f ca="1">IFERROR(__xludf.DUMMYFUNCTION("""COMPUTED_VALUE"""),0)</f>
        <v>0</v>
      </c>
      <c r="J88" s="2">
        <f ca="1">IFERROR(__xludf.DUMMYFUNCTION("""COMPUTED_VALUE"""),0)</f>
        <v>0</v>
      </c>
      <c r="K88" s="2">
        <f ca="1">IFERROR(__xludf.DUMMYFUNCTION("""COMPUTED_VALUE"""),0)</f>
        <v>0</v>
      </c>
      <c r="L88" s="2">
        <f ca="1">IFERROR(__xludf.DUMMYFUNCTION("""COMPUTED_VALUE"""),0)</f>
        <v>0</v>
      </c>
      <c r="M88" s="2">
        <f ca="1">IFERROR(__xludf.DUMMYFUNCTION("""COMPUTED_VALUE"""),0)</f>
        <v>0</v>
      </c>
      <c r="N88" s="2">
        <f ca="1">IFERROR(__xludf.DUMMYFUNCTION("""COMPUTED_VALUE"""),0)</f>
        <v>0</v>
      </c>
      <c r="O88" s="2">
        <f ca="1">IFERROR(__xludf.DUMMYFUNCTION("""COMPUTED_VALUE"""),0)</f>
        <v>0</v>
      </c>
      <c r="P88" s="2">
        <f ca="1">IFERROR(__xludf.DUMMYFUNCTION("""COMPUTED_VALUE"""),0)</f>
        <v>0</v>
      </c>
      <c r="Q88" s="2">
        <f ca="1">IFERROR(__xludf.DUMMYFUNCTION("""COMPUTED_VALUE"""),0)</f>
        <v>0</v>
      </c>
      <c r="R88" s="2">
        <f ca="1">IFERROR(__xludf.DUMMYFUNCTION("""COMPUTED_VALUE"""),0)</f>
        <v>0</v>
      </c>
      <c r="S88" s="2">
        <f ca="1">IFERROR(__xludf.DUMMYFUNCTION("""COMPUTED_VALUE"""),0)</f>
        <v>0</v>
      </c>
      <c r="T88" s="2">
        <f ca="1">IFERROR(__xludf.DUMMYFUNCTION("""COMPUTED_VALUE"""),0)</f>
        <v>0</v>
      </c>
      <c r="U88" s="2">
        <f ca="1">IFERROR(__xludf.DUMMYFUNCTION("""COMPUTED_VALUE"""),0)</f>
        <v>0</v>
      </c>
      <c r="V88" s="2">
        <f ca="1">IFERROR(__xludf.DUMMYFUNCTION("""COMPUTED_VALUE"""),0)</f>
        <v>0</v>
      </c>
      <c r="W88" s="2">
        <f ca="1">IFERROR(__xludf.DUMMYFUNCTION("""COMPUTED_VALUE"""),0)</f>
        <v>0</v>
      </c>
      <c r="X88" s="2">
        <f ca="1">IFERROR(__xludf.DUMMYFUNCTION("""COMPUTED_VALUE"""),0)</f>
        <v>0</v>
      </c>
      <c r="Y88" s="2">
        <f ca="1">IFERROR(__xludf.DUMMYFUNCTION("""COMPUTED_VALUE"""),0)</f>
        <v>0</v>
      </c>
      <c r="Z88" s="2">
        <f ca="1">IFERROR(__xludf.DUMMYFUNCTION("""COMPUTED_VALUE"""),0)</f>
        <v>0</v>
      </c>
      <c r="AA88" s="2">
        <f ca="1">IFERROR(__xludf.DUMMYFUNCTION("""COMPUTED_VALUE"""),0)</f>
        <v>0</v>
      </c>
      <c r="AB88" s="2">
        <f ca="1">IFERROR(__xludf.DUMMYFUNCTION("""COMPUTED_VALUE"""),0)</f>
        <v>0</v>
      </c>
      <c r="AC88" s="2">
        <f ca="1">IFERROR(__xludf.DUMMYFUNCTION("""COMPUTED_VALUE"""),0)</f>
        <v>0</v>
      </c>
      <c r="AD88" s="2">
        <f ca="1">IFERROR(__xludf.DUMMYFUNCTION("""COMPUTED_VALUE"""),0)</f>
        <v>0</v>
      </c>
      <c r="AE88" s="2">
        <f ca="1">IFERROR(__xludf.DUMMYFUNCTION("""COMPUTED_VALUE"""),0)</f>
        <v>0</v>
      </c>
      <c r="AF88" s="2">
        <f ca="1">IFERROR(__xludf.DUMMYFUNCTION("""COMPUTED_VALUE"""),0)</f>
        <v>0</v>
      </c>
      <c r="AG88" s="2">
        <f ca="1">IFERROR(__xludf.DUMMYFUNCTION("""COMPUTED_VALUE"""),0)</f>
        <v>0</v>
      </c>
      <c r="AH88" s="2">
        <f ca="1">IFERROR(__xludf.DUMMYFUNCTION("""COMPUTED_VALUE"""),0)</f>
        <v>0</v>
      </c>
      <c r="AI88" s="2">
        <f ca="1">IFERROR(__xludf.DUMMYFUNCTION("""COMPUTED_VALUE"""),0)</f>
        <v>0</v>
      </c>
      <c r="AJ88" s="2">
        <f ca="1">IFERROR(__xludf.DUMMYFUNCTION("""COMPUTED_VALUE"""),0)</f>
        <v>0</v>
      </c>
      <c r="AK88" s="2">
        <f ca="1">IFERROR(__xludf.DUMMYFUNCTION("""COMPUTED_VALUE"""),0)</f>
        <v>0</v>
      </c>
      <c r="AL88" s="2">
        <f ca="1">IFERROR(__xludf.DUMMYFUNCTION("""COMPUTED_VALUE"""),1)</f>
        <v>1</v>
      </c>
      <c r="AM88" s="2">
        <f ca="1">IFERROR(__xludf.DUMMYFUNCTION("""COMPUTED_VALUE"""),23)</f>
        <v>23</v>
      </c>
      <c r="AN88" s="2">
        <f ca="1">IFERROR(__xludf.DUMMYFUNCTION("""COMPUTED_VALUE"""),33)</f>
        <v>33</v>
      </c>
      <c r="AO88" s="2">
        <f ca="1">IFERROR(__xludf.DUMMYFUNCTION("""COMPUTED_VALUE"""),33)</f>
        <v>33</v>
      </c>
      <c r="AP88" s="2">
        <f ca="1">IFERROR(__xludf.DUMMYFUNCTION("""COMPUTED_VALUE"""),36)</f>
        <v>36</v>
      </c>
      <c r="AQ88" s="2">
        <f ca="1">IFERROR(__xludf.DUMMYFUNCTION("""COMPUTED_VALUE"""),41)</f>
        <v>41</v>
      </c>
      <c r="AR88" s="2">
        <f ca="1">IFERROR(__xludf.DUMMYFUNCTION("""COMPUTED_VALUE"""),47)</f>
        <v>47</v>
      </c>
      <c r="AS88" s="2">
        <f ca="1">IFERROR(__xludf.DUMMYFUNCTION("""COMPUTED_VALUE"""),49)</f>
        <v>49</v>
      </c>
      <c r="AT88" s="2">
        <f ca="1">IFERROR(__xludf.DUMMYFUNCTION("""COMPUTED_VALUE"""),49)</f>
        <v>49</v>
      </c>
      <c r="AU88" s="2">
        <f ca="1">IFERROR(__xludf.DUMMYFUNCTION("""COMPUTED_VALUE"""),52)</f>
        <v>52</v>
      </c>
    </row>
    <row r="89" spans="1:47" ht="12.5" x14ac:dyDescent="0.25">
      <c r="A89" s="2" t="str">
        <f ca="1">IFERROR(__xludf.DUMMYFUNCTION("""COMPUTED_VALUE"""),"")</f>
        <v/>
      </c>
      <c r="B89" s="2" t="str">
        <f ca="1">IFERROR(__xludf.DUMMYFUNCTION("""COMPUTED_VALUE"""),"Kuwait")</f>
        <v>Kuwait</v>
      </c>
      <c r="C89" s="2">
        <f ca="1">IFERROR(__xludf.DUMMYFUNCTION("""COMPUTED_VALUE"""),29.5)</f>
        <v>29.5</v>
      </c>
      <c r="D89" s="2">
        <f ca="1">IFERROR(__xludf.DUMMYFUNCTION("""COMPUTED_VALUE"""),47.75)</f>
        <v>47.75</v>
      </c>
      <c r="E89" s="2">
        <f ca="1">IFERROR(__xludf.DUMMYFUNCTION("""COMPUTED_VALUE"""),0)</f>
        <v>0</v>
      </c>
      <c r="F89" s="2">
        <f ca="1">IFERROR(__xludf.DUMMYFUNCTION("""COMPUTED_VALUE"""),0)</f>
        <v>0</v>
      </c>
      <c r="G89" s="2">
        <f ca="1">IFERROR(__xludf.DUMMYFUNCTION("""COMPUTED_VALUE"""),0)</f>
        <v>0</v>
      </c>
      <c r="H89" s="2">
        <f ca="1">IFERROR(__xludf.DUMMYFUNCTION("""COMPUTED_VALUE"""),0)</f>
        <v>0</v>
      </c>
      <c r="I89" s="2">
        <f ca="1">IFERROR(__xludf.DUMMYFUNCTION("""COMPUTED_VALUE"""),0)</f>
        <v>0</v>
      </c>
      <c r="J89" s="2">
        <f ca="1">IFERROR(__xludf.DUMMYFUNCTION("""COMPUTED_VALUE"""),0)</f>
        <v>0</v>
      </c>
      <c r="K89" s="2">
        <f ca="1">IFERROR(__xludf.DUMMYFUNCTION("""COMPUTED_VALUE"""),0)</f>
        <v>0</v>
      </c>
      <c r="L89" s="2">
        <f ca="1">IFERROR(__xludf.DUMMYFUNCTION("""COMPUTED_VALUE"""),0)</f>
        <v>0</v>
      </c>
      <c r="M89" s="2">
        <f ca="1">IFERROR(__xludf.DUMMYFUNCTION("""COMPUTED_VALUE"""),0)</f>
        <v>0</v>
      </c>
      <c r="N89" s="2">
        <f ca="1">IFERROR(__xludf.DUMMYFUNCTION("""COMPUTED_VALUE"""),0)</f>
        <v>0</v>
      </c>
      <c r="O89" s="2">
        <f ca="1">IFERROR(__xludf.DUMMYFUNCTION("""COMPUTED_VALUE"""),0)</f>
        <v>0</v>
      </c>
      <c r="P89" s="2">
        <f ca="1">IFERROR(__xludf.DUMMYFUNCTION("""COMPUTED_VALUE"""),0)</f>
        <v>0</v>
      </c>
      <c r="Q89" s="2">
        <f ca="1">IFERROR(__xludf.DUMMYFUNCTION("""COMPUTED_VALUE"""),0)</f>
        <v>0</v>
      </c>
      <c r="R89" s="2">
        <f ca="1">IFERROR(__xludf.DUMMYFUNCTION("""COMPUTED_VALUE"""),0)</f>
        <v>0</v>
      </c>
      <c r="S89" s="2">
        <f ca="1">IFERROR(__xludf.DUMMYFUNCTION("""COMPUTED_VALUE"""),0)</f>
        <v>0</v>
      </c>
      <c r="T89" s="2">
        <f ca="1">IFERROR(__xludf.DUMMYFUNCTION("""COMPUTED_VALUE"""),0)</f>
        <v>0</v>
      </c>
      <c r="U89" s="2">
        <f ca="1">IFERROR(__xludf.DUMMYFUNCTION("""COMPUTED_VALUE"""),0)</f>
        <v>0</v>
      </c>
      <c r="V89" s="2">
        <f ca="1">IFERROR(__xludf.DUMMYFUNCTION("""COMPUTED_VALUE"""),0)</f>
        <v>0</v>
      </c>
      <c r="W89" s="2">
        <f ca="1">IFERROR(__xludf.DUMMYFUNCTION("""COMPUTED_VALUE"""),0)</f>
        <v>0</v>
      </c>
      <c r="X89" s="2">
        <f ca="1">IFERROR(__xludf.DUMMYFUNCTION("""COMPUTED_VALUE"""),0)</f>
        <v>0</v>
      </c>
      <c r="Y89" s="2">
        <f ca="1">IFERROR(__xludf.DUMMYFUNCTION("""COMPUTED_VALUE"""),0)</f>
        <v>0</v>
      </c>
      <c r="Z89" s="2">
        <f ca="1">IFERROR(__xludf.DUMMYFUNCTION("""COMPUTED_VALUE"""),0)</f>
        <v>0</v>
      </c>
      <c r="AA89" s="2">
        <f ca="1">IFERROR(__xludf.DUMMYFUNCTION("""COMPUTED_VALUE"""),0)</f>
        <v>0</v>
      </c>
      <c r="AB89" s="2">
        <f ca="1">IFERROR(__xludf.DUMMYFUNCTION("""COMPUTED_VALUE"""),0)</f>
        <v>0</v>
      </c>
      <c r="AC89" s="2">
        <f ca="1">IFERROR(__xludf.DUMMYFUNCTION("""COMPUTED_VALUE"""),0)</f>
        <v>0</v>
      </c>
      <c r="AD89" s="2">
        <f ca="1">IFERROR(__xludf.DUMMYFUNCTION("""COMPUTED_VALUE"""),0)</f>
        <v>0</v>
      </c>
      <c r="AE89" s="2">
        <f ca="1">IFERROR(__xludf.DUMMYFUNCTION("""COMPUTED_VALUE"""),0)</f>
        <v>0</v>
      </c>
      <c r="AF89" s="2">
        <f ca="1">IFERROR(__xludf.DUMMYFUNCTION("""COMPUTED_VALUE"""),0)</f>
        <v>0</v>
      </c>
      <c r="AG89" s="2">
        <f ca="1">IFERROR(__xludf.DUMMYFUNCTION("""COMPUTED_VALUE"""),0)</f>
        <v>0</v>
      </c>
      <c r="AH89" s="2">
        <f ca="1">IFERROR(__xludf.DUMMYFUNCTION("""COMPUTED_VALUE"""),0)</f>
        <v>0</v>
      </c>
      <c r="AI89" s="2">
        <f ca="1">IFERROR(__xludf.DUMMYFUNCTION("""COMPUTED_VALUE"""),0)</f>
        <v>0</v>
      </c>
      <c r="AJ89" s="2">
        <f ca="1">IFERROR(__xludf.DUMMYFUNCTION("""COMPUTED_VALUE"""),0)</f>
        <v>0</v>
      </c>
      <c r="AK89" s="2">
        <f ca="1">IFERROR(__xludf.DUMMYFUNCTION("""COMPUTED_VALUE"""),0)</f>
        <v>0</v>
      </c>
      <c r="AL89" s="2">
        <f ca="1">IFERROR(__xludf.DUMMYFUNCTION("""COMPUTED_VALUE"""),1)</f>
        <v>1</v>
      </c>
      <c r="AM89" s="2">
        <f ca="1">IFERROR(__xludf.DUMMYFUNCTION("""COMPUTED_VALUE"""),11)</f>
        <v>11</v>
      </c>
      <c r="AN89" s="2">
        <f ca="1">IFERROR(__xludf.DUMMYFUNCTION("""COMPUTED_VALUE"""),26)</f>
        <v>26</v>
      </c>
      <c r="AO89" s="2">
        <f ca="1">IFERROR(__xludf.DUMMYFUNCTION("""COMPUTED_VALUE"""),43)</f>
        <v>43</v>
      </c>
      <c r="AP89" s="2">
        <f ca="1">IFERROR(__xludf.DUMMYFUNCTION("""COMPUTED_VALUE"""),45)</f>
        <v>45</v>
      </c>
      <c r="AQ89" s="2">
        <f ca="1">IFERROR(__xludf.DUMMYFUNCTION("""COMPUTED_VALUE"""),45)</f>
        <v>45</v>
      </c>
      <c r="AR89" s="2">
        <f ca="1">IFERROR(__xludf.DUMMYFUNCTION("""COMPUTED_VALUE"""),45)</f>
        <v>45</v>
      </c>
      <c r="AS89" s="2">
        <f ca="1">IFERROR(__xludf.DUMMYFUNCTION("""COMPUTED_VALUE"""),56)</f>
        <v>56</v>
      </c>
      <c r="AT89" s="2">
        <f ca="1">IFERROR(__xludf.DUMMYFUNCTION("""COMPUTED_VALUE"""),56)</f>
        <v>56</v>
      </c>
      <c r="AU89" s="2">
        <f ca="1">IFERROR(__xludf.DUMMYFUNCTION("""COMPUTED_VALUE"""),56)</f>
        <v>56</v>
      </c>
    </row>
    <row r="90" spans="1:47" ht="12.5" x14ac:dyDescent="0.25">
      <c r="A90" s="2" t="str">
        <f ca="1">IFERROR(__xludf.DUMMYFUNCTION("""COMPUTED_VALUE"""),"")</f>
        <v/>
      </c>
      <c r="B90" s="2" t="str">
        <f ca="1">IFERROR(__xludf.DUMMYFUNCTION("""COMPUTED_VALUE"""),"Algeria")</f>
        <v>Algeria</v>
      </c>
      <c r="C90" s="2">
        <f ca="1">IFERROR(__xludf.DUMMYFUNCTION("""COMPUTED_VALUE"""),28.0339)</f>
        <v>28.033899999999999</v>
      </c>
      <c r="D90" s="2">
        <f ca="1">IFERROR(__xludf.DUMMYFUNCTION("""COMPUTED_VALUE"""),1.6596)</f>
        <v>1.6596</v>
      </c>
      <c r="E90" s="2">
        <f ca="1">IFERROR(__xludf.DUMMYFUNCTION("""COMPUTED_VALUE"""),0)</f>
        <v>0</v>
      </c>
      <c r="F90" s="2">
        <f ca="1">IFERROR(__xludf.DUMMYFUNCTION("""COMPUTED_VALUE"""),0)</f>
        <v>0</v>
      </c>
      <c r="G90" s="2">
        <f ca="1">IFERROR(__xludf.DUMMYFUNCTION("""COMPUTED_VALUE"""),0)</f>
        <v>0</v>
      </c>
      <c r="H90" s="2">
        <f ca="1">IFERROR(__xludf.DUMMYFUNCTION("""COMPUTED_VALUE"""),0)</f>
        <v>0</v>
      </c>
      <c r="I90" s="2">
        <f ca="1">IFERROR(__xludf.DUMMYFUNCTION("""COMPUTED_VALUE"""),0)</f>
        <v>0</v>
      </c>
      <c r="J90" s="2">
        <f ca="1">IFERROR(__xludf.DUMMYFUNCTION("""COMPUTED_VALUE"""),0)</f>
        <v>0</v>
      </c>
      <c r="K90" s="2">
        <f ca="1">IFERROR(__xludf.DUMMYFUNCTION("""COMPUTED_VALUE"""),0)</f>
        <v>0</v>
      </c>
      <c r="L90" s="2">
        <f ca="1">IFERROR(__xludf.DUMMYFUNCTION("""COMPUTED_VALUE"""),0)</f>
        <v>0</v>
      </c>
      <c r="M90" s="2">
        <f ca="1">IFERROR(__xludf.DUMMYFUNCTION("""COMPUTED_VALUE"""),0)</f>
        <v>0</v>
      </c>
      <c r="N90" s="2">
        <f ca="1">IFERROR(__xludf.DUMMYFUNCTION("""COMPUTED_VALUE"""),0)</f>
        <v>0</v>
      </c>
      <c r="O90" s="2">
        <f ca="1">IFERROR(__xludf.DUMMYFUNCTION("""COMPUTED_VALUE"""),0)</f>
        <v>0</v>
      </c>
      <c r="P90" s="2">
        <f ca="1">IFERROR(__xludf.DUMMYFUNCTION("""COMPUTED_VALUE"""),0)</f>
        <v>0</v>
      </c>
      <c r="Q90" s="2">
        <f ca="1">IFERROR(__xludf.DUMMYFUNCTION("""COMPUTED_VALUE"""),0)</f>
        <v>0</v>
      </c>
      <c r="R90" s="2">
        <f ca="1">IFERROR(__xludf.DUMMYFUNCTION("""COMPUTED_VALUE"""),0)</f>
        <v>0</v>
      </c>
      <c r="S90" s="2">
        <f ca="1">IFERROR(__xludf.DUMMYFUNCTION("""COMPUTED_VALUE"""),0)</f>
        <v>0</v>
      </c>
      <c r="T90" s="2">
        <f ca="1">IFERROR(__xludf.DUMMYFUNCTION("""COMPUTED_VALUE"""),0)</f>
        <v>0</v>
      </c>
      <c r="U90" s="2">
        <f ca="1">IFERROR(__xludf.DUMMYFUNCTION("""COMPUTED_VALUE"""),0)</f>
        <v>0</v>
      </c>
      <c r="V90" s="2">
        <f ca="1">IFERROR(__xludf.DUMMYFUNCTION("""COMPUTED_VALUE"""),0)</f>
        <v>0</v>
      </c>
      <c r="W90" s="2">
        <f ca="1">IFERROR(__xludf.DUMMYFUNCTION("""COMPUTED_VALUE"""),0)</f>
        <v>0</v>
      </c>
      <c r="X90" s="2">
        <f ca="1">IFERROR(__xludf.DUMMYFUNCTION("""COMPUTED_VALUE"""),0)</f>
        <v>0</v>
      </c>
      <c r="Y90" s="2">
        <f ca="1">IFERROR(__xludf.DUMMYFUNCTION("""COMPUTED_VALUE"""),0)</f>
        <v>0</v>
      </c>
      <c r="Z90" s="2">
        <f ca="1">IFERROR(__xludf.DUMMYFUNCTION("""COMPUTED_VALUE"""),0)</f>
        <v>0</v>
      </c>
      <c r="AA90" s="2">
        <f ca="1">IFERROR(__xludf.DUMMYFUNCTION("""COMPUTED_VALUE"""),0)</f>
        <v>0</v>
      </c>
      <c r="AB90" s="2">
        <f ca="1">IFERROR(__xludf.DUMMYFUNCTION("""COMPUTED_VALUE"""),0)</f>
        <v>0</v>
      </c>
      <c r="AC90" s="2">
        <f ca="1">IFERROR(__xludf.DUMMYFUNCTION("""COMPUTED_VALUE"""),0)</f>
        <v>0</v>
      </c>
      <c r="AD90" s="2">
        <f ca="1">IFERROR(__xludf.DUMMYFUNCTION("""COMPUTED_VALUE"""),0)</f>
        <v>0</v>
      </c>
      <c r="AE90" s="2">
        <f ca="1">IFERROR(__xludf.DUMMYFUNCTION("""COMPUTED_VALUE"""),0)</f>
        <v>0</v>
      </c>
      <c r="AF90" s="2">
        <f ca="1">IFERROR(__xludf.DUMMYFUNCTION("""COMPUTED_VALUE"""),0)</f>
        <v>0</v>
      </c>
      <c r="AG90" s="2">
        <f ca="1">IFERROR(__xludf.DUMMYFUNCTION("""COMPUTED_VALUE"""),0)</f>
        <v>0</v>
      </c>
      <c r="AH90" s="2">
        <f ca="1">IFERROR(__xludf.DUMMYFUNCTION("""COMPUTED_VALUE"""),0)</f>
        <v>0</v>
      </c>
      <c r="AI90" s="2">
        <f ca="1">IFERROR(__xludf.DUMMYFUNCTION("""COMPUTED_VALUE"""),0)</f>
        <v>0</v>
      </c>
      <c r="AJ90" s="2">
        <f ca="1">IFERROR(__xludf.DUMMYFUNCTION("""COMPUTED_VALUE"""),0)</f>
        <v>0</v>
      </c>
      <c r="AK90" s="2">
        <f ca="1">IFERROR(__xludf.DUMMYFUNCTION("""COMPUTED_VALUE"""),0)</f>
        <v>0</v>
      </c>
      <c r="AL90" s="2">
        <f ca="1">IFERROR(__xludf.DUMMYFUNCTION("""COMPUTED_VALUE"""),0)</f>
        <v>0</v>
      </c>
      <c r="AM90" s="2">
        <f ca="1">IFERROR(__xludf.DUMMYFUNCTION("""COMPUTED_VALUE"""),1)</f>
        <v>1</v>
      </c>
      <c r="AN90" s="2">
        <f ca="1">IFERROR(__xludf.DUMMYFUNCTION("""COMPUTED_VALUE"""),1)</f>
        <v>1</v>
      </c>
      <c r="AO90" s="2">
        <f ca="1">IFERROR(__xludf.DUMMYFUNCTION("""COMPUTED_VALUE"""),1)</f>
        <v>1</v>
      </c>
      <c r="AP90" s="2">
        <f ca="1">IFERROR(__xludf.DUMMYFUNCTION("""COMPUTED_VALUE"""),1)</f>
        <v>1</v>
      </c>
      <c r="AQ90" s="2">
        <f ca="1">IFERROR(__xludf.DUMMYFUNCTION("""COMPUTED_VALUE"""),1)</f>
        <v>1</v>
      </c>
      <c r="AR90" s="2">
        <f ca="1">IFERROR(__xludf.DUMMYFUNCTION("""COMPUTED_VALUE"""),1)</f>
        <v>1</v>
      </c>
      <c r="AS90" s="2">
        <f ca="1">IFERROR(__xludf.DUMMYFUNCTION("""COMPUTED_VALUE"""),3)</f>
        <v>3</v>
      </c>
      <c r="AT90" s="2">
        <f ca="1">IFERROR(__xludf.DUMMYFUNCTION("""COMPUTED_VALUE"""),5)</f>
        <v>5</v>
      </c>
      <c r="AU90" s="2">
        <f ca="1">IFERROR(__xludf.DUMMYFUNCTION("""COMPUTED_VALUE"""),12)</f>
        <v>12</v>
      </c>
    </row>
    <row r="91" spans="1:47" ht="12.5" x14ac:dyDescent="0.25">
      <c r="A91" s="2" t="str">
        <f ca="1">IFERROR(__xludf.DUMMYFUNCTION("""COMPUTED_VALUE"""),"")</f>
        <v/>
      </c>
      <c r="B91" s="2" t="str">
        <f ca="1">IFERROR(__xludf.DUMMYFUNCTION("""COMPUTED_VALUE"""),"Croatia")</f>
        <v>Croatia</v>
      </c>
      <c r="C91" s="2">
        <f ca="1">IFERROR(__xludf.DUMMYFUNCTION("""COMPUTED_VALUE"""),45.1)</f>
        <v>45.1</v>
      </c>
      <c r="D91" s="2">
        <f ca="1">IFERROR(__xludf.DUMMYFUNCTION("""COMPUTED_VALUE"""),15.2)</f>
        <v>15.2</v>
      </c>
      <c r="E91" s="2">
        <f ca="1">IFERROR(__xludf.DUMMYFUNCTION("""COMPUTED_VALUE"""),0)</f>
        <v>0</v>
      </c>
      <c r="F91" s="2">
        <f ca="1">IFERROR(__xludf.DUMMYFUNCTION("""COMPUTED_VALUE"""),0)</f>
        <v>0</v>
      </c>
      <c r="G91" s="2">
        <f ca="1">IFERROR(__xludf.DUMMYFUNCTION("""COMPUTED_VALUE"""),0)</f>
        <v>0</v>
      </c>
      <c r="H91" s="2">
        <f ca="1">IFERROR(__xludf.DUMMYFUNCTION("""COMPUTED_VALUE"""),0)</f>
        <v>0</v>
      </c>
      <c r="I91" s="2">
        <f ca="1">IFERROR(__xludf.DUMMYFUNCTION("""COMPUTED_VALUE"""),0)</f>
        <v>0</v>
      </c>
      <c r="J91" s="2">
        <f ca="1">IFERROR(__xludf.DUMMYFUNCTION("""COMPUTED_VALUE"""),0)</f>
        <v>0</v>
      </c>
      <c r="K91" s="2">
        <f ca="1">IFERROR(__xludf.DUMMYFUNCTION("""COMPUTED_VALUE"""),0)</f>
        <v>0</v>
      </c>
      <c r="L91" s="2">
        <f ca="1">IFERROR(__xludf.DUMMYFUNCTION("""COMPUTED_VALUE"""),0)</f>
        <v>0</v>
      </c>
      <c r="M91" s="2">
        <f ca="1">IFERROR(__xludf.DUMMYFUNCTION("""COMPUTED_VALUE"""),0)</f>
        <v>0</v>
      </c>
      <c r="N91" s="2">
        <f ca="1">IFERROR(__xludf.DUMMYFUNCTION("""COMPUTED_VALUE"""),0)</f>
        <v>0</v>
      </c>
      <c r="O91" s="2">
        <f ca="1">IFERROR(__xludf.DUMMYFUNCTION("""COMPUTED_VALUE"""),0)</f>
        <v>0</v>
      </c>
      <c r="P91" s="2">
        <f ca="1">IFERROR(__xludf.DUMMYFUNCTION("""COMPUTED_VALUE"""),0)</f>
        <v>0</v>
      </c>
      <c r="Q91" s="2">
        <f ca="1">IFERROR(__xludf.DUMMYFUNCTION("""COMPUTED_VALUE"""),0)</f>
        <v>0</v>
      </c>
      <c r="R91" s="2">
        <f ca="1">IFERROR(__xludf.DUMMYFUNCTION("""COMPUTED_VALUE"""),0)</f>
        <v>0</v>
      </c>
      <c r="S91" s="2">
        <f ca="1">IFERROR(__xludf.DUMMYFUNCTION("""COMPUTED_VALUE"""),0)</f>
        <v>0</v>
      </c>
      <c r="T91" s="2">
        <f ca="1">IFERROR(__xludf.DUMMYFUNCTION("""COMPUTED_VALUE"""),0)</f>
        <v>0</v>
      </c>
      <c r="U91" s="2">
        <f ca="1">IFERROR(__xludf.DUMMYFUNCTION("""COMPUTED_VALUE"""),0)</f>
        <v>0</v>
      </c>
      <c r="V91" s="2">
        <f ca="1">IFERROR(__xludf.DUMMYFUNCTION("""COMPUTED_VALUE"""),0)</f>
        <v>0</v>
      </c>
      <c r="W91" s="2">
        <f ca="1">IFERROR(__xludf.DUMMYFUNCTION("""COMPUTED_VALUE"""),0)</f>
        <v>0</v>
      </c>
      <c r="X91" s="2">
        <f ca="1">IFERROR(__xludf.DUMMYFUNCTION("""COMPUTED_VALUE"""),0)</f>
        <v>0</v>
      </c>
      <c r="Y91" s="2">
        <f ca="1">IFERROR(__xludf.DUMMYFUNCTION("""COMPUTED_VALUE"""),0)</f>
        <v>0</v>
      </c>
      <c r="Z91" s="2">
        <f ca="1">IFERROR(__xludf.DUMMYFUNCTION("""COMPUTED_VALUE"""),0)</f>
        <v>0</v>
      </c>
      <c r="AA91" s="2">
        <f ca="1">IFERROR(__xludf.DUMMYFUNCTION("""COMPUTED_VALUE"""),0)</f>
        <v>0</v>
      </c>
      <c r="AB91" s="2">
        <f ca="1">IFERROR(__xludf.DUMMYFUNCTION("""COMPUTED_VALUE"""),0)</f>
        <v>0</v>
      </c>
      <c r="AC91" s="2">
        <f ca="1">IFERROR(__xludf.DUMMYFUNCTION("""COMPUTED_VALUE"""),0)</f>
        <v>0</v>
      </c>
      <c r="AD91" s="2">
        <f ca="1">IFERROR(__xludf.DUMMYFUNCTION("""COMPUTED_VALUE"""),0)</f>
        <v>0</v>
      </c>
      <c r="AE91" s="2">
        <f ca="1">IFERROR(__xludf.DUMMYFUNCTION("""COMPUTED_VALUE"""),0)</f>
        <v>0</v>
      </c>
      <c r="AF91" s="2">
        <f ca="1">IFERROR(__xludf.DUMMYFUNCTION("""COMPUTED_VALUE"""),0)</f>
        <v>0</v>
      </c>
      <c r="AG91" s="2">
        <f ca="1">IFERROR(__xludf.DUMMYFUNCTION("""COMPUTED_VALUE"""),0)</f>
        <v>0</v>
      </c>
      <c r="AH91" s="2">
        <f ca="1">IFERROR(__xludf.DUMMYFUNCTION("""COMPUTED_VALUE"""),0)</f>
        <v>0</v>
      </c>
      <c r="AI91" s="2">
        <f ca="1">IFERROR(__xludf.DUMMYFUNCTION("""COMPUTED_VALUE"""),0)</f>
        <v>0</v>
      </c>
      <c r="AJ91" s="2">
        <f ca="1">IFERROR(__xludf.DUMMYFUNCTION("""COMPUTED_VALUE"""),0)</f>
        <v>0</v>
      </c>
      <c r="AK91" s="2">
        <f ca="1">IFERROR(__xludf.DUMMYFUNCTION("""COMPUTED_VALUE"""),0)</f>
        <v>0</v>
      </c>
      <c r="AL91" s="2">
        <f ca="1">IFERROR(__xludf.DUMMYFUNCTION("""COMPUTED_VALUE"""),0)</f>
        <v>0</v>
      </c>
      <c r="AM91" s="2">
        <f ca="1">IFERROR(__xludf.DUMMYFUNCTION("""COMPUTED_VALUE"""),1)</f>
        <v>1</v>
      </c>
      <c r="AN91" s="2">
        <f ca="1">IFERROR(__xludf.DUMMYFUNCTION("""COMPUTED_VALUE"""),3)</f>
        <v>3</v>
      </c>
      <c r="AO91" s="2">
        <f ca="1">IFERROR(__xludf.DUMMYFUNCTION("""COMPUTED_VALUE"""),3)</f>
        <v>3</v>
      </c>
      <c r="AP91" s="2">
        <f ca="1">IFERROR(__xludf.DUMMYFUNCTION("""COMPUTED_VALUE"""),5)</f>
        <v>5</v>
      </c>
      <c r="AQ91" s="2">
        <f ca="1">IFERROR(__xludf.DUMMYFUNCTION("""COMPUTED_VALUE"""),6)</f>
        <v>6</v>
      </c>
      <c r="AR91" s="2">
        <f ca="1">IFERROR(__xludf.DUMMYFUNCTION("""COMPUTED_VALUE"""),7)</f>
        <v>7</v>
      </c>
      <c r="AS91" s="2">
        <f ca="1">IFERROR(__xludf.DUMMYFUNCTION("""COMPUTED_VALUE"""),7)</f>
        <v>7</v>
      </c>
      <c r="AT91" s="2">
        <f ca="1">IFERROR(__xludf.DUMMYFUNCTION("""COMPUTED_VALUE"""),9)</f>
        <v>9</v>
      </c>
      <c r="AU91" s="2">
        <f ca="1">IFERROR(__xludf.DUMMYFUNCTION("""COMPUTED_VALUE"""),10)</f>
        <v>10</v>
      </c>
    </row>
    <row r="92" spans="1:47" ht="12.5" x14ac:dyDescent="0.25">
      <c r="A92" s="2" t="str">
        <f ca="1">IFERROR(__xludf.DUMMYFUNCTION("""COMPUTED_VALUE"""),"")</f>
        <v/>
      </c>
      <c r="B92" s="2" t="str">
        <f ca="1">IFERROR(__xludf.DUMMYFUNCTION("""COMPUTED_VALUE"""),"Switzerland")</f>
        <v>Switzerland</v>
      </c>
      <c r="C92" s="2">
        <f ca="1">IFERROR(__xludf.DUMMYFUNCTION("""COMPUTED_VALUE"""),46.8182)</f>
        <v>46.818199999999997</v>
      </c>
      <c r="D92" s="2">
        <f ca="1">IFERROR(__xludf.DUMMYFUNCTION("""COMPUTED_VALUE"""),8.2275)</f>
        <v>8.2274999999999991</v>
      </c>
      <c r="E92" s="2">
        <f ca="1">IFERROR(__xludf.DUMMYFUNCTION("""COMPUTED_VALUE"""),0)</f>
        <v>0</v>
      </c>
      <c r="F92" s="2">
        <f ca="1">IFERROR(__xludf.DUMMYFUNCTION("""COMPUTED_VALUE"""),0)</f>
        <v>0</v>
      </c>
      <c r="G92" s="2">
        <f ca="1">IFERROR(__xludf.DUMMYFUNCTION("""COMPUTED_VALUE"""),0)</f>
        <v>0</v>
      </c>
      <c r="H92" s="2">
        <f ca="1">IFERROR(__xludf.DUMMYFUNCTION("""COMPUTED_VALUE"""),0)</f>
        <v>0</v>
      </c>
      <c r="I92" s="2">
        <f ca="1">IFERROR(__xludf.DUMMYFUNCTION("""COMPUTED_VALUE"""),0)</f>
        <v>0</v>
      </c>
      <c r="J92" s="2">
        <f ca="1">IFERROR(__xludf.DUMMYFUNCTION("""COMPUTED_VALUE"""),0)</f>
        <v>0</v>
      </c>
      <c r="K92" s="2">
        <f ca="1">IFERROR(__xludf.DUMMYFUNCTION("""COMPUTED_VALUE"""),0)</f>
        <v>0</v>
      </c>
      <c r="L92" s="2">
        <f ca="1">IFERROR(__xludf.DUMMYFUNCTION("""COMPUTED_VALUE"""),0)</f>
        <v>0</v>
      </c>
      <c r="M92" s="2">
        <f ca="1">IFERROR(__xludf.DUMMYFUNCTION("""COMPUTED_VALUE"""),0)</f>
        <v>0</v>
      </c>
      <c r="N92" s="2">
        <f ca="1">IFERROR(__xludf.DUMMYFUNCTION("""COMPUTED_VALUE"""),0)</f>
        <v>0</v>
      </c>
      <c r="O92" s="2">
        <f ca="1">IFERROR(__xludf.DUMMYFUNCTION("""COMPUTED_VALUE"""),0)</f>
        <v>0</v>
      </c>
      <c r="P92" s="2">
        <f ca="1">IFERROR(__xludf.DUMMYFUNCTION("""COMPUTED_VALUE"""),0)</f>
        <v>0</v>
      </c>
      <c r="Q92" s="2">
        <f ca="1">IFERROR(__xludf.DUMMYFUNCTION("""COMPUTED_VALUE"""),0)</f>
        <v>0</v>
      </c>
      <c r="R92" s="2">
        <f ca="1">IFERROR(__xludf.DUMMYFUNCTION("""COMPUTED_VALUE"""),0)</f>
        <v>0</v>
      </c>
      <c r="S92" s="2">
        <f ca="1">IFERROR(__xludf.DUMMYFUNCTION("""COMPUTED_VALUE"""),0)</f>
        <v>0</v>
      </c>
      <c r="T92" s="2">
        <f ca="1">IFERROR(__xludf.DUMMYFUNCTION("""COMPUTED_VALUE"""),0)</f>
        <v>0</v>
      </c>
      <c r="U92" s="2">
        <f ca="1">IFERROR(__xludf.DUMMYFUNCTION("""COMPUTED_VALUE"""),0)</f>
        <v>0</v>
      </c>
      <c r="V92" s="2">
        <f ca="1">IFERROR(__xludf.DUMMYFUNCTION("""COMPUTED_VALUE"""),0)</f>
        <v>0</v>
      </c>
      <c r="W92" s="2">
        <f ca="1">IFERROR(__xludf.DUMMYFUNCTION("""COMPUTED_VALUE"""),0)</f>
        <v>0</v>
      </c>
      <c r="X92" s="2">
        <f ca="1">IFERROR(__xludf.DUMMYFUNCTION("""COMPUTED_VALUE"""),0)</f>
        <v>0</v>
      </c>
      <c r="Y92" s="2">
        <f ca="1">IFERROR(__xludf.DUMMYFUNCTION("""COMPUTED_VALUE"""),0)</f>
        <v>0</v>
      </c>
      <c r="Z92" s="2">
        <f ca="1">IFERROR(__xludf.DUMMYFUNCTION("""COMPUTED_VALUE"""),0)</f>
        <v>0</v>
      </c>
      <c r="AA92" s="2">
        <f ca="1">IFERROR(__xludf.DUMMYFUNCTION("""COMPUTED_VALUE"""),0)</f>
        <v>0</v>
      </c>
      <c r="AB92" s="2">
        <f ca="1">IFERROR(__xludf.DUMMYFUNCTION("""COMPUTED_VALUE"""),0)</f>
        <v>0</v>
      </c>
      <c r="AC92" s="2">
        <f ca="1">IFERROR(__xludf.DUMMYFUNCTION("""COMPUTED_VALUE"""),0)</f>
        <v>0</v>
      </c>
      <c r="AD92" s="2">
        <f ca="1">IFERROR(__xludf.DUMMYFUNCTION("""COMPUTED_VALUE"""),0)</f>
        <v>0</v>
      </c>
      <c r="AE92" s="2">
        <f ca="1">IFERROR(__xludf.DUMMYFUNCTION("""COMPUTED_VALUE"""),0)</f>
        <v>0</v>
      </c>
      <c r="AF92" s="2">
        <f ca="1">IFERROR(__xludf.DUMMYFUNCTION("""COMPUTED_VALUE"""),0)</f>
        <v>0</v>
      </c>
      <c r="AG92" s="2">
        <f ca="1">IFERROR(__xludf.DUMMYFUNCTION("""COMPUTED_VALUE"""),0)</f>
        <v>0</v>
      </c>
      <c r="AH92" s="2">
        <f ca="1">IFERROR(__xludf.DUMMYFUNCTION("""COMPUTED_VALUE"""),0)</f>
        <v>0</v>
      </c>
      <c r="AI92" s="2">
        <f ca="1">IFERROR(__xludf.DUMMYFUNCTION("""COMPUTED_VALUE"""),0)</f>
        <v>0</v>
      </c>
      <c r="AJ92" s="2">
        <f ca="1">IFERROR(__xludf.DUMMYFUNCTION("""COMPUTED_VALUE"""),0)</f>
        <v>0</v>
      </c>
      <c r="AK92" s="2">
        <f ca="1">IFERROR(__xludf.DUMMYFUNCTION("""COMPUTED_VALUE"""),0)</f>
        <v>0</v>
      </c>
      <c r="AL92" s="2">
        <f ca="1">IFERROR(__xludf.DUMMYFUNCTION("""COMPUTED_VALUE"""),0)</f>
        <v>0</v>
      </c>
      <c r="AM92" s="2">
        <f ca="1">IFERROR(__xludf.DUMMYFUNCTION("""COMPUTED_VALUE"""),1)</f>
        <v>1</v>
      </c>
      <c r="AN92" s="2">
        <f ca="1">IFERROR(__xludf.DUMMYFUNCTION("""COMPUTED_VALUE"""),1)</f>
        <v>1</v>
      </c>
      <c r="AO92" s="2">
        <f ca="1">IFERROR(__xludf.DUMMYFUNCTION("""COMPUTED_VALUE"""),8)</f>
        <v>8</v>
      </c>
      <c r="AP92" s="2">
        <f ca="1">IFERROR(__xludf.DUMMYFUNCTION("""COMPUTED_VALUE"""),8)</f>
        <v>8</v>
      </c>
      <c r="AQ92" s="2">
        <f ca="1">IFERROR(__xludf.DUMMYFUNCTION("""COMPUTED_VALUE"""),18)</f>
        <v>18</v>
      </c>
      <c r="AR92" s="2">
        <f ca="1">IFERROR(__xludf.DUMMYFUNCTION("""COMPUTED_VALUE"""),27)</f>
        <v>27</v>
      </c>
      <c r="AS92" s="2">
        <f ca="1">IFERROR(__xludf.DUMMYFUNCTION("""COMPUTED_VALUE"""),42)</f>
        <v>42</v>
      </c>
      <c r="AT92" s="2">
        <f ca="1">IFERROR(__xludf.DUMMYFUNCTION("""COMPUTED_VALUE"""),56)</f>
        <v>56</v>
      </c>
      <c r="AU92" s="2">
        <f ca="1">IFERROR(__xludf.DUMMYFUNCTION("""COMPUTED_VALUE"""),90)</f>
        <v>90</v>
      </c>
    </row>
    <row r="93" spans="1:47" ht="12.5" x14ac:dyDescent="0.25">
      <c r="A93" s="2" t="str">
        <f ca="1">IFERROR(__xludf.DUMMYFUNCTION("""COMPUTED_VALUE"""),"")</f>
        <v/>
      </c>
      <c r="B93" s="2" t="str">
        <f ca="1">IFERROR(__xludf.DUMMYFUNCTION("""COMPUTED_VALUE"""),"Austria")</f>
        <v>Austria</v>
      </c>
      <c r="C93" s="2">
        <f ca="1">IFERROR(__xludf.DUMMYFUNCTION("""COMPUTED_VALUE"""),47.5162)</f>
        <v>47.516199999999998</v>
      </c>
      <c r="D93" s="2">
        <f ca="1">IFERROR(__xludf.DUMMYFUNCTION("""COMPUTED_VALUE"""),14.5501)</f>
        <v>14.5501</v>
      </c>
      <c r="E93" s="2">
        <f ca="1">IFERROR(__xludf.DUMMYFUNCTION("""COMPUTED_VALUE"""),0)</f>
        <v>0</v>
      </c>
      <c r="F93" s="2">
        <f ca="1">IFERROR(__xludf.DUMMYFUNCTION("""COMPUTED_VALUE"""),0)</f>
        <v>0</v>
      </c>
      <c r="G93" s="2">
        <f ca="1">IFERROR(__xludf.DUMMYFUNCTION("""COMPUTED_VALUE"""),0)</f>
        <v>0</v>
      </c>
      <c r="H93" s="2">
        <f ca="1">IFERROR(__xludf.DUMMYFUNCTION("""COMPUTED_VALUE"""),0)</f>
        <v>0</v>
      </c>
      <c r="I93" s="2">
        <f ca="1">IFERROR(__xludf.DUMMYFUNCTION("""COMPUTED_VALUE"""),0)</f>
        <v>0</v>
      </c>
      <c r="J93" s="2">
        <f ca="1">IFERROR(__xludf.DUMMYFUNCTION("""COMPUTED_VALUE"""),0)</f>
        <v>0</v>
      </c>
      <c r="K93" s="2">
        <f ca="1">IFERROR(__xludf.DUMMYFUNCTION("""COMPUTED_VALUE"""),0)</f>
        <v>0</v>
      </c>
      <c r="L93" s="2">
        <f ca="1">IFERROR(__xludf.DUMMYFUNCTION("""COMPUTED_VALUE"""),0)</f>
        <v>0</v>
      </c>
      <c r="M93" s="2">
        <f ca="1">IFERROR(__xludf.DUMMYFUNCTION("""COMPUTED_VALUE"""),0)</f>
        <v>0</v>
      </c>
      <c r="N93" s="2">
        <f ca="1">IFERROR(__xludf.DUMMYFUNCTION("""COMPUTED_VALUE"""),0)</f>
        <v>0</v>
      </c>
      <c r="O93" s="2">
        <f ca="1">IFERROR(__xludf.DUMMYFUNCTION("""COMPUTED_VALUE"""),0)</f>
        <v>0</v>
      </c>
      <c r="P93" s="2">
        <f ca="1">IFERROR(__xludf.DUMMYFUNCTION("""COMPUTED_VALUE"""),0)</f>
        <v>0</v>
      </c>
      <c r="Q93" s="2">
        <f ca="1">IFERROR(__xludf.DUMMYFUNCTION("""COMPUTED_VALUE"""),0)</f>
        <v>0</v>
      </c>
      <c r="R93" s="2">
        <f ca="1">IFERROR(__xludf.DUMMYFUNCTION("""COMPUTED_VALUE"""),0)</f>
        <v>0</v>
      </c>
      <c r="S93" s="2">
        <f ca="1">IFERROR(__xludf.DUMMYFUNCTION("""COMPUTED_VALUE"""),0)</f>
        <v>0</v>
      </c>
      <c r="T93" s="2">
        <f ca="1">IFERROR(__xludf.DUMMYFUNCTION("""COMPUTED_VALUE"""),0)</f>
        <v>0</v>
      </c>
      <c r="U93" s="2">
        <f ca="1">IFERROR(__xludf.DUMMYFUNCTION("""COMPUTED_VALUE"""),0)</f>
        <v>0</v>
      </c>
      <c r="V93" s="2">
        <f ca="1">IFERROR(__xludf.DUMMYFUNCTION("""COMPUTED_VALUE"""),0)</f>
        <v>0</v>
      </c>
      <c r="W93" s="2">
        <f ca="1">IFERROR(__xludf.DUMMYFUNCTION("""COMPUTED_VALUE"""),0)</f>
        <v>0</v>
      </c>
      <c r="X93" s="2">
        <f ca="1">IFERROR(__xludf.DUMMYFUNCTION("""COMPUTED_VALUE"""),0)</f>
        <v>0</v>
      </c>
      <c r="Y93" s="2">
        <f ca="1">IFERROR(__xludf.DUMMYFUNCTION("""COMPUTED_VALUE"""),0)</f>
        <v>0</v>
      </c>
      <c r="Z93" s="2">
        <f ca="1">IFERROR(__xludf.DUMMYFUNCTION("""COMPUTED_VALUE"""),0)</f>
        <v>0</v>
      </c>
      <c r="AA93" s="2">
        <f ca="1">IFERROR(__xludf.DUMMYFUNCTION("""COMPUTED_VALUE"""),0)</f>
        <v>0</v>
      </c>
      <c r="AB93" s="2">
        <f ca="1">IFERROR(__xludf.DUMMYFUNCTION("""COMPUTED_VALUE"""),0)</f>
        <v>0</v>
      </c>
      <c r="AC93" s="2">
        <f ca="1">IFERROR(__xludf.DUMMYFUNCTION("""COMPUTED_VALUE"""),0)</f>
        <v>0</v>
      </c>
      <c r="AD93" s="2">
        <f ca="1">IFERROR(__xludf.DUMMYFUNCTION("""COMPUTED_VALUE"""),0)</f>
        <v>0</v>
      </c>
      <c r="AE93" s="2">
        <f ca="1">IFERROR(__xludf.DUMMYFUNCTION("""COMPUTED_VALUE"""),0)</f>
        <v>0</v>
      </c>
      <c r="AF93" s="2">
        <f ca="1">IFERROR(__xludf.DUMMYFUNCTION("""COMPUTED_VALUE"""),0)</f>
        <v>0</v>
      </c>
      <c r="AG93" s="2">
        <f ca="1">IFERROR(__xludf.DUMMYFUNCTION("""COMPUTED_VALUE"""),0)</f>
        <v>0</v>
      </c>
      <c r="AH93" s="2">
        <f ca="1">IFERROR(__xludf.DUMMYFUNCTION("""COMPUTED_VALUE"""),0)</f>
        <v>0</v>
      </c>
      <c r="AI93" s="2">
        <f ca="1">IFERROR(__xludf.DUMMYFUNCTION("""COMPUTED_VALUE"""),0)</f>
        <v>0</v>
      </c>
      <c r="AJ93" s="2">
        <f ca="1">IFERROR(__xludf.DUMMYFUNCTION("""COMPUTED_VALUE"""),0)</f>
        <v>0</v>
      </c>
      <c r="AK93" s="2">
        <f ca="1">IFERROR(__xludf.DUMMYFUNCTION("""COMPUTED_VALUE"""),0)</f>
        <v>0</v>
      </c>
      <c r="AL93" s="2">
        <f ca="1">IFERROR(__xludf.DUMMYFUNCTION("""COMPUTED_VALUE"""),0)</f>
        <v>0</v>
      </c>
      <c r="AM93" s="2">
        <f ca="1">IFERROR(__xludf.DUMMYFUNCTION("""COMPUTED_VALUE"""),2)</f>
        <v>2</v>
      </c>
      <c r="AN93" s="2">
        <f ca="1">IFERROR(__xludf.DUMMYFUNCTION("""COMPUTED_VALUE"""),2)</f>
        <v>2</v>
      </c>
      <c r="AO93" s="2">
        <f ca="1">IFERROR(__xludf.DUMMYFUNCTION("""COMPUTED_VALUE"""),3)</f>
        <v>3</v>
      </c>
      <c r="AP93" s="2">
        <f ca="1">IFERROR(__xludf.DUMMYFUNCTION("""COMPUTED_VALUE"""),3)</f>
        <v>3</v>
      </c>
      <c r="AQ93" s="2">
        <f ca="1">IFERROR(__xludf.DUMMYFUNCTION("""COMPUTED_VALUE"""),9)</f>
        <v>9</v>
      </c>
      <c r="AR93" s="2">
        <f ca="1">IFERROR(__xludf.DUMMYFUNCTION("""COMPUTED_VALUE"""),14)</f>
        <v>14</v>
      </c>
      <c r="AS93" s="2">
        <f ca="1">IFERROR(__xludf.DUMMYFUNCTION("""COMPUTED_VALUE"""),18)</f>
        <v>18</v>
      </c>
      <c r="AT93" s="2">
        <f ca="1">IFERROR(__xludf.DUMMYFUNCTION("""COMPUTED_VALUE"""),21)</f>
        <v>21</v>
      </c>
      <c r="AU93" s="2">
        <f ca="1">IFERROR(__xludf.DUMMYFUNCTION("""COMPUTED_VALUE"""),29)</f>
        <v>29</v>
      </c>
    </row>
    <row r="94" spans="1:47" ht="12.5" x14ac:dyDescent="0.25">
      <c r="A94" s="2" t="str">
        <f ca="1">IFERROR(__xludf.DUMMYFUNCTION("""COMPUTED_VALUE"""),"")</f>
        <v/>
      </c>
      <c r="B94" s="2" t="str">
        <f ca="1">IFERROR(__xludf.DUMMYFUNCTION("""COMPUTED_VALUE"""),"Israel")</f>
        <v>Israel</v>
      </c>
      <c r="C94" s="2">
        <f ca="1">IFERROR(__xludf.DUMMYFUNCTION("""COMPUTED_VALUE"""),31)</f>
        <v>31</v>
      </c>
      <c r="D94" s="2">
        <f ca="1">IFERROR(__xludf.DUMMYFUNCTION("""COMPUTED_VALUE"""),35)</f>
        <v>35</v>
      </c>
      <c r="E94" s="2">
        <f ca="1">IFERROR(__xludf.DUMMYFUNCTION("""COMPUTED_VALUE"""),0)</f>
        <v>0</v>
      </c>
      <c r="F94" s="2">
        <f ca="1">IFERROR(__xludf.DUMMYFUNCTION("""COMPUTED_VALUE"""),0)</f>
        <v>0</v>
      </c>
      <c r="G94" s="2">
        <f ca="1">IFERROR(__xludf.DUMMYFUNCTION("""COMPUTED_VALUE"""),0)</f>
        <v>0</v>
      </c>
      <c r="H94" s="2">
        <f ca="1">IFERROR(__xludf.DUMMYFUNCTION("""COMPUTED_VALUE"""),0)</f>
        <v>0</v>
      </c>
      <c r="I94" s="2">
        <f ca="1">IFERROR(__xludf.DUMMYFUNCTION("""COMPUTED_VALUE"""),0)</f>
        <v>0</v>
      </c>
      <c r="J94" s="2">
        <f ca="1">IFERROR(__xludf.DUMMYFUNCTION("""COMPUTED_VALUE"""),0)</f>
        <v>0</v>
      </c>
      <c r="K94" s="2">
        <f ca="1">IFERROR(__xludf.DUMMYFUNCTION("""COMPUTED_VALUE"""),0)</f>
        <v>0</v>
      </c>
      <c r="L94" s="2">
        <f ca="1">IFERROR(__xludf.DUMMYFUNCTION("""COMPUTED_VALUE"""),0)</f>
        <v>0</v>
      </c>
      <c r="M94" s="2">
        <f ca="1">IFERROR(__xludf.DUMMYFUNCTION("""COMPUTED_VALUE"""),0)</f>
        <v>0</v>
      </c>
      <c r="N94" s="2">
        <f ca="1">IFERROR(__xludf.DUMMYFUNCTION("""COMPUTED_VALUE"""),0)</f>
        <v>0</v>
      </c>
      <c r="O94" s="2">
        <f ca="1">IFERROR(__xludf.DUMMYFUNCTION("""COMPUTED_VALUE"""),0)</f>
        <v>0</v>
      </c>
      <c r="P94" s="2">
        <f ca="1">IFERROR(__xludf.DUMMYFUNCTION("""COMPUTED_VALUE"""),0)</f>
        <v>0</v>
      </c>
      <c r="Q94" s="2">
        <f ca="1">IFERROR(__xludf.DUMMYFUNCTION("""COMPUTED_VALUE"""),0)</f>
        <v>0</v>
      </c>
      <c r="R94" s="2">
        <f ca="1">IFERROR(__xludf.DUMMYFUNCTION("""COMPUTED_VALUE"""),0)</f>
        <v>0</v>
      </c>
      <c r="S94" s="2">
        <f ca="1">IFERROR(__xludf.DUMMYFUNCTION("""COMPUTED_VALUE"""),0)</f>
        <v>0</v>
      </c>
      <c r="T94" s="2">
        <f ca="1">IFERROR(__xludf.DUMMYFUNCTION("""COMPUTED_VALUE"""),0)</f>
        <v>0</v>
      </c>
      <c r="U94" s="2">
        <f ca="1">IFERROR(__xludf.DUMMYFUNCTION("""COMPUTED_VALUE"""),0)</f>
        <v>0</v>
      </c>
      <c r="V94" s="2">
        <f ca="1">IFERROR(__xludf.DUMMYFUNCTION("""COMPUTED_VALUE"""),0)</f>
        <v>0</v>
      </c>
      <c r="W94" s="2">
        <f ca="1">IFERROR(__xludf.DUMMYFUNCTION("""COMPUTED_VALUE"""),0)</f>
        <v>0</v>
      </c>
      <c r="X94" s="2">
        <f ca="1">IFERROR(__xludf.DUMMYFUNCTION("""COMPUTED_VALUE"""),0)</f>
        <v>0</v>
      </c>
      <c r="Y94" s="2">
        <f ca="1">IFERROR(__xludf.DUMMYFUNCTION("""COMPUTED_VALUE"""),0)</f>
        <v>0</v>
      </c>
      <c r="Z94" s="2">
        <f ca="1">IFERROR(__xludf.DUMMYFUNCTION("""COMPUTED_VALUE"""),0)</f>
        <v>0</v>
      </c>
      <c r="AA94" s="2">
        <f ca="1">IFERROR(__xludf.DUMMYFUNCTION("""COMPUTED_VALUE"""),0)</f>
        <v>0</v>
      </c>
      <c r="AB94" s="2">
        <f ca="1">IFERROR(__xludf.DUMMYFUNCTION("""COMPUTED_VALUE"""),0)</f>
        <v>0</v>
      </c>
      <c r="AC94" s="2">
        <f ca="1">IFERROR(__xludf.DUMMYFUNCTION("""COMPUTED_VALUE"""),0)</f>
        <v>0</v>
      </c>
      <c r="AD94" s="2">
        <f ca="1">IFERROR(__xludf.DUMMYFUNCTION("""COMPUTED_VALUE"""),0)</f>
        <v>0</v>
      </c>
      <c r="AE94" s="2">
        <f ca="1">IFERROR(__xludf.DUMMYFUNCTION("""COMPUTED_VALUE"""),0)</f>
        <v>0</v>
      </c>
      <c r="AF94" s="2">
        <f ca="1">IFERROR(__xludf.DUMMYFUNCTION("""COMPUTED_VALUE"""),0)</f>
        <v>0</v>
      </c>
      <c r="AG94" s="2">
        <f ca="1">IFERROR(__xludf.DUMMYFUNCTION("""COMPUTED_VALUE"""),0)</f>
        <v>0</v>
      </c>
      <c r="AH94" s="2">
        <f ca="1">IFERROR(__xludf.DUMMYFUNCTION("""COMPUTED_VALUE"""),0)</f>
        <v>0</v>
      </c>
      <c r="AI94" s="2">
        <f ca="1">IFERROR(__xludf.DUMMYFUNCTION("""COMPUTED_VALUE"""),1)</f>
        <v>1</v>
      </c>
      <c r="AJ94" s="2">
        <f ca="1">IFERROR(__xludf.DUMMYFUNCTION("""COMPUTED_VALUE"""),1)</f>
        <v>1</v>
      </c>
      <c r="AK94" s="2">
        <f ca="1">IFERROR(__xludf.DUMMYFUNCTION("""COMPUTED_VALUE"""),1)</f>
        <v>1</v>
      </c>
      <c r="AL94" s="2">
        <f ca="1">IFERROR(__xludf.DUMMYFUNCTION("""COMPUTED_VALUE"""),1)</f>
        <v>1</v>
      </c>
      <c r="AM94" s="2">
        <f ca="1">IFERROR(__xludf.DUMMYFUNCTION("""COMPUTED_VALUE"""),1)</f>
        <v>1</v>
      </c>
      <c r="AN94" s="2">
        <f ca="1">IFERROR(__xludf.DUMMYFUNCTION("""COMPUTED_VALUE"""),2)</f>
        <v>2</v>
      </c>
      <c r="AO94" s="2">
        <f ca="1">IFERROR(__xludf.DUMMYFUNCTION("""COMPUTED_VALUE"""),3)</f>
        <v>3</v>
      </c>
      <c r="AP94" s="2">
        <f ca="1">IFERROR(__xludf.DUMMYFUNCTION("""COMPUTED_VALUE"""),4)</f>
        <v>4</v>
      </c>
      <c r="AQ94" s="2">
        <f ca="1">IFERROR(__xludf.DUMMYFUNCTION("""COMPUTED_VALUE"""),7)</f>
        <v>7</v>
      </c>
      <c r="AR94" s="2">
        <f ca="1">IFERROR(__xludf.DUMMYFUNCTION("""COMPUTED_VALUE"""),10)</f>
        <v>10</v>
      </c>
      <c r="AS94" s="2">
        <f ca="1">IFERROR(__xludf.DUMMYFUNCTION("""COMPUTED_VALUE"""),10)</f>
        <v>10</v>
      </c>
      <c r="AT94" s="2">
        <f ca="1">IFERROR(__xludf.DUMMYFUNCTION("""COMPUTED_VALUE"""),12)</f>
        <v>12</v>
      </c>
      <c r="AU94" s="2">
        <f ca="1">IFERROR(__xludf.DUMMYFUNCTION("""COMPUTED_VALUE"""),15)</f>
        <v>15</v>
      </c>
    </row>
    <row r="95" spans="1:47" ht="12.5" x14ac:dyDescent="0.25">
      <c r="A95" s="2" t="str">
        <f ca="1">IFERROR(__xludf.DUMMYFUNCTION("""COMPUTED_VALUE"""),"")</f>
        <v/>
      </c>
      <c r="B95" s="2" t="str">
        <f ca="1">IFERROR(__xludf.DUMMYFUNCTION("""COMPUTED_VALUE"""),"Pakistan")</f>
        <v>Pakistan</v>
      </c>
      <c r="C95" s="2">
        <f ca="1">IFERROR(__xludf.DUMMYFUNCTION("""COMPUTED_VALUE"""),30.3753)</f>
        <v>30.375299999999999</v>
      </c>
      <c r="D95" s="2">
        <f ca="1">IFERROR(__xludf.DUMMYFUNCTION("""COMPUTED_VALUE"""),69.3451)</f>
        <v>69.345100000000002</v>
      </c>
      <c r="E95" s="2">
        <f ca="1">IFERROR(__xludf.DUMMYFUNCTION("""COMPUTED_VALUE"""),0)</f>
        <v>0</v>
      </c>
      <c r="F95" s="2">
        <f ca="1">IFERROR(__xludf.DUMMYFUNCTION("""COMPUTED_VALUE"""),0)</f>
        <v>0</v>
      </c>
      <c r="G95" s="2">
        <f ca="1">IFERROR(__xludf.DUMMYFUNCTION("""COMPUTED_VALUE"""),0)</f>
        <v>0</v>
      </c>
      <c r="H95" s="2">
        <f ca="1">IFERROR(__xludf.DUMMYFUNCTION("""COMPUTED_VALUE"""),0)</f>
        <v>0</v>
      </c>
      <c r="I95" s="2">
        <f ca="1">IFERROR(__xludf.DUMMYFUNCTION("""COMPUTED_VALUE"""),0)</f>
        <v>0</v>
      </c>
      <c r="J95" s="2">
        <f ca="1">IFERROR(__xludf.DUMMYFUNCTION("""COMPUTED_VALUE"""),0)</f>
        <v>0</v>
      </c>
      <c r="K95" s="2">
        <f ca="1">IFERROR(__xludf.DUMMYFUNCTION("""COMPUTED_VALUE"""),0)</f>
        <v>0</v>
      </c>
      <c r="L95" s="2">
        <f ca="1">IFERROR(__xludf.DUMMYFUNCTION("""COMPUTED_VALUE"""),0)</f>
        <v>0</v>
      </c>
      <c r="M95" s="2">
        <f ca="1">IFERROR(__xludf.DUMMYFUNCTION("""COMPUTED_VALUE"""),0)</f>
        <v>0</v>
      </c>
      <c r="N95" s="2">
        <f ca="1">IFERROR(__xludf.DUMMYFUNCTION("""COMPUTED_VALUE"""),0)</f>
        <v>0</v>
      </c>
      <c r="O95" s="2">
        <f ca="1">IFERROR(__xludf.DUMMYFUNCTION("""COMPUTED_VALUE"""),0)</f>
        <v>0</v>
      </c>
      <c r="P95" s="2">
        <f ca="1">IFERROR(__xludf.DUMMYFUNCTION("""COMPUTED_VALUE"""),0)</f>
        <v>0</v>
      </c>
      <c r="Q95" s="2">
        <f ca="1">IFERROR(__xludf.DUMMYFUNCTION("""COMPUTED_VALUE"""),0)</f>
        <v>0</v>
      </c>
      <c r="R95" s="2">
        <f ca="1">IFERROR(__xludf.DUMMYFUNCTION("""COMPUTED_VALUE"""),0)</f>
        <v>0</v>
      </c>
      <c r="S95" s="2">
        <f ca="1">IFERROR(__xludf.DUMMYFUNCTION("""COMPUTED_VALUE"""),0)</f>
        <v>0</v>
      </c>
      <c r="T95" s="2">
        <f ca="1">IFERROR(__xludf.DUMMYFUNCTION("""COMPUTED_VALUE"""),0)</f>
        <v>0</v>
      </c>
      <c r="U95" s="2">
        <f ca="1">IFERROR(__xludf.DUMMYFUNCTION("""COMPUTED_VALUE"""),0)</f>
        <v>0</v>
      </c>
      <c r="V95" s="2">
        <f ca="1">IFERROR(__xludf.DUMMYFUNCTION("""COMPUTED_VALUE"""),0)</f>
        <v>0</v>
      </c>
      <c r="W95" s="2">
        <f ca="1">IFERROR(__xludf.DUMMYFUNCTION("""COMPUTED_VALUE"""),0)</f>
        <v>0</v>
      </c>
      <c r="X95" s="2">
        <f ca="1">IFERROR(__xludf.DUMMYFUNCTION("""COMPUTED_VALUE"""),0)</f>
        <v>0</v>
      </c>
      <c r="Y95" s="2">
        <f ca="1">IFERROR(__xludf.DUMMYFUNCTION("""COMPUTED_VALUE"""),0)</f>
        <v>0</v>
      </c>
      <c r="Z95" s="2">
        <f ca="1">IFERROR(__xludf.DUMMYFUNCTION("""COMPUTED_VALUE"""),0)</f>
        <v>0</v>
      </c>
      <c r="AA95" s="2">
        <f ca="1">IFERROR(__xludf.DUMMYFUNCTION("""COMPUTED_VALUE"""),0)</f>
        <v>0</v>
      </c>
      <c r="AB95" s="2">
        <f ca="1">IFERROR(__xludf.DUMMYFUNCTION("""COMPUTED_VALUE"""),0)</f>
        <v>0</v>
      </c>
      <c r="AC95" s="2">
        <f ca="1">IFERROR(__xludf.DUMMYFUNCTION("""COMPUTED_VALUE"""),0)</f>
        <v>0</v>
      </c>
      <c r="AD95" s="2">
        <f ca="1">IFERROR(__xludf.DUMMYFUNCTION("""COMPUTED_VALUE"""),0)</f>
        <v>0</v>
      </c>
      <c r="AE95" s="2">
        <f ca="1">IFERROR(__xludf.DUMMYFUNCTION("""COMPUTED_VALUE"""),0)</f>
        <v>0</v>
      </c>
      <c r="AF95" s="2">
        <f ca="1">IFERROR(__xludf.DUMMYFUNCTION("""COMPUTED_VALUE"""),0)</f>
        <v>0</v>
      </c>
      <c r="AG95" s="2">
        <f ca="1">IFERROR(__xludf.DUMMYFUNCTION("""COMPUTED_VALUE"""),0)</f>
        <v>0</v>
      </c>
      <c r="AH95" s="2">
        <f ca="1">IFERROR(__xludf.DUMMYFUNCTION("""COMPUTED_VALUE"""),0)</f>
        <v>0</v>
      </c>
      <c r="AI95" s="2">
        <f ca="1">IFERROR(__xludf.DUMMYFUNCTION("""COMPUTED_VALUE"""),0)</f>
        <v>0</v>
      </c>
      <c r="AJ95" s="2">
        <f ca="1">IFERROR(__xludf.DUMMYFUNCTION("""COMPUTED_VALUE"""),0)</f>
        <v>0</v>
      </c>
      <c r="AK95" s="2">
        <f ca="1">IFERROR(__xludf.DUMMYFUNCTION("""COMPUTED_VALUE"""),0)</f>
        <v>0</v>
      </c>
      <c r="AL95" s="2">
        <f ca="1">IFERROR(__xludf.DUMMYFUNCTION("""COMPUTED_VALUE"""),0)</f>
        <v>0</v>
      </c>
      <c r="AM95" s="2">
        <f ca="1">IFERROR(__xludf.DUMMYFUNCTION("""COMPUTED_VALUE"""),0)</f>
        <v>0</v>
      </c>
      <c r="AN95" s="2">
        <f ca="1">IFERROR(__xludf.DUMMYFUNCTION("""COMPUTED_VALUE"""),2)</f>
        <v>2</v>
      </c>
      <c r="AO95" s="2">
        <f ca="1">IFERROR(__xludf.DUMMYFUNCTION("""COMPUTED_VALUE"""),2)</f>
        <v>2</v>
      </c>
      <c r="AP95" s="2">
        <f ca="1">IFERROR(__xludf.DUMMYFUNCTION("""COMPUTED_VALUE"""),2)</f>
        <v>2</v>
      </c>
      <c r="AQ95" s="2">
        <f ca="1">IFERROR(__xludf.DUMMYFUNCTION("""COMPUTED_VALUE"""),4)</f>
        <v>4</v>
      </c>
      <c r="AR95" s="2">
        <f ca="1">IFERROR(__xludf.DUMMYFUNCTION("""COMPUTED_VALUE"""),4)</f>
        <v>4</v>
      </c>
      <c r="AS95" s="2">
        <f ca="1">IFERROR(__xludf.DUMMYFUNCTION("""COMPUTED_VALUE"""),4)</f>
        <v>4</v>
      </c>
      <c r="AT95" s="2">
        <f ca="1">IFERROR(__xludf.DUMMYFUNCTION("""COMPUTED_VALUE"""),5)</f>
        <v>5</v>
      </c>
      <c r="AU95" s="2">
        <f ca="1">IFERROR(__xludf.DUMMYFUNCTION("""COMPUTED_VALUE"""),5)</f>
        <v>5</v>
      </c>
    </row>
    <row r="96" spans="1:47" ht="12.5" x14ac:dyDescent="0.25">
      <c r="A96" s="2" t="str">
        <f ca="1">IFERROR(__xludf.DUMMYFUNCTION("""COMPUTED_VALUE"""),"")</f>
        <v/>
      </c>
      <c r="B96" s="2" t="str">
        <f ca="1">IFERROR(__xludf.DUMMYFUNCTION("""COMPUTED_VALUE"""),"Brazil")</f>
        <v>Brazil</v>
      </c>
      <c r="C96" s="2">
        <f ca="1">IFERROR(__xludf.DUMMYFUNCTION("""COMPUTED_VALUE"""),-14.235)</f>
        <v>-14.234999999999999</v>
      </c>
      <c r="D96" s="2">
        <f ca="1">IFERROR(__xludf.DUMMYFUNCTION("""COMPUTED_VALUE"""),-51.9253)</f>
        <v>-51.9253</v>
      </c>
      <c r="E96" s="2">
        <f ca="1">IFERROR(__xludf.DUMMYFUNCTION("""COMPUTED_VALUE"""),0)</f>
        <v>0</v>
      </c>
      <c r="F96" s="2">
        <f ca="1">IFERROR(__xludf.DUMMYFUNCTION("""COMPUTED_VALUE"""),0)</f>
        <v>0</v>
      </c>
      <c r="G96" s="2">
        <f ca="1">IFERROR(__xludf.DUMMYFUNCTION("""COMPUTED_VALUE"""),0)</f>
        <v>0</v>
      </c>
      <c r="H96" s="2">
        <f ca="1">IFERROR(__xludf.DUMMYFUNCTION("""COMPUTED_VALUE"""),0)</f>
        <v>0</v>
      </c>
      <c r="I96" s="2">
        <f ca="1">IFERROR(__xludf.DUMMYFUNCTION("""COMPUTED_VALUE"""),0)</f>
        <v>0</v>
      </c>
      <c r="J96" s="2">
        <f ca="1">IFERROR(__xludf.DUMMYFUNCTION("""COMPUTED_VALUE"""),0)</f>
        <v>0</v>
      </c>
      <c r="K96" s="2">
        <f ca="1">IFERROR(__xludf.DUMMYFUNCTION("""COMPUTED_VALUE"""),0)</f>
        <v>0</v>
      </c>
      <c r="L96" s="2">
        <f ca="1">IFERROR(__xludf.DUMMYFUNCTION("""COMPUTED_VALUE"""),0)</f>
        <v>0</v>
      </c>
      <c r="M96" s="2">
        <f ca="1">IFERROR(__xludf.DUMMYFUNCTION("""COMPUTED_VALUE"""),0)</f>
        <v>0</v>
      </c>
      <c r="N96" s="2">
        <f ca="1">IFERROR(__xludf.DUMMYFUNCTION("""COMPUTED_VALUE"""),0)</f>
        <v>0</v>
      </c>
      <c r="O96" s="2">
        <f ca="1">IFERROR(__xludf.DUMMYFUNCTION("""COMPUTED_VALUE"""),0)</f>
        <v>0</v>
      </c>
      <c r="P96" s="2">
        <f ca="1">IFERROR(__xludf.DUMMYFUNCTION("""COMPUTED_VALUE"""),0)</f>
        <v>0</v>
      </c>
      <c r="Q96" s="2">
        <f ca="1">IFERROR(__xludf.DUMMYFUNCTION("""COMPUTED_VALUE"""),0)</f>
        <v>0</v>
      </c>
      <c r="R96" s="2">
        <f ca="1">IFERROR(__xludf.DUMMYFUNCTION("""COMPUTED_VALUE"""),0)</f>
        <v>0</v>
      </c>
      <c r="S96" s="2">
        <f ca="1">IFERROR(__xludf.DUMMYFUNCTION("""COMPUTED_VALUE"""),0)</f>
        <v>0</v>
      </c>
      <c r="T96" s="2">
        <f ca="1">IFERROR(__xludf.DUMMYFUNCTION("""COMPUTED_VALUE"""),0)</f>
        <v>0</v>
      </c>
      <c r="U96" s="2">
        <f ca="1">IFERROR(__xludf.DUMMYFUNCTION("""COMPUTED_VALUE"""),0)</f>
        <v>0</v>
      </c>
      <c r="V96" s="2">
        <f ca="1">IFERROR(__xludf.DUMMYFUNCTION("""COMPUTED_VALUE"""),0)</f>
        <v>0</v>
      </c>
      <c r="W96" s="2">
        <f ca="1">IFERROR(__xludf.DUMMYFUNCTION("""COMPUTED_VALUE"""),0)</f>
        <v>0</v>
      </c>
      <c r="X96" s="2">
        <f ca="1">IFERROR(__xludf.DUMMYFUNCTION("""COMPUTED_VALUE"""),0)</f>
        <v>0</v>
      </c>
      <c r="Y96" s="2">
        <f ca="1">IFERROR(__xludf.DUMMYFUNCTION("""COMPUTED_VALUE"""),0)</f>
        <v>0</v>
      </c>
      <c r="Z96" s="2">
        <f ca="1">IFERROR(__xludf.DUMMYFUNCTION("""COMPUTED_VALUE"""),0)</f>
        <v>0</v>
      </c>
      <c r="AA96" s="2">
        <f ca="1">IFERROR(__xludf.DUMMYFUNCTION("""COMPUTED_VALUE"""),0)</f>
        <v>0</v>
      </c>
      <c r="AB96" s="2">
        <f ca="1">IFERROR(__xludf.DUMMYFUNCTION("""COMPUTED_VALUE"""),0)</f>
        <v>0</v>
      </c>
      <c r="AC96" s="2">
        <f ca="1">IFERROR(__xludf.DUMMYFUNCTION("""COMPUTED_VALUE"""),0)</f>
        <v>0</v>
      </c>
      <c r="AD96" s="2">
        <f ca="1">IFERROR(__xludf.DUMMYFUNCTION("""COMPUTED_VALUE"""),0)</f>
        <v>0</v>
      </c>
      <c r="AE96" s="2">
        <f ca="1">IFERROR(__xludf.DUMMYFUNCTION("""COMPUTED_VALUE"""),0)</f>
        <v>0</v>
      </c>
      <c r="AF96" s="2">
        <f ca="1">IFERROR(__xludf.DUMMYFUNCTION("""COMPUTED_VALUE"""),0)</f>
        <v>0</v>
      </c>
      <c r="AG96" s="2">
        <f ca="1">IFERROR(__xludf.DUMMYFUNCTION("""COMPUTED_VALUE"""),0)</f>
        <v>0</v>
      </c>
      <c r="AH96" s="2">
        <f ca="1">IFERROR(__xludf.DUMMYFUNCTION("""COMPUTED_VALUE"""),0)</f>
        <v>0</v>
      </c>
      <c r="AI96" s="2">
        <f ca="1">IFERROR(__xludf.DUMMYFUNCTION("""COMPUTED_VALUE"""),0)</f>
        <v>0</v>
      </c>
      <c r="AJ96" s="2">
        <f ca="1">IFERROR(__xludf.DUMMYFUNCTION("""COMPUTED_VALUE"""),0)</f>
        <v>0</v>
      </c>
      <c r="AK96" s="2">
        <f ca="1">IFERROR(__xludf.DUMMYFUNCTION("""COMPUTED_VALUE"""),0)</f>
        <v>0</v>
      </c>
      <c r="AL96" s="2">
        <f ca="1">IFERROR(__xludf.DUMMYFUNCTION("""COMPUTED_VALUE"""),0)</f>
        <v>0</v>
      </c>
      <c r="AM96" s="2">
        <f ca="1">IFERROR(__xludf.DUMMYFUNCTION("""COMPUTED_VALUE"""),0)</f>
        <v>0</v>
      </c>
      <c r="AN96" s="2">
        <f ca="1">IFERROR(__xludf.DUMMYFUNCTION("""COMPUTED_VALUE"""),1)</f>
        <v>1</v>
      </c>
      <c r="AO96" s="2">
        <f ca="1">IFERROR(__xludf.DUMMYFUNCTION("""COMPUTED_VALUE"""),1)</f>
        <v>1</v>
      </c>
      <c r="AP96" s="2">
        <f ca="1">IFERROR(__xludf.DUMMYFUNCTION("""COMPUTED_VALUE"""),1)</f>
        <v>1</v>
      </c>
      <c r="AQ96" s="2">
        <f ca="1">IFERROR(__xludf.DUMMYFUNCTION("""COMPUTED_VALUE"""),2)</f>
        <v>2</v>
      </c>
      <c r="AR96" s="2">
        <f ca="1">IFERROR(__xludf.DUMMYFUNCTION("""COMPUTED_VALUE"""),2)</f>
        <v>2</v>
      </c>
      <c r="AS96" s="2">
        <f ca="1">IFERROR(__xludf.DUMMYFUNCTION("""COMPUTED_VALUE"""),2)</f>
        <v>2</v>
      </c>
      <c r="AT96" s="2">
        <f ca="1">IFERROR(__xludf.DUMMYFUNCTION("""COMPUTED_VALUE"""),2)</f>
        <v>2</v>
      </c>
      <c r="AU96" s="2">
        <f ca="1">IFERROR(__xludf.DUMMYFUNCTION("""COMPUTED_VALUE"""),4)</f>
        <v>4</v>
      </c>
    </row>
    <row r="97" spans="1:47" ht="12.5" x14ac:dyDescent="0.25">
      <c r="A97" s="2" t="str">
        <f ca="1">IFERROR(__xludf.DUMMYFUNCTION("""COMPUTED_VALUE"""),"")</f>
        <v/>
      </c>
      <c r="B97" s="2" t="str">
        <f ca="1">IFERROR(__xludf.DUMMYFUNCTION("""COMPUTED_VALUE"""),"Georgia")</f>
        <v>Georgia</v>
      </c>
      <c r="C97" s="2">
        <f ca="1">IFERROR(__xludf.DUMMYFUNCTION("""COMPUTED_VALUE"""),42.3154)</f>
        <v>42.315399999999997</v>
      </c>
      <c r="D97" s="2">
        <f ca="1">IFERROR(__xludf.DUMMYFUNCTION("""COMPUTED_VALUE"""),43.3569)</f>
        <v>43.356900000000003</v>
      </c>
      <c r="E97" s="2">
        <f ca="1">IFERROR(__xludf.DUMMYFUNCTION("""COMPUTED_VALUE"""),0)</f>
        <v>0</v>
      </c>
      <c r="F97" s="2">
        <f ca="1">IFERROR(__xludf.DUMMYFUNCTION("""COMPUTED_VALUE"""),0)</f>
        <v>0</v>
      </c>
      <c r="G97" s="2">
        <f ca="1">IFERROR(__xludf.DUMMYFUNCTION("""COMPUTED_VALUE"""),0)</f>
        <v>0</v>
      </c>
      <c r="H97" s="2">
        <f ca="1">IFERROR(__xludf.DUMMYFUNCTION("""COMPUTED_VALUE"""),0)</f>
        <v>0</v>
      </c>
      <c r="I97" s="2">
        <f ca="1">IFERROR(__xludf.DUMMYFUNCTION("""COMPUTED_VALUE"""),0)</f>
        <v>0</v>
      </c>
      <c r="J97" s="2">
        <f ca="1">IFERROR(__xludf.DUMMYFUNCTION("""COMPUTED_VALUE"""),0)</f>
        <v>0</v>
      </c>
      <c r="K97" s="2">
        <f ca="1">IFERROR(__xludf.DUMMYFUNCTION("""COMPUTED_VALUE"""),0)</f>
        <v>0</v>
      </c>
      <c r="L97" s="2">
        <f ca="1">IFERROR(__xludf.DUMMYFUNCTION("""COMPUTED_VALUE"""),0)</f>
        <v>0</v>
      </c>
      <c r="M97" s="2">
        <f ca="1">IFERROR(__xludf.DUMMYFUNCTION("""COMPUTED_VALUE"""),0)</f>
        <v>0</v>
      </c>
      <c r="N97" s="2">
        <f ca="1">IFERROR(__xludf.DUMMYFUNCTION("""COMPUTED_VALUE"""),0)</f>
        <v>0</v>
      </c>
      <c r="O97" s="2">
        <f ca="1">IFERROR(__xludf.DUMMYFUNCTION("""COMPUTED_VALUE"""),0)</f>
        <v>0</v>
      </c>
      <c r="P97" s="2">
        <f ca="1">IFERROR(__xludf.DUMMYFUNCTION("""COMPUTED_VALUE"""),0)</f>
        <v>0</v>
      </c>
      <c r="Q97" s="2">
        <f ca="1">IFERROR(__xludf.DUMMYFUNCTION("""COMPUTED_VALUE"""),0)</f>
        <v>0</v>
      </c>
      <c r="R97" s="2">
        <f ca="1">IFERROR(__xludf.DUMMYFUNCTION("""COMPUTED_VALUE"""),0)</f>
        <v>0</v>
      </c>
      <c r="S97" s="2">
        <f ca="1">IFERROR(__xludf.DUMMYFUNCTION("""COMPUTED_VALUE"""),0)</f>
        <v>0</v>
      </c>
      <c r="T97" s="2">
        <f ca="1">IFERROR(__xludf.DUMMYFUNCTION("""COMPUTED_VALUE"""),0)</f>
        <v>0</v>
      </c>
      <c r="U97" s="2">
        <f ca="1">IFERROR(__xludf.DUMMYFUNCTION("""COMPUTED_VALUE"""),0)</f>
        <v>0</v>
      </c>
      <c r="V97" s="2">
        <f ca="1">IFERROR(__xludf.DUMMYFUNCTION("""COMPUTED_VALUE"""),0)</f>
        <v>0</v>
      </c>
      <c r="W97" s="2">
        <f ca="1">IFERROR(__xludf.DUMMYFUNCTION("""COMPUTED_VALUE"""),0)</f>
        <v>0</v>
      </c>
      <c r="X97" s="2">
        <f ca="1">IFERROR(__xludf.DUMMYFUNCTION("""COMPUTED_VALUE"""),0)</f>
        <v>0</v>
      </c>
      <c r="Y97" s="2">
        <f ca="1">IFERROR(__xludf.DUMMYFUNCTION("""COMPUTED_VALUE"""),0)</f>
        <v>0</v>
      </c>
      <c r="Z97" s="2">
        <f ca="1">IFERROR(__xludf.DUMMYFUNCTION("""COMPUTED_VALUE"""),0)</f>
        <v>0</v>
      </c>
      <c r="AA97" s="2">
        <f ca="1">IFERROR(__xludf.DUMMYFUNCTION("""COMPUTED_VALUE"""),0)</f>
        <v>0</v>
      </c>
      <c r="AB97" s="2">
        <f ca="1">IFERROR(__xludf.DUMMYFUNCTION("""COMPUTED_VALUE"""),0)</f>
        <v>0</v>
      </c>
      <c r="AC97" s="2">
        <f ca="1">IFERROR(__xludf.DUMMYFUNCTION("""COMPUTED_VALUE"""),0)</f>
        <v>0</v>
      </c>
      <c r="AD97" s="2">
        <f ca="1">IFERROR(__xludf.DUMMYFUNCTION("""COMPUTED_VALUE"""),0)</f>
        <v>0</v>
      </c>
      <c r="AE97" s="2">
        <f ca="1">IFERROR(__xludf.DUMMYFUNCTION("""COMPUTED_VALUE"""),0)</f>
        <v>0</v>
      </c>
      <c r="AF97" s="2">
        <f ca="1">IFERROR(__xludf.DUMMYFUNCTION("""COMPUTED_VALUE"""),0)</f>
        <v>0</v>
      </c>
      <c r="AG97" s="2">
        <f ca="1">IFERROR(__xludf.DUMMYFUNCTION("""COMPUTED_VALUE"""),0)</f>
        <v>0</v>
      </c>
      <c r="AH97" s="2">
        <f ca="1">IFERROR(__xludf.DUMMYFUNCTION("""COMPUTED_VALUE"""),0)</f>
        <v>0</v>
      </c>
      <c r="AI97" s="2">
        <f ca="1">IFERROR(__xludf.DUMMYFUNCTION("""COMPUTED_VALUE"""),0)</f>
        <v>0</v>
      </c>
      <c r="AJ97" s="2">
        <f ca="1">IFERROR(__xludf.DUMMYFUNCTION("""COMPUTED_VALUE"""),0)</f>
        <v>0</v>
      </c>
      <c r="AK97" s="2">
        <f ca="1">IFERROR(__xludf.DUMMYFUNCTION("""COMPUTED_VALUE"""),0)</f>
        <v>0</v>
      </c>
      <c r="AL97" s="2">
        <f ca="1">IFERROR(__xludf.DUMMYFUNCTION("""COMPUTED_VALUE"""),0)</f>
        <v>0</v>
      </c>
      <c r="AM97" s="2">
        <f ca="1">IFERROR(__xludf.DUMMYFUNCTION("""COMPUTED_VALUE"""),0)</f>
        <v>0</v>
      </c>
      <c r="AN97" s="2">
        <f ca="1">IFERROR(__xludf.DUMMYFUNCTION("""COMPUTED_VALUE"""),1)</f>
        <v>1</v>
      </c>
      <c r="AO97" s="2">
        <f ca="1">IFERROR(__xludf.DUMMYFUNCTION("""COMPUTED_VALUE"""),1)</f>
        <v>1</v>
      </c>
      <c r="AP97" s="2">
        <f ca="1">IFERROR(__xludf.DUMMYFUNCTION("""COMPUTED_VALUE"""),1)</f>
        <v>1</v>
      </c>
      <c r="AQ97" s="2">
        <f ca="1">IFERROR(__xludf.DUMMYFUNCTION("""COMPUTED_VALUE"""),1)</f>
        <v>1</v>
      </c>
      <c r="AR97" s="2">
        <f ca="1">IFERROR(__xludf.DUMMYFUNCTION("""COMPUTED_VALUE"""),3)</f>
        <v>3</v>
      </c>
      <c r="AS97" s="2">
        <f ca="1">IFERROR(__xludf.DUMMYFUNCTION("""COMPUTED_VALUE"""),3)</f>
        <v>3</v>
      </c>
      <c r="AT97" s="2">
        <f ca="1">IFERROR(__xludf.DUMMYFUNCTION("""COMPUTED_VALUE"""),3)</f>
        <v>3</v>
      </c>
      <c r="AU97" s="2">
        <f ca="1">IFERROR(__xludf.DUMMYFUNCTION("""COMPUTED_VALUE"""),3)</f>
        <v>3</v>
      </c>
    </row>
    <row r="98" spans="1:47" ht="12.5" x14ac:dyDescent="0.25">
      <c r="A98" s="2" t="str">
        <f ca="1">IFERROR(__xludf.DUMMYFUNCTION("""COMPUTED_VALUE"""),"")</f>
        <v/>
      </c>
      <c r="B98" s="2" t="str">
        <f ca="1">IFERROR(__xludf.DUMMYFUNCTION("""COMPUTED_VALUE"""),"Greece")</f>
        <v>Greece</v>
      </c>
      <c r="C98" s="2">
        <f ca="1">IFERROR(__xludf.DUMMYFUNCTION("""COMPUTED_VALUE"""),39.0742)</f>
        <v>39.074199999999998</v>
      </c>
      <c r="D98" s="2">
        <f ca="1">IFERROR(__xludf.DUMMYFUNCTION("""COMPUTED_VALUE"""),21.8243)</f>
        <v>21.824300000000001</v>
      </c>
      <c r="E98" s="2">
        <f ca="1">IFERROR(__xludf.DUMMYFUNCTION("""COMPUTED_VALUE"""),0)</f>
        <v>0</v>
      </c>
      <c r="F98" s="2">
        <f ca="1">IFERROR(__xludf.DUMMYFUNCTION("""COMPUTED_VALUE"""),0)</f>
        <v>0</v>
      </c>
      <c r="G98" s="2">
        <f ca="1">IFERROR(__xludf.DUMMYFUNCTION("""COMPUTED_VALUE"""),0)</f>
        <v>0</v>
      </c>
      <c r="H98" s="2">
        <f ca="1">IFERROR(__xludf.DUMMYFUNCTION("""COMPUTED_VALUE"""),0)</f>
        <v>0</v>
      </c>
      <c r="I98" s="2">
        <f ca="1">IFERROR(__xludf.DUMMYFUNCTION("""COMPUTED_VALUE"""),0)</f>
        <v>0</v>
      </c>
      <c r="J98" s="2">
        <f ca="1">IFERROR(__xludf.DUMMYFUNCTION("""COMPUTED_VALUE"""),0)</f>
        <v>0</v>
      </c>
      <c r="K98" s="2">
        <f ca="1">IFERROR(__xludf.DUMMYFUNCTION("""COMPUTED_VALUE"""),0)</f>
        <v>0</v>
      </c>
      <c r="L98" s="2">
        <f ca="1">IFERROR(__xludf.DUMMYFUNCTION("""COMPUTED_VALUE"""),0)</f>
        <v>0</v>
      </c>
      <c r="M98" s="2">
        <f ca="1">IFERROR(__xludf.DUMMYFUNCTION("""COMPUTED_VALUE"""),0)</f>
        <v>0</v>
      </c>
      <c r="N98" s="2">
        <f ca="1">IFERROR(__xludf.DUMMYFUNCTION("""COMPUTED_VALUE"""),0)</f>
        <v>0</v>
      </c>
      <c r="O98" s="2">
        <f ca="1">IFERROR(__xludf.DUMMYFUNCTION("""COMPUTED_VALUE"""),0)</f>
        <v>0</v>
      </c>
      <c r="P98" s="2">
        <f ca="1">IFERROR(__xludf.DUMMYFUNCTION("""COMPUTED_VALUE"""),0)</f>
        <v>0</v>
      </c>
      <c r="Q98" s="2">
        <f ca="1">IFERROR(__xludf.DUMMYFUNCTION("""COMPUTED_VALUE"""),0)</f>
        <v>0</v>
      </c>
      <c r="R98" s="2">
        <f ca="1">IFERROR(__xludf.DUMMYFUNCTION("""COMPUTED_VALUE"""),0)</f>
        <v>0</v>
      </c>
      <c r="S98" s="2">
        <f ca="1">IFERROR(__xludf.DUMMYFUNCTION("""COMPUTED_VALUE"""),0)</f>
        <v>0</v>
      </c>
      <c r="T98" s="2">
        <f ca="1">IFERROR(__xludf.DUMMYFUNCTION("""COMPUTED_VALUE"""),0)</f>
        <v>0</v>
      </c>
      <c r="U98" s="2">
        <f ca="1">IFERROR(__xludf.DUMMYFUNCTION("""COMPUTED_VALUE"""),0)</f>
        <v>0</v>
      </c>
      <c r="V98" s="2">
        <f ca="1">IFERROR(__xludf.DUMMYFUNCTION("""COMPUTED_VALUE"""),0)</f>
        <v>0</v>
      </c>
      <c r="W98" s="2">
        <f ca="1">IFERROR(__xludf.DUMMYFUNCTION("""COMPUTED_VALUE"""),0)</f>
        <v>0</v>
      </c>
      <c r="X98" s="2">
        <f ca="1">IFERROR(__xludf.DUMMYFUNCTION("""COMPUTED_VALUE"""),0)</f>
        <v>0</v>
      </c>
      <c r="Y98" s="2">
        <f ca="1">IFERROR(__xludf.DUMMYFUNCTION("""COMPUTED_VALUE"""),0)</f>
        <v>0</v>
      </c>
      <c r="Z98" s="2">
        <f ca="1">IFERROR(__xludf.DUMMYFUNCTION("""COMPUTED_VALUE"""),0)</f>
        <v>0</v>
      </c>
      <c r="AA98" s="2">
        <f ca="1">IFERROR(__xludf.DUMMYFUNCTION("""COMPUTED_VALUE"""),0)</f>
        <v>0</v>
      </c>
      <c r="AB98" s="2">
        <f ca="1">IFERROR(__xludf.DUMMYFUNCTION("""COMPUTED_VALUE"""),0)</f>
        <v>0</v>
      </c>
      <c r="AC98" s="2">
        <f ca="1">IFERROR(__xludf.DUMMYFUNCTION("""COMPUTED_VALUE"""),0)</f>
        <v>0</v>
      </c>
      <c r="AD98" s="2">
        <f ca="1">IFERROR(__xludf.DUMMYFUNCTION("""COMPUTED_VALUE"""),0)</f>
        <v>0</v>
      </c>
      <c r="AE98" s="2">
        <f ca="1">IFERROR(__xludf.DUMMYFUNCTION("""COMPUTED_VALUE"""),0)</f>
        <v>0</v>
      </c>
      <c r="AF98" s="2">
        <f ca="1">IFERROR(__xludf.DUMMYFUNCTION("""COMPUTED_VALUE"""),0)</f>
        <v>0</v>
      </c>
      <c r="AG98" s="2">
        <f ca="1">IFERROR(__xludf.DUMMYFUNCTION("""COMPUTED_VALUE"""),0)</f>
        <v>0</v>
      </c>
      <c r="AH98" s="2">
        <f ca="1">IFERROR(__xludf.DUMMYFUNCTION("""COMPUTED_VALUE"""),0)</f>
        <v>0</v>
      </c>
      <c r="AI98" s="2">
        <f ca="1">IFERROR(__xludf.DUMMYFUNCTION("""COMPUTED_VALUE"""),0)</f>
        <v>0</v>
      </c>
      <c r="AJ98" s="2">
        <f ca="1">IFERROR(__xludf.DUMMYFUNCTION("""COMPUTED_VALUE"""),0)</f>
        <v>0</v>
      </c>
      <c r="AK98" s="2">
        <f ca="1">IFERROR(__xludf.DUMMYFUNCTION("""COMPUTED_VALUE"""),0)</f>
        <v>0</v>
      </c>
      <c r="AL98" s="2">
        <f ca="1">IFERROR(__xludf.DUMMYFUNCTION("""COMPUTED_VALUE"""),0)</f>
        <v>0</v>
      </c>
      <c r="AM98" s="2">
        <f ca="1">IFERROR(__xludf.DUMMYFUNCTION("""COMPUTED_VALUE"""),0)</f>
        <v>0</v>
      </c>
      <c r="AN98" s="2">
        <f ca="1">IFERROR(__xludf.DUMMYFUNCTION("""COMPUTED_VALUE"""),1)</f>
        <v>1</v>
      </c>
      <c r="AO98" s="2">
        <f ca="1">IFERROR(__xludf.DUMMYFUNCTION("""COMPUTED_VALUE"""),3)</f>
        <v>3</v>
      </c>
      <c r="AP98" s="2">
        <f ca="1">IFERROR(__xludf.DUMMYFUNCTION("""COMPUTED_VALUE"""),4)</f>
        <v>4</v>
      </c>
      <c r="AQ98" s="2">
        <f ca="1">IFERROR(__xludf.DUMMYFUNCTION("""COMPUTED_VALUE"""),4)</f>
        <v>4</v>
      </c>
      <c r="AR98" s="2">
        <f ca="1">IFERROR(__xludf.DUMMYFUNCTION("""COMPUTED_VALUE"""),7)</f>
        <v>7</v>
      </c>
      <c r="AS98" s="2">
        <f ca="1">IFERROR(__xludf.DUMMYFUNCTION("""COMPUTED_VALUE"""),7)</f>
        <v>7</v>
      </c>
      <c r="AT98" s="2">
        <f ca="1">IFERROR(__xludf.DUMMYFUNCTION("""COMPUTED_VALUE"""),7)</f>
        <v>7</v>
      </c>
      <c r="AU98" s="2">
        <f ca="1">IFERROR(__xludf.DUMMYFUNCTION("""COMPUTED_VALUE"""),9)</f>
        <v>9</v>
      </c>
    </row>
    <row r="99" spans="1:47" ht="12.5" x14ac:dyDescent="0.25">
      <c r="A99" s="2" t="str">
        <f ca="1">IFERROR(__xludf.DUMMYFUNCTION("""COMPUTED_VALUE"""),"")</f>
        <v/>
      </c>
      <c r="B99" s="2" t="str">
        <f ca="1">IFERROR(__xludf.DUMMYFUNCTION("""COMPUTED_VALUE"""),"North Macedonia")</f>
        <v>North Macedonia</v>
      </c>
      <c r="C99" s="2">
        <f ca="1">IFERROR(__xludf.DUMMYFUNCTION("""COMPUTED_VALUE"""),41.6086)</f>
        <v>41.608600000000003</v>
      </c>
      <c r="D99" s="2">
        <f ca="1">IFERROR(__xludf.DUMMYFUNCTION("""COMPUTED_VALUE"""),21.7453)</f>
        <v>21.7453</v>
      </c>
      <c r="E99" s="2">
        <f ca="1">IFERROR(__xludf.DUMMYFUNCTION("""COMPUTED_VALUE"""),0)</f>
        <v>0</v>
      </c>
      <c r="F99" s="2">
        <f ca="1">IFERROR(__xludf.DUMMYFUNCTION("""COMPUTED_VALUE"""),0)</f>
        <v>0</v>
      </c>
      <c r="G99" s="2">
        <f ca="1">IFERROR(__xludf.DUMMYFUNCTION("""COMPUTED_VALUE"""),0)</f>
        <v>0</v>
      </c>
      <c r="H99" s="2">
        <f ca="1">IFERROR(__xludf.DUMMYFUNCTION("""COMPUTED_VALUE"""),0)</f>
        <v>0</v>
      </c>
      <c r="I99" s="2">
        <f ca="1">IFERROR(__xludf.DUMMYFUNCTION("""COMPUTED_VALUE"""),0)</f>
        <v>0</v>
      </c>
      <c r="J99" s="2">
        <f ca="1">IFERROR(__xludf.DUMMYFUNCTION("""COMPUTED_VALUE"""),0)</f>
        <v>0</v>
      </c>
      <c r="K99" s="2">
        <f ca="1">IFERROR(__xludf.DUMMYFUNCTION("""COMPUTED_VALUE"""),0)</f>
        <v>0</v>
      </c>
      <c r="L99" s="2">
        <f ca="1">IFERROR(__xludf.DUMMYFUNCTION("""COMPUTED_VALUE"""),0)</f>
        <v>0</v>
      </c>
      <c r="M99" s="2">
        <f ca="1">IFERROR(__xludf.DUMMYFUNCTION("""COMPUTED_VALUE"""),0)</f>
        <v>0</v>
      </c>
      <c r="N99" s="2">
        <f ca="1">IFERROR(__xludf.DUMMYFUNCTION("""COMPUTED_VALUE"""),0)</f>
        <v>0</v>
      </c>
      <c r="O99" s="2">
        <f ca="1">IFERROR(__xludf.DUMMYFUNCTION("""COMPUTED_VALUE"""),0)</f>
        <v>0</v>
      </c>
      <c r="P99" s="2">
        <f ca="1">IFERROR(__xludf.DUMMYFUNCTION("""COMPUTED_VALUE"""),0)</f>
        <v>0</v>
      </c>
      <c r="Q99" s="2">
        <f ca="1">IFERROR(__xludf.DUMMYFUNCTION("""COMPUTED_VALUE"""),0)</f>
        <v>0</v>
      </c>
      <c r="R99" s="2">
        <f ca="1">IFERROR(__xludf.DUMMYFUNCTION("""COMPUTED_VALUE"""),0)</f>
        <v>0</v>
      </c>
      <c r="S99" s="2">
        <f ca="1">IFERROR(__xludf.DUMMYFUNCTION("""COMPUTED_VALUE"""),0)</f>
        <v>0</v>
      </c>
      <c r="T99" s="2">
        <f ca="1">IFERROR(__xludf.DUMMYFUNCTION("""COMPUTED_VALUE"""),0)</f>
        <v>0</v>
      </c>
      <c r="U99" s="2">
        <f ca="1">IFERROR(__xludf.DUMMYFUNCTION("""COMPUTED_VALUE"""),0)</f>
        <v>0</v>
      </c>
      <c r="V99" s="2">
        <f ca="1">IFERROR(__xludf.DUMMYFUNCTION("""COMPUTED_VALUE"""),0)</f>
        <v>0</v>
      </c>
      <c r="W99" s="2">
        <f ca="1">IFERROR(__xludf.DUMMYFUNCTION("""COMPUTED_VALUE"""),0)</f>
        <v>0</v>
      </c>
      <c r="X99" s="2">
        <f ca="1">IFERROR(__xludf.DUMMYFUNCTION("""COMPUTED_VALUE"""),0)</f>
        <v>0</v>
      </c>
      <c r="Y99" s="2">
        <f ca="1">IFERROR(__xludf.DUMMYFUNCTION("""COMPUTED_VALUE"""),0)</f>
        <v>0</v>
      </c>
      <c r="Z99" s="2">
        <f ca="1">IFERROR(__xludf.DUMMYFUNCTION("""COMPUTED_VALUE"""),0)</f>
        <v>0</v>
      </c>
      <c r="AA99" s="2">
        <f ca="1">IFERROR(__xludf.DUMMYFUNCTION("""COMPUTED_VALUE"""),0)</f>
        <v>0</v>
      </c>
      <c r="AB99" s="2">
        <f ca="1">IFERROR(__xludf.DUMMYFUNCTION("""COMPUTED_VALUE"""),0)</f>
        <v>0</v>
      </c>
      <c r="AC99" s="2">
        <f ca="1">IFERROR(__xludf.DUMMYFUNCTION("""COMPUTED_VALUE"""),0)</f>
        <v>0</v>
      </c>
      <c r="AD99" s="2">
        <f ca="1">IFERROR(__xludf.DUMMYFUNCTION("""COMPUTED_VALUE"""),0)</f>
        <v>0</v>
      </c>
      <c r="AE99" s="2">
        <f ca="1">IFERROR(__xludf.DUMMYFUNCTION("""COMPUTED_VALUE"""),0)</f>
        <v>0</v>
      </c>
      <c r="AF99" s="2">
        <f ca="1">IFERROR(__xludf.DUMMYFUNCTION("""COMPUTED_VALUE"""),0)</f>
        <v>0</v>
      </c>
      <c r="AG99" s="2">
        <f ca="1">IFERROR(__xludf.DUMMYFUNCTION("""COMPUTED_VALUE"""),0)</f>
        <v>0</v>
      </c>
      <c r="AH99" s="2">
        <f ca="1">IFERROR(__xludf.DUMMYFUNCTION("""COMPUTED_VALUE"""),0)</f>
        <v>0</v>
      </c>
      <c r="AI99" s="2">
        <f ca="1">IFERROR(__xludf.DUMMYFUNCTION("""COMPUTED_VALUE"""),0)</f>
        <v>0</v>
      </c>
      <c r="AJ99" s="2">
        <f ca="1">IFERROR(__xludf.DUMMYFUNCTION("""COMPUTED_VALUE"""),0)</f>
        <v>0</v>
      </c>
      <c r="AK99" s="2">
        <f ca="1">IFERROR(__xludf.DUMMYFUNCTION("""COMPUTED_VALUE"""),0)</f>
        <v>0</v>
      </c>
      <c r="AL99" s="2">
        <f ca="1">IFERROR(__xludf.DUMMYFUNCTION("""COMPUTED_VALUE"""),0)</f>
        <v>0</v>
      </c>
      <c r="AM99" s="2">
        <f ca="1">IFERROR(__xludf.DUMMYFUNCTION("""COMPUTED_VALUE"""),0)</f>
        <v>0</v>
      </c>
      <c r="AN99" s="2">
        <f ca="1">IFERROR(__xludf.DUMMYFUNCTION("""COMPUTED_VALUE"""),1)</f>
        <v>1</v>
      </c>
      <c r="AO99" s="2">
        <f ca="1">IFERROR(__xludf.DUMMYFUNCTION("""COMPUTED_VALUE"""),1)</f>
        <v>1</v>
      </c>
      <c r="AP99" s="2">
        <f ca="1">IFERROR(__xludf.DUMMYFUNCTION("""COMPUTED_VALUE"""),1)</f>
        <v>1</v>
      </c>
      <c r="AQ99" s="2">
        <f ca="1">IFERROR(__xludf.DUMMYFUNCTION("""COMPUTED_VALUE"""),1)</f>
        <v>1</v>
      </c>
      <c r="AR99" s="2">
        <f ca="1">IFERROR(__xludf.DUMMYFUNCTION("""COMPUTED_VALUE"""),1)</f>
        <v>1</v>
      </c>
      <c r="AS99" s="2">
        <f ca="1">IFERROR(__xludf.DUMMYFUNCTION("""COMPUTED_VALUE"""),1)</f>
        <v>1</v>
      </c>
      <c r="AT99" s="2">
        <f ca="1">IFERROR(__xludf.DUMMYFUNCTION("""COMPUTED_VALUE"""),1)</f>
        <v>1</v>
      </c>
      <c r="AU99" s="2">
        <f ca="1">IFERROR(__xludf.DUMMYFUNCTION("""COMPUTED_VALUE"""),1)</f>
        <v>1</v>
      </c>
    </row>
    <row r="100" spans="1:47" ht="12.5" x14ac:dyDescent="0.25">
      <c r="A100" s="2" t="str">
        <f ca="1">IFERROR(__xludf.DUMMYFUNCTION("""COMPUTED_VALUE"""),"")</f>
        <v/>
      </c>
      <c r="B100" s="2" t="str">
        <f ca="1">IFERROR(__xludf.DUMMYFUNCTION("""COMPUTED_VALUE"""),"Norway")</f>
        <v>Norway</v>
      </c>
      <c r="C100" s="2">
        <f ca="1">IFERROR(__xludf.DUMMYFUNCTION("""COMPUTED_VALUE"""),60.472)</f>
        <v>60.472000000000001</v>
      </c>
      <c r="D100" s="2">
        <f ca="1">IFERROR(__xludf.DUMMYFUNCTION("""COMPUTED_VALUE"""),8.4689)</f>
        <v>8.4688999999999997</v>
      </c>
      <c r="E100" s="2">
        <f ca="1">IFERROR(__xludf.DUMMYFUNCTION("""COMPUTED_VALUE"""),0)</f>
        <v>0</v>
      </c>
      <c r="F100" s="2">
        <f ca="1">IFERROR(__xludf.DUMMYFUNCTION("""COMPUTED_VALUE"""),0)</f>
        <v>0</v>
      </c>
      <c r="G100" s="2">
        <f ca="1">IFERROR(__xludf.DUMMYFUNCTION("""COMPUTED_VALUE"""),0)</f>
        <v>0</v>
      </c>
      <c r="H100" s="2">
        <f ca="1">IFERROR(__xludf.DUMMYFUNCTION("""COMPUTED_VALUE"""),0)</f>
        <v>0</v>
      </c>
      <c r="I100" s="2">
        <f ca="1">IFERROR(__xludf.DUMMYFUNCTION("""COMPUTED_VALUE"""),0)</f>
        <v>0</v>
      </c>
      <c r="J100" s="2">
        <f ca="1">IFERROR(__xludf.DUMMYFUNCTION("""COMPUTED_VALUE"""),0)</f>
        <v>0</v>
      </c>
      <c r="K100" s="2">
        <f ca="1">IFERROR(__xludf.DUMMYFUNCTION("""COMPUTED_VALUE"""),0)</f>
        <v>0</v>
      </c>
      <c r="L100" s="2">
        <f ca="1">IFERROR(__xludf.DUMMYFUNCTION("""COMPUTED_VALUE"""),0)</f>
        <v>0</v>
      </c>
      <c r="M100" s="2">
        <f ca="1">IFERROR(__xludf.DUMMYFUNCTION("""COMPUTED_VALUE"""),0)</f>
        <v>0</v>
      </c>
      <c r="N100" s="2">
        <f ca="1">IFERROR(__xludf.DUMMYFUNCTION("""COMPUTED_VALUE"""),0)</f>
        <v>0</v>
      </c>
      <c r="O100" s="2">
        <f ca="1">IFERROR(__xludf.DUMMYFUNCTION("""COMPUTED_VALUE"""),0)</f>
        <v>0</v>
      </c>
      <c r="P100" s="2">
        <f ca="1">IFERROR(__xludf.DUMMYFUNCTION("""COMPUTED_VALUE"""),0)</f>
        <v>0</v>
      </c>
      <c r="Q100" s="2">
        <f ca="1">IFERROR(__xludf.DUMMYFUNCTION("""COMPUTED_VALUE"""),0)</f>
        <v>0</v>
      </c>
      <c r="R100" s="2">
        <f ca="1">IFERROR(__xludf.DUMMYFUNCTION("""COMPUTED_VALUE"""),0)</f>
        <v>0</v>
      </c>
      <c r="S100" s="2">
        <f ca="1">IFERROR(__xludf.DUMMYFUNCTION("""COMPUTED_VALUE"""),0)</f>
        <v>0</v>
      </c>
      <c r="T100" s="2">
        <f ca="1">IFERROR(__xludf.DUMMYFUNCTION("""COMPUTED_VALUE"""),0)</f>
        <v>0</v>
      </c>
      <c r="U100" s="2">
        <f ca="1">IFERROR(__xludf.DUMMYFUNCTION("""COMPUTED_VALUE"""),0)</f>
        <v>0</v>
      </c>
      <c r="V100" s="2">
        <f ca="1">IFERROR(__xludf.DUMMYFUNCTION("""COMPUTED_VALUE"""),0)</f>
        <v>0</v>
      </c>
      <c r="W100" s="2">
        <f ca="1">IFERROR(__xludf.DUMMYFUNCTION("""COMPUTED_VALUE"""),0)</f>
        <v>0</v>
      </c>
      <c r="X100" s="2">
        <f ca="1">IFERROR(__xludf.DUMMYFUNCTION("""COMPUTED_VALUE"""),0)</f>
        <v>0</v>
      </c>
      <c r="Y100" s="2">
        <f ca="1">IFERROR(__xludf.DUMMYFUNCTION("""COMPUTED_VALUE"""),0)</f>
        <v>0</v>
      </c>
      <c r="Z100" s="2">
        <f ca="1">IFERROR(__xludf.DUMMYFUNCTION("""COMPUTED_VALUE"""),0)</f>
        <v>0</v>
      </c>
      <c r="AA100" s="2">
        <f ca="1">IFERROR(__xludf.DUMMYFUNCTION("""COMPUTED_VALUE"""),0)</f>
        <v>0</v>
      </c>
      <c r="AB100" s="2">
        <f ca="1">IFERROR(__xludf.DUMMYFUNCTION("""COMPUTED_VALUE"""),0)</f>
        <v>0</v>
      </c>
      <c r="AC100" s="2">
        <f ca="1">IFERROR(__xludf.DUMMYFUNCTION("""COMPUTED_VALUE"""),0)</f>
        <v>0</v>
      </c>
      <c r="AD100" s="2">
        <f ca="1">IFERROR(__xludf.DUMMYFUNCTION("""COMPUTED_VALUE"""),0)</f>
        <v>0</v>
      </c>
      <c r="AE100" s="2">
        <f ca="1">IFERROR(__xludf.DUMMYFUNCTION("""COMPUTED_VALUE"""),0)</f>
        <v>0</v>
      </c>
      <c r="AF100" s="2">
        <f ca="1">IFERROR(__xludf.DUMMYFUNCTION("""COMPUTED_VALUE"""),0)</f>
        <v>0</v>
      </c>
      <c r="AG100" s="2">
        <f ca="1">IFERROR(__xludf.DUMMYFUNCTION("""COMPUTED_VALUE"""),0)</f>
        <v>0</v>
      </c>
      <c r="AH100" s="2">
        <f ca="1">IFERROR(__xludf.DUMMYFUNCTION("""COMPUTED_VALUE"""),0)</f>
        <v>0</v>
      </c>
      <c r="AI100" s="2">
        <f ca="1">IFERROR(__xludf.DUMMYFUNCTION("""COMPUTED_VALUE"""),0)</f>
        <v>0</v>
      </c>
      <c r="AJ100" s="2">
        <f ca="1">IFERROR(__xludf.DUMMYFUNCTION("""COMPUTED_VALUE"""),0)</f>
        <v>0</v>
      </c>
      <c r="AK100" s="2">
        <f ca="1">IFERROR(__xludf.DUMMYFUNCTION("""COMPUTED_VALUE"""),0)</f>
        <v>0</v>
      </c>
      <c r="AL100" s="2">
        <f ca="1">IFERROR(__xludf.DUMMYFUNCTION("""COMPUTED_VALUE"""),0)</f>
        <v>0</v>
      </c>
      <c r="AM100" s="2">
        <f ca="1">IFERROR(__xludf.DUMMYFUNCTION("""COMPUTED_VALUE"""),0)</f>
        <v>0</v>
      </c>
      <c r="AN100" s="2">
        <f ca="1">IFERROR(__xludf.DUMMYFUNCTION("""COMPUTED_VALUE"""),1)</f>
        <v>1</v>
      </c>
      <c r="AO100" s="2">
        <f ca="1">IFERROR(__xludf.DUMMYFUNCTION("""COMPUTED_VALUE"""),1)</f>
        <v>1</v>
      </c>
      <c r="AP100" s="2">
        <f ca="1">IFERROR(__xludf.DUMMYFUNCTION("""COMPUTED_VALUE"""),6)</f>
        <v>6</v>
      </c>
      <c r="AQ100" s="2">
        <f ca="1">IFERROR(__xludf.DUMMYFUNCTION("""COMPUTED_VALUE"""),15)</f>
        <v>15</v>
      </c>
      <c r="AR100" s="2">
        <f ca="1">IFERROR(__xludf.DUMMYFUNCTION("""COMPUTED_VALUE"""),19)</f>
        <v>19</v>
      </c>
      <c r="AS100" s="2">
        <f ca="1">IFERROR(__xludf.DUMMYFUNCTION("""COMPUTED_VALUE"""),25)</f>
        <v>25</v>
      </c>
      <c r="AT100" s="2">
        <f ca="1">IFERROR(__xludf.DUMMYFUNCTION("""COMPUTED_VALUE"""),32)</f>
        <v>32</v>
      </c>
      <c r="AU100" s="2">
        <f ca="1">IFERROR(__xludf.DUMMYFUNCTION("""COMPUTED_VALUE"""),56)</f>
        <v>56</v>
      </c>
    </row>
    <row r="101" spans="1:47" ht="12.5" x14ac:dyDescent="0.25">
      <c r="A101" s="2" t="str">
        <f ca="1">IFERROR(__xludf.DUMMYFUNCTION("""COMPUTED_VALUE"""),"")</f>
        <v/>
      </c>
      <c r="B101" s="2" t="str">
        <f ca="1">IFERROR(__xludf.DUMMYFUNCTION("""COMPUTED_VALUE"""),"Romania")</f>
        <v>Romania</v>
      </c>
      <c r="C101" s="2">
        <f ca="1">IFERROR(__xludf.DUMMYFUNCTION("""COMPUTED_VALUE"""),45.9432)</f>
        <v>45.943199999999997</v>
      </c>
      <c r="D101" s="2">
        <f ca="1">IFERROR(__xludf.DUMMYFUNCTION("""COMPUTED_VALUE"""),24.9668)</f>
        <v>24.966799999999999</v>
      </c>
      <c r="E101" s="2">
        <f ca="1">IFERROR(__xludf.DUMMYFUNCTION("""COMPUTED_VALUE"""),0)</f>
        <v>0</v>
      </c>
      <c r="F101" s="2">
        <f ca="1">IFERROR(__xludf.DUMMYFUNCTION("""COMPUTED_VALUE"""),0)</f>
        <v>0</v>
      </c>
      <c r="G101" s="2">
        <f ca="1">IFERROR(__xludf.DUMMYFUNCTION("""COMPUTED_VALUE"""),0)</f>
        <v>0</v>
      </c>
      <c r="H101" s="2">
        <f ca="1">IFERROR(__xludf.DUMMYFUNCTION("""COMPUTED_VALUE"""),0)</f>
        <v>0</v>
      </c>
      <c r="I101" s="2">
        <f ca="1">IFERROR(__xludf.DUMMYFUNCTION("""COMPUTED_VALUE"""),0)</f>
        <v>0</v>
      </c>
      <c r="J101" s="2">
        <f ca="1">IFERROR(__xludf.DUMMYFUNCTION("""COMPUTED_VALUE"""),0)</f>
        <v>0</v>
      </c>
      <c r="K101" s="2">
        <f ca="1">IFERROR(__xludf.DUMMYFUNCTION("""COMPUTED_VALUE"""),0)</f>
        <v>0</v>
      </c>
      <c r="L101" s="2">
        <f ca="1">IFERROR(__xludf.DUMMYFUNCTION("""COMPUTED_VALUE"""),0)</f>
        <v>0</v>
      </c>
      <c r="M101" s="2">
        <f ca="1">IFERROR(__xludf.DUMMYFUNCTION("""COMPUTED_VALUE"""),0)</f>
        <v>0</v>
      </c>
      <c r="N101" s="2">
        <f ca="1">IFERROR(__xludf.DUMMYFUNCTION("""COMPUTED_VALUE"""),0)</f>
        <v>0</v>
      </c>
      <c r="O101" s="2">
        <f ca="1">IFERROR(__xludf.DUMMYFUNCTION("""COMPUTED_VALUE"""),0)</f>
        <v>0</v>
      </c>
      <c r="P101" s="2">
        <f ca="1">IFERROR(__xludf.DUMMYFUNCTION("""COMPUTED_VALUE"""),0)</f>
        <v>0</v>
      </c>
      <c r="Q101" s="2">
        <f ca="1">IFERROR(__xludf.DUMMYFUNCTION("""COMPUTED_VALUE"""),0)</f>
        <v>0</v>
      </c>
      <c r="R101" s="2">
        <f ca="1">IFERROR(__xludf.DUMMYFUNCTION("""COMPUTED_VALUE"""),0)</f>
        <v>0</v>
      </c>
      <c r="S101" s="2">
        <f ca="1">IFERROR(__xludf.DUMMYFUNCTION("""COMPUTED_VALUE"""),0)</f>
        <v>0</v>
      </c>
      <c r="T101" s="2">
        <f ca="1">IFERROR(__xludf.DUMMYFUNCTION("""COMPUTED_VALUE"""),0)</f>
        <v>0</v>
      </c>
      <c r="U101" s="2">
        <f ca="1">IFERROR(__xludf.DUMMYFUNCTION("""COMPUTED_VALUE"""),0)</f>
        <v>0</v>
      </c>
      <c r="V101" s="2">
        <f ca="1">IFERROR(__xludf.DUMMYFUNCTION("""COMPUTED_VALUE"""),0)</f>
        <v>0</v>
      </c>
      <c r="W101" s="2">
        <f ca="1">IFERROR(__xludf.DUMMYFUNCTION("""COMPUTED_VALUE"""),0)</f>
        <v>0</v>
      </c>
      <c r="X101" s="2">
        <f ca="1">IFERROR(__xludf.DUMMYFUNCTION("""COMPUTED_VALUE"""),0)</f>
        <v>0</v>
      </c>
      <c r="Y101" s="2">
        <f ca="1">IFERROR(__xludf.DUMMYFUNCTION("""COMPUTED_VALUE"""),0)</f>
        <v>0</v>
      </c>
      <c r="Z101" s="2">
        <f ca="1">IFERROR(__xludf.DUMMYFUNCTION("""COMPUTED_VALUE"""),0)</f>
        <v>0</v>
      </c>
      <c r="AA101" s="2">
        <f ca="1">IFERROR(__xludf.DUMMYFUNCTION("""COMPUTED_VALUE"""),0)</f>
        <v>0</v>
      </c>
      <c r="AB101" s="2">
        <f ca="1">IFERROR(__xludf.DUMMYFUNCTION("""COMPUTED_VALUE"""),0)</f>
        <v>0</v>
      </c>
      <c r="AC101" s="2">
        <f ca="1">IFERROR(__xludf.DUMMYFUNCTION("""COMPUTED_VALUE"""),0)</f>
        <v>0</v>
      </c>
      <c r="AD101" s="2">
        <f ca="1">IFERROR(__xludf.DUMMYFUNCTION("""COMPUTED_VALUE"""),0)</f>
        <v>0</v>
      </c>
      <c r="AE101" s="2">
        <f ca="1">IFERROR(__xludf.DUMMYFUNCTION("""COMPUTED_VALUE"""),0)</f>
        <v>0</v>
      </c>
      <c r="AF101" s="2">
        <f ca="1">IFERROR(__xludf.DUMMYFUNCTION("""COMPUTED_VALUE"""),0)</f>
        <v>0</v>
      </c>
      <c r="AG101" s="2">
        <f ca="1">IFERROR(__xludf.DUMMYFUNCTION("""COMPUTED_VALUE"""),0)</f>
        <v>0</v>
      </c>
      <c r="AH101" s="2">
        <f ca="1">IFERROR(__xludf.DUMMYFUNCTION("""COMPUTED_VALUE"""),0)</f>
        <v>0</v>
      </c>
      <c r="AI101" s="2">
        <f ca="1">IFERROR(__xludf.DUMMYFUNCTION("""COMPUTED_VALUE"""),0)</f>
        <v>0</v>
      </c>
      <c r="AJ101" s="2">
        <f ca="1">IFERROR(__xludf.DUMMYFUNCTION("""COMPUTED_VALUE"""),0)</f>
        <v>0</v>
      </c>
      <c r="AK101" s="2">
        <f ca="1">IFERROR(__xludf.DUMMYFUNCTION("""COMPUTED_VALUE"""),0)</f>
        <v>0</v>
      </c>
      <c r="AL101" s="2">
        <f ca="1">IFERROR(__xludf.DUMMYFUNCTION("""COMPUTED_VALUE"""),0)</f>
        <v>0</v>
      </c>
      <c r="AM101" s="2">
        <f ca="1">IFERROR(__xludf.DUMMYFUNCTION("""COMPUTED_VALUE"""),0)</f>
        <v>0</v>
      </c>
      <c r="AN101" s="2">
        <f ca="1">IFERROR(__xludf.DUMMYFUNCTION("""COMPUTED_VALUE"""),1)</f>
        <v>1</v>
      </c>
      <c r="AO101" s="2">
        <f ca="1">IFERROR(__xludf.DUMMYFUNCTION("""COMPUTED_VALUE"""),1)</f>
        <v>1</v>
      </c>
      <c r="AP101" s="2">
        <f ca="1">IFERROR(__xludf.DUMMYFUNCTION("""COMPUTED_VALUE"""),3)</f>
        <v>3</v>
      </c>
      <c r="AQ101" s="2">
        <f ca="1">IFERROR(__xludf.DUMMYFUNCTION("""COMPUTED_VALUE"""),3)</f>
        <v>3</v>
      </c>
      <c r="AR101" s="2">
        <f ca="1">IFERROR(__xludf.DUMMYFUNCTION("""COMPUTED_VALUE"""),3)</f>
        <v>3</v>
      </c>
      <c r="AS101" s="2">
        <f ca="1">IFERROR(__xludf.DUMMYFUNCTION("""COMPUTED_VALUE"""),3)</f>
        <v>3</v>
      </c>
      <c r="AT101" s="2">
        <f ca="1">IFERROR(__xludf.DUMMYFUNCTION("""COMPUTED_VALUE"""),3)</f>
        <v>3</v>
      </c>
      <c r="AU101" s="2">
        <f ca="1">IFERROR(__xludf.DUMMYFUNCTION("""COMPUTED_VALUE"""),4)</f>
        <v>4</v>
      </c>
    </row>
    <row r="102" spans="1:47" ht="12.5" x14ac:dyDescent="0.25">
      <c r="A102" s="2" t="str">
        <f ca="1">IFERROR(__xludf.DUMMYFUNCTION("""COMPUTED_VALUE"""),"")</f>
        <v/>
      </c>
      <c r="B102" s="2" t="str">
        <f ca="1">IFERROR(__xludf.DUMMYFUNCTION("""COMPUTED_VALUE"""),"Denmark")</f>
        <v>Denmark</v>
      </c>
      <c r="C102" s="2">
        <f ca="1">IFERROR(__xludf.DUMMYFUNCTION("""COMPUTED_VALUE"""),56.2639)</f>
        <v>56.2639</v>
      </c>
      <c r="D102" s="2">
        <f ca="1">IFERROR(__xludf.DUMMYFUNCTION("""COMPUTED_VALUE"""),9.5018)</f>
        <v>9.5017999999999994</v>
      </c>
      <c r="E102" s="2">
        <f ca="1">IFERROR(__xludf.DUMMYFUNCTION("""COMPUTED_VALUE"""),0)</f>
        <v>0</v>
      </c>
      <c r="F102" s="2">
        <f ca="1">IFERROR(__xludf.DUMMYFUNCTION("""COMPUTED_VALUE"""),0)</f>
        <v>0</v>
      </c>
      <c r="G102" s="2">
        <f ca="1">IFERROR(__xludf.DUMMYFUNCTION("""COMPUTED_VALUE"""),0)</f>
        <v>0</v>
      </c>
      <c r="H102" s="2">
        <f ca="1">IFERROR(__xludf.DUMMYFUNCTION("""COMPUTED_VALUE"""),0)</f>
        <v>0</v>
      </c>
      <c r="I102" s="2">
        <f ca="1">IFERROR(__xludf.DUMMYFUNCTION("""COMPUTED_VALUE"""),0)</f>
        <v>0</v>
      </c>
      <c r="J102" s="2">
        <f ca="1">IFERROR(__xludf.DUMMYFUNCTION("""COMPUTED_VALUE"""),0)</f>
        <v>0</v>
      </c>
      <c r="K102" s="2">
        <f ca="1">IFERROR(__xludf.DUMMYFUNCTION("""COMPUTED_VALUE"""),0)</f>
        <v>0</v>
      </c>
      <c r="L102" s="2">
        <f ca="1">IFERROR(__xludf.DUMMYFUNCTION("""COMPUTED_VALUE"""),0)</f>
        <v>0</v>
      </c>
      <c r="M102" s="2">
        <f ca="1">IFERROR(__xludf.DUMMYFUNCTION("""COMPUTED_VALUE"""),0)</f>
        <v>0</v>
      </c>
      <c r="N102" s="2">
        <f ca="1">IFERROR(__xludf.DUMMYFUNCTION("""COMPUTED_VALUE"""),0)</f>
        <v>0</v>
      </c>
      <c r="O102" s="2">
        <f ca="1">IFERROR(__xludf.DUMMYFUNCTION("""COMPUTED_VALUE"""),0)</f>
        <v>0</v>
      </c>
      <c r="P102" s="2">
        <f ca="1">IFERROR(__xludf.DUMMYFUNCTION("""COMPUTED_VALUE"""),0)</f>
        <v>0</v>
      </c>
      <c r="Q102" s="2">
        <f ca="1">IFERROR(__xludf.DUMMYFUNCTION("""COMPUTED_VALUE"""),0)</f>
        <v>0</v>
      </c>
      <c r="R102" s="2">
        <f ca="1">IFERROR(__xludf.DUMMYFUNCTION("""COMPUTED_VALUE"""),0)</f>
        <v>0</v>
      </c>
      <c r="S102" s="2">
        <f ca="1">IFERROR(__xludf.DUMMYFUNCTION("""COMPUTED_VALUE"""),0)</f>
        <v>0</v>
      </c>
      <c r="T102" s="2">
        <f ca="1">IFERROR(__xludf.DUMMYFUNCTION("""COMPUTED_VALUE"""),0)</f>
        <v>0</v>
      </c>
      <c r="U102" s="2">
        <f ca="1">IFERROR(__xludf.DUMMYFUNCTION("""COMPUTED_VALUE"""),0)</f>
        <v>0</v>
      </c>
      <c r="V102" s="2">
        <f ca="1">IFERROR(__xludf.DUMMYFUNCTION("""COMPUTED_VALUE"""),0)</f>
        <v>0</v>
      </c>
      <c r="W102" s="2">
        <f ca="1">IFERROR(__xludf.DUMMYFUNCTION("""COMPUTED_VALUE"""),0)</f>
        <v>0</v>
      </c>
      <c r="X102" s="2">
        <f ca="1">IFERROR(__xludf.DUMMYFUNCTION("""COMPUTED_VALUE"""),0)</f>
        <v>0</v>
      </c>
      <c r="Y102" s="2">
        <f ca="1">IFERROR(__xludf.DUMMYFUNCTION("""COMPUTED_VALUE"""),0)</f>
        <v>0</v>
      </c>
      <c r="Z102" s="2">
        <f ca="1">IFERROR(__xludf.DUMMYFUNCTION("""COMPUTED_VALUE"""),0)</f>
        <v>0</v>
      </c>
      <c r="AA102" s="2">
        <f ca="1">IFERROR(__xludf.DUMMYFUNCTION("""COMPUTED_VALUE"""),0)</f>
        <v>0</v>
      </c>
      <c r="AB102" s="2">
        <f ca="1">IFERROR(__xludf.DUMMYFUNCTION("""COMPUTED_VALUE"""),0)</f>
        <v>0</v>
      </c>
      <c r="AC102" s="2">
        <f ca="1">IFERROR(__xludf.DUMMYFUNCTION("""COMPUTED_VALUE"""),0)</f>
        <v>0</v>
      </c>
      <c r="AD102" s="2">
        <f ca="1">IFERROR(__xludf.DUMMYFUNCTION("""COMPUTED_VALUE"""),0)</f>
        <v>0</v>
      </c>
      <c r="AE102" s="2">
        <f ca="1">IFERROR(__xludf.DUMMYFUNCTION("""COMPUTED_VALUE"""),0)</f>
        <v>0</v>
      </c>
      <c r="AF102" s="2">
        <f ca="1">IFERROR(__xludf.DUMMYFUNCTION("""COMPUTED_VALUE"""),0)</f>
        <v>0</v>
      </c>
      <c r="AG102" s="2">
        <f ca="1">IFERROR(__xludf.DUMMYFUNCTION("""COMPUTED_VALUE"""),0)</f>
        <v>0</v>
      </c>
      <c r="AH102" s="2">
        <f ca="1">IFERROR(__xludf.DUMMYFUNCTION("""COMPUTED_VALUE"""),0)</f>
        <v>0</v>
      </c>
      <c r="AI102" s="2">
        <f ca="1">IFERROR(__xludf.DUMMYFUNCTION("""COMPUTED_VALUE"""),0)</f>
        <v>0</v>
      </c>
      <c r="AJ102" s="2">
        <f ca="1">IFERROR(__xludf.DUMMYFUNCTION("""COMPUTED_VALUE"""),0)</f>
        <v>0</v>
      </c>
      <c r="AK102" s="2">
        <f ca="1">IFERROR(__xludf.DUMMYFUNCTION("""COMPUTED_VALUE"""),0)</f>
        <v>0</v>
      </c>
      <c r="AL102" s="2">
        <f ca="1">IFERROR(__xludf.DUMMYFUNCTION("""COMPUTED_VALUE"""),0)</f>
        <v>0</v>
      </c>
      <c r="AM102" s="2">
        <f ca="1">IFERROR(__xludf.DUMMYFUNCTION("""COMPUTED_VALUE"""),0)</f>
        <v>0</v>
      </c>
      <c r="AN102" s="2">
        <f ca="1">IFERROR(__xludf.DUMMYFUNCTION("""COMPUTED_VALUE"""),0)</f>
        <v>0</v>
      </c>
      <c r="AO102" s="2">
        <f ca="1">IFERROR(__xludf.DUMMYFUNCTION("""COMPUTED_VALUE"""),1)</f>
        <v>1</v>
      </c>
      <c r="AP102" s="2">
        <f ca="1">IFERROR(__xludf.DUMMYFUNCTION("""COMPUTED_VALUE"""),1)</f>
        <v>1</v>
      </c>
      <c r="AQ102" s="2">
        <f ca="1">IFERROR(__xludf.DUMMYFUNCTION("""COMPUTED_VALUE"""),3)</f>
        <v>3</v>
      </c>
      <c r="AR102" s="2">
        <f ca="1">IFERROR(__xludf.DUMMYFUNCTION("""COMPUTED_VALUE"""),4)</f>
        <v>4</v>
      </c>
      <c r="AS102" s="2">
        <f ca="1">IFERROR(__xludf.DUMMYFUNCTION("""COMPUTED_VALUE"""),4)</f>
        <v>4</v>
      </c>
      <c r="AT102" s="2">
        <f ca="1">IFERROR(__xludf.DUMMYFUNCTION("""COMPUTED_VALUE"""),6)</f>
        <v>6</v>
      </c>
      <c r="AU102" s="2">
        <f ca="1">IFERROR(__xludf.DUMMYFUNCTION("""COMPUTED_VALUE"""),10)</f>
        <v>10</v>
      </c>
    </row>
    <row r="103" spans="1:47" ht="12.5" x14ac:dyDescent="0.25">
      <c r="A103" s="2" t="str">
        <f ca="1">IFERROR(__xludf.DUMMYFUNCTION("""COMPUTED_VALUE"""),"")</f>
        <v/>
      </c>
      <c r="B103" s="2" t="str">
        <f ca="1">IFERROR(__xludf.DUMMYFUNCTION("""COMPUTED_VALUE"""),"Estonia")</f>
        <v>Estonia</v>
      </c>
      <c r="C103" s="2">
        <f ca="1">IFERROR(__xludf.DUMMYFUNCTION("""COMPUTED_VALUE"""),58.5953)</f>
        <v>58.595300000000002</v>
      </c>
      <c r="D103" s="2">
        <f ca="1">IFERROR(__xludf.DUMMYFUNCTION("""COMPUTED_VALUE"""),25.0136)</f>
        <v>25.0136</v>
      </c>
      <c r="E103" s="2">
        <f ca="1">IFERROR(__xludf.DUMMYFUNCTION("""COMPUTED_VALUE"""),0)</f>
        <v>0</v>
      </c>
      <c r="F103" s="2">
        <f ca="1">IFERROR(__xludf.DUMMYFUNCTION("""COMPUTED_VALUE"""),0)</f>
        <v>0</v>
      </c>
      <c r="G103" s="2">
        <f ca="1">IFERROR(__xludf.DUMMYFUNCTION("""COMPUTED_VALUE"""),0)</f>
        <v>0</v>
      </c>
      <c r="H103" s="2">
        <f ca="1">IFERROR(__xludf.DUMMYFUNCTION("""COMPUTED_VALUE"""),0)</f>
        <v>0</v>
      </c>
      <c r="I103" s="2">
        <f ca="1">IFERROR(__xludf.DUMMYFUNCTION("""COMPUTED_VALUE"""),0)</f>
        <v>0</v>
      </c>
      <c r="J103" s="2">
        <f ca="1">IFERROR(__xludf.DUMMYFUNCTION("""COMPUTED_VALUE"""),0)</f>
        <v>0</v>
      </c>
      <c r="K103" s="2">
        <f ca="1">IFERROR(__xludf.DUMMYFUNCTION("""COMPUTED_VALUE"""),0)</f>
        <v>0</v>
      </c>
      <c r="L103" s="2">
        <f ca="1">IFERROR(__xludf.DUMMYFUNCTION("""COMPUTED_VALUE"""),0)</f>
        <v>0</v>
      </c>
      <c r="M103" s="2">
        <f ca="1">IFERROR(__xludf.DUMMYFUNCTION("""COMPUTED_VALUE"""),0)</f>
        <v>0</v>
      </c>
      <c r="N103" s="2">
        <f ca="1">IFERROR(__xludf.DUMMYFUNCTION("""COMPUTED_VALUE"""),0)</f>
        <v>0</v>
      </c>
      <c r="O103" s="2">
        <f ca="1">IFERROR(__xludf.DUMMYFUNCTION("""COMPUTED_VALUE"""),0)</f>
        <v>0</v>
      </c>
      <c r="P103" s="2">
        <f ca="1">IFERROR(__xludf.DUMMYFUNCTION("""COMPUTED_VALUE"""),0)</f>
        <v>0</v>
      </c>
      <c r="Q103" s="2">
        <f ca="1">IFERROR(__xludf.DUMMYFUNCTION("""COMPUTED_VALUE"""),0)</f>
        <v>0</v>
      </c>
      <c r="R103" s="2">
        <f ca="1">IFERROR(__xludf.DUMMYFUNCTION("""COMPUTED_VALUE"""),0)</f>
        <v>0</v>
      </c>
      <c r="S103" s="2">
        <f ca="1">IFERROR(__xludf.DUMMYFUNCTION("""COMPUTED_VALUE"""),0)</f>
        <v>0</v>
      </c>
      <c r="T103" s="2">
        <f ca="1">IFERROR(__xludf.DUMMYFUNCTION("""COMPUTED_VALUE"""),0)</f>
        <v>0</v>
      </c>
      <c r="U103" s="2">
        <f ca="1">IFERROR(__xludf.DUMMYFUNCTION("""COMPUTED_VALUE"""),0)</f>
        <v>0</v>
      </c>
      <c r="V103" s="2">
        <f ca="1">IFERROR(__xludf.DUMMYFUNCTION("""COMPUTED_VALUE"""),0)</f>
        <v>0</v>
      </c>
      <c r="W103" s="2">
        <f ca="1">IFERROR(__xludf.DUMMYFUNCTION("""COMPUTED_VALUE"""),0)</f>
        <v>0</v>
      </c>
      <c r="X103" s="2">
        <f ca="1">IFERROR(__xludf.DUMMYFUNCTION("""COMPUTED_VALUE"""),0)</f>
        <v>0</v>
      </c>
      <c r="Y103" s="2">
        <f ca="1">IFERROR(__xludf.DUMMYFUNCTION("""COMPUTED_VALUE"""),0)</f>
        <v>0</v>
      </c>
      <c r="Z103" s="2">
        <f ca="1">IFERROR(__xludf.DUMMYFUNCTION("""COMPUTED_VALUE"""),0)</f>
        <v>0</v>
      </c>
      <c r="AA103" s="2">
        <f ca="1">IFERROR(__xludf.DUMMYFUNCTION("""COMPUTED_VALUE"""),0)</f>
        <v>0</v>
      </c>
      <c r="AB103" s="2">
        <f ca="1">IFERROR(__xludf.DUMMYFUNCTION("""COMPUTED_VALUE"""),0)</f>
        <v>0</v>
      </c>
      <c r="AC103" s="2">
        <f ca="1">IFERROR(__xludf.DUMMYFUNCTION("""COMPUTED_VALUE"""),0)</f>
        <v>0</v>
      </c>
      <c r="AD103" s="2">
        <f ca="1">IFERROR(__xludf.DUMMYFUNCTION("""COMPUTED_VALUE"""),0)</f>
        <v>0</v>
      </c>
      <c r="AE103" s="2">
        <f ca="1">IFERROR(__xludf.DUMMYFUNCTION("""COMPUTED_VALUE"""),0)</f>
        <v>0</v>
      </c>
      <c r="AF103" s="2">
        <f ca="1">IFERROR(__xludf.DUMMYFUNCTION("""COMPUTED_VALUE"""),0)</f>
        <v>0</v>
      </c>
      <c r="AG103" s="2">
        <f ca="1">IFERROR(__xludf.DUMMYFUNCTION("""COMPUTED_VALUE"""),0)</f>
        <v>0</v>
      </c>
      <c r="AH103" s="2">
        <f ca="1">IFERROR(__xludf.DUMMYFUNCTION("""COMPUTED_VALUE"""),0)</f>
        <v>0</v>
      </c>
      <c r="AI103" s="2">
        <f ca="1">IFERROR(__xludf.DUMMYFUNCTION("""COMPUTED_VALUE"""),0)</f>
        <v>0</v>
      </c>
      <c r="AJ103" s="2">
        <f ca="1">IFERROR(__xludf.DUMMYFUNCTION("""COMPUTED_VALUE"""),0)</f>
        <v>0</v>
      </c>
      <c r="AK103" s="2">
        <f ca="1">IFERROR(__xludf.DUMMYFUNCTION("""COMPUTED_VALUE"""),0)</f>
        <v>0</v>
      </c>
      <c r="AL103" s="2">
        <f ca="1">IFERROR(__xludf.DUMMYFUNCTION("""COMPUTED_VALUE"""),0)</f>
        <v>0</v>
      </c>
      <c r="AM103" s="2">
        <f ca="1">IFERROR(__xludf.DUMMYFUNCTION("""COMPUTED_VALUE"""),0)</f>
        <v>0</v>
      </c>
      <c r="AN103" s="2">
        <f ca="1">IFERROR(__xludf.DUMMYFUNCTION("""COMPUTED_VALUE"""),0)</f>
        <v>0</v>
      </c>
      <c r="AO103" s="2">
        <f ca="1">IFERROR(__xludf.DUMMYFUNCTION("""COMPUTED_VALUE"""),1)</f>
        <v>1</v>
      </c>
      <c r="AP103" s="2">
        <f ca="1">IFERROR(__xludf.DUMMYFUNCTION("""COMPUTED_VALUE"""),1)</f>
        <v>1</v>
      </c>
      <c r="AQ103" s="2">
        <f ca="1">IFERROR(__xludf.DUMMYFUNCTION("""COMPUTED_VALUE"""),1)</f>
        <v>1</v>
      </c>
      <c r="AR103" s="2">
        <f ca="1">IFERROR(__xludf.DUMMYFUNCTION("""COMPUTED_VALUE"""),1)</f>
        <v>1</v>
      </c>
      <c r="AS103" s="2">
        <f ca="1">IFERROR(__xludf.DUMMYFUNCTION("""COMPUTED_VALUE"""),1)</f>
        <v>1</v>
      </c>
      <c r="AT103" s="2">
        <f ca="1">IFERROR(__xludf.DUMMYFUNCTION("""COMPUTED_VALUE"""),2)</f>
        <v>2</v>
      </c>
      <c r="AU103" s="2">
        <f ca="1">IFERROR(__xludf.DUMMYFUNCTION("""COMPUTED_VALUE"""),2)</f>
        <v>2</v>
      </c>
    </row>
    <row r="104" spans="1:47" ht="12.5" x14ac:dyDescent="0.25">
      <c r="A104" s="2" t="str">
        <f ca="1">IFERROR(__xludf.DUMMYFUNCTION("""COMPUTED_VALUE"""),"")</f>
        <v/>
      </c>
      <c r="B104" s="2" t="str">
        <f ca="1">IFERROR(__xludf.DUMMYFUNCTION("""COMPUTED_VALUE"""),"Netherlands")</f>
        <v>Netherlands</v>
      </c>
      <c r="C104" s="2">
        <f ca="1">IFERROR(__xludf.DUMMYFUNCTION("""COMPUTED_VALUE"""),52.1326)</f>
        <v>52.132599999999996</v>
      </c>
      <c r="D104" s="2">
        <f ca="1">IFERROR(__xludf.DUMMYFUNCTION("""COMPUTED_VALUE"""),5.2913)</f>
        <v>5.2912999999999997</v>
      </c>
      <c r="E104" s="2">
        <f ca="1">IFERROR(__xludf.DUMMYFUNCTION("""COMPUTED_VALUE"""),0)</f>
        <v>0</v>
      </c>
      <c r="F104" s="2">
        <f ca="1">IFERROR(__xludf.DUMMYFUNCTION("""COMPUTED_VALUE"""),0)</f>
        <v>0</v>
      </c>
      <c r="G104" s="2">
        <f ca="1">IFERROR(__xludf.DUMMYFUNCTION("""COMPUTED_VALUE"""),0)</f>
        <v>0</v>
      </c>
      <c r="H104" s="2">
        <f ca="1">IFERROR(__xludf.DUMMYFUNCTION("""COMPUTED_VALUE"""),0)</f>
        <v>0</v>
      </c>
      <c r="I104" s="2">
        <f ca="1">IFERROR(__xludf.DUMMYFUNCTION("""COMPUTED_VALUE"""),0)</f>
        <v>0</v>
      </c>
      <c r="J104" s="2">
        <f ca="1">IFERROR(__xludf.DUMMYFUNCTION("""COMPUTED_VALUE"""),0)</f>
        <v>0</v>
      </c>
      <c r="K104" s="2">
        <f ca="1">IFERROR(__xludf.DUMMYFUNCTION("""COMPUTED_VALUE"""),0)</f>
        <v>0</v>
      </c>
      <c r="L104" s="2">
        <f ca="1">IFERROR(__xludf.DUMMYFUNCTION("""COMPUTED_VALUE"""),0)</f>
        <v>0</v>
      </c>
      <c r="M104" s="2">
        <f ca="1">IFERROR(__xludf.DUMMYFUNCTION("""COMPUTED_VALUE"""),0)</f>
        <v>0</v>
      </c>
      <c r="N104" s="2">
        <f ca="1">IFERROR(__xludf.DUMMYFUNCTION("""COMPUTED_VALUE"""),0)</f>
        <v>0</v>
      </c>
      <c r="O104" s="2">
        <f ca="1">IFERROR(__xludf.DUMMYFUNCTION("""COMPUTED_VALUE"""),0)</f>
        <v>0</v>
      </c>
      <c r="P104" s="2">
        <f ca="1">IFERROR(__xludf.DUMMYFUNCTION("""COMPUTED_VALUE"""),0)</f>
        <v>0</v>
      </c>
      <c r="Q104" s="2">
        <f ca="1">IFERROR(__xludf.DUMMYFUNCTION("""COMPUTED_VALUE"""),0)</f>
        <v>0</v>
      </c>
      <c r="R104" s="2">
        <f ca="1">IFERROR(__xludf.DUMMYFUNCTION("""COMPUTED_VALUE"""),0)</f>
        <v>0</v>
      </c>
      <c r="S104" s="2">
        <f ca="1">IFERROR(__xludf.DUMMYFUNCTION("""COMPUTED_VALUE"""),0)</f>
        <v>0</v>
      </c>
      <c r="T104" s="2">
        <f ca="1">IFERROR(__xludf.DUMMYFUNCTION("""COMPUTED_VALUE"""),0)</f>
        <v>0</v>
      </c>
      <c r="U104" s="2">
        <f ca="1">IFERROR(__xludf.DUMMYFUNCTION("""COMPUTED_VALUE"""),0)</f>
        <v>0</v>
      </c>
      <c r="V104" s="2">
        <f ca="1">IFERROR(__xludf.DUMMYFUNCTION("""COMPUTED_VALUE"""),0)</f>
        <v>0</v>
      </c>
      <c r="W104" s="2">
        <f ca="1">IFERROR(__xludf.DUMMYFUNCTION("""COMPUTED_VALUE"""),0)</f>
        <v>0</v>
      </c>
      <c r="X104" s="2">
        <f ca="1">IFERROR(__xludf.DUMMYFUNCTION("""COMPUTED_VALUE"""),0)</f>
        <v>0</v>
      </c>
      <c r="Y104" s="2">
        <f ca="1">IFERROR(__xludf.DUMMYFUNCTION("""COMPUTED_VALUE"""),0)</f>
        <v>0</v>
      </c>
      <c r="Z104" s="2">
        <f ca="1">IFERROR(__xludf.DUMMYFUNCTION("""COMPUTED_VALUE"""),0)</f>
        <v>0</v>
      </c>
      <c r="AA104" s="2">
        <f ca="1">IFERROR(__xludf.DUMMYFUNCTION("""COMPUTED_VALUE"""),0)</f>
        <v>0</v>
      </c>
      <c r="AB104" s="2">
        <f ca="1">IFERROR(__xludf.DUMMYFUNCTION("""COMPUTED_VALUE"""),0)</f>
        <v>0</v>
      </c>
      <c r="AC104" s="2">
        <f ca="1">IFERROR(__xludf.DUMMYFUNCTION("""COMPUTED_VALUE"""),0)</f>
        <v>0</v>
      </c>
      <c r="AD104" s="2">
        <f ca="1">IFERROR(__xludf.DUMMYFUNCTION("""COMPUTED_VALUE"""),0)</f>
        <v>0</v>
      </c>
      <c r="AE104" s="2">
        <f ca="1">IFERROR(__xludf.DUMMYFUNCTION("""COMPUTED_VALUE"""),0)</f>
        <v>0</v>
      </c>
      <c r="AF104" s="2">
        <f ca="1">IFERROR(__xludf.DUMMYFUNCTION("""COMPUTED_VALUE"""),0)</f>
        <v>0</v>
      </c>
      <c r="AG104" s="2">
        <f ca="1">IFERROR(__xludf.DUMMYFUNCTION("""COMPUTED_VALUE"""),0)</f>
        <v>0</v>
      </c>
      <c r="AH104" s="2">
        <f ca="1">IFERROR(__xludf.DUMMYFUNCTION("""COMPUTED_VALUE"""),0)</f>
        <v>0</v>
      </c>
      <c r="AI104" s="2">
        <f ca="1">IFERROR(__xludf.DUMMYFUNCTION("""COMPUTED_VALUE"""),0)</f>
        <v>0</v>
      </c>
      <c r="AJ104" s="2">
        <f ca="1">IFERROR(__xludf.DUMMYFUNCTION("""COMPUTED_VALUE"""),0)</f>
        <v>0</v>
      </c>
      <c r="AK104" s="2">
        <f ca="1">IFERROR(__xludf.DUMMYFUNCTION("""COMPUTED_VALUE"""),0)</f>
        <v>0</v>
      </c>
      <c r="AL104" s="2">
        <f ca="1">IFERROR(__xludf.DUMMYFUNCTION("""COMPUTED_VALUE"""),0)</f>
        <v>0</v>
      </c>
      <c r="AM104" s="2">
        <f ca="1">IFERROR(__xludf.DUMMYFUNCTION("""COMPUTED_VALUE"""),0)</f>
        <v>0</v>
      </c>
      <c r="AN104" s="2">
        <f ca="1">IFERROR(__xludf.DUMMYFUNCTION("""COMPUTED_VALUE"""),0)</f>
        <v>0</v>
      </c>
      <c r="AO104" s="2">
        <f ca="1">IFERROR(__xludf.DUMMYFUNCTION("""COMPUTED_VALUE"""),1)</f>
        <v>1</v>
      </c>
      <c r="AP104" s="2">
        <f ca="1">IFERROR(__xludf.DUMMYFUNCTION("""COMPUTED_VALUE"""),1)</f>
        <v>1</v>
      </c>
      <c r="AQ104" s="2">
        <f ca="1">IFERROR(__xludf.DUMMYFUNCTION("""COMPUTED_VALUE"""),6)</f>
        <v>6</v>
      </c>
      <c r="AR104" s="2">
        <f ca="1">IFERROR(__xludf.DUMMYFUNCTION("""COMPUTED_VALUE"""),10)</f>
        <v>10</v>
      </c>
      <c r="AS104" s="2">
        <f ca="1">IFERROR(__xludf.DUMMYFUNCTION("""COMPUTED_VALUE"""),18)</f>
        <v>18</v>
      </c>
      <c r="AT104" s="2">
        <f ca="1">IFERROR(__xludf.DUMMYFUNCTION("""COMPUTED_VALUE"""),24)</f>
        <v>24</v>
      </c>
      <c r="AU104" s="2">
        <f ca="1">IFERROR(__xludf.DUMMYFUNCTION("""COMPUTED_VALUE"""),38)</f>
        <v>38</v>
      </c>
    </row>
    <row r="105" spans="1:47" ht="12.5" x14ac:dyDescent="0.25">
      <c r="A105" s="2" t="str">
        <f ca="1">IFERROR(__xludf.DUMMYFUNCTION("""COMPUTED_VALUE"""),"")</f>
        <v/>
      </c>
      <c r="B105" s="2" t="str">
        <f ca="1">IFERROR(__xludf.DUMMYFUNCTION("""COMPUTED_VALUE"""),"San Marino")</f>
        <v>San Marino</v>
      </c>
      <c r="C105" s="2">
        <f ca="1">IFERROR(__xludf.DUMMYFUNCTION("""COMPUTED_VALUE"""),43.9424)</f>
        <v>43.942399999999999</v>
      </c>
      <c r="D105" s="2">
        <f ca="1">IFERROR(__xludf.DUMMYFUNCTION("""COMPUTED_VALUE"""),12.4578)</f>
        <v>12.457800000000001</v>
      </c>
      <c r="E105" s="2">
        <f ca="1">IFERROR(__xludf.DUMMYFUNCTION("""COMPUTED_VALUE"""),0)</f>
        <v>0</v>
      </c>
      <c r="F105" s="2">
        <f ca="1">IFERROR(__xludf.DUMMYFUNCTION("""COMPUTED_VALUE"""),0)</f>
        <v>0</v>
      </c>
      <c r="G105" s="2">
        <f ca="1">IFERROR(__xludf.DUMMYFUNCTION("""COMPUTED_VALUE"""),0)</f>
        <v>0</v>
      </c>
      <c r="H105" s="2">
        <f ca="1">IFERROR(__xludf.DUMMYFUNCTION("""COMPUTED_VALUE"""),0)</f>
        <v>0</v>
      </c>
      <c r="I105" s="2">
        <f ca="1">IFERROR(__xludf.DUMMYFUNCTION("""COMPUTED_VALUE"""),0)</f>
        <v>0</v>
      </c>
      <c r="J105" s="2">
        <f ca="1">IFERROR(__xludf.DUMMYFUNCTION("""COMPUTED_VALUE"""),0)</f>
        <v>0</v>
      </c>
      <c r="K105" s="2">
        <f ca="1">IFERROR(__xludf.DUMMYFUNCTION("""COMPUTED_VALUE"""),0)</f>
        <v>0</v>
      </c>
      <c r="L105" s="2">
        <f ca="1">IFERROR(__xludf.DUMMYFUNCTION("""COMPUTED_VALUE"""),0)</f>
        <v>0</v>
      </c>
      <c r="M105" s="2">
        <f ca="1">IFERROR(__xludf.DUMMYFUNCTION("""COMPUTED_VALUE"""),0)</f>
        <v>0</v>
      </c>
      <c r="N105" s="2">
        <f ca="1">IFERROR(__xludf.DUMMYFUNCTION("""COMPUTED_VALUE"""),0)</f>
        <v>0</v>
      </c>
      <c r="O105" s="2">
        <f ca="1">IFERROR(__xludf.DUMMYFUNCTION("""COMPUTED_VALUE"""),0)</f>
        <v>0</v>
      </c>
      <c r="P105" s="2">
        <f ca="1">IFERROR(__xludf.DUMMYFUNCTION("""COMPUTED_VALUE"""),0)</f>
        <v>0</v>
      </c>
      <c r="Q105" s="2">
        <f ca="1">IFERROR(__xludf.DUMMYFUNCTION("""COMPUTED_VALUE"""),0)</f>
        <v>0</v>
      </c>
      <c r="R105" s="2">
        <f ca="1">IFERROR(__xludf.DUMMYFUNCTION("""COMPUTED_VALUE"""),0)</f>
        <v>0</v>
      </c>
      <c r="S105" s="2">
        <f ca="1">IFERROR(__xludf.DUMMYFUNCTION("""COMPUTED_VALUE"""),0)</f>
        <v>0</v>
      </c>
      <c r="T105" s="2">
        <f ca="1">IFERROR(__xludf.DUMMYFUNCTION("""COMPUTED_VALUE"""),0)</f>
        <v>0</v>
      </c>
      <c r="U105" s="2">
        <f ca="1">IFERROR(__xludf.DUMMYFUNCTION("""COMPUTED_VALUE"""),0)</f>
        <v>0</v>
      </c>
      <c r="V105" s="2">
        <f ca="1">IFERROR(__xludf.DUMMYFUNCTION("""COMPUTED_VALUE"""),0)</f>
        <v>0</v>
      </c>
      <c r="W105" s="2">
        <f ca="1">IFERROR(__xludf.DUMMYFUNCTION("""COMPUTED_VALUE"""),0)</f>
        <v>0</v>
      </c>
      <c r="X105" s="2">
        <f ca="1">IFERROR(__xludf.DUMMYFUNCTION("""COMPUTED_VALUE"""),0)</f>
        <v>0</v>
      </c>
      <c r="Y105" s="2">
        <f ca="1">IFERROR(__xludf.DUMMYFUNCTION("""COMPUTED_VALUE"""),0)</f>
        <v>0</v>
      </c>
      <c r="Z105" s="2">
        <f ca="1">IFERROR(__xludf.DUMMYFUNCTION("""COMPUTED_VALUE"""),0)</f>
        <v>0</v>
      </c>
      <c r="AA105" s="2">
        <f ca="1">IFERROR(__xludf.DUMMYFUNCTION("""COMPUTED_VALUE"""),0)</f>
        <v>0</v>
      </c>
      <c r="AB105" s="2">
        <f ca="1">IFERROR(__xludf.DUMMYFUNCTION("""COMPUTED_VALUE"""),0)</f>
        <v>0</v>
      </c>
      <c r="AC105" s="2">
        <f ca="1">IFERROR(__xludf.DUMMYFUNCTION("""COMPUTED_VALUE"""),0)</f>
        <v>0</v>
      </c>
      <c r="AD105" s="2">
        <f ca="1">IFERROR(__xludf.DUMMYFUNCTION("""COMPUTED_VALUE"""),0)</f>
        <v>0</v>
      </c>
      <c r="AE105" s="2">
        <f ca="1">IFERROR(__xludf.DUMMYFUNCTION("""COMPUTED_VALUE"""),0)</f>
        <v>0</v>
      </c>
      <c r="AF105" s="2">
        <f ca="1">IFERROR(__xludf.DUMMYFUNCTION("""COMPUTED_VALUE"""),0)</f>
        <v>0</v>
      </c>
      <c r="AG105" s="2">
        <f ca="1">IFERROR(__xludf.DUMMYFUNCTION("""COMPUTED_VALUE"""),0)</f>
        <v>0</v>
      </c>
      <c r="AH105" s="2">
        <f ca="1">IFERROR(__xludf.DUMMYFUNCTION("""COMPUTED_VALUE"""),0)</f>
        <v>0</v>
      </c>
      <c r="AI105" s="2">
        <f ca="1">IFERROR(__xludf.DUMMYFUNCTION("""COMPUTED_VALUE"""),0)</f>
        <v>0</v>
      </c>
      <c r="AJ105" s="2">
        <f ca="1">IFERROR(__xludf.DUMMYFUNCTION("""COMPUTED_VALUE"""),0)</f>
        <v>0</v>
      </c>
      <c r="AK105" s="2">
        <f ca="1">IFERROR(__xludf.DUMMYFUNCTION("""COMPUTED_VALUE"""),0)</f>
        <v>0</v>
      </c>
      <c r="AL105" s="2">
        <f ca="1">IFERROR(__xludf.DUMMYFUNCTION("""COMPUTED_VALUE"""),0)</f>
        <v>0</v>
      </c>
      <c r="AM105" s="2">
        <f ca="1">IFERROR(__xludf.DUMMYFUNCTION("""COMPUTED_VALUE"""),0)</f>
        <v>0</v>
      </c>
      <c r="AN105" s="2">
        <f ca="1">IFERROR(__xludf.DUMMYFUNCTION("""COMPUTED_VALUE"""),0)</f>
        <v>0</v>
      </c>
      <c r="AO105" s="2">
        <f ca="1">IFERROR(__xludf.DUMMYFUNCTION("""COMPUTED_VALUE"""),1)</f>
        <v>1</v>
      </c>
      <c r="AP105" s="2">
        <f ca="1">IFERROR(__xludf.DUMMYFUNCTION("""COMPUTED_VALUE"""),1)</f>
        <v>1</v>
      </c>
      <c r="AQ105" s="2">
        <f ca="1">IFERROR(__xludf.DUMMYFUNCTION("""COMPUTED_VALUE"""),1)</f>
        <v>1</v>
      </c>
      <c r="AR105" s="2">
        <f ca="1">IFERROR(__xludf.DUMMYFUNCTION("""COMPUTED_VALUE"""),1)</f>
        <v>1</v>
      </c>
      <c r="AS105" s="2">
        <f ca="1">IFERROR(__xludf.DUMMYFUNCTION("""COMPUTED_VALUE"""),8)</f>
        <v>8</v>
      </c>
      <c r="AT105" s="2">
        <f ca="1">IFERROR(__xludf.DUMMYFUNCTION("""COMPUTED_VALUE"""),10)</f>
        <v>10</v>
      </c>
      <c r="AU105" s="2">
        <f ca="1">IFERROR(__xludf.DUMMYFUNCTION("""COMPUTED_VALUE"""),16)</f>
        <v>16</v>
      </c>
    </row>
    <row r="106" spans="1:47" ht="12.5" x14ac:dyDescent="0.25">
      <c r="A106" s="2" t="str">
        <f ca="1">IFERROR(__xludf.DUMMYFUNCTION("""COMPUTED_VALUE"""),"")</f>
        <v/>
      </c>
      <c r="B106" s="2" t="str">
        <f ca="1">IFERROR(__xludf.DUMMYFUNCTION("""COMPUTED_VALUE"""),"Belarus")</f>
        <v>Belarus</v>
      </c>
      <c r="C106" s="2">
        <f ca="1">IFERROR(__xludf.DUMMYFUNCTION("""COMPUTED_VALUE"""),53.7098)</f>
        <v>53.709800000000001</v>
      </c>
      <c r="D106" s="2">
        <f ca="1">IFERROR(__xludf.DUMMYFUNCTION("""COMPUTED_VALUE"""),27.9534)</f>
        <v>27.953399999999998</v>
      </c>
      <c r="E106" s="2">
        <f ca="1">IFERROR(__xludf.DUMMYFUNCTION("""COMPUTED_VALUE"""),0)</f>
        <v>0</v>
      </c>
      <c r="F106" s="2">
        <f ca="1">IFERROR(__xludf.DUMMYFUNCTION("""COMPUTED_VALUE"""),0)</f>
        <v>0</v>
      </c>
      <c r="G106" s="2">
        <f ca="1">IFERROR(__xludf.DUMMYFUNCTION("""COMPUTED_VALUE"""),0)</f>
        <v>0</v>
      </c>
      <c r="H106" s="2">
        <f ca="1">IFERROR(__xludf.DUMMYFUNCTION("""COMPUTED_VALUE"""),0)</f>
        <v>0</v>
      </c>
      <c r="I106" s="2">
        <f ca="1">IFERROR(__xludf.DUMMYFUNCTION("""COMPUTED_VALUE"""),0)</f>
        <v>0</v>
      </c>
      <c r="J106" s="2">
        <f ca="1">IFERROR(__xludf.DUMMYFUNCTION("""COMPUTED_VALUE"""),0)</f>
        <v>0</v>
      </c>
      <c r="K106" s="2">
        <f ca="1">IFERROR(__xludf.DUMMYFUNCTION("""COMPUTED_VALUE"""),0)</f>
        <v>0</v>
      </c>
      <c r="L106" s="2">
        <f ca="1">IFERROR(__xludf.DUMMYFUNCTION("""COMPUTED_VALUE"""),0)</f>
        <v>0</v>
      </c>
      <c r="M106" s="2">
        <f ca="1">IFERROR(__xludf.DUMMYFUNCTION("""COMPUTED_VALUE"""),0)</f>
        <v>0</v>
      </c>
      <c r="N106" s="2">
        <f ca="1">IFERROR(__xludf.DUMMYFUNCTION("""COMPUTED_VALUE"""),0)</f>
        <v>0</v>
      </c>
      <c r="O106" s="2">
        <f ca="1">IFERROR(__xludf.DUMMYFUNCTION("""COMPUTED_VALUE"""),0)</f>
        <v>0</v>
      </c>
      <c r="P106" s="2">
        <f ca="1">IFERROR(__xludf.DUMMYFUNCTION("""COMPUTED_VALUE"""),0)</f>
        <v>0</v>
      </c>
      <c r="Q106" s="2">
        <f ca="1">IFERROR(__xludf.DUMMYFUNCTION("""COMPUTED_VALUE"""),0)</f>
        <v>0</v>
      </c>
      <c r="R106" s="2">
        <f ca="1">IFERROR(__xludf.DUMMYFUNCTION("""COMPUTED_VALUE"""),0)</f>
        <v>0</v>
      </c>
      <c r="S106" s="2">
        <f ca="1">IFERROR(__xludf.DUMMYFUNCTION("""COMPUTED_VALUE"""),0)</f>
        <v>0</v>
      </c>
      <c r="T106" s="2">
        <f ca="1">IFERROR(__xludf.DUMMYFUNCTION("""COMPUTED_VALUE"""),0)</f>
        <v>0</v>
      </c>
      <c r="U106" s="2">
        <f ca="1">IFERROR(__xludf.DUMMYFUNCTION("""COMPUTED_VALUE"""),0)</f>
        <v>0</v>
      </c>
      <c r="V106" s="2">
        <f ca="1">IFERROR(__xludf.DUMMYFUNCTION("""COMPUTED_VALUE"""),0)</f>
        <v>0</v>
      </c>
      <c r="W106" s="2">
        <f ca="1">IFERROR(__xludf.DUMMYFUNCTION("""COMPUTED_VALUE"""),0)</f>
        <v>0</v>
      </c>
      <c r="X106" s="2">
        <f ca="1">IFERROR(__xludf.DUMMYFUNCTION("""COMPUTED_VALUE"""),0)</f>
        <v>0</v>
      </c>
      <c r="Y106" s="2">
        <f ca="1">IFERROR(__xludf.DUMMYFUNCTION("""COMPUTED_VALUE"""),0)</f>
        <v>0</v>
      </c>
      <c r="Z106" s="2">
        <f ca="1">IFERROR(__xludf.DUMMYFUNCTION("""COMPUTED_VALUE"""),0)</f>
        <v>0</v>
      </c>
      <c r="AA106" s="2">
        <f ca="1">IFERROR(__xludf.DUMMYFUNCTION("""COMPUTED_VALUE"""),0)</f>
        <v>0</v>
      </c>
      <c r="AB106" s="2">
        <f ca="1">IFERROR(__xludf.DUMMYFUNCTION("""COMPUTED_VALUE"""),0)</f>
        <v>0</v>
      </c>
      <c r="AC106" s="2">
        <f ca="1">IFERROR(__xludf.DUMMYFUNCTION("""COMPUTED_VALUE"""),0)</f>
        <v>0</v>
      </c>
      <c r="AD106" s="2">
        <f ca="1">IFERROR(__xludf.DUMMYFUNCTION("""COMPUTED_VALUE"""),0)</f>
        <v>0</v>
      </c>
      <c r="AE106" s="2">
        <f ca="1">IFERROR(__xludf.DUMMYFUNCTION("""COMPUTED_VALUE"""),0)</f>
        <v>0</v>
      </c>
      <c r="AF106" s="2">
        <f ca="1">IFERROR(__xludf.DUMMYFUNCTION("""COMPUTED_VALUE"""),0)</f>
        <v>0</v>
      </c>
      <c r="AG106" s="2">
        <f ca="1">IFERROR(__xludf.DUMMYFUNCTION("""COMPUTED_VALUE"""),0)</f>
        <v>0</v>
      </c>
      <c r="AH106" s="2">
        <f ca="1">IFERROR(__xludf.DUMMYFUNCTION("""COMPUTED_VALUE"""),0)</f>
        <v>0</v>
      </c>
      <c r="AI106" s="2">
        <f ca="1">IFERROR(__xludf.DUMMYFUNCTION("""COMPUTED_VALUE"""),0)</f>
        <v>0</v>
      </c>
      <c r="AJ106" s="2">
        <f ca="1">IFERROR(__xludf.DUMMYFUNCTION("""COMPUTED_VALUE"""),0)</f>
        <v>0</v>
      </c>
      <c r="AK106" s="2">
        <f ca="1">IFERROR(__xludf.DUMMYFUNCTION("""COMPUTED_VALUE"""),0)</f>
        <v>0</v>
      </c>
      <c r="AL106" s="2">
        <f ca="1">IFERROR(__xludf.DUMMYFUNCTION("""COMPUTED_VALUE"""),0)</f>
        <v>0</v>
      </c>
      <c r="AM106" s="2">
        <f ca="1">IFERROR(__xludf.DUMMYFUNCTION("""COMPUTED_VALUE"""),0)</f>
        <v>0</v>
      </c>
      <c r="AN106" s="2">
        <f ca="1">IFERROR(__xludf.DUMMYFUNCTION("""COMPUTED_VALUE"""),0)</f>
        <v>0</v>
      </c>
      <c r="AO106" s="2">
        <f ca="1">IFERROR(__xludf.DUMMYFUNCTION("""COMPUTED_VALUE"""),0)</f>
        <v>0</v>
      </c>
      <c r="AP106" s="2">
        <f ca="1">IFERROR(__xludf.DUMMYFUNCTION("""COMPUTED_VALUE"""),1)</f>
        <v>1</v>
      </c>
      <c r="AQ106" s="2">
        <f ca="1">IFERROR(__xludf.DUMMYFUNCTION("""COMPUTED_VALUE"""),1)</f>
        <v>1</v>
      </c>
      <c r="AR106" s="2">
        <f ca="1">IFERROR(__xludf.DUMMYFUNCTION("""COMPUTED_VALUE"""),1)</f>
        <v>1</v>
      </c>
      <c r="AS106" s="2">
        <f ca="1">IFERROR(__xludf.DUMMYFUNCTION("""COMPUTED_VALUE"""),1)</f>
        <v>1</v>
      </c>
      <c r="AT106" s="2">
        <f ca="1">IFERROR(__xludf.DUMMYFUNCTION("""COMPUTED_VALUE"""),1)</f>
        <v>1</v>
      </c>
      <c r="AU106" s="2">
        <f ca="1">IFERROR(__xludf.DUMMYFUNCTION("""COMPUTED_VALUE"""),6)</f>
        <v>6</v>
      </c>
    </row>
    <row r="107" spans="1:47" ht="12.5" x14ac:dyDescent="0.25">
      <c r="A107" s="2" t="str">
        <f ca="1">IFERROR(__xludf.DUMMYFUNCTION("""COMPUTED_VALUE""")," Montreal, QC")</f>
        <v xml:space="preserve"> Montreal, QC</v>
      </c>
      <c r="B107" s="2" t="str">
        <f ca="1">IFERROR(__xludf.DUMMYFUNCTION("""COMPUTED_VALUE"""),"Canada")</f>
        <v>Canada</v>
      </c>
      <c r="C107" s="2">
        <f ca="1">IFERROR(__xludf.DUMMYFUNCTION("""COMPUTED_VALUE"""),45.5017)</f>
        <v>45.5017</v>
      </c>
      <c r="D107" s="2">
        <f ca="1">IFERROR(__xludf.DUMMYFUNCTION("""COMPUTED_VALUE"""),-73.5673)</f>
        <v>-73.567300000000003</v>
      </c>
      <c r="E107" s="2">
        <f ca="1">IFERROR(__xludf.DUMMYFUNCTION("""COMPUTED_VALUE"""),0)</f>
        <v>0</v>
      </c>
      <c r="F107" s="2">
        <f ca="1">IFERROR(__xludf.DUMMYFUNCTION("""COMPUTED_VALUE"""),0)</f>
        <v>0</v>
      </c>
      <c r="G107" s="2">
        <f ca="1">IFERROR(__xludf.DUMMYFUNCTION("""COMPUTED_VALUE"""),0)</f>
        <v>0</v>
      </c>
      <c r="H107" s="2">
        <f ca="1">IFERROR(__xludf.DUMMYFUNCTION("""COMPUTED_VALUE"""),0)</f>
        <v>0</v>
      </c>
      <c r="I107" s="2">
        <f ca="1">IFERROR(__xludf.DUMMYFUNCTION("""COMPUTED_VALUE"""),0)</f>
        <v>0</v>
      </c>
      <c r="J107" s="2">
        <f ca="1">IFERROR(__xludf.DUMMYFUNCTION("""COMPUTED_VALUE"""),0)</f>
        <v>0</v>
      </c>
      <c r="K107" s="2">
        <f ca="1">IFERROR(__xludf.DUMMYFUNCTION("""COMPUTED_VALUE"""),0)</f>
        <v>0</v>
      </c>
      <c r="L107" s="2">
        <f ca="1">IFERROR(__xludf.DUMMYFUNCTION("""COMPUTED_VALUE"""),0)</f>
        <v>0</v>
      </c>
      <c r="M107" s="2">
        <f ca="1">IFERROR(__xludf.DUMMYFUNCTION("""COMPUTED_VALUE"""),0)</f>
        <v>0</v>
      </c>
      <c r="N107" s="2">
        <f ca="1">IFERROR(__xludf.DUMMYFUNCTION("""COMPUTED_VALUE"""),0)</f>
        <v>0</v>
      </c>
      <c r="O107" s="2">
        <f ca="1">IFERROR(__xludf.DUMMYFUNCTION("""COMPUTED_VALUE"""),0)</f>
        <v>0</v>
      </c>
      <c r="P107" s="2">
        <f ca="1">IFERROR(__xludf.DUMMYFUNCTION("""COMPUTED_VALUE"""),0)</f>
        <v>0</v>
      </c>
      <c r="Q107" s="2">
        <f ca="1">IFERROR(__xludf.DUMMYFUNCTION("""COMPUTED_VALUE"""),0)</f>
        <v>0</v>
      </c>
      <c r="R107" s="2">
        <f ca="1">IFERROR(__xludf.DUMMYFUNCTION("""COMPUTED_VALUE"""),0)</f>
        <v>0</v>
      </c>
      <c r="S107" s="2">
        <f ca="1">IFERROR(__xludf.DUMMYFUNCTION("""COMPUTED_VALUE"""),0)</f>
        <v>0</v>
      </c>
      <c r="T107" s="2">
        <f ca="1">IFERROR(__xludf.DUMMYFUNCTION("""COMPUTED_VALUE"""),0)</f>
        <v>0</v>
      </c>
      <c r="U107" s="2">
        <f ca="1">IFERROR(__xludf.DUMMYFUNCTION("""COMPUTED_VALUE"""),0)</f>
        <v>0</v>
      </c>
      <c r="V107" s="2">
        <f ca="1">IFERROR(__xludf.DUMMYFUNCTION("""COMPUTED_VALUE"""),0)</f>
        <v>0</v>
      </c>
      <c r="W107" s="2">
        <f ca="1">IFERROR(__xludf.DUMMYFUNCTION("""COMPUTED_VALUE"""),0)</f>
        <v>0</v>
      </c>
      <c r="X107" s="2">
        <f ca="1">IFERROR(__xludf.DUMMYFUNCTION("""COMPUTED_VALUE"""),0)</f>
        <v>0</v>
      </c>
      <c r="Y107" s="2">
        <f ca="1">IFERROR(__xludf.DUMMYFUNCTION("""COMPUTED_VALUE"""),0)</f>
        <v>0</v>
      </c>
      <c r="Z107" s="2">
        <f ca="1">IFERROR(__xludf.DUMMYFUNCTION("""COMPUTED_VALUE"""),0)</f>
        <v>0</v>
      </c>
      <c r="AA107" s="2">
        <f ca="1">IFERROR(__xludf.DUMMYFUNCTION("""COMPUTED_VALUE"""),0)</f>
        <v>0</v>
      </c>
      <c r="AB107" s="2">
        <f ca="1">IFERROR(__xludf.DUMMYFUNCTION("""COMPUTED_VALUE"""),0)</f>
        <v>0</v>
      </c>
      <c r="AC107" s="2">
        <f ca="1">IFERROR(__xludf.DUMMYFUNCTION("""COMPUTED_VALUE"""),0)</f>
        <v>0</v>
      </c>
      <c r="AD107" s="2">
        <f ca="1">IFERROR(__xludf.DUMMYFUNCTION("""COMPUTED_VALUE"""),0)</f>
        <v>0</v>
      </c>
      <c r="AE107" s="2">
        <f ca="1">IFERROR(__xludf.DUMMYFUNCTION("""COMPUTED_VALUE"""),0)</f>
        <v>0</v>
      </c>
      <c r="AF107" s="2">
        <f ca="1">IFERROR(__xludf.DUMMYFUNCTION("""COMPUTED_VALUE"""),0)</f>
        <v>0</v>
      </c>
      <c r="AG107" s="2">
        <f ca="1">IFERROR(__xludf.DUMMYFUNCTION("""COMPUTED_VALUE"""),0)</f>
        <v>0</v>
      </c>
      <c r="AH107" s="2">
        <f ca="1">IFERROR(__xludf.DUMMYFUNCTION("""COMPUTED_VALUE"""),0)</f>
        <v>0</v>
      </c>
      <c r="AI107" s="2">
        <f ca="1">IFERROR(__xludf.DUMMYFUNCTION("""COMPUTED_VALUE"""),0)</f>
        <v>0</v>
      </c>
      <c r="AJ107" s="2">
        <f ca="1">IFERROR(__xludf.DUMMYFUNCTION("""COMPUTED_VALUE"""),0)</f>
        <v>0</v>
      </c>
      <c r="AK107" s="2">
        <f ca="1">IFERROR(__xludf.DUMMYFUNCTION("""COMPUTED_VALUE"""),0)</f>
        <v>0</v>
      </c>
      <c r="AL107" s="2">
        <f ca="1">IFERROR(__xludf.DUMMYFUNCTION("""COMPUTED_VALUE"""),0)</f>
        <v>0</v>
      </c>
      <c r="AM107" s="2">
        <f ca="1">IFERROR(__xludf.DUMMYFUNCTION("""COMPUTED_VALUE"""),0)</f>
        <v>0</v>
      </c>
      <c r="AN107" s="2">
        <f ca="1">IFERROR(__xludf.DUMMYFUNCTION("""COMPUTED_VALUE"""),0)</f>
        <v>0</v>
      </c>
      <c r="AO107" s="2">
        <f ca="1">IFERROR(__xludf.DUMMYFUNCTION("""COMPUTED_VALUE"""),0)</f>
        <v>0</v>
      </c>
      <c r="AP107" s="2">
        <f ca="1">IFERROR(__xludf.DUMMYFUNCTION("""COMPUTED_VALUE"""),1)</f>
        <v>1</v>
      </c>
      <c r="AQ107" s="2">
        <f ca="1">IFERROR(__xludf.DUMMYFUNCTION("""COMPUTED_VALUE"""),1)</f>
        <v>1</v>
      </c>
      <c r="AR107" s="2">
        <f ca="1">IFERROR(__xludf.DUMMYFUNCTION("""COMPUTED_VALUE"""),1)</f>
        <v>1</v>
      </c>
      <c r="AS107" s="2">
        <f ca="1">IFERROR(__xludf.DUMMYFUNCTION("""COMPUTED_VALUE"""),1)</f>
        <v>1</v>
      </c>
      <c r="AT107" s="2">
        <f ca="1">IFERROR(__xludf.DUMMYFUNCTION("""COMPUTED_VALUE"""),1)</f>
        <v>1</v>
      </c>
      <c r="AU107" s="2">
        <f ca="1">IFERROR(__xludf.DUMMYFUNCTION("""COMPUTED_VALUE"""),1)</f>
        <v>1</v>
      </c>
    </row>
    <row r="108" spans="1:47" ht="12.5" x14ac:dyDescent="0.25">
      <c r="A108" s="2" t="str">
        <f ca="1">IFERROR(__xludf.DUMMYFUNCTION("""COMPUTED_VALUE"""),"")</f>
        <v/>
      </c>
      <c r="B108" s="2" t="str">
        <f ca="1">IFERROR(__xludf.DUMMYFUNCTION("""COMPUTED_VALUE"""),"Iceland")</f>
        <v>Iceland</v>
      </c>
      <c r="C108" s="2">
        <f ca="1">IFERROR(__xludf.DUMMYFUNCTION("""COMPUTED_VALUE"""),64.9631)</f>
        <v>64.963099999999997</v>
      </c>
      <c r="D108" s="2">
        <f ca="1">IFERROR(__xludf.DUMMYFUNCTION("""COMPUTED_VALUE"""),-19.0208)</f>
        <v>-19.020800000000001</v>
      </c>
      <c r="E108" s="2">
        <f ca="1">IFERROR(__xludf.DUMMYFUNCTION("""COMPUTED_VALUE"""),0)</f>
        <v>0</v>
      </c>
      <c r="F108" s="2">
        <f ca="1">IFERROR(__xludf.DUMMYFUNCTION("""COMPUTED_VALUE"""),0)</f>
        <v>0</v>
      </c>
      <c r="G108" s="2">
        <f ca="1">IFERROR(__xludf.DUMMYFUNCTION("""COMPUTED_VALUE"""),0)</f>
        <v>0</v>
      </c>
      <c r="H108" s="2">
        <f ca="1">IFERROR(__xludf.DUMMYFUNCTION("""COMPUTED_VALUE"""),0)</f>
        <v>0</v>
      </c>
      <c r="I108" s="2">
        <f ca="1">IFERROR(__xludf.DUMMYFUNCTION("""COMPUTED_VALUE"""),0)</f>
        <v>0</v>
      </c>
      <c r="J108" s="2">
        <f ca="1">IFERROR(__xludf.DUMMYFUNCTION("""COMPUTED_VALUE"""),0)</f>
        <v>0</v>
      </c>
      <c r="K108" s="2">
        <f ca="1">IFERROR(__xludf.DUMMYFUNCTION("""COMPUTED_VALUE"""),0)</f>
        <v>0</v>
      </c>
      <c r="L108" s="2">
        <f ca="1">IFERROR(__xludf.DUMMYFUNCTION("""COMPUTED_VALUE"""),0)</f>
        <v>0</v>
      </c>
      <c r="M108" s="2">
        <f ca="1">IFERROR(__xludf.DUMMYFUNCTION("""COMPUTED_VALUE"""),0)</f>
        <v>0</v>
      </c>
      <c r="N108" s="2">
        <f ca="1">IFERROR(__xludf.DUMMYFUNCTION("""COMPUTED_VALUE"""),0)</f>
        <v>0</v>
      </c>
      <c r="O108" s="2">
        <f ca="1">IFERROR(__xludf.DUMMYFUNCTION("""COMPUTED_VALUE"""),0)</f>
        <v>0</v>
      </c>
      <c r="P108" s="2">
        <f ca="1">IFERROR(__xludf.DUMMYFUNCTION("""COMPUTED_VALUE"""),0)</f>
        <v>0</v>
      </c>
      <c r="Q108" s="2">
        <f ca="1">IFERROR(__xludf.DUMMYFUNCTION("""COMPUTED_VALUE"""),0)</f>
        <v>0</v>
      </c>
      <c r="R108" s="2">
        <f ca="1">IFERROR(__xludf.DUMMYFUNCTION("""COMPUTED_VALUE"""),0)</f>
        <v>0</v>
      </c>
      <c r="S108" s="2">
        <f ca="1">IFERROR(__xludf.DUMMYFUNCTION("""COMPUTED_VALUE"""),0)</f>
        <v>0</v>
      </c>
      <c r="T108" s="2">
        <f ca="1">IFERROR(__xludf.DUMMYFUNCTION("""COMPUTED_VALUE"""),0)</f>
        <v>0</v>
      </c>
      <c r="U108" s="2">
        <f ca="1">IFERROR(__xludf.DUMMYFUNCTION("""COMPUTED_VALUE"""),0)</f>
        <v>0</v>
      </c>
      <c r="V108" s="2">
        <f ca="1">IFERROR(__xludf.DUMMYFUNCTION("""COMPUTED_VALUE"""),0)</f>
        <v>0</v>
      </c>
      <c r="W108" s="2">
        <f ca="1">IFERROR(__xludf.DUMMYFUNCTION("""COMPUTED_VALUE"""),0)</f>
        <v>0</v>
      </c>
      <c r="X108" s="2">
        <f ca="1">IFERROR(__xludf.DUMMYFUNCTION("""COMPUTED_VALUE"""),0)</f>
        <v>0</v>
      </c>
      <c r="Y108" s="2">
        <f ca="1">IFERROR(__xludf.DUMMYFUNCTION("""COMPUTED_VALUE"""),0)</f>
        <v>0</v>
      </c>
      <c r="Z108" s="2">
        <f ca="1">IFERROR(__xludf.DUMMYFUNCTION("""COMPUTED_VALUE"""),0)</f>
        <v>0</v>
      </c>
      <c r="AA108" s="2">
        <f ca="1">IFERROR(__xludf.DUMMYFUNCTION("""COMPUTED_VALUE"""),0)</f>
        <v>0</v>
      </c>
      <c r="AB108" s="2">
        <f ca="1">IFERROR(__xludf.DUMMYFUNCTION("""COMPUTED_VALUE"""),0)</f>
        <v>0</v>
      </c>
      <c r="AC108" s="2">
        <f ca="1">IFERROR(__xludf.DUMMYFUNCTION("""COMPUTED_VALUE"""),0)</f>
        <v>0</v>
      </c>
      <c r="AD108" s="2">
        <f ca="1">IFERROR(__xludf.DUMMYFUNCTION("""COMPUTED_VALUE"""),0)</f>
        <v>0</v>
      </c>
      <c r="AE108" s="2">
        <f ca="1">IFERROR(__xludf.DUMMYFUNCTION("""COMPUTED_VALUE"""),0)</f>
        <v>0</v>
      </c>
      <c r="AF108" s="2">
        <f ca="1">IFERROR(__xludf.DUMMYFUNCTION("""COMPUTED_VALUE"""),0)</f>
        <v>0</v>
      </c>
      <c r="AG108" s="2">
        <f ca="1">IFERROR(__xludf.DUMMYFUNCTION("""COMPUTED_VALUE"""),0)</f>
        <v>0</v>
      </c>
      <c r="AH108" s="2">
        <f ca="1">IFERROR(__xludf.DUMMYFUNCTION("""COMPUTED_VALUE"""),0)</f>
        <v>0</v>
      </c>
      <c r="AI108" s="2">
        <f ca="1">IFERROR(__xludf.DUMMYFUNCTION("""COMPUTED_VALUE"""),0)</f>
        <v>0</v>
      </c>
      <c r="AJ108" s="2">
        <f ca="1">IFERROR(__xludf.DUMMYFUNCTION("""COMPUTED_VALUE"""),0)</f>
        <v>0</v>
      </c>
      <c r="AK108" s="2">
        <f ca="1">IFERROR(__xludf.DUMMYFUNCTION("""COMPUTED_VALUE"""),0)</f>
        <v>0</v>
      </c>
      <c r="AL108" s="2">
        <f ca="1">IFERROR(__xludf.DUMMYFUNCTION("""COMPUTED_VALUE"""),0)</f>
        <v>0</v>
      </c>
      <c r="AM108" s="2">
        <f ca="1">IFERROR(__xludf.DUMMYFUNCTION("""COMPUTED_VALUE"""),0)</f>
        <v>0</v>
      </c>
      <c r="AN108" s="2">
        <f ca="1">IFERROR(__xludf.DUMMYFUNCTION("""COMPUTED_VALUE"""),0)</f>
        <v>0</v>
      </c>
      <c r="AO108" s="2">
        <f ca="1">IFERROR(__xludf.DUMMYFUNCTION("""COMPUTED_VALUE"""),0)</f>
        <v>0</v>
      </c>
      <c r="AP108" s="2">
        <f ca="1">IFERROR(__xludf.DUMMYFUNCTION("""COMPUTED_VALUE"""),1)</f>
        <v>1</v>
      </c>
      <c r="AQ108" s="2">
        <f ca="1">IFERROR(__xludf.DUMMYFUNCTION("""COMPUTED_VALUE"""),1)</f>
        <v>1</v>
      </c>
      <c r="AR108" s="2">
        <f ca="1">IFERROR(__xludf.DUMMYFUNCTION("""COMPUTED_VALUE"""),3)</f>
        <v>3</v>
      </c>
      <c r="AS108" s="2">
        <f ca="1">IFERROR(__xludf.DUMMYFUNCTION("""COMPUTED_VALUE"""),6)</f>
        <v>6</v>
      </c>
      <c r="AT108" s="2">
        <f ca="1">IFERROR(__xludf.DUMMYFUNCTION("""COMPUTED_VALUE"""),11)</f>
        <v>11</v>
      </c>
      <c r="AU108" s="2">
        <f ca="1">IFERROR(__xludf.DUMMYFUNCTION("""COMPUTED_VALUE"""),26)</f>
        <v>26</v>
      </c>
    </row>
    <row r="109" spans="1:47" ht="12.5" x14ac:dyDescent="0.25">
      <c r="A109" s="2" t="str">
        <f ca="1">IFERROR(__xludf.DUMMYFUNCTION("""COMPUTED_VALUE"""),"")</f>
        <v/>
      </c>
      <c r="B109" s="2" t="str">
        <f ca="1">IFERROR(__xludf.DUMMYFUNCTION("""COMPUTED_VALUE"""),"Lithuania")</f>
        <v>Lithuania</v>
      </c>
      <c r="C109" s="2">
        <f ca="1">IFERROR(__xludf.DUMMYFUNCTION("""COMPUTED_VALUE"""),55.1694)</f>
        <v>55.169400000000003</v>
      </c>
      <c r="D109" s="2">
        <f ca="1">IFERROR(__xludf.DUMMYFUNCTION("""COMPUTED_VALUE"""),23.8813)</f>
        <v>23.8813</v>
      </c>
      <c r="E109" s="2">
        <f ca="1">IFERROR(__xludf.DUMMYFUNCTION("""COMPUTED_VALUE"""),0)</f>
        <v>0</v>
      </c>
      <c r="F109" s="2">
        <f ca="1">IFERROR(__xludf.DUMMYFUNCTION("""COMPUTED_VALUE"""),0)</f>
        <v>0</v>
      </c>
      <c r="G109" s="2">
        <f ca="1">IFERROR(__xludf.DUMMYFUNCTION("""COMPUTED_VALUE"""),0)</f>
        <v>0</v>
      </c>
      <c r="H109" s="2">
        <f ca="1">IFERROR(__xludf.DUMMYFUNCTION("""COMPUTED_VALUE"""),0)</f>
        <v>0</v>
      </c>
      <c r="I109" s="2">
        <f ca="1">IFERROR(__xludf.DUMMYFUNCTION("""COMPUTED_VALUE"""),0)</f>
        <v>0</v>
      </c>
      <c r="J109" s="2">
        <f ca="1">IFERROR(__xludf.DUMMYFUNCTION("""COMPUTED_VALUE"""),0)</f>
        <v>0</v>
      </c>
      <c r="K109" s="2">
        <f ca="1">IFERROR(__xludf.DUMMYFUNCTION("""COMPUTED_VALUE"""),0)</f>
        <v>0</v>
      </c>
      <c r="L109" s="2">
        <f ca="1">IFERROR(__xludf.DUMMYFUNCTION("""COMPUTED_VALUE"""),0)</f>
        <v>0</v>
      </c>
      <c r="M109" s="2">
        <f ca="1">IFERROR(__xludf.DUMMYFUNCTION("""COMPUTED_VALUE"""),0)</f>
        <v>0</v>
      </c>
      <c r="N109" s="2">
        <f ca="1">IFERROR(__xludf.DUMMYFUNCTION("""COMPUTED_VALUE"""),0)</f>
        <v>0</v>
      </c>
      <c r="O109" s="2">
        <f ca="1">IFERROR(__xludf.DUMMYFUNCTION("""COMPUTED_VALUE"""),0)</f>
        <v>0</v>
      </c>
      <c r="P109" s="2">
        <f ca="1">IFERROR(__xludf.DUMMYFUNCTION("""COMPUTED_VALUE"""),0)</f>
        <v>0</v>
      </c>
      <c r="Q109" s="2">
        <f ca="1">IFERROR(__xludf.DUMMYFUNCTION("""COMPUTED_VALUE"""),0)</f>
        <v>0</v>
      </c>
      <c r="R109" s="2">
        <f ca="1">IFERROR(__xludf.DUMMYFUNCTION("""COMPUTED_VALUE"""),0)</f>
        <v>0</v>
      </c>
      <c r="S109" s="2">
        <f ca="1">IFERROR(__xludf.DUMMYFUNCTION("""COMPUTED_VALUE"""),0)</f>
        <v>0</v>
      </c>
      <c r="T109" s="2">
        <f ca="1">IFERROR(__xludf.DUMMYFUNCTION("""COMPUTED_VALUE"""),0)</f>
        <v>0</v>
      </c>
      <c r="U109" s="2">
        <f ca="1">IFERROR(__xludf.DUMMYFUNCTION("""COMPUTED_VALUE"""),0)</f>
        <v>0</v>
      </c>
      <c r="V109" s="2">
        <f ca="1">IFERROR(__xludf.DUMMYFUNCTION("""COMPUTED_VALUE"""),0)</f>
        <v>0</v>
      </c>
      <c r="W109" s="2">
        <f ca="1">IFERROR(__xludf.DUMMYFUNCTION("""COMPUTED_VALUE"""),0)</f>
        <v>0</v>
      </c>
      <c r="X109" s="2">
        <f ca="1">IFERROR(__xludf.DUMMYFUNCTION("""COMPUTED_VALUE"""),0)</f>
        <v>0</v>
      </c>
      <c r="Y109" s="2">
        <f ca="1">IFERROR(__xludf.DUMMYFUNCTION("""COMPUTED_VALUE"""),0)</f>
        <v>0</v>
      </c>
      <c r="Z109" s="2">
        <f ca="1">IFERROR(__xludf.DUMMYFUNCTION("""COMPUTED_VALUE"""),0)</f>
        <v>0</v>
      </c>
      <c r="AA109" s="2">
        <f ca="1">IFERROR(__xludf.DUMMYFUNCTION("""COMPUTED_VALUE"""),0)</f>
        <v>0</v>
      </c>
      <c r="AB109" s="2">
        <f ca="1">IFERROR(__xludf.DUMMYFUNCTION("""COMPUTED_VALUE"""),0)</f>
        <v>0</v>
      </c>
      <c r="AC109" s="2">
        <f ca="1">IFERROR(__xludf.DUMMYFUNCTION("""COMPUTED_VALUE"""),0)</f>
        <v>0</v>
      </c>
      <c r="AD109" s="2">
        <f ca="1">IFERROR(__xludf.DUMMYFUNCTION("""COMPUTED_VALUE"""),0)</f>
        <v>0</v>
      </c>
      <c r="AE109" s="2">
        <f ca="1">IFERROR(__xludf.DUMMYFUNCTION("""COMPUTED_VALUE"""),0)</f>
        <v>0</v>
      </c>
      <c r="AF109" s="2">
        <f ca="1">IFERROR(__xludf.DUMMYFUNCTION("""COMPUTED_VALUE"""),0)</f>
        <v>0</v>
      </c>
      <c r="AG109" s="2">
        <f ca="1">IFERROR(__xludf.DUMMYFUNCTION("""COMPUTED_VALUE"""),0)</f>
        <v>0</v>
      </c>
      <c r="AH109" s="2">
        <f ca="1">IFERROR(__xludf.DUMMYFUNCTION("""COMPUTED_VALUE"""),0)</f>
        <v>0</v>
      </c>
      <c r="AI109" s="2">
        <f ca="1">IFERROR(__xludf.DUMMYFUNCTION("""COMPUTED_VALUE"""),0)</f>
        <v>0</v>
      </c>
      <c r="AJ109" s="2">
        <f ca="1">IFERROR(__xludf.DUMMYFUNCTION("""COMPUTED_VALUE"""),0)</f>
        <v>0</v>
      </c>
      <c r="AK109" s="2">
        <f ca="1">IFERROR(__xludf.DUMMYFUNCTION("""COMPUTED_VALUE"""),0)</f>
        <v>0</v>
      </c>
      <c r="AL109" s="2">
        <f ca="1">IFERROR(__xludf.DUMMYFUNCTION("""COMPUTED_VALUE"""),0)</f>
        <v>0</v>
      </c>
      <c r="AM109" s="2">
        <f ca="1">IFERROR(__xludf.DUMMYFUNCTION("""COMPUTED_VALUE"""),0)</f>
        <v>0</v>
      </c>
      <c r="AN109" s="2">
        <f ca="1">IFERROR(__xludf.DUMMYFUNCTION("""COMPUTED_VALUE"""),0)</f>
        <v>0</v>
      </c>
      <c r="AO109" s="2">
        <f ca="1">IFERROR(__xludf.DUMMYFUNCTION("""COMPUTED_VALUE"""),0)</f>
        <v>0</v>
      </c>
      <c r="AP109" s="2">
        <f ca="1">IFERROR(__xludf.DUMMYFUNCTION("""COMPUTED_VALUE"""),1)</f>
        <v>1</v>
      </c>
      <c r="AQ109" s="2">
        <f ca="1">IFERROR(__xludf.DUMMYFUNCTION("""COMPUTED_VALUE"""),1)</f>
        <v>1</v>
      </c>
      <c r="AR109" s="2">
        <f ca="1">IFERROR(__xludf.DUMMYFUNCTION("""COMPUTED_VALUE"""),1)</f>
        <v>1</v>
      </c>
      <c r="AS109" s="2">
        <f ca="1">IFERROR(__xludf.DUMMYFUNCTION("""COMPUTED_VALUE"""),1)</f>
        <v>1</v>
      </c>
      <c r="AT109" s="2">
        <f ca="1">IFERROR(__xludf.DUMMYFUNCTION("""COMPUTED_VALUE"""),1)</f>
        <v>1</v>
      </c>
      <c r="AU109" s="2">
        <f ca="1">IFERROR(__xludf.DUMMYFUNCTION("""COMPUTED_VALUE"""),1)</f>
        <v>1</v>
      </c>
    </row>
    <row r="110" spans="1:47" ht="12.5" x14ac:dyDescent="0.25">
      <c r="A110" s="2" t="str">
        <f ca="1">IFERROR(__xludf.DUMMYFUNCTION("""COMPUTED_VALUE"""),"")</f>
        <v/>
      </c>
      <c r="B110" s="2" t="str">
        <f ca="1">IFERROR(__xludf.DUMMYFUNCTION("""COMPUTED_VALUE"""),"Mexico")</f>
        <v>Mexico</v>
      </c>
      <c r="C110" s="2">
        <f ca="1">IFERROR(__xludf.DUMMYFUNCTION("""COMPUTED_VALUE"""),23.6345)</f>
        <v>23.634499999999999</v>
      </c>
      <c r="D110" s="2">
        <f ca="1">IFERROR(__xludf.DUMMYFUNCTION("""COMPUTED_VALUE"""),-102.5528)</f>
        <v>-102.5528</v>
      </c>
      <c r="E110" s="2">
        <f ca="1">IFERROR(__xludf.DUMMYFUNCTION("""COMPUTED_VALUE"""),0)</f>
        <v>0</v>
      </c>
      <c r="F110" s="2">
        <f ca="1">IFERROR(__xludf.DUMMYFUNCTION("""COMPUTED_VALUE"""),0)</f>
        <v>0</v>
      </c>
      <c r="G110" s="2">
        <f ca="1">IFERROR(__xludf.DUMMYFUNCTION("""COMPUTED_VALUE"""),0)</f>
        <v>0</v>
      </c>
      <c r="H110" s="2">
        <f ca="1">IFERROR(__xludf.DUMMYFUNCTION("""COMPUTED_VALUE"""),0)</f>
        <v>0</v>
      </c>
      <c r="I110" s="2">
        <f ca="1">IFERROR(__xludf.DUMMYFUNCTION("""COMPUTED_VALUE"""),0)</f>
        <v>0</v>
      </c>
      <c r="J110" s="2">
        <f ca="1">IFERROR(__xludf.DUMMYFUNCTION("""COMPUTED_VALUE"""),0)</f>
        <v>0</v>
      </c>
      <c r="K110" s="2">
        <f ca="1">IFERROR(__xludf.DUMMYFUNCTION("""COMPUTED_VALUE"""),0)</f>
        <v>0</v>
      </c>
      <c r="L110" s="2">
        <f ca="1">IFERROR(__xludf.DUMMYFUNCTION("""COMPUTED_VALUE"""),0)</f>
        <v>0</v>
      </c>
      <c r="M110" s="2">
        <f ca="1">IFERROR(__xludf.DUMMYFUNCTION("""COMPUTED_VALUE"""),0)</f>
        <v>0</v>
      </c>
      <c r="N110" s="2">
        <f ca="1">IFERROR(__xludf.DUMMYFUNCTION("""COMPUTED_VALUE"""),0)</f>
        <v>0</v>
      </c>
      <c r="O110" s="2">
        <f ca="1">IFERROR(__xludf.DUMMYFUNCTION("""COMPUTED_VALUE"""),0)</f>
        <v>0</v>
      </c>
      <c r="P110" s="2">
        <f ca="1">IFERROR(__xludf.DUMMYFUNCTION("""COMPUTED_VALUE"""),0)</f>
        <v>0</v>
      </c>
      <c r="Q110" s="2">
        <f ca="1">IFERROR(__xludf.DUMMYFUNCTION("""COMPUTED_VALUE"""),0)</f>
        <v>0</v>
      </c>
      <c r="R110" s="2">
        <f ca="1">IFERROR(__xludf.DUMMYFUNCTION("""COMPUTED_VALUE"""),0)</f>
        <v>0</v>
      </c>
      <c r="S110" s="2">
        <f ca="1">IFERROR(__xludf.DUMMYFUNCTION("""COMPUTED_VALUE"""),0)</f>
        <v>0</v>
      </c>
      <c r="T110" s="2">
        <f ca="1">IFERROR(__xludf.DUMMYFUNCTION("""COMPUTED_VALUE"""),0)</f>
        <v>0</v>
      </c>
      <c r="U110" s="2">
        <f ca="1">IFERROR(__xludf.DUMMYFUNCTION("""COMPUTED_VALUE"""),0)</f>
        <v>0</v>
      </c>
      <c r="V110" s="2">
        <f ca="1">IFERROR(__xludf.DUMMYFUNCTION("""COMPUTED_VALUE"""),0)</f>
        <v>0</v>
      </c>
      <c r="W110" s="2">
        <f ca="1">IFERROR(__xludf.DUMMYFUNCTION("""COMPUTED_VALUE"""),0)</f>
        <v>0</v>
      </c>
      <c r="X110" s="2">
        <f ca="1">IFERROR(__xludf.DUMMYFUNCTION("""COMPUTED_VALUE"""),0)</f>
        <v>0</v>
      </c>
      <c r="Y110" s="2">
        <f ca="1">IFERROR(__xludf.DUMMYFUNCTION("""COMPUTED_VALUE"""),0)</f>
        <v>0</v>
      </c>
      <c r="Z110" s="2">
        <f ca="1">IFERROR(__xludf.DUMMYFUNCTION("""COMPUTED_VALUE"""),0)</f>
        <v>0</v>
      </c>
      <c r="AA110" s="2">
        <f ca="1">IFERROR(__xludf.DUMMYFUNCTION("""COMPUTED_VALUE"""),0)</f>
        <v>0</v>
      </c>
      <c r="AB110" s="2">
        <f ca="1">IFERROR(__xludf.DUMMYFUNCTION("""COMPUTED_VALUE"""),0)</f>
        <v>0</v>
      </c>
      <c r="AC110" s="2">
        <f ca="1">IFERROR(__xludf.DUMMYFUNCTION("""COMPUTED_VALUE"""),0)</f>
        <v>0</v>
      </c>
      <c r="AD110" s="2">
        <f ca="1">IFERROR(__xludf.DUMMYFUNCTION("""COMPUTED_VALUE"""),0)</f>
        <v>0</v>
      </c>
      <c r="AE110" s="2">
        <f ca="1">IFERROR(__xludf.DUMMYFUNCTION("""COMPUTED_VALUE"""),0)</f>
        <v>0</v>
      </c>
      <c r="AF110" s="2">
        <f ca="1">IFERROR(__xludf.DUMMYFUNCTION("""COMPUTED_VALUE"""),0)</f>
        <v>0</v>
      </c>
      <c r="AG110" s="2">
        <f ca="1">IFERROR(__xludf.DUMMYFUNCTION("""COMPUTED_VALUE"""),0)</f>
        <v>0</v>
      </c>
      <c r="AH110" s="2">
        <f ca="1">IFERROR(__xludf.DUMMYFUNCTION("""COMPUTED_VALUE"""),0)</f>
        <v>0</v>
      </c>
      <c r="AI110" s="2">
        <f ca="1">IFERROR(__xludf.DUMMYFUNCTION("""COMPUTED_VALUE"""),0)</f>
        <v>0</v>
      </c>
      <c r="AJ110" s="2">
        <f ca="1">IFERROR(__xludf.DUMMYFUNCTION("""COMPUTED_VALUE"""),0)</f>
        <v>0</v>
      </c>
      <c r="AK110" s="2">
        <f ca="1">IFERROR(__xludf.DUMMYFUNCTION("""COMPUTED_VALUE"""),0)</f>
        <v>0</v>
      </c>
      <c r="AL110" s="2">
        <f ca="1">IFERROR(__xludf.DUMMYFUNCTION("""COMPUTED_VALUE"""),0)</f>
        <v>0</v>
      </c>
      <c r="AM110" s="2">
        <f ca="1">IFERROR(__xludf.DUMMYFUNCTION("""COMPUTED_VALUE"""),0)</f>
        <v>0</v>
      </c>
      <c r="AN110" s="2">
        <f ca="1">IFERROR(__xludf.DUMMYFUNCTION("""COMPUTED_VALUE"""),0)</f>
        <v>0</v>
      </c>
      <c r="AO110" s="2">
        <f ca="1">IFERROR(__xludf.DUMMYFUNCTION("""COMPUTED_VALUE"""),0)</f>
        <v>0</v>
      </c>
      <c r="AP110" s="2">
        <f ca="1">IFERROR(__xludf.DUMMYFUNCTION("""COMPUTED_VALUE"""),1)</f>
        <v>1</v>
      </c>
      <c r="AQ110" s="2">
        <f ca="1">IFERROR(__xludf.DUMMYFUNCTION("""COMPUTED_VALUE"""),4)</f>
        <v>4</v>
      </c>
      <c r="AR110" s="2">
        <f ca="1">IFERROR(__xludf.DUMMYFUNCTION("""COMPUTED_VALUE"""),5)</f>
        <v>5</v>
      </c>
      <c r="AS110" s="2">
        <f ca="1">IFERROR(__xludf.DUMMYFUNCTION("""COMPUTED_VALUE"""),5)</f>
        <v>5</v>
      </c>
      <c r="AT110" s="2">
        <f ca="1">IFERROR(__xludf.DUMMYFUNCTION("""COMPUTED_VALUE"""),5)</f>
        <v>5</v>
      </c>
      <c r="AU110" s="2">
        <f ca="1">IFERROR(__xludf.DUMMYFUNCTION("""COMPUTED_VALUE"""),5)</f>
        <v>5</v>
      </c>
    </row>
    <row r="111" spans="1:47" ht="12.5" x14ac:dyDescent="0.25">
      <c r="A111" s="2" t="str">
        <f ca="1">IFERROR(__xludf.DUMMYFUNCTION("""COMPUTED_VALUE"""),"")</f>
        <v/>
      </c>
      <c r="B111" s="2" t="str">
        <f ca="1">IFERROR(__xludf.DUMMYFUNCTION("""COMPUTED_VALUE"""),"New Zealand")</f>
        <v>New Zealand</v>
      </c>
      <c r="C111" s="2">
        <f ca="1">IFERROR(__xludf.DUMMYFUNCTION("""COMPUTED_VALUE"""),-40.9006)</f>
        <v>-40.900599999999997</v>
      </c>
      <c r="D111" s="2">
        <f ca="1">IFERROR(__xludf.DUMMYFUNCTION("""COMPUTED_VALUE"""),174.886)</f>
        <v>174.886</v>
      </c>
      <c r="E111" s="2">
        <f ca="1">IFERROR(__xludf.DUMMYFUNCTION("""COMPUTED_VALUE"""),0)</f>
        <v>0</v>
      </c>
      <c r="F111" s="2">
        <f ca="1">IFERROR(__xludf.DUMMYFUNCTION("""COMPUTED_VALUE"""),0)</f>
        <v>0</v>
      </c>
      <c r="G111" s="2">
        <f ca="1">IFERROR(__xludf.DUMMYFUNCTION("""COMPUTED_VALUE"""),0)</f>
        <v>0</v>
      </c>
      <c r="H111" s="2">
        <f ca="1">IFERROR(__xludf.DUMMYFUNCTION("""COMPUTED_VALUE"""),0)</f>
        <v>0</v>
      </c>
      <c r="I111" s="2">
        <f ca="1">IFERROR(__xludf.DUMMYFUNCTION("""COMPUTED_VALUE"""),0)</f>
        <v>0</v>
      </c>
      <c r="J111" s="2">
        <f ca="1">IFERROR(__xludf.DUMMYFUNCTION("""COMPUTED_VALUE"""),0)</f>
        <v>0</v>
      </c>
      <c r="K111" s="2">
        <f ca="1">IFERROR(__xludf.DUMMYFUNCTION("""COMPUTED_VALUE"""),0)</f>
        <v>0</v>
      </c>
      <c r="L111" s="2">
        <f ca="1">IFERROR(__xludf.DUMMYFUNCTION("""COMPUTED_VALUE"""),0)</f>
        <v>0</v>
      </c>
      <c r="M111" s="2">
        <f ca="1">IFERROR(__xludf.DUMMYFUNCTION("""COMPUTED_VALUE"""),0)</f>
        <v>0</v>
      </c>
      <c r="N111" s="2">
        <f ca="1">IFERROR(__xludf.DUMMYFUNCTION("""COMPUTED_VALUE"""),0)</f>
        <v>0</v>
      </c>
      <c r="O111" s="2">
        <f ca="1">IFERROR(__xludf.DUMMYFUNCTION("""COMPUTED_VALUE"""),0)</f>
        <v>0</v>
      </c>
      <c r="P111" s="2">
        <f ca="1">IFERROR(__xludf.DUMMYFUNCTION("""COMPUTED_VALUE"""),0)</f>
        <v>0</v>
      </c>
      <c r="Q111" s="2">
        <f ca="1">IFERROR(__xludf.DUMMYFUNCTION("""COMPUTED_VALUE"""),0)</f>
        <v>0</v>
      </c>
      <c r="R111" s="2">
        <f ca="1">IFERROR(__xludf.DUMMYFUNCTION("""COMPUTED_VALUE"""),0)</f>
        <v>0</v>
      </c>
      <c r="S111" s="2">
        <f ca="1">IFERROR(__xludf.DUMMYFUNCTION("""COMPUTED_VALUE"""),0)</f>
        <v>0</v>
      </c>
      <c r="T111" s="2">
        <f ca="1">IFERROR(__xludf.DUMMYFUNCTION("""COMPUTED_VALUE"""),0)</f>
        <v>0</v>
      </c>
      <c r="U111" s="2">
        <f ca="1">IFERROR(__xludf.DUMMYFUNCTION("""COMPUTED_VALUE"""),0)</f>
        <v>0</v>
      </c>
      <c r="V111" s="2">
        <f ca="1">IFERROR(__xludf.DUMMYFUNCTION("""COMPUTED_VALUE"""),0)</f>
        <v>0</v>
      </c>
      <c r="W111" s="2">
        <f ca="1">IFERROR(__xludf.DUMMYFUNCTION("""COMPUTED_VALUE"""),0)</f>
        <v>0</v>
      </c>
      <c r="X111" s="2">
        <f ca="1">IFERROR(__xludf.DUMMYFUNCTION("""COMPUTED_VALUE"""),0)</f>
        <v>0</v>
      </c>
      <c r="Y111" s="2">
        <f ca="1">IFERROR(__xludf.DUMMYFUNCTION("""COMPUTED_VALUE"""),0)</f>
        <v>0</v>
      </c>
      <c r="Z111" s="2">
        <f ca="1">IFERROR(__xludf.DUMMYFUNCTION("""COMPUTED_VALUE"""),0)</f>
        <v>0</v>
      </c>
      <c r="AA111" s="2">
        <f ca="1">IFERROR(__xludf.DUMMYFUNCTION("""COMPUTED_VALUE"""),0)</f>
        <v>0</v>
      </c>
      <c r="AB111" s="2">
        <f ca="1">IFERROR(__xludf.DUMMYFUNCTION("""COMPUTED_VALUE"""),0)</f>
        <v>0</v>
      </c>
      <c r="AC111" s="2">
        <f ca="1">IFERROR(__xludf.DUMMYFUNCTION("""COMPUTED_VALUE"""),0)</f>
        <v>0</v>
      </c>
      <c r="AD111" s="2">
        <f ca="1">IFERROR(__xludf.DUMMYFUNCTION("""COMPUTED_VALUE"""),0)</f>
        <v>0</v>
      </c>
      <c r="AE111" s="2">
        <f ca="1">IFERROR(__xludf.DUMMYFUNCTION("""COMPUTED_VALUE"""),0)</f>
        <v>0</v>
      </c>
      <c r="AF111" s="2">
        <f ca="1">IFERROR(__xludf.DUMMYFUNCTION("""COMPUTED_VALUE"""),0)</f>
        <v>0</v>
      </c>
      <c r="AG111" s="2">
        <f ca="1">IFERROR(__xludf.DUMMYFUNCTION("""COMPUTED_VALUE"""),0)</f>
        <v>0</v>
      </c>
      <c r="AH111" s="2">
        <f ca="1">IFERROR(__xludf.DUMMYFUNCTION("""COMPUTED_VALUE"""),0)</f>
        <v>0</v>
      </c>
      <c r="AI111" s="2">
        <f ca="1">IFERROR(__xludf.DUMMYFUNCTION("""COMPUTED_VALUE"""),0)</f>
        <v>0</v>
      </c>
      <c r="AJ111" s="2">
        <f ca="1">IFERROR(__xludf.DUMMYFUNCTION("""COMPUTED_VALUE"""),0)</f>
        <v>0</v>
      </c>
      <c r="AK111" s="2">
        <f ca="1">IFERROR(__xludf.DUMMYFUNCTION("""COMPUTED_VALUE"""),0)</f>
        <v>0</v>
      </c>
      <c r="AL111" s="2">
        <f ca="1">IFERROR(__xludf.DUMMYFUNCTION("""COMPUTED_VALUE"""),0)</f>
        <v>0</v>
      </c>
      <c r="AM111" s="2">
        <f ca="1">IFERROR(__xludf.DUMMYFUNCTION("""COMPUTED_VALUE"""),0)</f>
        <v>0</v>
      </c>
      <c r="AN111" s="2">
        <f ca="1">IFERROR(__xludf.DUMMYFUNCTION("""COMPUTED_VALUE"""),0)</f>
        <v>0</v>
      </c>
      <c r="AO111" s="2">
        <f ca="1">IFERROR(__xludf.DUMMYFUNCTION("""COMPUTED_VALUE"""),0)</f>
        <v>0</v>
      </c>
      <c r="AP111" s="2">
        <f ca="1">IFERROR(__xludf.DUMMYFUNCTION("""COMPUTED_VALUE"""),1)</f>
        <v>1</v>
      </c>
      <c r="AQ111" s="2">
        <f ca="1">IFERROR(__xludf.DUMMYFUNCTION("""COMPUTED_VALUE"""),1)</f>
        <v>1</v>
      </c>
      <c r="AR111" s="2">
        <f ca="1">IFERROR(__xludf.DUMMYFUNCTION("""COMPUTED_VALUE"""),1)</f>
        <v>1</v>
      </c>
      <c r="AS111" s="2">
        <f ca="1">IFERROR(__xludf.DUMMYFUNCTION("""COMPUTED_VALUE"""),1)</f>
        <v>1</v>
      </c>
      <c r="AT111" s="2">
        <f ca="1">IFERROR(__xludf.DUMMYFUNCTION("""COMPUTED_VALUE"""),1)</f>
        <v>1</v>
      </c>
      <c r="AU111" s="2">
        <f ca="1">IFERROR(__xludf.DUMMYFUNCTION("""COMPUTED_VALUE"""),3)</f>
        <v>3</v>
      </c>
    </row>
    <row r="112" spans="1:47" ht="12.5" x14ac:dyDescent="0.25">
      <c r="A112" s="2" t="str">
        <f ca="1">IFERROR(__xludf.DUMMYFUNCTION("""COMPUTED_VALUE"""),"")</f>
        <v/>
      </c>
      <c r="B112" s="2" t="str">
        <f ca="1">IFERROR(__xludf.DUMMYFUNCTION("""COMPUTED_VALUE"""),"Nigeria")</f>
        <v>Nigeria</v>
      </c>
      <c r="C112" s="2">
        <f ca="1">IFERROR(__xludf.DUMMYFUNCTION("""COMPUTED_VALUE"""),9.082)</f>
        <v>9.0820000000000007</v>
      </c>
      <c r="D112" s="2">
        <f ca="1">IFERROR(__xludf.DUMMYFUNCTION("""COMPUTED_VALUE"""),8.6753)</f>
        <v>8.6753</v>
      </c>
      <c r="E112" s="2">
        <f ca="1">IFERROR(__xludf.DUMMYFUNCTION("""COMPUTED_VALUE"""),0)</f>
        <v>0</v>
      </c>
      <c r="F112" s="2">
        <f ca="1">IFERROR(__xludf.DUMMYFUNCTION("""COMPUTED_VALUE"""),0)</f>
        <v>0</v>
      </c>
      <c r="G112" s="2">
        <f ca="1">IFERROR(__xludf.DUMMYFUNCTION("""COMPUTED_VALUE"""),0)</f>
        <v>0</v>
      </c>
      <c r="H112" s="2">
        <f ca="1">IFERROR(__xludf.DUMMYFUNCTION("""COMPUTED_VALUE"""),0)</f>
        <v>0</v>
      </c>
      <c r="I112" s="2">
        <f ca="1">IFERROR(__xludf.DUMMYFUNCTION("""COMPUTED_VALUE"""),0)</f>
        <v>0</v>
      </c>
      <c r="J112" s="2">
        <f ca="1">IFERROR(__xludf.DUMMYFUNCTION("""COMPUTED_VALUE"""),0)</f>
        <v>0</v>
      </c>
      <c r="K112" s="2">
        <f ca="1">IFERROR(__xludf.DUMMYFUNCTION("""COMPUTED_VALUE"""),0)</f>
        <v>0</v>
      </c>
      <c r="L112" s="2">
        <f ca="1">IFERROR(__xludf.DUMMYFUNCTION("""COMPUTED_VALUE"""),0)</f>
        <v>0</v>
      </c>
      <c r="M112" s="2">
        <f ca="1">IFERROR(__xludf.DUMMYFUNCTION("""COMPUTED_VALUE"""),0)</f>
        <v>0</v>
      </c>
      <c r="N112" s="2">
        <f ca="1">IFERROR(__xludf.DUMMYFUNCTION("""COMPUTED_VALUE"""),0)</f>
        <v>0</v>
      </c>
      <c r="O112" s="2">
        <f ca="1">IFERROR(__xludf.DUMMYFUNCTION("""COMPUTED_VALUE"""),0)</f>
        <v>0</v>
      </c>
      <c r="P112" s="2">
        <f ca="1">IFERROR(__xludf.DUMMYFUNCTION("""COMPUTED_VALUE"""),0)</f>
        <v>0</v>
      </c>
      <c r="Q112" s="2">
        <f ca="1">IFERROR(__xludf.DUMMYFUNCTION("""COMPUTED_VALUE"""),0)</f>
        <v>0</v>
      </c>
      <c r="R112" s="2">
        <f ca="1">IFERROR(__xludf.DUMMYFUNCTION("""COMPUTED_VALUE"""),0)</f>
        <v>0</v>
      </c>
      <c r="S112" s="2">
        <f ca="1">IFERROR(__xludf.DUMMYFUNCTION("""COMPUTED_VALUE"""),0)</f>
        <v>0</v>
      </c>
      <c r="T112" s="2">
        <f ca="1">IFERROR(__xludf.DUMMYFUNCTION("""COMPUTED_VALUE"""),0)</f>
        <v>0</v>
      </c>
      <c r="U112" s="2">
        <f ca="1">IFERROR(__xludf.DUMMYFUNCTION("""COMPUTED_VALUE"""),0)</f>
        <v>0</v>
      </c>
      <c r="V112" s="2">
        <f ca="1">IFERROR(__xludf.DUMMYFUNCTION("""COMPUTED_VALUE"""),0)</f>
        <v>0</v>
      </c>
      <c r="W112" s="2">
        <f ca="1">IFERROR(__xludf.DUMMYFUNCTION("""COMPUTED_VALUE"""),0)</f>
        <v>0</v>
      </c>
      <c r="X112" s="2">
        <f ca="1">IFERROR(__xludf.DUMMYFUNCTION("""COMPUTED_VALUE"""),0)</f>
        <v>0</v>
      </c>
      <c r="Y112" s="2">
        <f ca="1">IFERROR(__xludf.DUMMYFUNCTION("""COMPUTED_VALUE"""),0)</f>
        <v>0</v>
      </c>
      <c r="Z112" s="2">
        <f ca="1">IFERROR(__xludf.DUMMYFUNCTION("""COMPUTED_VALUE"""),0)</f>
        <v>0</v>
      </c>
      <c r="AA112" s="2">
        <f ca="1">IFERROR(__xludf.DUMMYFUNCTION("""COMPUTED_VALUE"""),0)</f>
        <v>0</v>
      </c>
      <c r="AB112" s="2">
        <f ca="1">IFERROR(__xludf.DUMMYFUNCTION("""COMPUTED_VALUE"""),0)</f>
        <v>0</v>
      </c>
      <c r="AC112" s="2">
        <f ca="1">IFERROR(__xludf.DUMMYFUNCTION("""COMPUTED_VALUE"""),0)</f>
        <v>0</v>
      </c>
      <c r="AD112" s="2">
        <f ca="1">IFERROR(__xludf.DUMMYFUNCTION("""COMPUTED_VALUE"""),0)</f>
        <v>0</v>
      </c>
      <c r="AE112" s="2">
        <f ca="1">IFERROR(__xludf.DUMMYFUNCTION("""COMPUTED_VALUE"""),0)</f>
        <v>0</v>
      </c>
      <c r="AF112" s="2">
        <f ca="1">IFERROR(__xludf.DUMMYFUNCTION("""COMPUTED_VALUE"""),0)</f>
        <v>0</v>
      </c>
      <c r="AG112" s="2">
        <f ca="1">IFERROR(__xludf.DUMMYFUNCTION("""COMPUTED_VALUE"""),0)</f>
        <v>0</v>
      </c>
      <c r="AH112" s="2">
        <f ca="1">IFERROR(__xludf.DUMMYFUNCTION("""COMPUTED_VALUE"""),0)</f>
        <v>0</v>
      </c>
      <c r="AI112" s="2">
        <f ca="1">IFERROR(__xludf.DUMMYFUNCTION("""COMPUTED_VALUE"""),0)</f>
        <v>0</v>
      </c>
      <c r="AJ112" s="2">
        <f ca="1">IFERROR(__xludf.DUMMYFUNCTION("""COMPUTED_VALUE"""),0)</f>
        <v>0</v>
      </c>
      <c r="AK112" s="2">
        <f ca="1">IFERROR(__xludf.DUMMYFUNCTION("""COMPUTED_VALUE"""),0)</f>
        <v>0</v>
      </c>
      <c r="AL112" s="2">
        <f ca="1">IFERROR(__xludf.DUMMYFUNCTION("""COMPUTED_VALUE"""),0)</f>
        <v>0</v>
      </c>
      <c r="AM112" s="2">
        <f ca="1">IFERROR(__xludf.DUMMYFUNCTION("""COMPUTED_VALUE"""),0)</f>
        <v>0</v>
      </c>
      <c r="AN112" s="2">
        <f ca="1">IFERROR(__xludf.DUMMYFUNCTION("""COMPUTED_VALUE"""),0)</f>
        <v>0</v>
      </c>
      <c r="AO112" s="2">
        <f ca="1">IFERROR(__xludf.DUMMYFUNCTION("""COMPUTED_VALUE"""),0)</f>
        <v>0</v>
      </c>
      <c r="AP112" s="2">
        <f ca="1">IFERROR(__xludf.DUMMYFUNCTION("""COMPUTED_VALUE"""),1)</f>
        <v>1</v>
      </c>
      <c r="AQ112" s="2">
        <f ca="1">IFERROR(__xludf.DUMMYFUNCTION("""COMPUTED_VALUE"""),1)</f>
        <v>1</v>
      </c>
      <c r="AR112" s="2">
        <f ca="1">IFERROR(__xludf.DUMMYFUNCTION("""COMPUTED_VALUE"""),1)</f>
        <v>1</v>
      </c>
      <c r="AS112" s="2">
        <f ca="1">IFERROR(__xludf.DUMMYFUNCTION("""COMPUTED_VALUE"""),1)</f>
        <v>1</v>
      </c>
      <c r="AT112" s="2">
        <f ca="1">IFERROR(__xludf.DUMMYFUNCTION("""COMPUTED_VALUE"""),1)</f>
        <v>1</v>
      </c>
      <c r="AU112" s="2">
        <f ca="1">IFERROR(__xludf.DUMMYFUNCTION("""COMPUTED_VALUE"""),1)</f>
        <v>1</v>
      </c>
    </row>
    <row r="113" spans="1:47" ht="12.5" x14ac:dyDescent="0.25">
      <c r="A113" s="2" t="str">
        <f ca="1">IFERROR(__xludf.DUMMYFUNCTION("""COMPUTED_VALUE"""),"Western Australia")</f>
        <v>Western Australia</v>
      </c>
      <c r="B113" s="2" t="str">
        <f ca="1">IFERROR(__xludf.DUMMYFUNCTION("""COMPUTED_VALUE"""),"Australia")</f>
        <v>Australia</v>
      </c>
      <c r="C113" s="2">
        <f ca="1">IFERROR(__xludf.DUMMYFUNCTION("""COMPUTED_VALUE"""),-31.9505)</f>
        <v>-31.950500000000002</v>
      </c>
      <c r="D113" s="2">
        <f ca="1">IFERROR(__xludf.DUMMYFUNCTION("""COMPUTED_VALUE"""),115.8605)</f>
        <v>115.8605</v>
      </c>
      <c r="E113" s="2">
        <f ca="1">IFERROR(__xludf.DUMMYFUNCTION("""COMPUTED_VALUE"""),0)</f>
        <v>0</v>
      </c>
      <c r="F113" s="2">
        <f ca="1">IFERROR(__xludf.DUMMYFUNCTION("""COMPUTED_VALUE"""),0)</f>
        <v>0</v>
      </c>
      <c r="G113" s="2">
        <f ca="1">IFERROR(__xludf.DUMMYFUNCTION("""COMPUTED_VALUE"""),0)</f>
        <v>0</v>
      </c>
      <c r="H113" s="2">
        <f ca="1">IFERROR(__xludf.DUMMYFUNCTION("""COMPUTED_VALUE"""),0)</f>
        <v>0</v>
      </c>
      <c r="I113" s="2">
        <f ca="1">IFERROR(__xludf.DUMMYFUNCTION("""COMPUTED_VALUE"""),0)</f>
        <v>0</v>
      </c>
      <c r="J113" s="2">
        <f ca="1">IFERROR(__xludf.DUMMYFUNCTION("""COMPUTED_VALUE"""),0)</f>
        <v>0</v>
      </c>
      <c r="K113" s="2">
        <f ca="1">IFERROR(__xludf.DUMMYFUNCTION("""COMPUTED_VALUE"""),0)</f>
        <v>0</v>
      </c>
      <c r="L113" s="2">
        <f ca="1">IFERROR(__xludf.DUMMYFUNCTION("""COMPUTED_VALUE"""),0)</f>
        <v>0</v>
      </c>
      <c r="M113" s="2">
        <f ca="1">IFERROR(__xludf.DUMMYFUNCTION("""COMPUTED_VALUE"""),0)</f>
        <v>0</v>
      </c>
      <c r="N113" s="2">
        <f ca="1">IFERROR(__xludf.DUMMYFUNCTION("""COMPUTED_VALUE"""),0)</f>
        <v>0</v>
      </c>
      <c r="O113" s="2">
        <f ca="1">IFERROR(__xludf.DUMMYFUNCTION("""COMPUTED_VALUE"""),0)</f>
        <v>0</v>
      </c>
      <c r="P113" s="2">
        <f ca="1">IFERROR(__xludf.DUMMYFUNCTION("""COMPUTED_VALUE"""),0)</f>
        <v>0</v>
      </c>
      <c r="Q113" s="2">
        <f ca="1">IFERROR(__xludf.DUMMYFUNCTION("""COMPUTED_VALUE"""),0)</f>
        <v>0</v>
      </c>
      <c r="R113" s="2">
        <f ca="1">IFERROR(__xludf.DUMMYFUNCTION("""COMPUTED_VALUE"""),0)</f>
        <v>0</v>
      </c>
      <c r="S113" s="2">
        <f ca="1">IFERROR(__xludf.DUMMYFUNCTION("""COMPUTED_VALUE"""),0)</f>
        <v>0</v>
      </c>
      <c r="T113" s="2">
        <f ca="1">IFERROR(__xludf.DUMMYFUNCTION("""COMPUTED_VALUE"""),0)</f>
        <v>0</v>
      </c>
      <c r="U113" s="2">
        <f ca="1">IFERROR(__xludf.DUMMYFUNCTION("""COMPUTED_VALUE"""),0)</f>
        <v>0</v>
      </c>
      <c r="V113" s="2">
        <f ca="1">IFERROR(__xludf.DUMMYFUNCTION("""COMPUTED_VALUE"""),0)</f>
        <v>0</v>
      </c>
      <c r="W113" s="2">
        <f ca="1">IFERROR(__xludf.DUMMYFUNCTION("""COMPUTED_VALUE"""),0)</f>
        <v>0</v>
      </c>
      <c r="X113" s="2">
        <f ca="1">IFERROR(__xludf.DUMMYFUNCTION("""COMPUTED_VALUE"""),0)</f>
        <v>0</v>
      </c>
      <c r="Y113" s="2">
        <f ca="1">IFERROR(__xludf.DUMMYFUNCTION("""COMPUTED_VALUE"""),0)</f>
        <v>0</v>
      </c>
      <c r="Z113" s="2">
        <f ca="1">IFERROR(__xludf.DUMMYFUNCTION("""COMPUTED_VALUE"""),0)</f>
        <v>0</v>
      </c>
      <c r="AA113" s="2">
        <f ca="1">IFERROR(__xludf.DUMMYFUNCTION("""COMPUTED_VALUE"""),0)</f>
        <v>0</v>
      </c>
      <c r="AB113" s="2">
        <f ca="1">IFERROR(__xludf.DUMMYFUNCTION("""COMPUTED_VALUE"""),0)</f>
        <v>0</v>
      </c>
      <c r="AC113" s="2">
        <f ca="1">IFERROR(__xludf.DUMMYFUNCTION("""COMPUTED_VALUE"""),0)</f>
        <v>0</v>
      </c>
      <c r="AD113" s="2">
        <f ca="1">IFERROR(__xludf.DUMMYFUNCTION("""COMPUTED_VALUE"""),0)</f>
        <v>0</v>
      </c>
      <c r="AE113" s="2">
        <f ca="1">IFERROR(__xludf.DUMMYFUNCTION("""COMPUTED_VALUE"""),0)</f>
        <v>0</v>
      </c>
      <c r="AF113" s="2">
        <f ca="1">IFERROR(__xludf.DUMMYFUNCTION("""COMPUTED_VALUE"""),0)</f>
        <v>0</v>
      </c>
      <c r="AG113" s="2">
        <f ca="1">IFERROR(__xludf.DUMMYFUNCTION("""COMPUTED_VALUE"""),0)</f>
        <v>0</v>
      </c>
      <c r="AH113" s="2">
        <f ca="1">IFERROR(__xludf.DUMMYFUNCTION("""COMPUTED_VALUE"""),0)</f>
        <v>0</v>
      </c>
      <c r="AI113" s="2">
        <f ca="1">IFERROR(__xludf.DUMMYFUNCTION("""COMPUTED_VALUE"""),0)</f>
        <v>0</v>
      </c>
      <c r="AJ113" s="2">
        <f ca="1">IFERROR(__xludf.DUMMYFUNCTION("""COMPUTED_VALUE"""),0)</f>
        <v>0</v>
      </c>
      <c r="AK113" s="2">
        <f ca="1">IFERROR(__xludf.DUMMYFUNCTION("""COMPUTED_VALUE"""),0)</f>
        <v>0</v>
      </c>
      <c r="AL113" s="2">
        <f ca="1">IFERROR(__xludf.DUMMYFUNCTION("""COMPUTED_VALUE"""),0)</f>
        <v>0</v>
      </c>
      <c r="AM113" s="2">
        <f ca="1">IFERROR(__xludf.DUMMYFUNCTION("""COMPUTED_VALUE"""),0)</f>
        <v>0</v>
      </c>
      <c r="AN113" s="2">
        <f ca="1">IFERROR(__xludf.DUMMYFUNCTION("""COMPUTED_VALUE"""),0)</f>
        <v>0</v>
      </c>
      <c r="AO113" s="2">
        <f ca="1">IFERROR(__xludf.DUMMYFUNCTION("""COMPUTED_VALUE"""),0)</f>
        <v>0</v>
      </c>
      <c r="AP113" s="2">
        <f ca="1">IFERROR(__xludf.DUMMYFUNCTION("""COMPUTED_VALUE"""),0)</f>
        <v>0</v>
      </c>
      <c r="AQ113" s="2">
        <f ca="1">IFERROR(__xludf.DUMMYFUNCTION("""COMPUTED_VALUE"""),2)</f>
        <v>2</v>
      </c>
      <c r="AR113" s="2">
        <f ca="1">IFERROR(__xludf.DUMMYFUNCTION("""COMPUTED_VALUE"""),2)</f>
        <v>2</v>
      </c>
      <c r="AS113" s="2">
        <f ca="1">IFERROR(__xludf.DUMMYFUNCTION("""COMPUTED_VALUE"""),2)</f>
        <v>2</v>
      </c>
      <c r="AT113" s="2">
        <f ca="1">IFERROR(__xludf.DUMMYFUNCTION("""COMPUTED_VALUE"""),2)</f>
        <v>2</v>
      </c>
      <c r="AU113" s="2">
        <f ca="1">IFERROR(__xludf.DUMMYFUNCTION("""COMPUTED_VALUE"""),2)</f>
        <v>2</v>
      </c>
    </row>
    <row r="114" spans="1:47" ht="12.5" x14ac:dyDescent="0.25">
      <c r="A114" s="2" t="str">
        <f ca="1">IFERROR(__xludf.DUMMYFUNCTION("""COMPUTED_VALUE"""),"")</f>
        <v/>
      </c>
      <c r="B114" s="2" t="str">
        <f ca="1">IFERROR(__xludf.DUMMYFUNCTION("""COMPUTED_VALUE"""),"Ireland")</f>
        <v>Ireland</v>
      </c>
      <c r="C114" s="2">
        <f ca="1">IFERROR(__xludf.DUMMYFUNCTION("""COMPUTED_VALUE"""),53.1424)</f>
        <v>53.142400000000002</v>
      </c>
      <c r="D114" s="2">
        <f ca="1">IFERROR(__xludf.DUMMYFUNCTION("""COMPUTED_VALUE"""),-7.6921)</f>
        <v>-7.6920999999999999</v>
      </c>
      <c r="E114" s="2">
        <f ca="1">IFERROR(__xludf.DUMMYFUNCTION("""COMPUTED_VALUE"""),0)</f>
        <v>0</v>
      </c>
      <c r="F114" s="2">
        <f ca="1">IFERROR(__xludf.DUMMYFUNCTION("""COMPUTED_VALUE"""),0)</f>
        <v>0</v>
      </c>
      <c r="G114" s="2">
        <f ca="1">IFERROR(__xludf.DUMMYFUNCTION("""COMPUTED_VALUE"""),0)</f>
        <v>0</v>
      </c>
      <c r="H114" s="2">
        <f ca="1">IFERROR(__xludf.DUMMYFUNCTION("""COMPUTED_VALUE"""),0)</f>
        <v>0</v>
      </c>
      <c r="I114" s="2">
        <f ca="1">IFERROR(__xludf.DUMMYFUNCTION("""COMPUTED_VALUE"""),0)</f>
        <v>0</v>
      </c>
      <c r="J114" s="2">
        <f ca="1">IFERROR(__xludf.DUMMYFUNCTION("""COMPUTED_VALUE"""),0)</f>
        <v>0</v>
      </c>
      <c r="K114" s="2">
        <f ca="1">IFERROR(__xludf.DUMMYFUNCTION("""COMPUTED_VALUE"""),0)</f>
        <v>0</v>
      </c>
      <c r="L114" s="2">
        <f ca="1">IFERROR(__xludf.DUMMYFUNCTION("""COMPUTED_VALUE"""),0)</f>
        <v>0</v>
      </c>
      <c r="M114" s="2">
        <f ca="1">IFERROR(__xludf.DUMMYFUNCTION("""COMPUTED_VALUE"""),0)</f>
        <v>0</v>
      </c>
      <c r="N114" s="2">
        <f ca="1">IFERROR(__xludf.DUMMYFUNCTION("""COMPUTED_VALUE"""),0)</f>
        <v>0</v>
      </c>
      <c r="O114" s="2">
        <f ca="1">IFERROR(__xludf.DUMMYFUNCTION("""COMPUTED_VALUE"""),0)</f>
        <v>0</v>
      </c>
      <c r="P114" s="2">
        <f ca="1">IFERROR(__xludf.DUMMYFUNCTION("""COMPUTED_VALUE"""),0)</f>
        <v>0</v>
      </c>
      <c r="Q114" s="2">
        <f ca="1">IFERROR(__xludf.DUMMYFUNCTION("""COMPUTED_VALUE"""),0)</f>
        <v>0</v>
      </c>
      <c r="R114" s="2">
        <f ca="1">IFERROR(__xludf.DUMMYFUNCTION("""COMPUTED_VALUE"""),0)</f>
        <v>0</v>
      </c>
      <c r="S114" s="2">
        <f ca="1">IFERROR(__xludf.DUMMYFUNCTION("""COMPUTED_VALUE"""),0)</f>
        <v>0</v>
      </c>
      <c r="T114" s="2">
        <f ca="1">IFERROR(__xludf.DUMMYFUNCTION("""COMPUTED_VALUE"""),0)</f>
        <v>0</v>
      </c>
      <c r="U114" s="2">
        <f ca="1">IFERROR(__xludf.DUMMYFUNCTION("""COMPUTED_VALUE"""),0)</f>
        <v>0</v>
      </c>
      <c r="V114" s="2">
        <f ca="1">IFERROR(__xludf.DUMMYFUNCTION("""COMPUTED_VALUE"""),0)</f>
        <v>0</v>
      </c>
      <c r="W114" s="2">
        <f ca="1">IFERROR(__xludf.DUMMYFUNCTION("""COMPUTED_VALUE"""),0)</f>
        <v>0</v>
      </c>
      <c r="X114" s="2">
        <f ca="1">IFERROR(__xludf.DUMMYFUNCTION("""COMPUTED_VALUE"""),0)</f>
        <v>0</v>
      </c>
      <c r="Y114" s="2">
        <f ca="1">IFERROR(__xludf.DUMMYFUNCTION("""COMPUTED_VALUE"""),0)</f>
        <v>0</v>
      </c>
      <c r="Z114" s="2">
        <f ca="1">IFERROR(__xludf.DUMMYFUNCTION("""COMPUTED_VALUE"""),0)</f>
        <v>0</v>
      </c>
      <c r="AA114" s="2">
        <f ca="1">IFERROR(__xludf.DUMMYFUNCTION("""COMPUTED_VALUE"""),0)</f>
        <v>0</v>
      </c>
      <c r="AB114" s="2">
        <f ca="1">IFERROR(__xludf.DUMMYFUNCTION("""COMPUTED_VALUE"""),0)</f>
        <v>0</v>
      </c>
      <c r="AC114" s="2">
        <f ca="1">IFERROR(__xludf.DUMMYFUNCTION("""COMPUTED_VALUE"""),0)</f>
        <v>0</v>
      </c>
      <c r="AD114" s="2">
        <f ca="1">IFERROR(__xludf.DUMMYFUNCTION("""COMPUTED_VALUE"""),0)</f>
        <v>0</v>
      </c>
      <c r="AE114" s="2">
        <f ca="1">IFERROR(__xludf.DUMMYFUNCTION("""COMPUTED_VALUE"""),0)</f>
        <v>0</v>
      </c>
      <c r="AF114" s="2">
        <f ca="1">IFERROR(__xludf.DUMMYFUNCTION("""COMPUTED_VALUE"""),0)</f>
        <v>0</v>
      </c>
      <c r="AG114" s="2">
        <f ca="1">IFERROR(__xludf.DUMMYFUNCTION("""COMPUTED_VALUE"""),0)</f>
        <v>0</v>
      </c>
      <c r="AH114" s="2">
        <f ca="1">IFERROR(__xludf.DUMMYFUNCTION("""COMPUTED_VALUE"""),0)</f>
        <v>0</v>
      </c>
      <c r="AI114" s="2">
        <f ca="1">IFERROR(__xludf.DUMMYFUNCTION("""COMPUTED_VALUE"""),0)</f>
        <v>0</v>
      </c>
      <c r="AJ114" s="2">
        <f ca="1">IFERROR(__xludf.DUMMYFUNCTION("""COMPUTED_VALUE"""),0)</f>
        <v>0</v>
      </c>
      <c r="AK114" s="2">
        <f ca="1">IFERROR(__xludf.DUMMYFUNCTION("""COMPUTED_VALUE"""),0)</f>
        <v>0</v>
      </c>
      <c r="AL114" s="2">
        <f ca="1">IFERROR(__xludf.DUMMYFUNCTION("""COMPUTED_VALUE"""),0)</f>
        <v>0</v>
      </c>
      <c r="AM114" s="2">
        <f ca="1">IFERROR(__xludf.DUMMYFUNCTION("""COMPUTED_VALUE"""),0)</f>
        <v>0</v>
      </c>
      <c r="AN114" s="2">
        <f ca="1">IFERROR(__xludf.DUMMYFUNCTION("""COMPUTED_VALUE"""),0)</f>
        <v>0</v>
      </c>
      <c r="AO114" s="2">
        <f ca="1">IFERROR(__xludf.DUMMYFUNCTION("""COMPUTED_VALUE"""),0)</f>
        <v>0</v>
      </c>
      <c r="AP114" s="2">
        <f ca="1">IFERROR(__xludf.DUMMYFUNCTION("""COMPUTED_VALUE"""),0)</f>
        <v>0</v>
      </c>
      <c r="AQ114" s="2">
        <f ca="1">IFERROR(__xludf.DUMMYFUNCTION("""COMPUTED_VALUE"""),1)</f>
        <v>1</v>
      </c>
      <c r="AR114" s="2">
        <f ca="1">IFERROR(__xludf.DUMMYFUNCTION("""COMPUTED_VALUE"""),1)</f>
        <v>1</v>
      </c>
      <c r="AS114" s="2">
        <f ca="1">IFERROR(__xludf.DUMMYFUNCTION("""COMPUTED_VALUE"""),1)</f>
        <v>1</v>
      </c>
      <c r="AT114" s="2">
        <f ca="1">IFERROR(__xludf.DUMMYFUNCTION("""COMPUTED_VALUE"""),2)</f>
        <v>2</v>
      </c>
      <c r="AU114" s="2">
        <f ca="1">IFERROR(__xludf.DUMMYFUNCTION("""COMPUTED_VALUE"""),6)</f>
        <v>6</v>
      </c>
    </row>
    <row r="115" spans="1:47" ht="12.5" x14ac:dyDescent="0.25">
      <c r="A115" s="2" t="str">
        <f ca="1">IFERROR(__xludf.DUMMYFUNCTION("""COMPUTED_VALUE"""),"")</f>
        <v/>
      </c>
      <c r="B115" s="2" t="str">
        <f ca="1">IFERROR(__xludf.DUMMYFUNCTION("""COMPUTED_VALUE"""),"Luxembourg")</f>
        <v>Luxembourg</v>
      </c>
      <c r="C115" s="2">
        <f ca="1">IFERROR(__xludf.DUMMYFUNCTION("""COMPUTED_VALUE"""),49.8153)</f>
        <v>49.815300000000001</v>
      </c>
      <c r="D115" s="2">
        <f ca="1">IFERROR(__xludf.DUMMYFUNCTION("""COMPUTED_VALUE"""),6.1296)</f>
        <v>6.1295999999999999</v>
      </c>
      <c r="E115" s="2">
        <f ca="1">IFERROR(__xludf.DUMMYFUNCTION("""COMPUTED_VALUE"""),0)</f>
        <v>0</v>
      </c>
      <c r="F115" s="2">
        <f ca="1">IFERROR(__xludf.DUMMYFUNCTION("""COMPUTED_VALUE"""),0)</f>
        <v>0</v>
      </c>
      <c r="G115" s="2">
        <f ca="1">IFERROR(__xludf.DUMMYFUNCTION("""COMPUTED_VALUE"""),0)</f>
        <v>0</v>
      </c>
      <c r="H115" s="2">
        <f ca="1">IFERROR(__xludf.DUMMYFUNCTION("""COMPUTED_VALUE"""),0)</f>
        <v>0</v>
      </c>
      <c r="I115" s="2">
        <f ca="1">IFERROR(__xludf.DUMMYFUNCTION("""COMPUTED_VALUE"""),0)</f>
        <v>0</v>
      </c>
      <c r="J115" s="2">
        <f ca="1">IFERROR(__xludf.DUMMYFUNCTION("""COMPUTED_VALUE"""),0)</f>
        <v>0</v>
      </c>
      <c r="K115" s="2">
        <f ca="1">IFERROR(__xludf.DUMMYFUNCTION("""COMPUTED_VALUE"""),0)</f>
        <v>0</v>
      </c>
      <c r="L115" s="2">
        <f ca="1">IFERROR(__xludf.DUMMYFUNCTION("""COMPUTED_VALUE"""),0)</f>
        <v>0</v>
      </c>
      <c r="M115" s="2">
        <f ca="1">IFERROR(__xludf.DUMMYFUNCTION("""COMPUTED_VALUE"""),0)</f>
        <v>0</v>
      </c>
      <c r="N115" s="2">
        <f ca="1">IFERROR(__xludf.DUMMYFUNCTION("""COMPUTED_VALUE"""),0)</f>
        <v>0</v>
      </c>
      <c r="O115" s="2">
        <f ca="1">IFERROR(__xludf.DUMMYFUNCTION("""COMPUTED_VALUE"""),0)</f>
        <v>0</v>
      </c>
      <c r="P115" s="2">
        <f ca="1">IFERROR(__xludf.DUMMYFUNCTION("""COMPUTED_VALUE"""),0)</f>
        <v>0</v>
      </c>
      <c r="Q115" s="2">
        <f ca="1">IFERROR(__xludf.DUMMYFUNCTION("""COMPUTED_VALUE"""),0)</f>
        <v>0</v>
      </c>
      <c r="R115" s="2">
        <f ca="1">IFERROR(__xludf.DUMMYFUNCTION("""COMPUTED_VALUE"""),0)</f>
        <v>0</v>
      </c>
      <c r="S115" s="2">
        <f ca="1">IFERROR(__xludf.DUMMYFUNCTION("""COMPUTED_VALUE"""),0)</f>
        <v>0</v>
      </c>
      <c r="T115" s="2">
        <f ca="1">IFERROR(__xludf.DUMMYFUNCTION("""COMPUTED_VALUE"""),0)</f>
        <v>0</v>
      </c>
      <c r="U115" s="2">
        <f ca="1">IFERROR(__xludf.DUMMYFUNCTION("""COMPUTED_VALUE"""),0)</f>
        <v>0</v>
      </c>
      <c r="V115" s="2">
        <f ca="1">IFERROR(__xludf.DUMMYFUNCTION("""COMPUTED_VALUE"""),0)</f>
        <v>0</v>
      </c>
      <c r="W115" s="2">
        <f ca="1">IFERROR(__xludf.DUMMYFUNCTION("""COMPUTED_VALUE"""),0)</f>
        <v>0</v>
      </c>
      <c r="X115" s="2">
        <f ca="1">IFERROR(__xludf.DUMMYFUNCTION("""COMPUTED_VALUE"""),0)</f>
        <v>0</v>
      </c>
      <c r="Y115" s="2">
        <f ca="1">IFERROR(__xludf.DUMMYFUNCTION("""COMPUTED_VALUE"""),0)</f>
        <v>0</v>
      </c>
      <c r="Z115" s="2">
        <f ca="1">IFERROR(__xludf.DUMMYFUNCTION("""COMPUTED_VALUE"""),0)</f>
        <v>0</v>
      </c>
      <c r="AA115" s="2">
        <f ca="1">IFERROR(__xludf.DUMMYFUNCTION("""COMPUTED_VALUE"""),0)</f>
        <v>0</v>
      </c>
      <c r="AB115" s="2">
        <f ca="1">IFERROR(__xludf.DUMMYFUNCTION("""COMPUTED_VALUE"""),0)</f>
        <v>0</v>
      </c>
      <c r="AC115" s="2">
        <f ca="1">IFERROR(__xludf.DUMMYFUNCTION("""COMPUTED_VALUE"""),0)</f>
        <v>0</v>
      </c>
      <c r="AD115" s="2">
        <f ca="1">IFERROR(__xludf.DUMMYFUNCTION("""COMPUTED_VALUE"""),0)</f>
        <v>0</v>
      </c>
      <c r="AE115" s="2">
        <f ca="1">IFERROR(__xludf.DUMMYFUNCTION("""COMPUTED_VALUE"""),0)</f>
        <v>0</v>
      </c>
      <c r="AF115" s="2">
        <f ca="1">IFERROR(__xludf.DUMMYFUNCTION("""COMPUTED_VALUE"""),0)</f>
        <v>0</v>
      </c>
      <c r="AG115" s="2">
        <f ca="1">IFERROR(__xludf.DUMMYFUNCTION("""COMPUTED_VALUE"""),0)</f>
        <v>0</v>
      </c>
      <c r="AH115" s="2">
        <f ca="1">IFERROR(__xludf.DUMMYFUNCTION("""COMPUTED_VALUE"""),0)</f>
        <v>0</v>
      </c>
      <c r="AI115" s="2">
        <f ca="1">IFERROR(__xludf.DUMMYFUNCTION("""COMPUTED_VALUE"""),0)</f>
        <v>0</v>
      </c>
      <c r="AJ115" s="2">
        <f ca="1">IFERROR(__xludf.DUMMYFUNCTION("""COMPUTED_VALUE"""),0)</f>
        <v>0</v>
      </c>
      <c r="AK115" s="2">
        <f ca="1">IFERROR(__xludf.DUMMYFUNCTION("""COMPUTED_VALUE"""),0)</f>
        <v>0</v>
      </c>
      <c r="AL115" s="2">
        <f ca="1">IFERROR(__xludf.DUMMYFUNCTION("""COMPUTED_VALUE"""),0)</f>
        <v>0</v>
      </c>
      <c r="AM115" s="2">
        <f ca="1">IFERROR(__xludf.DUMMYFUNCTION("""COMPUTED_VALUE"""),0)</f>
        <v>0</v>
      </c>
      <c r="AN115" s="2">
        <f ca="1">IFERROR(__xludf.DUMMYFUNCTION("""COMPUTED_VALUE"""),0)</f>
        <v>0</v>
      </c>
      <c r="AO115" s="2">
        <f ca="1">IFERROR(__xludf.DUMMYFUNCTION("""COMPUTED_VALUE"""),0)</f>
        <v>0</v>
      </c>
      <c r="AP115" s="2">
        <f ca="1">IFERROR(__xludf.DUMMYFUNCTION("""COMPUTED_VALUE"""),0)</f>
        <v>0</v>
      </c>
      <c r="AQ115" s="2">
        <f ca="1">IFERROR(__xludf.DUMMYFUNCTION("""COMPUTED_VALUE"""),1)</f>
        <v>1</v>
      </c>
      <c r="AR115" s="2">
        <f ca="1">IFERROR(__xludf.DUMMYFUNCTION("""COMPUTED_VALUE"""),1)</f>
        <v>1</v>
      </c>
      <c r="AS115" s="2">
        <f ca="1">IFERROR(__xludf.DUMMYFUNCTION("""COMPUTED_VALUE"""),1)</f>
        <v>1</v>
      </c>
      <c r="AT115" s="2">
        <f ca="1">IFERROR(__xludf.DUMMYFUNCTION("""COMPUTED_VALUE"""),1)</f>
        <v>1</v>
      </c>
      <c r="AU115" s="2">
        <f ca="1">IFERROR(__xludf.DUMMYFUNCTION("""COMPUTED_VALUE"""),1)</f>
        <v>1</v>
      </c>
    </row>
    <row r="116" spans="1:47" ht="12.5" x14ac:dyDescent="0.25">
      <c r="A116" s="2" t="str">
        <f ca="1">IFERROR(__xludf.DUMMYFUNCTION("""COMPUTED_VALUE"""),"")</f>
        <v/>
      </c>
      <c r="B116" s="2" t="str">
        <f ca="1">IFERROR(__xludf.DUMMYFUNCTION("""COMPUTED_VALUE"""),"Monaco")</f>
        <v>Monaco</v>
      </c>
      <c r="C116" s="2">
        <f ca="1">IFERROR(__xludf.DUMMYFUNCTION("""COMPUTED_VALUE"""),43.7333)</f>
        <v>43.7333</v>
      </c>
      <c r="D116" s="2">
        <f ca="1">IFERROR(__xludf.DUMMYFUNCTION("""COMPUTED_VALUE"""),7.4167)</f>
        <v>7.4166999999999996</v>
      </c>
      <c r="E116" s="2">
        <f ca="1">IFERROR(__xludf.DUMMYFUNCTION("""COMPUTED_VALUE"""),0)</f>
        <v>0</v>
      </c>
      <c r="F116" s="2">
        <f ca="1">IFERROR(__xludf.DUMMYFUNCTION("""COMPUTED_VALUE"""),0)</f>
        <v>0</v>
      </c>
      <c r="G116" s="2">
        <f ca="1">IFERROR(__xludf.DUMMYFUNCTION("""COMPUTED_VALUE"""),0)</f>
        <v>0</v>
      </c>
      <c r="H116" s="2">
        <f ca="1">IFERROR(__xludf.DUMMYFUNCTION("""COMPUTED_VALUE"""),0)</f>
        <v>0</v>
      </c>
      <c r="I116" s="2">
        <f ca="1">IFERROR(__xludf.DUMMYFUNCTION("""COMPUTED_VALUE"""),0)</f>
        <v>0</v>
      </c>
      <c r="J116" s="2">
        <f ca="1">IFERROR(__xludf.DUMMYFUNCTION("""COMPUTED_VALUE"""),0)</f>
        <v>0</v>
      </c>
      <c r="K116" s="2">
        <f ca="1">IFERROR(__xludf.DUMMYFUNCTION("""COMPUTED_VALUE"""),0)</f>
        <v>0</v>
      </c>
      <c r="L116" s="2">
        <f ca="1">IFERROR(__xludf.DUMMYFUNCTION("""COMPUTED_VALUE"""),0)</f>
        <v>0</v>
      </c>
      <c r="M116" s="2">
        <f ca="1">IFERROR(__xludf.DUMMYFUNCTION("""COMPUTED_VALUE"""),0)</f>
        <v>0</v>
      </c>
      <c r="N116" s="2">
        <f ca="1">IFERROR(__xludf.DUMMYFUNCTION("""COMPUTED_VALUE"""),0)</f>
        <v>0</v>
      </c>
      <c r="O116" s="2">
        <f ca="1">IFERROR(__xludf.DUMMYFUNCTION("""COMPUTED_VALUE"""),0)</f>
        <v>0</v>
      </c>
      <c r="P116" s="2">
        <f ca="1">IFERROR(__xludf.DUMMYFUNCTION("""COMPUTED_VALUE"""),0)</f>
        <v>0</v>
      </c>
      <c r="Q116" s="2">
        <f ca="1">IFERROR(__xludf.DUMMYFUNCTION("""COMPUTED_VALUE"""),0)</f>
        <v>0</v>
      </c>
      <c r="R116" s="2">
        <f ca="1">IFERROR(__xludf.DUMMYFUNCTION("""COMPUTED_VALUE"""),0)</f>
        <v>0</v>
      </c>
      <c r="S116" s="2">
        <f ca="1">IFERROR(__xludf.DUMMYFUNCTION("""COMPUTED_VALUE"""),0)</f>
        <v>0</v>
      </c>
      <c r="T116" s="2">
        <f ca="1">IFERROR(__xludf.DUMMYFUNCTION("""COMPUTED_VALUE"""),0)</f>
        <v>0</v>
      </c>
      <c r="U116" s="2">
        <f ca="1">IFERROR(__xludf.DUMMYFUNCTION("""COMPUTED_VALUE"""),0)</f>
        <v>0</v>
      </c>
      <c r="V116" s="2">
        <f ca="1">IFERROR(__xludf.DUMMYFUNCTION("""COMPUTED_VALUE"""),0)</f>
        <v>0</v>
      </c>
      <c r="W116" s="2">
        <f ca="1">IFERROR(__xludf.DUMMYFUNCTION("""COMPUTED_VALUE"""),0)</f>
        <v>0</v>
      </c>
      <c r="X116" s="2">
        <f ca="1">IFERROR(__xludf.DUMMYFUNCTION("""COMPUTED_VALUE"""),0)</f>
        <v>0</v>
      </c>
      <c r="Y116" s="2">
        <f ca="1">IFERROR(__xludf.DUMMYFUNCTION("""COMPUTED_VALUE"""),0)</f>
        <v>0</v>
      </c>
      <c r="Z116" s="2">
        <f ca="1">IFERROR(__xludf.DUMMYFUNCTION("""COMPUTED_VALUE"""),0)</f>
        <v>0</v>
      </c>
      <c r="AA116" s="2">
        <f ca="1">IFERROR(__xludf.DUMMYFUNCTION("""COMPUTED_VALUE"""),0)</f>
        <v>0</v>
      </c>
      <c r="AB116" s="2">
        <f ca="1">IFERROR(__xludf.DUMMYFUNCTION("""COMPUTED_VALUE"""),0)</f>
        <v>0</v>
      </c>
      <c r="AC116" s="2">
        <f ca="1">IFERROR(__xludf.DUMMYFUNCTION("""COMPUTED_VALUE"""),0)</f>
        <v>0</v>
      </c>
      <c r="AD116" s="2">
        <f ca="1">IFERROR(__xludf.DUMMYFUNCTION("""COMPUTED_VALUE"""),0)</f>
        <v>0</v>
      </c>
      <c r="AE116" s="2">
        <f ca="1">IFERROR(__xludf.DUMMYFUNCTION("""COMPUTED_VALUE"""),0)</f>
        <v>0</v>
      </c>
      <c r="AF116" s="2">
        <f ca="1">IFERROR(__xludf.DUMMYFUNCTION("""COMPUTED_VALUE"""),0)</f>
        <v>0</v>
      </c>
      <c r="AG116" s="2">
        <f ca="1">IFERROR(__xludf.DUMMYFUNCTION("""COMPUTED_VALUE"""),0)</f>
        <v>0</v>
      </c>
      <c r="AH116" s="2">
        <f ca="1">IFERROR(__xludf.DUMMYFUNCTION("""COMPUTED_VALUE"""),0)</f>
        <v>0</v>
      </c>
      <c r="AI116" s="2">
        <f ca="1">IFERROR(__xludf.DUMMYFUNCTION("""COMPUTED_VALUE"""),0)</f>
        <v>0</v>
      </c>
      <c r="AJ116" s="2">
        <f ca="1">IFERROR(__xludf.DUMMYFUNCTION("""COMPUTED_VALUE"""),0)</f>
        <v>0</v>
      </c>
      <c r="AK116" s="2">
        <f ca="1">IFERROR(__xludf.DUMMYFUNCTION("""COMPUTED_VALUE"""),0)</f>
        <v>0</v>
      </c>
      <c r="AL116" s="2">
        <f ca="1">IFERROR(__xludf.DUMMYFUNCTION("""COMPUTED_VALUE"""),0)</f>
        <v>0</v>
      </c>
      <c r="AM116" s="2">
        <f ca="1">IFERROR(__xludf.DUMMYFUNCTION("""COMPUTED_VALUE"""),0)</f>
        <v>0</v>
      </c>
      <c r="AN116" s="2">
        <f ca="1">IFERROR(__xludf.DUMMYFUNCTION("""COMPUTED_VALUE"""),0)</f>
        <v>0</v>
      </c>
      <c r="AO116" s="2">
        <f ca="1">IFERROR(__xludf.DUMMYFUNCTION("""COMPUTED_VALUE"""),0)</f>
        <v>0</v>
      </c>
      <c r="AP116" s="2">
        <f ca="1">IFERROR(__xludf.DUMMYFUNCTION("""COMPUTED_VALUE"""),0)</f>
        <v>0</v>
      </c>
      <c r="AQ116" s="2">
        <f ca="1">IFERROR(__xludf.DUMMYFUNCTION("""COMPUTED_VALUE"""),1)</f>
        <v>1</v>
      </c>
      <c r="AR116" s="2">
        <f ca="1">IFERROR(__xludf.DUMMYFUNCTION("""COMPUTED_VALUE"""),1)</f>
        <v>1</v>
      </c>
      <c r="AS116" s="2">
        <f ca="1">IFERROR(__xludf.DUMMYFUNCTION("""COMPUTED_VALUE"""),1)</f>
        <v>1</v>
      </c>
      <c r="AT116" s="2">
        <f ca="1">IFERROR(__xludf.DUMMYFUNCTION("""COMPUTED_VALUE"""),1)</f>
        <v>1</v>
      </c>
      <c r="AU116" s="2">
        <f ca="1">IFERROR(__xludf.DUMMYFUNCTION("""COMPUTED_VALUE"""),1)</f>
        <v>1</v>
      </c>
    </row>
    <row r="117" spans="1:47" ht="12.5" x14ac:dyDescent="0.25">
      <c r="A117" s="2" t="str">
        <f ca="1">IFERROR(__xludf.DUMMYFUNCTION("""COMPUTED_VALUE"""),"")</f>
        <v/>
      </c>
      <c r="B117" s="2" t="str">
        <f ca="1">IFERROR(__xludf.DUMMYFUNCTION("""COMPUTED_VALUE"""),"Qatar")</f>
        <v>Qatar</v>
      </c>
      <c r="C117" s="2">
        <f ca="1">IFERROR(__xludf.DUMMYFUNCTION("""COMPUTED_VALUE"""),25.3548)</f>
        <v>25.354800000000001</v>
      </c>
      <c r="D117" s="2">
        <f ca="1">IFERROR(__xludf.DUMMYFUNCTION("""COMPUTED_VALUE"""),51.1839)</f>
        <v>51.183900000000001</v>
      </c>
      <c r="E117" s="2">
        <f ca="1">IFERROR(__xludf.DUMMYFUNCTION("""COMPUTED_VALUE"""),0)</f>
        <v>0</v>
      </c>
      <c r="F117" s="2">
        <f ca="1">IFERROR(__xludf.DUMMYFUNCTION("""COMPUTED_VALUE"""),0)</f>
        <v>0</v>
      </c>
      <c r="G117" s="2">
        <f ca="1">IFERROR(__xludf.DUMMYFUNCTION("""COMPUTED_VALUE"""),0)</f>
        <v>0</v>
      </c>
      <c r="H117" s="2">
        <f ca="1">IFERROR(__xludf.DUMMYFUNCTION("""COMPUTED_VALUE"""),0)</f>
        <v>0</v>
      </c>
      <c r="I117" s="2">
        <f ca="1">IFERROR(__xludf.DUMMYFUNCTION("""COMPUTED_VALUE"""),0)</f>
        <v>0</v>
      </c>
      <c r="J117" s="2">
        <f ca="1">IFERROR(__xludf.DUMMYFUNCTION("""COMPUTED_VALUE"""),0)</f>
        <v>0</v>
      </c>
      <c r="K117" s="2">
        <f ca="1">IFERROR(__xludf.DUMMYFUNCTION("""COMPUTED_VALUE"""),0)</f>
        <v>0</v>
      </c>
      <c r="L117" s="2">
        <f ca="1">IFERROR(__xludf.DUMMYFUNCTION("""COMPUTED_VALUE"""),0)</f>
        <v>0</v>
      </c>
      <c r="M117" s="2">
        <f ca="1">IFERROR(__xludf.DUMMYFUNCTION("""COMPUTED_VALUE"""),0)</f>
        <v>0</v>
      </c>
      <c r="N117" s="2">
        <f ca="1">IFERROR(__xludf.DUMMYFUNCTION("""COMPUTED_VALUE"""),0)</f>
        <v>0</v>
      </c>
      <c r="O117" s="2">
        <f ca="1">IFERROR(__xludf.DUMMYFUNCTION("""COMPUTED_VALUE"""),0)</f>
        <v>0</v>
      </c>
      <c r="P117" s="2">
        <f ca="1">IFERROR(__xludf.DUMMYFUNCTION("""COMPUTED_VALUE"""),0)</f>
        <v>0</v>
      </c>
      <c r="Q117" s="2">
        <f ca="1">IFERROR(__xludf.DUMMYFUNCTION("""COMPUTED_VALUE"""),0)</f>
        <v>0</v>
      </c>
      <c r="R117" s="2">
        <f ca="1">IFERROR(__xludf.DUMMYFUNCTION("""COMPUTED_VALUE"""),0)</f>
        <v>0</v>
      </c>
      <c r="S117" s="2">
        <f ca="1">IFERROR(__xludf.DUMMYFUNCTION("""COMPUTED_VALUE"""),0)</f>
        <v>0</v>
      </c>
      <c r="T117" s="2">
        <f ca="1">IFERROR(__xludf.DUMMYFUNCTION("""COMPUTED_VALUE"""),0)</f>
        <v>0</v>
      </c>
      <c r="U117" s="2">
        <f ca="1">IFERROR(__xludf.DUMMYFUNCTION("""COMPUTED_VALUE"""),0)</f>
        <v>0</v>
      </c>
      <c r="V117" s="2">
        <f ca="1">IFERROR(__xludf.DUMMYFUNCTION("""COMPUTED_VALUE"""),0)</f>
        <v>0</v>
      </c>
      <c r="W117" s="2">
        <f ca="1">IFERROR(__xludf.DUMMYFUNCTION("""COMPUTED_VALUE"""),0)</f>
        <v>0</v>
      </c>
      <c r="X117" s="2">
        <f ca="1">IFERROR(__xludf.DUMMYFUNCTION("""COMPUTED_VALUE"""),0)</f>
        <v>0</v>
      </c>
      <c r="Y117" s="2">
        <f ca="1">IFERROR(__xludf.DUMMYFUNCTION("""COMPUTED_VALUE"""),0)</f>
        <v>0</v>
      </c>
      <c r="Z117" s="2">
        <f ca="1">IFERROR(__xludf.DUMMYFUNCTION("""COMPUTED_VALUE"""),0)</f>
        <v>0</v>
      </c>
      <c r="AA117" s="2">
        <f ca="1">IFERROR(__xludf.DUMMYFUNCTION("""COMPUTED_VALUE"""),0)</f>
        <v>0</v>
      </c>
      <c r="AB117" s="2">
        <f ca="1">IFERROR(__xludf.DUMMYFUNCTION("""COMPUTED_VALUE"""),0)</f>
        <v>0</v>
      </c>
      <c r="AC117" s="2">
        <f ca="1">IFERROR(__xludf.DUMMYFUNCTION("""COMPUTED_VALUE"""),0)</f>
        <v>0</v>
      </c>
      <c r="AD117" s="2">
        <f ca="1">IFERROR(__xludf.DUMMYFUNCTION("""COMPUTED_VALUE"""),0)</f>
        <v>0</v>
      </c>
      <c r="AE117" s="2">
        <f ca="1">IFERROR(__xludf.DUMMYFUNCTION("""COMPUTED_VALUE"""),0)</f>
        <v>0</v>
      </c>
      <c r="AF117" s="2">
        <f ca="1">IFERROR(__xludf.DUMMYFUNCTION("""COMPUTED_VALUE"""),0)</f>
        <v>0</v>
      </c>
      <c r="AG117" s="2">
        <f ca="1">IFERROR(__xludf.DUMMYFUNCTION("""COMPUTED_VALUE"""),0)</f>
        <v>0</v>
      </c>
      <c r="AH117" s="2">
        <f ca="1">IFERROR(__xludf.DUMMYFUNCTION("""COMPUTED_VALUE"""),0)</f>
        <v>0</v>
      </c>
      <c r="AI117" s="2">
        <f ca="1">IFERROR(__xludf.DUMMYFUNCTION("""COMPUTED_VALUE"""),0)</f>
        <v>0</v>
      </c>
      <c r="AJ117" s="2">
        <f ca="1">IFERROR(__xludf.DUMMYFUNCTION("""COMPUTED_VALUE"""),0)</f>
        <v>0</v>
      </c>
      <c r="AK117" s="2">
        <f ca="1">IFERROR(__xludf.DUMMYFUNCTION("""COMPUTED_VALUE"""),0)</f>
        <v>0</v>
      </c>
      <c r="AL117" s="2">
        <f ca="1">IFERROR(__xludf.DUMMYFUNCTION("""COMPUTED_VALUE"""),0)</f>
        <v>0</v>
      </c>
      <c r="AM117" s="2">
        <f ca="1">IFERROR(__xludf.DUMMYFUNCTION("""COMPUTED_VALUE"""),0)</f>
        <v>0</v>
      </c>
      <c r="AN117" s="2">
        <f ca="1">IFERROR(__xludf.DUMMYFUNCTION("""COMPUTED_VALUE"""),0)</f>
        <v>0</v>
      </c>
      <c r="AO117" s="2">
        <f ca="1">IFERROR(__xludf.DUMMYFUNCTION("""COMPUTED_VALUE"""),0)</f>
        <v>0</v>
      </c>
      <c r="AP117" s="2">
        <f ca="1">IFERROR(__xludf.DUMMYFUNCTION("""COMPUTED_VALUE"""),0)</f>
        <v>0</v>
      </c>
      <c r="AQ117" s="2">
        <f ca="1">IFERROR(__xludf.DUMMYFUNCTION("""COMPUTED_VALUE"""),1)</f>
        <v>1</v>
      </c>
      <c r="AR117" s="2">
        <f ca="1">IFERROR(__xludf.DUMMYFUNCTION("""COMPUTED_VALUE"""),3)</f>
        <v>3</v>
      </c>
      <c r="AS117" s="2">
        <f ca="1">IFERROR(__xludf.DUMMYFUNCTION("""COMPUTED_VALUE"""),3)</f>
        <v>3</v>
      </c>
      <c r="AT117" s="2">
        <f ca="1">IFERROR(__xludf.DUMMYFUNCTION("""COMPUTED_VALUE"""),7)</f>
        <v>7</v>
      </c>
      <c r="AU117" s="2">
        <f ca="1">IFERROR(__xludf.DUMMYFUNCTION("""COMPUTED_VALUE"""),8)</f>
        <v>8</v>
      </c>
    </row>
    <row r="118" spans="1:47" ht="12.5" x14ac:dyDescent="0.25">
      <c r="A118" s="2" t="str">
        <f ca="1">IFERROR(__xludf.DUMMYFUNCTION("""COMPUTED_VALUE"""),"Snohomish County, WA")</f>
        <v>Snohomish County, WA</v>
      </c>
      <c r="B118" s="2" t="str">
        <f ca="1">IFERROR(__xludf.DUMMYFUNCTION("""COMPUTED_VALUE"""),"US")</f>
        <v>US</v>
      </c>
      <c r="C118" s="2">
        <f ca="1">IFERROR(__xludf.DUMMYFUNCTION("""COMPUTED_VALUE"""),48.033)</f>
        <v>48.033000000000001</v>
      </c>
      <c r="D118" s="2">
        <f ca="1">IFERROR(__xludf.DUMMYFUNCTION("""COMPUTED_VALUE"""),-121.8339)</f>
        <v>-121.8339</v>
      </c>
      <c r="E118" s="2">
        <f ca="1">IFERROR(__xludf.DUMMYFUNCTION("""COMPUTED_VALUE"""),0)</f>
        <v>0</v>
      </c>
      <c r="F118" s="2">
        <f ca="1">IFERROR(__xludf.DUMMYFUNCTION("""COMPUTED_VALUE"""),0)</f>
        <v>0</v>
      </c>
      <c r="G118" s="2">
        <f ca="1">IFERROR(__xludf.DUMMYFUNCTION("""COMPUTED_VALUE"""),0)</f>
        <v>0</v>
      </c>
      <c r="H118" s="2">
        <f ca="1">IFERROR(__xludf.DUMMYFUNCTION("""COMPUTED_VALUE"""),0)</f>
        <v>0</v>
      </c>
      <c r="I118" s="2">
        <f ca="1">IFERROR(__xludf.DUMMYFUNCTION("""COMPUTED_VALUE"""),0)</f>
        <v>0</v>
      </c>
      <c r="J118" s="2">
        <f ca="1">IFERROR(__xludf.DUMMYFUNCTION("""COMPUTED_VALUE"""),0)</f>
        <v>0</v>
      </c>
      <c r="K118" s="2">
        <f ca="1">IFERROR(__xludf.DUMMYFUNCTION("""COMPUTED_VALUE"""),0)</f>
        <v>0</v>
      </c>
      <c r="L118" s="2">
        <f ca="1">IFERROR(__xludf.DUMMYFUNCTION("""COMPUTED_VALUE"""),0)</f>
        <v>0</v>
      </c>
      <c r="M118" s="2">
        <f ca="1">IFERROR(__xludf.DUMMYFUNCTION("""COMPUTED_VALUE"""),0)</f>
        <v>0</v>
      </c>
      <c r="N118" s="2">
        <f ca="1">IFERROR(__xludf.DUMMYFUNCTION("""COMPUTED_VALUE"""),0)</f>
        <v>0</v>
      </c>
      <c r="O118" s="2">
        <f ca="1">IFERROR(__xludf.DUMMYFUNCTION("""COMPUTED_VALUE"""),0)</f>
        <v>0</v>
      </c>
      <c r="P118" s="2">
        <f ca="1">IFERROR(__xludf.DUMMYFUNCTION("""COMPUTED_VALUE"""),0)</f>
        <v>0</v>
      </c>
      <c r="Q118" s="2">
        <f ca="1">IFERROR(__xludf.DUMMYFUNCTION("""COMPUTED_VALUE"""),0)</f>
        <v>0</v>
      </c>
      <c r="R118" s="2">
        <f ca="1">IFERROR(__xludf.DUMMYFUNCTION("""COMPUTED_VALUE"""),0)</f>
        <v>0</v>
      </c>
      <c r="S118" s="2">
        <f ca="1">IFERROR(__xludf.DUMMYFUNCTION("""COMPUTED_VALUE"""),0)</f>
        <v>0</v>
      </c>
      <c r="T118" s="2">
        <f ca="1">IFERROR(__xludf.DUMMYFUNCTION("""COMPUTED_VALUE"""),0)</f>
        <v>0</v>
      </c>
      <c r="U118" s="2">
        <f ca="1">IFERROR(__xludf.DUMMYFUNCTION("""COMPUTED_VALUE"""),0)</f>
        <v>0</v>
      </c>
      <c r="V118" s="2">
        <f ca="1">IFERROR(__xludf.DUMMYFUNCTION("""COMPUTED_VALUE"""),0)</f>
        <v>0</v>
      </c>
      <c r="W118" s="2">
        <f ca="1">IFERROR(__xludf.DUMMYFUNCTION("""COMPUTED_VALUE"""),0)</f>
        <v>0</v>
      </c>
      <c r="X118" s="2">
        <f ca="1">IFERROR(__xludf.DUMMYFUNCTION("""COMPUTED_VALUE"""),0)</f>
        <v>0</v>
      </c>
      <c r="Y118" s="2">
        <f ca="1">IFERROR(__xludf.DUMMYFUNCTION("""COMPUTED_VALUE"""),0)</f>
        <v>0</v>
      </c>
      <c r="Z118" s="2">
        <f ca="1">IFERROR(__xludf.DUMMYFUNCTION("""COMPUTED_VALUE"""),0)</f>
        <v>0</v>
      </c>
      <c r="AA118" s="2">
        <f ca="1">IFERROR(__xludf.DUMMYFUNCTION("""COMPUTED_VALUE"""),0)</f>
        <v>0</v>
      </c>
      <c r="AB118" s="2">
        <f ca="1">IFERROR(__xludf.DUMMYFUNCTION("""COMPUTED_VALUE"""),0)</f>
        <v>0</v>
      </c>
      <c r="AC118" s="2">
        <f ca="1">IFERROR(__xludf.DUMMYFUNCTION("""COMPUTED_VALUE"""),0)</f>
        <v>0</v>
      </c>
      <c r="AD118" s="2">
        <f ca="1">IFERROR(__xludf.DUMMYFUNCTION("""COMPUTED_VALUE"""),0)</f>
        <v>0</v>
      </c>
      <c r="AE118" s="2">
        <f ca="1">IFERROR(__xludf.DUMMYFUNCTION("""COMPUTED_VALUE"""),0)</f>
        <v>0</v>
      </c>
      <c r="AF118" s="2">
        <f ca="1">IFERROR(__xludf.DUMMYFUNCTION("""COMPUTED_VALUE"""),0)</f>
        <v>0</v>
      </c>
      <c r="AG118" s="2">
        <f ca="1">IFERROR(__xludf.DUMMYFUNCTION("""COMPUTED_VALUE"""),0)</f>
        <v>0</v>
      </c>
      <c r="AH118" s="2">
        <f ca="1">IFERROR(__xludf.DUMMYFUNCTION("""COMPUTED_VALUE"""),0)</f>
        <v>0</v>
      </c>
      <c r="AI118" s="2">
        <f ca="1">IFERROR(__xludf.DUMMYFUNCTION("""COMPUTED_VALUE"""),0)</f>
        <v>0</v>
      </c>
      <c r="AJ118" s="2">
        <f ca="1">IFERROR(__xludf.DUMMYFUNCTION("""COMPUTED_VALUE"""),0)</f>
        <v>0</v>
      </c>
      <c r="AK118" s="2">
        <f ca="1">IFERROR(__xludf.DUMMYFUNCTION("""COMPUTED_VALUE"""),0)</f>
        <v>0</v>
      </c>
      <c r="AL118" s="2">
        <f ca="1">IFERROR(__xludf.DUMMYFUNCTION("""COMPUTED_VALUE"""),0)</f>
        <v>0</v>
      </c>
      <c r="AM118" s="2">
        <f ca="1">IFERROR(__xludf.DUMMYFUNCTION("""COMPUTED_VALUE"""),0)</f>
        <v>0</v>
      </c>
      <c r="AN118" s="2">
        <f ca="1">IFERROR(__xludf.DUMMYFUNCTION("""COMPUTED_VALUE"""),0)</f>
        <v>0</v>
      </c>
      <c r="AO118" s="2">
        <f ca="1">IFERROR(__xludf.DUMMYFUNCTION("""COMPUTED_VALUE"""),0)</f>
        <v>0</v>
      </c>
      <c r="AP118" s="2">
        <f ca="1">IFERROR(__xludf.DUMMYFUNCTION("""COMPUTED_VALUE"""),0)</f>
        <v>0</v>
      </c>
      <c r="AQ118" s="2">
        <f ca="1">IFERROR(__xludf.DUMMYFUNCTION("""COMPUTED_VALUE"""),1)</f>
        <v>1</v>
      </c>
      <c r="AR118" s="2">
        <f ca="1">IFERROR(__xludf.DUMMYFUNCTION("""COMPUTED_VALUE"""),2)</f>
        <v>2</v>
      </c>
      <c r="AS118" s="2">
        <f ca="1">IFERROR(__xludf.DUMMYFUNCTION("""COMPUTED_VALUE"""),4)</f>
        <v>4</v>
      </c>
      <c r="AT118" s="2">
        <f ca="1">IFERROR(__xludf.DUMMYFUNCTION("""COMPUTED_VALUE"""),6)</f>
        <v>6</v>
      </c>
      <c r="AU118" s="2">
        <f ca="1">IFERROR(__xludf.DUMMYFUNCTION("""COMPUTED_VALUE"""),8)</f>
        <v>8</v>
      </c>
    </row>
    <row r="119" spans="1:47" ht="12.5" x14ac:dyDescent="0.25">
      <c r="A119" s="2" t="str">
        <f ca="1">IFERROR(__xludf.DUMMYFUNCTION("""COMPUTED_VALUE"""),"")</f>
        <v/>
      </c>
      <c r="B119" s="2" t="str">
        <f ca="1">IFERROR(__xludf.DUMMYFUNCTION("""COMPUTED_VALUE"""),"Ecuador")</f>
        <v>Ecuador</v>
      </c>
      <c r="C119" s="2">
        <f ca="1">IFERROR(__xludf.DUMMYFUNCTION("""COMPUTED_VALUE"""),-1.8312)</f>
        <v>-1.8311999999999999</v>
      </c>
      <c r="D119" s="2">
        <f ca="1">IFERROR(__xludf.DUMMYFUNCTION("""COMPUTED_VALUE"""),-78.1834)</f>
        <v>-78.183400000000006</v>
      </c>
      <c r="E119" s="2">
        <f ca="1">IFERROR(__xludf.DUMMYFUNCTION("""COMPUTED_VALUE"""),0)</f>
        <v>0</v>
      </c>
      <c r="F119" s="2">
        <f ca="1">IFERROR(__xludf.DUMMYFUNCTION("""COMPUTED_VALUE"""),0)</f>
        <v>0</v>
      </c>
      <c r="G119" s="2">
        <f ca="1">IFERROR(__xludf.DUMMYFUNCTION("""COMPUTED_VALUE"""),0)</f>
        <v>0</v>
      </c>
      <c r="H119" s="2">
        <f ca="1">IFERROR(__xludf.DUMMYFUNCTION("""COMPUTED_VALUE"""),0)</f>
        <v>0</v>
      </c>
      <c r="I119" s="2">
        <f ca="1">IFERROR(__xludf.DUMMYFUNCTION("""COMPUTED_VALUE"""),0)</f>
        <v>0</v>
      </c>
      <c r="J119" s="2">
        <f ca="1">IFERROR(__xludf.DUMMYFUNCTION("""COMPUTED_VALUE"""),0)</f>
        <v>0</v>
      </c>
      <c r="K119" s="2">
        <f ca="1">IFERROR(__xludf.DUMMYFUNCTION("""COMPUTED_VALUE"""),0)</f>
        <v>0</v>
      </c>
      <c r="L119" s="2">
        <f ca="1">IFERROR(__xludf.DUMMYFUNCTION("""COMPUTED_VALUE"""),0)</f>
        <v>0</v>
      </c>
      <c r="M119" s="2">
        <f ca="1">IFERROR(__xludf.DUMMYFUNCTION("""COMPUTED_VALUE"""),0)</f>
        <v>0</v>
      </c>
      <c r="N119" s="2">
        <f ca="1">IFERROR(__xludf.DUMMYFUNCTION("""COMPUTED_VALUE"""),0)</f>
        <v>0</v>
      </c>
      <c r="O119" s="2">
        <f ca="1">IFERROR(__xludf.DUMMYFUNCTION("""COMPUTED_VALUE"""),0)</f>
        <v>0</v>
      </c>
      <c r="P119" s="2">
        <f ca="1">IFERROR(__xludf.DUMMYFUNCTION("""COMPUTED_VALUE"""),0)</f>
        <v>0</v>
      </c>
      <c r="Q119" s="2">
        <f ca="1">IFERROR(__xludf.DUMMYFUNCTION("""COMPUTED_VALUE"""),0)</f>
        <v>0</v>
      </c>
      <c r="R119" s="2">
        <f ca="1">IFERROR(__xludf.DUMMYFUNCTION("""COMPUTED_VALUE"""),0)</f>
        <v>0</v>
      </c>
      <c r="S119" s="2">
        <f ca="1">IFERROR(__xludf.DUMMYFUNCTION("""COMPUTED_VALUE"""),0)</f>
        <v>0</v>
      </c>
      <c r="T119" s="2">
        <f ca="1">IFERROR(__xludf.DUMMYFUNCTION("""COMPUTED_VALUE"""),0)</f>
        <v>0</v>
      </c>
      <c r="U119" s="2">
        <f ca="1">IFERROR(__xludf.DUMMYFUNCTION("""COMPUTED_VALUE"""),0)</f>
        <v>0</v>
      </c>
      <c r="V119" s="2">
        <f ca="1">IFERROR(__xludf.DUMMYFUNCTION("""COMPUTED_VALUE"""),0)</f>
        <v>0</v>
      </c>
      <c r="W119" s="2">
        <f ca="1">IFERROR(__xludf.DUMMYFUNCTION("""COMPUTED_VALUE"""),0)</f>
        <v>0</v>
      </c>
      <c r="X119" s="2">
        <f ca="1">IFERROR(__xludf.DUMMYFUNCTION("""COMPUTED_VALUE"""),0)</f>
        <v>0</v>
      </c>
      <c r="Y119" s="2">
        <f ca="1">IFERROR(__xludf.DUMMYFUNCTION("""COMPUTED_VALUE"""),0)</f>
        <v>0</v>
      </c>
      <c r="Z119" s="2">
        <f ca="1">IFERROR(__xludf.DUMMYFUNCTION("""COMPUTED_VALUE"""),0)</f>
        <v>0</v>
      </c>
      <c r="AA119" s="2">
        <f ca="1">IFERROR(__xludf.DUMMYFUNCTION("""COMPUTED_VALUE"""),0)</f>
        <v>0</v>
      </c>
      <c r="AB119" s="2">
        <f ca="1">IFERROR(__xludf.DUMMYFUNCTION("""COMPUTED_VALUE"""),0)</f>
        <v>0</v>
      </c>
      <c r="AC119" s="2">
        <f ca="1">IFERROR(__xludf.DUMMYFUNCTION("""COMPUTED_VALUE"""),0)</f>
        <v>0</v>
      </c>
      <c r="AD119" s="2">
        <f ca="1">IFERROR(__xludf.DUMMYFUNCTION("""COMPUTED_VALUE"""),0)</f>
        <v>0</v>
      </c>
      <c r="AE119" s="2">
        <f ca="1">IFERROR(__xludf.DUMMYFUNCTION("""COMPUTED_VALUE"""),0)</f>
        <v>0</v>
      </c>
      <c r="AF119" s="2">
        <f ca="1">IFERROR(__xludf.DUMMYFUNCTION("""COMPUTED_VALUE"""),0)</f>
        <v>0</v>
      </c>
      <c r="AG119" s="2">
        <f ca="1">IFERROR(__xludf.DUMMYFUNCTION("""COMPUTED_VALUE"""),0)</f>
        <v>0</v>
      </c>
      <c r="AH119" s="2">
        <f ca="1">IFERROR(__xludf.DUMMYFUNCTION("""COMPUTED_VALUE"""),0)</f>
        <v>0</v>
      </c>
      <c r="AI119" s="2">
        <f ca="1">IFERROR(__xludf.DUMMYFUNCTION("""COMPUTED_VALUE"""),0)</f>
        <v>0</v>
      </c>
      <c r="AJ119" s="2">
        <f ca="1">IFERROR(__xludf.DUMMYFUNCTION("""COMPUTED_VALUE"""),0)</f>
        <v>0</v>
      </c>
      <c r="AK119" s="2">
        <f ca="1">IFERROR(__xludf.DUMMYFUNCTION("""COMPUTED_VALUE"""),0)</f>
        <v>0</v>
      </c>
      <c r="AL119" s="2">
        <f ca="1">IFERROR(__xludf.DUMMYFUNCTION("""COMPUTED_VALUE"""),0)</f>
        <v>0</v>
      </c>
      <c r="AM119" s="2">
        <f ca="1">IFERROR(__xludf.DUMMYFUNCTION("""COMPUTED_VALUE"""),0)</f>
        <v>0</v>
      </c>
      <c r="AN119" s="2">
        <f ca="1">IFERROR(__xludf.DUMMYFUNCTION("""COMPUTED_VALUE"""),0)</f>
        <v>0</v>
      </c>
      <c r="AO119" s="2">
        <f ca="1">IFERROR(__xludf.DUMMYFUNCTION("""COMPUTED_VALUE"""),0)</f>
        <v>0</v>
      </c>
      <c r="AP119" s="2">
        <f ca="1">IFERROR(__xludf.DUMMYFUNCTION("""COMPUTED_VALUE"""),0)</f>
        <v>0</v>
      </c>
      <c r="AQ119" s="2">
        <f ca="1">IFERROR(__xludf.DUMMYFUNCTION("""COMPUTED_VALUE"""),0)</f>
        <v>0</v>
      </c>
      <c r="AR119" s="2">
        <f ca="1">IFERROR(__xludf.DUMMYFUNCTION("""COMPUTED_VALUE"""),6)</f>
        <v>6</v>
      </c>
      <c r="AS119" s="2">
        <f ca="1">IFERROR(__xludf.DUMMYFUNCTION("""COMPUTED_VALUE"""),6)</f>
        <v>6</v>
      </c>
      <c r="AT119" s="2">
        <f ca="1">IFERROR(__xludf.DUMMYFUNCTION("""COMPUTED_VALUE"""),7)</f>
        <v>7</v>
      </c>
      <c r="AU119" s="2">
        <f ca="1">IFERROR(__xludf.DUMMYFUNCTION("""COMPUTED_VALUE"""),10)</f>
        <v>10</v>
      </c>
    </row>
    <row r="120" spans="1:47" ht="12.5" x14ac:dyDescent="0.25">
      <c r="A120" s="2" t="str">
        <f ca="1">IFERROR(__xludf.DUMMYFUNCTION("""COMPUTED_VALUE"""),"")</f>
        <v/>
      </c>
      <c r="B120" s="2" t="str">
        <f ca="1">IFERROR(__xludf.DUMMYFUNCTION("""COMPUTED_VALUE"""),"Azerbaijan")</f>
        <v>Azerbaijan</v>
      </c>
      <c r="C120" s="2">
        <f ca="1">IFERROR(__xludf.DUMMYFUNCTION("""COMPUTED_VALUE"""),40.1431)</f>
        <v>40.143099999999997</v>
      </c>
      <c r="D120" s="2">
        <f ca="1">IFERROR(__xludf.DUMMYFUNCTION("""COMPUTED_VALUE"""),47.5769)</f>
        <v>47.576900000000002</v>
      </c>
      <c r="E120" s="2">
        <f ca="1">IFERROR(__xludf.DUMMYFUNCTION("""COMPUTED_VALUE"""),0)</f>
        <v>0</v>
      </c>
      <c r="F120" s="2">
        <f ca="1">IFERROR(__xludf.DUMMYFUNCTION("""COMPUTED_VALUE"""),0)</f>
        <v>0</v>
      </c>
      <c r="G120" s="2">
        <f ca="1">IFERROR(__xludf.DUMMYFUNCTION("""COMPUTED_VALUE"""),0)</f>
        <v>0</v>
      </c>
      <c r="H120" s="2">
        <f ca="1">IFERROR(__xludf.DUMMYFUNCTION("""COMPUTED_VALUE"""),0)</f>
        <v>0</v>
      </c>
      <c r="I120" s="2">
        <f ca="1">IFERROR(__xludf.DUMMYFUNCTION("""COMPUTED_VALUE"""),0)</f>
        <v>0</v>
      </c>
      <c r="J120" s="2">
        <f ca="1">IFERROR(__xludf.DUMMYFUNCTION("""COMPUTED_VALUE"""),0)</f>
        <v>0</v>
      </c>
      <c r="K120" s="2">
        <f ca="1">IFERROR(__xludf.DUMMYFUNCTION("""COMPUTED_VALUE"""),0)</f>
        <v>0</v>
      </c>
      <c r="L120" s="2">
        <f ca="1">IFERROR(__xludf.DUMMYFUNCTION("""COMPUTED_VALUE"""),0)</f>
        <v>0</v>
      </c>
      <c r="M120" s="2">
        <f ca="1">IFERROR(__xludf.DUMMYFUNCTION("""COMPUTED_VALUE"""),0)</f>
        <v>0</v>
      </c>
      <c r="N120" s="2">
        <f ca="1">IFERROR(__xludf.DUMMYFUNCTION("""COMPUTED_VALUE"""),0)</f>
        <v>0</v>
      </c>
      <c r="O120" s="2">
        <f ca="1">IFERROR(__xludf.DUMMYFUNCTION("""COMPUTED_VALUE"""),0)</f>
        <v>0</v>
      </c>
      <c r="P120" s="2">
        <f ca="1">IFERROR(__xludf.DUMMYFUNCTION("""COMPUTED_VALUE"""),0)</f>
        <v>0</v>
      </c>
      <c r="Q120" s="2">
        <f ca="1">IFERROR(__xludf.DUMMYFUNCTION("""COMPUTED_VALUE"""),0)</f>
        <v>0</v>
      </c>
      <c r="R120" s="2">
        <f ca="1">IFERROR(__xludf.DUMMYFUNCTION("""COMPUTED_VALUE"""),0)</f>
        <v>0</v>
      </c>
      <c r="S120" s="2">
        <f ca="1">IFERROR(__xludf.DUMMYFUNCTION("""COMPUTED_VALUE"""),0)</f>
        <v>0</v>
      </c>
      <c r="T120" s="2">
        <f ca="1">IFERROR(__xludf.DUMMYFUNCTION("""COMPUTED_VALUE"""),0)</f>
        <v>0</v>
      </c>
      <c r="U120" s="2">
        <f ca="1">IFERROR(__xludf.DUMMYFUNCTION("""COMPUTED_VALUE"""),0)</f>
        <v>0</v>
      </c>
      <c r="V120" s="2">
        <f ca="1">IFERROR(__xludf.DUMMYFUNCTION("""COMPUTED_VALUE"""),0)</f>
        <v>0</v>
      </c>
      <c r="W120" s="2">
        <f ca="1">IFERROR(__xludf.DUMMYFUNCTION("""COMPUTED_VALUE"""),0)</f>
        <v>0</v>
      </c>
      <c r="X120" s="2">
        <f ca="1">IFERROR(__xludf.DUMMYFUNCTION("""COMPUTED_VALUE"""),0)</f>
        <v>0</v>
      </c>
      <c r="Y120" s="2">
        <f ca="1">IFERROR(__xludf.DUMMYFUNCTION("""COMPUTED_VALUE"""),0)</f>
        <v>0</v>
      </c>
      <c r="Z120" s="2">
        <f ca="1">IFERROR(__xludf.DUMMYFUNCTION("""COMPUTED_VALUE"""),0)</f>
        <v>0</v>
      </c>
      <c r="AA120" s="2">
        <f ca="1">IFERROR(__xludf.DUMMYFUNCTION("""COMPUTED_VALUE"""),0)</f>
        <v>0</v>
      </c>
      <c r="AB120" s="2">
        <f ca="1">IFERROR(__xludf.DUMMYFUNCTION("""COMPUTED_VALUE"""),0)</f>
        <v>0</v>
      </c>
      <c r="AC120" s="2">
        <f ca="1">IFERROR(__xludf.DUMMYFUNCTION("""COMPUTED_VALUE"""),0)</f>
        <v>0</v>
      </c>
      <c r="AD120" s="2">
        <f ca="1">IFERROR(__xludf.DUMMYFUNCTION("""COMPUTED_VALUE"""),0)</f>
        <v>0</v>
      </c>
      <c r="AE120" s="2">
        <f ca="1">IFERROR(__xludf.DUMMYFUNCTION("""COMPUTED_VALUE"""),0)</f>
        <v>0</v>
      </c>
      <c r="AF120" s="2">
        <f ca="1">IFERROR(__xludf.DUMMYFUNCTION("""COMPUTED_VALUE"""),0)</f>
        <v>0</v>
      </c>
      <c r="AG120" s="2">
        <f ca="1">IFERROR(__xludf.DUMMYFUNCTION("""COMPUTED_VALUE"""),0)</f>
        <v>0</v>
      </c>
      <c r="AH120" s="2">
        <f ca="1">IFERROR(__xludf.DUMMYFUNCTION("""COMPUTED_VALUE"""),0)</f>
        <v>0</v>
      </c>
      <c r="AI120" s="2">
        <f ca="1">IFERROR(__xludf.DUMMYFUNCTION("""COMPUTED_VALUE"""),0)</f>
        <v>0</v>
      </c>
      <c r="AJ120" s="2">
        <f ca="1">IFERROR(__xludf.DUMMYFUNCTION("""COMPUTED_VALUE"""),0)</f>
        <v>0</v>
      </c>
      <c r="AK120" s="2">
        <f ca="1">IFERROR(__xludf.DUMMYFUNCTION("""COMPUTED_VALUE"""),0)</f>
        <v>0</v>
      </c>
      <c r="AL120" s="2">
        <f ca="1">IFERROR(__xludf.DUMMYFUNCTION("""COMPUTED_VALUE"""),0)</f>
        <v>0</v>
      </c>
      <c r="AM120" s="2">
        <f ca="1">IFERROR(__xludf.DUMMYFUNCTION("""COMPUTED_VALUE"""),0)</f>
        <v>0</v>
      </c>
      <c r="AN120" s="2">
        <f ca="1">IFERROR(__xludf.DUMMYFUNCTION("""COMPUTED_VALUE"""),0)</f>
        <v>0</v>
      </c>
      <c r="AO120" s="2">
        <f ca="1">IFERROR(__xludf.DUMMYFUNCTION("""COMPUTED_VALUE"""),0)</f>
        <v>0</v>
      </c>
      <c r="AP120" s="2">
        <f ca="1">IFERROR(__xludf.DUMMYFUNCTION("""COMPUTED_VALUE"""),0)</f>
        <v>0</v>
      </c>
      <c r="AQ120" s="2">
        <f ca="1">IFERROR(__xludf.DUMMYFUNCTION("""COMPUTED_VALUE"""),0)</f>
        <v>0</v>
      </c>
      <c r="AR120" s="2">
        <f ca="1">IFERROR(__xludf.DUMMYFUNCTION("""COMPUTED_VALUE"""),3)</f>
        <v>3</v>
      </c>
      <c r="AS120" s="2">
        <f ca="1">IFERROR(__xludf.DUMMYFUNCTION("""COMPUTED_VALUE"""),3)</f>
        <v>3</v>
      </c>
      <c r="AT120" s="2">
        <f ca="1">IFERROR(__xludf.DUMMYFUNCTION("""COMPUTED_VALUE"""),3)</f>
        <v>3</v>
      </c>
      <c r="AU120" s="2">
        <f ca="1">IFERROR(__xludf.DUMMYFUNCTION("""COMPUTED_VALUE"""),3)</f>
        <v>3</v>
      </c>
    </row>
    <row r="121" spans="1:47" ht="12.5" x14ac:dyDescent="0.25">
      <c r="A121" s="2" t="str">
        <f ca="1">IFERROR(__xludf.DUMMYFUNCTION("""COMPUTED_VALUE"""),"")</f>
        <v/>
      </c>
      <c r="B121" s="2" t="str">
        <f ca="1">IFERROR(__xludf.DUMMYFUNCTION("""COMPUTED_VALUE"""),"Czech Republic")</f>
        <v>Czech Republic</v>
      </c>
      <c r="C121" s="2">
        <f ca="1">IFERROR(__xludf.DUMMYFUNCTION("""COMPUTED_VALUE"""),49.8175)</f>
        <v>49.817500000000003</v>
      </c>
      <c r="D121" s="2">
        <f ca="1">IFERROR(__xludf.DUMMYFUNCTION("""COMPUTED_VALUE"""),15.473)</f>
        <v>15.473000000000001</v>
      </c>
      <c r="E121" s="2">
        <f ca="1">IFERROR(__xludf.DUMMYFUNCTION("""COMPUTED_VALUE"""),0)</f>
        <v>0</v>
      </c>
      <c r="F121" s="2">
        <f ca="1">IFERROR(__xludf.DUMMYFUNCTION("""COMPUTED_VALUE"""),0)</f>
        <v>0</v>
      </c>
      <c r="G121" s="2">
        <f ca="1">IFERROR(__xludf.DUMMYFUNCTION("""COMPUTED_VALUE"""),0)</f>
        <v>0</v>
      </c>
      <c r="H121" s="2">
        <f ca="1">IFERROR(__xludf.DUMMYFUNCTION("""COMPUTED_VALUE"""),0)</f>
        <v>0</v>
      </c>
      <c r="I121" s="2">
        <f ca="1">IFERROR(__xludf.DUMMYFUNCTION("""COMPUTED_VALUE"""),0)</f>
        <v>0</v>
      </c>
      <c r="J121" s="2">
        <f ca="1">IFERROR(__xludf.DUMMYFUNCTION("""COMPUTED_VALUE"""),0)</f>
        <v>0</v>
      </c>
      <c r="K121" s="2">
        <f ca="1">IFERROR(__xludf.DUMMYFUNCTION("""COMPUTED_VALUE"""),0)</f>
        <v>0</v>
      </c>
      <c r="L121" s="2">
        <f ca="1">IFERROR(__xludf.DUMMYFUNCTION("""COMPUTED_VALUE"""),0)</f>
        <v>0</v>
      </c>
      <c r="M121" s="2">
        <f ca="1">IFERROR(__xludf.DUMMYFUNCTION("""COMPUTED_VALUE"""),0)</f>
        <v>0</v>
      </c>
      <c r="N121" s="2">
        <f ca="1">IFERROR(__xludf.DUMMYFUNCTION("""COMPUTED_VALUE"""),0)</f>
        <v>0</v>
      </c>
      <c r="O121" s="2">
        <f ca="1">IFERROR(__xludf.DUMMYFUNCTION("""COMPUTED_VALUE"""),0)</f>
        <v>0</v>
      </c>
      <c r="P121" s="2">
        <f ca="1">IFERROR(__xludf.DUMMYFUNCTION("""COMPUTED_VALUE"""),0)</f>
        <v>0</v>
      </c>
      <c r="Q121" s="2">
        <f ca="1">IFERROR(__xludf.DUMMYFUNCTION("""COMPUTED_VALUE"""),0)</f>
        <v>0</v>
      </c>
      <c r="R121" s="2">
        <f ca="1">IFERROR(__xludf.DUMMYFUNCTION("""COMPUTED_VALUE"""),0)</f>
        <v>0</v>
      </c>
      <c r="S121" s="2">
        <f ca="1">IFERROR(__xludf.DUMMYFUNCTION("""COMPUTED_VALUE"""),0)</f>
        <v>0</v>
      </c>
      <c r="T121" s="2">
        <f ca="1">IFERROR(__xludf.DUMMYFUNCTION("""COMPUTED_VALUE"""),0)</f>
        <v>0</v>
      </c>
      <c r="U121" s="2">
        <f ca="1">IFERROR(__xludf.DUMMYFUNCTION("""COMPUTED_VALUE"""),0)</f>
        <v>0</v>
      </c>
      <c r="V121" s="2">
        <f ca="1">IFERROR(__xludf.DUMMYFUNCTION("""COMPUTED_VALUE"""),0)</f>
        <v>0</v>
      </c>
      <c r="W121" s="2">
        <f ca="1">IFERROR(__xludf.DUMMYFUNCTION("""COMPUTED_VALUE"""),0)</f>
        <v>0</v>
      </c>
      <c r="X121" s="2">
        <f ca="1">IFERROR(__xludf.DUMMYFUNCTION("""COMPUTED_VALUE"""),0)</f>
        <v>0</v>
      </c>
      <c r="Y121" s="2">
        <f ca="1">IFERROR(__xludf.DUMMYFUNCTION("""COMPUTED_VALUE"""),0)</f>
        <v>0</v>
      </c>
      <c r="Z121" s="2">
        <f ca="1">IFERROR(__xludf.DUMMYFUNCTION("""COMPUTED_VALUE"""),0)</f>
        <v>0</v>
      </c>
      <c r="AA121" s="2">
        <f ca="1">IFERROR(__xludf.DUMMYFUNCTION("""COMPUTED_VALUE"""),0)</f>
        <v>0</v>
      </c>
      <c r="AB121" s="2">
        <f ca="1">IFERROR(__xludf.DUMMYFUNCTION("""COMPUTED_VALUE"""),0)</f>
        <v>0</v>
      </c>
      <c r="AC121" s="2">
        <f ca="1">IFERROR(__xludf.DUMMYFUNCTION("""COMPUTED_VALUE"""),0)</f>
        <v>0</v>
      </c>
      <c r="AD121" s="2">
        <f ca="1">IFERROR(__xludf.DUMMYFUNCTION("""COMPUTED_VALUE"""),0)</f>
        <v>0</v>
      </c>
      <c r="AE121" s="2">
        <f ca="1">IFERROR(__xludf.DUMMYFUNCTION("""COMPUTED_VALUE"""),0)</f>
        <v>0</v>
      </c>
      <c r="AF121" s="2">
        <f ca="1">IFERROR(__xludf.DUMMYFUNCTION("""COMPUTED_VALUE"""),0)</f>
        <v>0</v>
      </c>
      <c r="AG121" s="2">
        <f ca="1">IFERROR(__xludf.DUMMYFUNCTION("""COMPUTED_VALUE"""),0)</f>
        <v>0</v>
      </c>
      <c r="AH121" s="2">
        <f ca="1">IFERROR(__xludf.DUMMYFUNCTION("""COMPUTED_VALUE"""),0)</f>
        <v>0</v>
      </c>
      <c r="AI121" s="2">
        <f ca="1">IFERROR(__xludf.DUMMYFUNCTION("""COMPUTED_VALUE"""),0)</f>
        <v>0</v>
      </c>
      <c r="AJ121" s="2">
        <f ca="1">IFERROR(__xludf.DUMMYFUNCTION("""COMPUTED_VALUE"""),0)</f>
        <v>0</v>
      </c>
      <c r="AK121" s="2">
        <f ca="1">IFERROR(__xludf.DUMMYFUNCTION("""COMPUTED_VALUE"""),0)</f>
        <v>0</v>
      </c>
      <c r="AL121" s="2">
        <f ca="1">IFERROR(__xludf.DUMMYFUNCTION("""COMPUTED_VALUE"""),0)</f>
        <v>0</v>
      </c>
      <c r="AM121" s="2">
        <f ca="1">IFERROR(__xludf.DUMMYFUNCTION("""COMPUTED_VALUE"""),0)</f>
        <v>0</v>
      </c>
      <c r="AN121" s="2">
        <f ca="1">IFERROR(__xludf.DUMMYFUNCTION("""COMPUTED_VALUE"""),0)</f>
        <v>0</v>
      </c>
      <c r="AO121" s="2">
        <f ca="1">IFERROR(__xludf.DUMMYFUNCTION("""COMPUTED_VALUE"""),0)</f>
        <v>0</v>
      </c>
      <c r="AP121" s="2">
        <f ca="1">IFERROR(__xludf.DUMMYFUNCTION("""COMPUTED_VALUE"""),0)</f>
        <v>0</v>
      </c>
      <c r="AQ121" s="2">
        <f ca="1">IFERROR(__xludf.DUMMYFUNCTION("""COMPUTED_VALUE"""),0)</f>
        <v>0</v>
      </c>
      <c r="AR121" s="2">
        <f ca="1">IFERROR(__xludf.DUMMYFUNCTION("""COMPUTED_VALUE"""),3)</f>
        <v>3</v>
      </c>
      <c r="AS121" s="2">
        <f ca="1">IFERROR(__xludf.DUMMYFUNCTION("""COMPUTED_VALUE"""),3)</f>
        <v>3</v>
      </c>
      <c r="AT121" s="2">
        <f ca="1">IFERROR(__xludf.DUMMYFUNCTION("""COMPUTED_VALUE"""),5)</f>
        <v>5</v>
      </c>
      <c r="AU121" s="2">
        <f ca="1">IFERROR(__xludf.DUMMYFUNCTION("""COMPUTED_VALUE"""),8)</f>
        <v>8</v>
      </c>
    </row>
    <row r="122" spans="1:47" ht="12.5" x14ac:dyDescent="0.25">
      <c r="A122" s="2" t="str">
        <f ca="1">IFERROR(__xludf.DUMMYFUNCTION("""COMPUTED_VALUE"""),"")</f>
        <v/>
      </c>
      <c r="B122" s="2" t="str">
        <f ca="1">IFERROR(__xludf.DUMMYFUNCTION("""COMPUTED_VALUE"""),"Armenia")</f>
        <v>Armenia</v>
      </c>
      <c r="C122" s="2">
        <f ca="1">IFERROR(__xludf.DUMMYFUNCTION("""COMPUTED_VALUE"""),40.0691)</f>
        <v>40.069099999999999</v>
      </c>
      <c r="D122" s="2">
        <f ca="1">IFERROR(__xludf.DUMMYFUNCTION("""COMPUTED_VALUE"""),45.0382)</f>
        <v>45.038200000000003</v>
      </c>
      <c r="E122" s="2">
        <f ca="1">IFERROR(__xludf.DUMMYFUNCTION("""COMPUTED_VALUE"""),0)</f>
        <v>0</v>
      </c>
      <c r="F122" s="2">
        <f ca="1">IFERROR(__xludf.DUMMYFUNCTION("""COMPUTED_VALUE"""),0)</f>
        <v>0</v>
      </c>
      <c r="G122" s="2">
        <f ca="1">IFERROR(__xludf.DUMMYFUNCTION("""COMPUTED_VALUE"""),0)</f>
        <v>0</v>
      </c>
      <c r="H122" s="2">
        <f ca="1">IFERROR(__xludf.DUMMYFUNCTION("""COMPUTED_VALUE"""),0)</f>
        <v>0</v>
      </c>
      <c r="I122" s="2">
        <f ca="1">IFERROR(__xludf.DUMMYFUNCTION("""COMPUTED_VALUE"""),0)</f>
        <v>0</v>
      </c>
      <c r="J122" s="2">
        <f ca="1">IFERROR(__xludf.DUMMYFUNCTION("""COMPUTED_VALUE"""),0)</f>
        <v>0</v>
      </c>
      <c r="K122" s="2">
        <f ca="1">IFERROR(__xludf.DUMMYFUNCTION("""COMPUTED_VALUE"""),0)</f>
        <v>0</v>
      </c>
      <c r="L122" s="2">
        <f ca="1">IFERROR(__xludf.DUMMYFUNCTION("""COMPUTED_VALUE"""),0)</f>
        <v>0</v>
      </c>
      <c r="M122" s="2">
        <f ca="1">IFERROR(__xludf.DUMMYFUNCTION("""COMPUTED_VALUE"""),0)</f>
        <v>0</v>
      </c>
      <c r="N122" s="2">
        <f ca="1">IFERROR(__xludf.DUMMYFUNCTION("""COMPUTED_VALUE"""),0)</f>
        <v>0</v>
      </c>
      <c r="O122" s="2">
        <f ca="1">IFERROR(__xludf.DUMMYFUNCTION("""COMPUTED_VALUE"""),0)</f>
        <v>0</v>
      </c>
      <c r="P122" s="2">
        <f ca="1">IFERROR(__xludf.DUMMYFUNCTION("""COMPUTED_VALUE"""),0)</f>
        <v>0</v>
      </c>
      <c r="Q122" s="2">
        <f ca="1">IFERROR(__xludf.DUMMYFUNCTION("""COMPUTED_VALUE"""),0)</f>
        <v>0</v>
      </c>
      <c r="R122" s="2">
        <f ca="1">IFERROR(__xludf.DUMMYFUNCTION("""COMPUTED_VALUE"""),0)</f>
        <v>0</v>
      </c>
      <c r="S122" s="2">
        <f ca="1">IFERROR(__xludf.DUMMYFUNCTION("""COMPUTED_VALUE"""),0)</f>
        <v>0</v>
      </c>
      <c r="T122" s="2">
        <f ca="1">IFERROR(__xludf.DUMMYFUNCTION("""COMPUTED_VALUE"""),0)</f>
        <v>0</v>
      </c>
      <c r="U122" s="2">
        <f ca="1">IFERROR(__xludf.DUMMYFUNCTION("""COMPUTED_VALUE"""),0)</f>
        <v>0</v>
      </c>
      <c r="V122" s="2">
        <f ca="1">IFERROR(__xludf.DUMMYFUNCTION("""COMPUTED_VALUE"""),0)</f>
        <v>0</v>
      </c>
      <c r="W122" s="2">
        <f ca="1">IFERROR(__xludf.DUMMYFUNCTION("""COMPUTED_VALUE"""),0)</f>
        <v>0</v>
      </c>
      <c r="X122" s="2">
        <f ca="1">IFERROR(__xludf.DUMMYFUNCTION("""COMPUTED_VALUE"""),0)</f>
        <v>0</v>
      </c>
      <c r="Y122" s="2">
        <f ca="1">IFERROR(__xludf.DUMMYFUNCTION("""COMPUTED_VALUE"""),0)</f>
        <v>0</v>
      </c>
      <c r="Z122" s="2">
        <f ca="1">IFERROR(__xludf.DUMMYFUNCTION("""COMPUTED_VALUE"""),0)</f>
        <v>0</v>
      </c>
      <c r="AA122" s="2">
        <f ca="1">IFERROR(__xludf.DUMMYFUNCTION("""COMPUTED_VALUE"""),0)</f>
        <v>0</v>
      </c>
      <c r="AB122" s="2">
        <f ca="1">IFERROR(__xludf.DUMMYFUNCTION("""COMPUTED_VALUE"""),0)</f>
        <v>0</v>
      </c>
      <c r="AC122" s="2">
        <f ca="1">IFERROR(__xludf.DUMMYFUNCTION("""COMPUTED_VALUE"""),0)</f>
        <v>0</v>
      </c>
      <c r="AD122" s="2">
        <f ca="1">IFERROR(__xludf.DUMMYFUNCTION("""COMPUTED_VALUE"""),0)</f>
        <v>0</v>
      </c>
      <c r="AE122" s="2">
        <f ca="1">IFERROR(__xludf.DUMMYFUNCTION("""COMPUTED_VALUE"""),0)</f>
        <v>0</v>
      </c>
      <c r="AF122" s="2">
        <f ca="1">IFERROR(__xludf.DUMMYFUNCTION("""COMPUTED_VALUE"""),0)</f>
        <v>0</v>
      </c>
      <c r="AG122" s="2">
        <f ca="1">IFERROR(__xludf.DUMMYFUNCTION("""COMPUTED_VALUE"""),0)</f>
        <v>0</v>
      </c>
      <c r="AH122" s="2">
        <f ca="1">IFERROR(__xludf.DUMMYFUNCTION("""COMPUTED_VALUE"""),0)</f>
        <v>0</v>
      </c>
      <c r="AI122" s="2">
        <f ca="1">IFERROR(__xludf.DUMMYFUNCTION("""COMPUTED_VALUE"""),0)</f>
        <v>0</v>
      </c>
      <c r="AJ122" s="2">
        <f ca="1">IFERROR(__xludf.DUMMYFUNCTION("""COMPUTED_VALUE"""),0)</f>
        <v>0</v>
      </c>
      <c r="AK122" s="2">
        <f ca="1">IFERROR(__xludf.DUMMYFUNCTION("""COMPUTED_VALUE"""),0)</f>
        <v>0</v>
      </c>
      <c r="AL122" s="2">
        <f ca="1">IFERROR(__xludf.DUMMYFUNCTION("""COMPUTED_VALUE"""),0)</f>
        <v>0</v>
      </c>
      <c r="AM122" s="2">
        <f ca="1">IFERROR(__xludf.DUMMYFUNCTION("""COMPUTED_VALUE"""),0)</f>
        <v>0</v>
      </c>
      <c r="AN122" s="2">
        <f ca="1">IFERROR(__xludf.DUMMYFUNCTION("""COMPUTED_VALUE"""),0)</f>
        <v>0</v>
      </c>
      <c r="AO122" s="2">
        <f ca="1">IFERROR(__xludf.DUMMYFUNCTION("""COMPUTED_VALUE"""),0)</f>
        <v>0</v>
      </c>
      <c r="AP122" s="2">
        <f ca="1">IFERROR(__xludf.DUMMYFUNCTION("""COMPUTED_VALUE"""),0)</f>
        <v>0</v>
      </c>
      <c r="AQ122" s="2">
        <f ca="1">IFERROR(__xludf.DUMMYFUNCTION("""COMPUTED_VALUE"""),0)</f>
        <v>0</v>
      </c>
      <c r="AR122" s="2">
        <f ca="1">IFERROR(__xludf.DUMMYFUNCTION("""COMPUTED_VALUE"""),1)</f>
        <v>1</v>
      </c>
      <c r="AS122" s="2">
        <f ca="1">IFERROR(__xludf.DUMMYFUNCTION("""COMPUTED_VALUE"""),1)</f>
        <v>1</v>
      </c>
      <c r="AT122" s="2">
        <f ca="1">IFERROR(__xludf.DUMMYFUNCTION("""COMPUTED_VALUE"""),1)</f>
        <v>1</v>
      </c>
      <c r="AU122" s="2">
        <f ca="1">IFERROR(__xludf.DUMMYFUNCTION("""COMPUTED_VALUE"""),1)</f>
        <v>1</v>
      </c>
    </row>
    <row r="123" spans="1:47" ht="12.5" x14ac:dyDescent="0.25">
      <c r="A123" s="2" t="str">
        <f ca="1">IFERROR(__xludf.DUMMYFUNCTION("""COMPUTED_VALUE"""),"")</f>
        <v/>
      </c>
      <c r="B123" s="2" t="str">
        <f ca="1">IFERROR(__xludf.DUMMYFUNCTION("""COMPUTED_VALUE"""),"Dominican Republic")</f>
        <v>Dominican Republic</v>
      </c>
      <c r="C123" s="2">
        <f ca="1">IFERROR(__xludf.DUMMYFUNCTION("""COMPUTED_VALUE"""),18.7357)</f>
        <v>18.735700000000001</v>
      </c>
      <c r="D123" s="2">
        <f ca="1">IFERROR(__xludf.DUMMYFUNCTION("""COMPUTED_VALUE"""),-70.1627)</f>
        <v>-70.162700000000001</v>
      </c>
      <c r="E123" s="2">
        <f ca="1">IFERROR(__xludf.DUMMYFUNCTION("""COMPUTED_VALUE"""),0)</f>
        <v>0</v>
      </c>
      <c r="F123" s="2">
        <f ca="1">IFERROR(__xludf.DUMMYFUNCTION("""COMPUTED_VALUE"""),0)</f>
        <v>0</v>
      </c>
      <c r="G123" s="2">
        <f ca="1">IFERROR(__xludf.DUMMYFUNCTION("""COMPUTED_VALUE"""),0)</f>
        <v>0</v>
      </c>
      <c r="H123" s="2">
        <f ca="1">IFERROR(__xludf.DUMMYFUNCTION("""COMPUTED_VALUE"""),0)</f>
        <v>0</v>
      </c>
      <c r="I123" s="2">
        <f ca="1">IFERROR(__xludf.DUMMYFUNCTION("""COMPUTED_VALUE"""),0)</f>
        <v>0</v>
      </c>
      <c r="J123" s="2">
        <f ca="1">IFERROR(__xludf.DUMMYFUNCTION("""COMPUTED_VALUE"""),0)</f>
        <v>0</v>
      </c>
      <c r="K123" s="2">
        <f ca="1">IFERROR(__xludf.DUMMYFUNCTION("""COMPUTED_VALUE"""),0)</f>
        <v>0</v>
      </c>
      <c r="L123" s="2">
        <f ca="1">IFERROR(__xludf.DUMMYFUNCTION("""COMPUTED_VALUE"""),0)</f>
        <v>0</v>
      </c>
      <c r="M123" s="2">
        <f ca="1">IFERROR(__xludf.DUMMYFUNCTION("""COMPUTED_VALUE"""),0)</f>
        <v>0</v>
      </c>
      <c r="N123" s="2">
        <f ca="1">IFERROR(__xludf.DUMMYFUNCTION("""COMPUTED_VALUE"""),0)</f>
        <v>0</v>
      </c>
      <c r="O123" s="2">
        <f ca="1">IFERROR(__xludf.DUMMYFUNCTION("""COMPUTED_VALUE"""),0)</f>
        <v>0</v>
      </c>
      <c r="P123" s="2">
        <f ca="1">IFERROR(__xludf.DUMMYFUNCTION("""COMPUTED_VALUE"""),0)</f>
        <v>0</v>
      </c>
      <c r="Q123" s="2">
        <f ca="1">IFERROR(__xludf.DUMMYFUNCTION("""COMPUTED_VALUE"""),0)</f>
        <v>0</v>
      </c>
      <c r="R123" s="2">
        <f ca="1">IFERROR(__xludf.DUMMYFUNCTION("""COMPUTED_VALUE"""),0)</f>
        <v>0</v>
      </c>
      <c r="S123" s="2">
        <f ca="1">IFERROR(__xludf.DUMMYFUNCTION("""COMPUTED_VALUE"""),0)</f>
        <v>0</v>
      </c>
      <c r="T123" s="2">
        <f ca="1">IFERROR(__xludf.DUMMYFUNCTION("""COMPUTED_VALUE"""),0)</f>
        <v>0</v>
      </c>
      <c r="U123" s="2">
        <f ca="1">IFERROR(__xludf.DUMMYFUNCTION("""COMPUTED_VALUE"""),0)</f>
        <v>0</v>
      </c>
      <c r="V123" s="2">
        <f ca="1">IFERROR(__xludf.DUMMYFUNCTION("""COMPUTED_VALUE"""),0)</f>
        <v>0</v>
      </c>
      <c r="W123" s="2">
        <f ca="1">IFERROR(__xludf.DUMMYFUNCTION("""COMPUTED_VALUE"""),0)</f>
        <v>0</v>
      </c>
      <c r="X123" s="2">
        <f ca="1">IFERROR(__xludf.DUMMYFUNCTION("""COMPUTED_VALUE"""),0)</f>
        <v>0</v>
      </c>
      <c r="Y123" s="2">
        <f ca="1">IFERROR(__xludf.DUMMYFUNCTION("""COMPUTED_VALUE"""),0)</f>
        <v>0</v>
      </c>
      <c r="Z123" s="2">
        <f ca="1">IFERROR(__xludf.DUMMYFUNCTION("""COMPUTED_VALUE"""),0)</f>
        <v>0</v>
      </c>
      <c r="AA123" s="2">
        <f ca="1">IFERROR(__xludf.DUMMYFUNCTION("""COMPUTED_VALUE"""),0)</f>
        <v>0</v>
      </c>
      <c r="AB123" s="2">
        <f ca="1">IFERROR(__xludf.DUMMYFUNCTION("""COMPUTED_VALUE"""),0)</f>
        <v>0</v>
      </c>
      <c r="AC123" s="2">
        <f ca="1">IFERROR(__xludf.DUMMYFUNCTION("""COMPUTED_VALUE"""),0)</f>
        <v>0</v>
      </c>
      <c r="AD123" s="2">
        <f ca="1">IFERROR(__xludf.DUMMYFUNCTION("""COMPUTED_VALUE"""),0)</f>
        <v>0</v>
      </c>
      <c r="AE123" s="2">
        <f ca="1">IFERROR(__xludf.DUMMYFUNCTION("""COMPUTED_VALUE"""),0)</f>
        <v>0</v>
      </c>
      <c r="AF123" s="2">
        <f ca="1">IFERROR(__xludf.DUMMYFUNCTION("""COMPUTED_VALUE"""),0)</f>
        <v>0</v>
      </c>
      <c r="AG123" s="2">
        <f ca="1">IFERROR(__xludf.DUMMYFUNCTION("""COMPUTED_VALUE"""),0)</f>
        <v>0</v>
      </c>
      <c r="AH123" s="2">
        <f ca="1">IFERROR(__xludf.DUMMYFUNCTION("""COMPUTED_VALUE"""),0)</f>
        <v>0</v>
      </c>
      <c r="AI123" s="2">
        <f ca="1">IFERROR(__xludf.DUMMYFUNCTION("""COMPUTED_VALUE"""),0)</f>
        <v>0</v>
      </c>
      <c r="AJ123" s="2">
        <f ca="1">IFERROR(__xludf.DUMMYFUNCTION("""COMPUTED_VALUE"""),0)</f>
        <v>0</v>
      </c>
      <c r="AK123" s="2">
        <f ca="1">IFERROR(__xludf.DUMMYFUNCTION("""COMPUTED_VALUE"""),0)</f>
        <v>0</v>
      </c>
      <c r="AL123" s="2">
        <f ca="1">IFERROR(__xludf.DUMMYFUNCTION("""COMPUTED_VALUE"""),0)</f>
        <v>0</v>
      </c>
      <c r="AM123" s="2">
        <f ca="1">IFERROR(__xludf.DUMMYFUNCTION("""COMPUTED_VALUE"""),0)</f>
        <v>0</v>
      </c>
      <c r="AN123" s="2">
        <f ca="1">IFERROR(__xludf.DUMMYFUNCTION("""COMPUTED_VALUE"""),0)</f>
        <v>0</v>
      </c>
      <c r="AO123" s="2">
        <f ca="1">IFERROR(__xludf.DUMMYFUNCTION("""COMPUTED_VALUE"""),0)</f>
        <v>0</v>
      </c>
      <c r="AP123" s="2">
        <f ca="1">IFERROR(__xludf.DUMMYFUNCTION("""COMPUTED_VALUE"""),0)</f>
        <v>0</v>
      </c>
      <c r="AQ123" s="2">
        <f ca="1">IFERROR(__xludf.DUMMYFUNCTION("""COMPUTED_VALUE"""),0)</f>
        <v>0</v>
      </c>
      <c r="AR123" s="2">
        <f ca="1">IFERROR(__xludf.DUMMYFUNCTION("""COMPUTED_VALUE"""),1)</f>
        <v>1</v>
      </c>
      <c r="AS123" s="2">
        <f ca="1">IFERROR(__xludf.DUMMYFUNCTION("""COMPUTED_VALUE"""),1)</f>
        <v>1</v>
      </c>
      <c r="AT123" s="2">
        <f ca="1">IFERROR(__xludf.DUMMYFUNCTION("""COMPUTED_VALUE"""),1)</f>
        <v>1</v>
      </c>
      <c r="AU123" s="2">
        <f ca="1">IFERROR(__xludf.DUMMYFUNCTION("""COMPUTED_VALUE"""),1)</f>
        <v>1</v>
      </c>
    </row>
    <row r="124" spans="1:47" ht="12.5" x14ac:dyDescent="0.25">
      <c r="A124" s="2" t="str">
        <f ca="1">IFERROR(__xludf.DUMMYFUNCTION("""COMPUTED_VALUE"""),"Providence, RI")</f>
        <v>Providence, RI</v>
      </c>
      <c r="B124" s="2" t="str">
        <f ca="1">IFERROR(__xludf.DUMMYFUNCTION("""COMPUTED_VALUE"""),"US")</f>
        <v>US</v>
      </c>
      <c r="C124" s="2">
        <f ca="1">IFERROR(__xludf.DUMMYFUNCTION("""COMPUTED_VALUE"""),41.824)</f>
        <v>41.823999999999998</v>
      </c>
      <c r="D124" s="2">
        <f ca="1">IFERROR(__xludf.DUMMYFUNCTION("""COMPUTED_VALUE"""),-71.4128)</f>
        <v>-71.412800000000004</v>
      </c>
      <c r="E124" s="2">
        <f ca="1">IFERROR(__xludf.DUMMYFUNCTION("""COMPUTED_VALUE"""),0)</f>
        <v>0</v>
      </c>
      <c r="F124" s="2">
        <f ca="1">IFERROR(__xludf.DUMMYFUNCTION("""COMPUTED_VALUE"""),0)</f>
        <v>0</v>
      </c>
      <c r="G124" s="2">
        <f ca="1">IFERROR(__xludf.DUMMYFUNCTION("""COMPUTED_VALUE"""),0)</f>
        <v>0</v>
      </c>
      <c r="H124" s="2">
        <f ca="1">IFERROR(__xludf.DUMMYFUNCTION("""COMPUTED_VALUE"""),0)</f>
        <v>0</v>
      </c>
      <c r="I124" s="2">
        <f ca="1">IFERROR(__xludf.DUMMYFUNCTION("""COMPUTED_VALUE"""),0)</f>
        <v>0</v>
      </c>
      <c r="J124" s="2">
        <f ca="1">IFERROR(__xludf.DUMMYFUNCTION("""COMPUTED_VALUE"""),0)</f>
        <v>0</v>
      </c>
      <c r="K124" s="2">
        <f ca="1">IFERROR(__xludf.DUMMYFUNCTION("""COMPUTED_VALUE"""),0)</f>
        <v>0</v>
      </c>
      <c r="L124" s="2">
        <f ca="1">IFERROR(__xludf.DUMMYFUNCTION("""COMPUTED_VALUE"""),0)</f>
        <v>0</v>
      </c>
      <c r="M124" s="2">
        <f ca="1">IFERROR(__xludf.DUMMYFUNCTION("""COMPUTED_VALUE"""),0)</f>
        <v>0</v>
      </c>
      <c r="N124" s="2">
        <f ca="1">IFERROR(__xludf.DUMMYFUNCTION("""COMPUTED_VALUE"""),0)</f>
        <v>0</v>
      </c>
      <c r="O124" s="2">
        <f ca="1">IFERROR(__xludf.DUMMYFUNCTION("""COMPUTED_VALUE"""),0)</f>
        <v>0</v>
      </c>
      <c r="P124" s="2">
        <f ca="1">IFERROR(__xludf.DUMMYFUNCTION("""COMPUTED_VALUE"""),0)</f>
        <v>0</v>
      </c>
      <c r="Q124" s="2">
        <f ca="1">IFERROR(__xludf.DUMMYFUNCTION("""COMPUTED_VALUE"""),0)</f>
        <v>0</v>
      </c>
      <c r="R124" s="2">
        <f ca="1">IFERROR(__xludf.DUMMYFUNCTION("""COMPUTED_VALUE"""),0)</f>
        <v>0</v>
      </c>
      <c r="S124" s="2">
        <f ca="1">IFERROR(__xludf.DUMMYFUNCTION("""COMPUTED_VALUE"""),0)</f>
        <v>0</v>
      </c>
      <c r="T124" s="2">
        <f ca="1">IFERROR(__xludf.DUMMYFUNCTION("""COMPUTED_VALUE"""),0)</f>
        <v>0</v>
      </c>
      <c r="U124" s="2">
        <f ca="1">IFERROR(__xludf.DUMMYFUNCTION("""COMPUTED_VALUE"""),0)</f>
        <v>0</v>
      </c>
      <c r="V124" s="2">
        <f ca="1">IFERROR(__xludf.DUMMYFUNCTION("""COMPUTED_VALUE"""),0)</f>
        <v>0</v>
      </c>
      <c r="W124" s="2">
        <f ca="1">IFERROR(__xludf.DUMMYFUNCTION("""COMPUTED_VALUE"""),0)</f>
        <v>0</v>
      </c>
      <c r="X124" s="2">
        <f ca="1">IFERROR(__xludf.DUMMYFUNCTION("""COMPUTED_VALUE"""),0)</f>
        <v>0</v>
      </c>
      <c r="Y124" s="2">
        <f ca="1">IFERROR(__xludf.DUMMYFUNCTION("""COMPUTED_VALUE"""),0)</f>
        <v>0</v>
      </c>
      <c r="Z124" s="2">
        <f ca="1">IFERROR(__xludf.DUMMYFUNCTION("""COMPUTED_VALUE"""),0)</f>
        <v>0</v>
      </c>
      <c r="AA124" s="2">
        <f ca="1">IFERROR(__xludf.DUMMYFUNCTION("""COMPUTED_VALUE"""),0)</f>
        <v>0</v>
      </c>
      <c r="AB124" s="2">
        <f ca="1">IFERROR(__xludf.DUMMYFUNCTION("""COMPUTED_VALUE"""),0)</f>
        <v>0</v>
      </c>
      <c r="AC124" s="2">
        <f ca="1">IFERROR(__xludf.DUMMYFUNCTION("""COMPUTED_VALUE"""),0)</f>
        <v>0</v>
      </c>
      <c r="AD124" s="2">
        <f ca="1">IFERROR(__xludf.DUMMYFUNCTION("""COMPUTED_VALUE"""),0)</f>
        <v>0</v>
      </c>
      <c r="AE124" s="2">
        <f ca="1">IFERROR(__xludf.DUMMYFUNCTION("""COMPUTED_VALUE"""),0)</f>
        <v>0</v>
      </c>
      <c r="AF124" s="2">
        <f ca="1">IFERROR(__xludf.DUMMYFUNCTION("""COMPUTED_VALUE"""),0)</f>
        <v>0</v>
      </c>
      <c r="AG124" s="2">
        <f ca="1">IFERROR(__xludf.DUMMYFUNCTION("""COMPUTED_VALUE"""),0)</f>
        <v>0</v>
      </c>
      <c r="AH124" s="2">
        <f ca="1">IFERROR(__xludf.DUMMYFUNCTION("""COMPUTED_VALUE"""),0)</f>
        <v>0</v>
      </c>
      <c r="AI124" s="2">
        <f ca="1">IFERROR(__xludf.DUMMYFUNCTION("""COMPUTED_VALUE"""),0)</f>
        <v>0</v>
      </c>
      <c r="AJ124" s="2">
        <f ca="1">IFERROR(__xludf.DUMMYFUNCTION("""COMPUTED_VALUE"""),0)</f>
        <v>0</v>
      </c>
      <c r="AK124" s="2">
        <f ca="1">IFERROR(__xludf.DUMMYFUNCTION("""COMPUTED_VALUE"""),0)</f>
        <v>0</v>
      </c>
      <c r="AL124" s="2">
        <f ca="1">IFERROR(__xludf.DUMMYFUNCTION("""COMPUTED_VALUE"""),0)</f>
        <v>0</v>
      </c>
      <c r="AM124" s="2">
        <f ca="1">IFERROR(__xludf.DUMMYFUNCTION("""COMPUTED_VALUE"""),0)</f>
        <v>0</v>
      </c>
      <c r="AN124" s="2">
        <f ca="1">IFERROR(__xludf.DUMMYFUNCTION("""COMPUTED_VALUE"""),0)</f>
        <v>0</v>
      </c>
      <c r="AO124" s="2">
        <f ca="1">IFERROR(__xludf.DUMMYFUNCTION("""COMPUTED_VALUE"""),0)</f>
        <v>0</v>
      </c>
      <c r="AP124" s="2">
        <f ca="1">IFERROR(__xludf.DUMMYFUNCTION("""COMPUTED_VALUE"""),0)</f>
        <v>0</v>
      </c>
      <c r="AQ124" s="2">
        <f ca="1">IFERROR(__xludf.DUMMYFUNCTION("""COMPUTED_VALUE"""),0)</f>
        <v>0</v>
      </c>
      <c r="AR124" s="2">
        <f ca="1">IFERROR(__xludf.DUMMYFUNCTION("""COMPUTED_VALUE"""),1)</f>
        <v>1</v>
      </c>
      <c r="AS124" s="2">
        <f ca="1">IFERROR(__xludf.DUMMYFUNCTION("""COMPUTED_VALUE"""),2)</f>
        <v>2</v>
      </c>
      <c r="AT124" s="2">
        <f ca="1">IFERROR(__xludf.DUMMYFUNCTION("""COMPUTED_VALUE"""),2)</f>
        <v>2</v>
      </c>
      <c r="AU124" s="2">
        <f ca="1">IFERROR(__xludf.DUMMYFUNCTION("""COMPUTED_VALUE"""),2)</f>
        <v>2</v>
      </c>
    </row>
    <row r="125" spans="1:47" ht="12.5" x14ac:dyDescent="0.25">
      <c r="A125" s="2" t="str">
        <f ca="1">IFERROR(__xludf.DUMMYFUNCTION("""COMPUTED_VALUE"""),"")</f>
        <v/>
      </c>
      <c r="B125" s="2" t="str">
        <f ca="1">IFERROR(__xludf.DUMMYFUNCTION("""COMPUTED_VALUE"""),"Indonesia")</f>
        <v>Indonesia</v>
      </c>
      <c r="C125" s="2">
        <f ca="1">IFERROR(__xludf.DUMMYFUNCTION("""COMPUTED_VALUE"""),-0.7893)</f>
        <v>-0.7893</v>
      </c>
      <c r="D125" s="2">
        <f ca="1">IFERROR(__xludf.DUMMYFUNCTION("""COMPUTED_VALUE"""),113.9213)</f>
        <v>113.9213</v>
      </c>
      <c r="E125" s="2">
        <f ca="1">IFERROR(__xludf.DUMMYFUNCTION("""COMPUTED_VALUE"""),0)</f>
        <v>0</v>
      </c>
      <c r="F125" s="2">
        <f ca="1">IFERROR(__xludf.DUMMYFUNCTION("""COMPUTED_VALUE"""),0)</f>
        <v>0</v>
      </c>
      <c r="G125" s="2">
        <f ca="1">IFERROR(__xludf.DUMMYFUNCTION("""COMPUTED_VALUE"""),0)</f>
        <v>0</v>
      </c>
      <c r="H125" s="2">
        <f ca="1">IFERROR(__xludf.DUMMYFUNCTION("""COMPUTED_VALUE"""),0)</f>
        <v>0</v>
      </c>
      <c r="I125" s="2">
        <f ca="1">IFERROR(__xludf.DUMMYFUNCTION("""COMPUTED_VALUE"""),0)</f>
        <v>0</v>
      </c>
      <c r="J125" s="2">
        <f ca="1">IFERROR(__xludf.DUMMYFUNCTION("""COMPUTED_VALUE"""),0)</f>
        <v>0</v>
      </c>
      <c r="K125" s="2">
        <f ca="1">IFERROR(__xludf.DUMMYFUNCTION("""COMPUTED_VALUE"""),0)</f>
        <v>0</v>
      </c>
      <c r="L125" s="2">
        <f ca="1">IFERROR(__xludf.DUMMYFUNCTION("""COMPUTED_VALUE"""),0)</f>
        <v>0</v>
      </c>
      <c r="M125" s="2">
        <f ca="1">IFERROR(__xludf.DUMMYFUNCTION("""COMPUTED_VALUE"""),0)</f>
        <v>0</v>
      </c>
      <c r="N125" s="2">
        <f ca="1">IFERROR(__xludf.DUMMYFUNCTION("""COMPUTED_VALUE"""),0)</f>
        <v>0</v>
      </c>
      <c r="O125" s="2">
        <f ca="1">IFERROR(__xludf.DUMMYFUNCTION("""COMPUTED_VALUE"""),0)</f>
        <v>0</v>
      </c>
      <c r="P125" s="2">
        <f ca="1">IFERROR(__xludf.DUMMYFUNCTION("""COMPUTED_VALUE"""),0)</f>
        <v>0</v>
      </c>
      <c r="Q125" s="2">
        <f ca="1">IFERROR(__xludf.DUMMYFUNCTION("""COMPUTED_VALUE"""),0)</f>
        <v>0</v>
      </c>
      <c r="R125" s="2">
        <f ca="1">IFERROR(__xludf.DUMMYFUNCTION("""COMPUTED_VALUE"""),0)</f>
        <v>0</v>
      </c>
      <c r="S125" s="2">
        <f ca="1">IFERROR(__xludf.DUMMYFUNCTION("""COMPUTED_VALUE"""),0)</f>
        <v>0</v>
      </c>
      <c r="T125" s="2">
        <f ca="1">IFERROR(__xludf.DUMMYFUNCTION("""COMPUTED_VALUE"""),0)</f>
        <v>0</v>
      </c>
      <c r="U125" s="2">
        <f ca="1">IFERROR(__xludf.DUMMYFUNCTION("""COMPUTED_VALUE"""),0)</f>
        <v>0</v>
      </c>
      <c r="V125" s="2">
        <f ca="1">IFERROR(__xludf.DUMMYFUNCTION("""COMPUTED_VALUE"""),0)</f>
        <v>0</v>
      </c>
      <c r="W125" s="2">
        <f ca="1">IFERROR(__xludf.DUMMYFUNCTION("""COMPUTED_VALUE"""),0)</f>
        <v>0</v>
      </c>
      <c r="X125" s="2">
        <f ca="1">IFERROR(__xludf.DUMMYFUNCTION("""COMPUTED_VALUE"""),0)</f>
        <v>0</v>
      </c>
      <c r="Y125" s="2">
        <f ca="1">IFERROR(__xludf.DUMMYFUNCTION("""COMPUTED_VALUE"""),0)</f>
        <v>0</v>
      </c>
      <c r="Z125" s="2">
        <f ca="1">IFERROR(__xludf.DUMMYFUNCTION("""COMPUTED_VALUE"""),0)</f>
        <v>0</v>
      </c>
      <c r="AA125" s="2">
        <f ca="1">IFERROR(__xludf.DUMMYFUNCTION("""COMPUTED_VALUE"""),0)</f>
        <v>0</v>
      </c>
      <c r="AB125" s="2">
        <f ca="1">IFERROR(__xludf.DUMMYFUNCTION("""COMPUTED_VALUE"""),0)</f>
        <v>0</v>
      </c>
      <c r="AC125" s="2">
        <f ca="1">IFERROR(__xludf.DUMMYFUNCTION("""COMPUTED_VALUE"""),0)</f>
        <v>0</v>
      </c>
      <c r="AD125" s="2">
        <f ca="1">IFERROR(__xludf.DUMMYFUNCTION("""COMPUTED_VALUE"""),0)</f>
        <v>0</v>
      </c>
      <c r="AE125" s="2">
        <f ca="1">IFERROR(__xludf.DUMMYFUNCTION("""COMPUTED_VALUE"""),0)</f>
        <v>0</v>
      </c>
      <c r="AF125" s="2">
        <f ca="1">IFERROR(__xludf.DUMMYFUNCTION("""COMPUTED_VALUE"""),0)</f>
        <v>0</v>
      </c>
      <c r="AG125" s="2">
        <f ca="1">IFERROR(__xludf.DUMMYFUNCTION("""COMPUTED_VALUE"""),0)</f>
        <v>0</v>
      </c>
      <c r="AH125" s="2">
        <f ca="1">IFERROR(__xludf.DUMMYFUNCTION("""COMPUTED_VALUE"""),0)</f>
        <v>0</v>
      </c>
      <c r="AI125" s="2">
        <f ca="1">IFERROR(__xludf.DUMMYFUNCTION("""COMPUTED_VALUE"""),0)</f>
        <v>0</v>
      </c>
      <c r="AJ125" s="2">
        <f ca="1">IFERROR(__xludf.DUMMYFUNCTION("""COMPUTED_VALUE"""),0)</f>
        <v>0</v>
      </c>
      <c r="AK125" s="2">
        <f ca="1">IFERROR(__xludf.DUMMYFUNCTION("""COMPUTED_VALUE"""),0)</f>
        <v>0</v>
      </c>
      <c r="AL125" s="2">
        <f ca="1">IFERROR(__xludf.DUMMYFUNCTION("""COMPUTED_VALUE"""),0)</f>
        <v>0</v>
      </c>
      <c r="AM125" s="2">
        <f ca="1">IFERROR(__xludf.DUMMYFUNCTION("""COMPUTED_VALUE"""),0)</f>
        <v>0</v>
      </c>
      <c r="AN125" s="2">
        <f ca="1">IFERROR(__xludf.DUMMYFUNCTION("""COMPUTED_VALUE"""),0)</f>
        <v>0</v>
      </c>
      <c r="AO125" s="2">
        <f ca="1">IFERROR(__xludf.DUMMYFUNCTION("""COMPUTED_VALUE"""),0)</f>
        <v>0</v>
      </c>
      <c r="AP125" s="2">
        <f ca="1">IFERROR(__xludf.DUMMYFUNCTION("""COMPUTED_VALUE"""),0)</f>
        <v>0</v>
      </c>
      <c r="AQ125" s="2">
        <f ca="1">IFERROR(__xludf.DUMMYFUNCTION("""COMPUTED_VALUE"""),0)</f>
        <v>0</v>
      </c>
      <c r="AR125" s="2">
        <f ca="1">IFERROR(__xludf.DUMMYFUNCTION("""COMPUTED_VALUE"""),0)</f>
        <v>0</v>
      </c>
      <c r="AS125" s="2">
        <f ca="1">IFERROR(__xludf.DUMMYFUNCTION("""COMPUTED_VALUE"""),2)</f>
        <v>2</v>
      </c>
      <c r="AT125" s="2">
        <f ca="1">IFERROR(__xludf.DUMMYFUNCTION("""COMPUTED_VALUE"""),2)</f>
        <v>2</v>
      </c>
      <c r="AU125" s="2">
        <f ca="1">IFERROR(__xludf.DUMMYFUNCTION("""COMPUTED_VALUE"""),2)</f>
        <v>2</v>
      </c>
    </row>
    <row r="126" spans="1:47" ht="12.5" x14ac:dyDescent="0.25">
      <c r="A126" s="2" t="str">
        <f ca="1">IFERROR(__xludf.DUMMYFUNCTION("""COMPUTED_VALUE"""),"")</f>
        <v/>
      </c>
      <c r="B126" s="2" t="str">
        <f ca="1">IFERROR(__xludf.DUMMYFUNCTION("""COMPUTED_VALUE"""),"Portugal")</f>
        <v>Portugal</v>
      </c>
      <c r="C126" s="2">
        <f ca="1">IFERROR(__xludf.DUMMYFUNCTION("""COMPUTED_VALUE"""),39.3999)</f>
        <v>39.399900000000002</v>
      </c>
      <c r="D126" s="2">
        <f ca="1">IFERROR(__xludf.DUMMYFUNCTION("""COMPUTED_VALUE"""),-8.2245)</f>
        <v>-8.2245000000000008</v>
      </c>
      <c r="E126" s="2">
        <f ca="1">IFERROR(__xludf.DUMMYFUNCTION("""COMPUTED_VALUE"""),0)</f>
        <v>0</v>
      </c>
      <c r="F126" s="2">
        <f ca="1">IFERROR(__xludf.DUMMYFUNCTION("""COMPUTED_VALUE"""),0)</f>
        <v>0</v>
      </c>
      <c r="G126" s="2">
        <f ca="1">IFERROR(__xludf.DUMMYFUNCTION("""COMPUTED_VALUE"""),0)</f>
        <v>0</v>
      </c>
      <c r="H126" s="2">
        <f ca="1">IFERROR(__xludf.DUMMYFUNCTION("""COMPUTED_VALUE"""),0)</f>
        <v>0</v>
      </c>
      <c r="I126" s="2">
        <f ca="1">IFERROR(__xludf.DUMMYFUNCTION("""COMPUTED_VALUE"""),0)</f>
        <v>0</v>
      </c>
      <c r="J126" s="2">
        <f ca="1">IFERROR(__xludf.DUMMYFUNCTION("""COMPUTED_VALUE"""),0)</f>
        <v>0</v>
      </c>
      <c r="K126" s="2">
        <f ca="1">IFERROR(__xludf.DUMMYFUNCTION("""COMPUTED_VALUE"""),0)</f>
        <v>0</v>
      </c>
      <c r="L126" s="2">
        <f ca="1">IFERROR(__xludf.DUMMYFUNCTION("""COMPUTED_VALUE"""),0)</f>
        <v>0</v>
      </c>
      <c r="M126" s="2">
        <f ca="1">IFERROR(__xludf.DUMMYFUNCTION("""COMPUTED_VALUE"""),0)</f>
        <v>0</v>
      </c>
      <c r="N126" s="2">
        <f ca="1">IFERROR(__xludf.DUMMYFUNCTION("""COMPUTED_VALUE"""),0)</f>
        <v>0</v>
      </c>
      <c r="O126" s="2">
        <f ca="1">IFERROR(__xludf.DUMMYFUNCTION("""COMPUTED_VALUE"""),0)</f>
        <v>0</v>
      </c>
      <c r="P126" s="2">
        <f ca="1">IFERROR(__xludf.DUMMYFUNCTION("""COMPUTED_VALUE"""),0)</f>
        <v>0</v>
      </c>
      <c r="Q126" s="2">
        <f ca="1">IFERROR(__xludf.DUMMYFUNCTION("""COMPUTED_VALUE"""),0)</f>
        <v>0</v>
      </c>
      <c r="R126" s="2">
        <f ca="1">IFERROR(__xludf.DUMMYFUNCTION("""COMPUTED_VALUE"""),0)</f>
        <v>0</v>
      </c>
      <c r="S126" s="2">
        <f ca="1">IFERROR(__xludf.DUMMYFUNCTION("""COMPUTED_VALUE"""),0)</f>
        <v>0</v>
      </c>
      <c r="T126" s="2">
        <f ca="1">IFERROR(__xludf.DUMMYFUNCTION("""COMPUTED_VALUE"""),0)</f>
        <v>0</v>
      </c>
      <c r="U126" s="2">
        <f ca="1">IFERROR(__xludf.DUMMYFUNCTION("""COMPUTED_VALUE"""),0)</f>
        <v>0</v>
      </c>
      <c r="V126" s="2">
        <f ca="1">IFERROR(__xludf.DUMMYFUNCTION("""COMPUTED_VALUE"""),0)</f>
        <v>0</v>
      </c>
      <c r="W126" s="2">
        <f ca="1">IFERROR(__xludf.DUMMYFUNCTION("""COMPUTED_VALUE"""),0)</f>
        <v>0</v>
      </c>
      <c r="X126" s="2">
        <f ca="1">IFERROR(__xludf.DUMMYFUNCTION("""COMPUTED_VALUE"""),0)</f>
        <v>0</v>
      </c>
      <c r="Y126" s="2">
        <f ca="1">IFERROR(__xludf.DUMMYFUNCTION("""COMPUTED_VALUE"""),0)</f>
        <v>0</v>
      </c>
      <c r="Z126" s="2">
        <f ca="1">IFERROR(__xludf.DUMMYFUNCTION("""COMPUTED_VALUE"""),0)</f>
        <v>0</v>
      </c>
      <c r="AA126" s="2">
        <f ca="1">IFERROR(__xludf.DUMMYFUNCTION("""COMPUTED_VALUE"""),0)</f>
        <v>0</v>
      </c>
      <c r="AB126" s="2">
        <f ca="1">IFERROR(__xludf.DUMMYFUNCTION("""COMPUTED_VALUE"""),0)</f>
        <v>0</v>
      </c>
      <c r="AC126" s="2">
        <f ca="1">IFERROR(__xludf.DUMMYFUNCTION("""COMPUTED_VALUE"""),0)</f>
        <v>0</v>
      </c>
      <c r="AD126" s="2">
        <f ca="1">IFERROR(__xludf.DUMMYFUNCTION("""COMPUTED_VALUE"""),0)</f>
        <v>0</v>
      </c>
      <c r="AE126" s="2">
        <f ca="1">IFERROR(__xludf.DUMMYFUNCTION("""COMPUTED_VALUE"""),0)</f>
        <v>0</v>
      </c>
      <c r="AF126" s="2">
        <f ca="1">IFERROR(__xludf.DUMMYFUNCTION("""COMPUTED_VALUE"""),0)</f>
        <v>0</v>
      </c>
      <c r="AG126" s="2">
        <f ca="1">IFERROR(__xludf.DUMMYFUNCTION("""COMPUTED_VALUE"""),0)</f>
        <v>0</v>
      </c>
      <c r="AH126" s="2">
        <f ca="1">IFERROR(__xludf.DUMMYFUNCTION("""COMPUTED_VALUE"""),0)</f>
        <v>0</v>
      </c>
      <c r="AI126" s="2">
        <f ca="1">IFERROR(__xludf.DUMMYFUNCTION("""COMPUTED_VALUE"""),0)</f>
        <v>0</v>
      </c>
      <c r="AJ126" s="2">
        <f ca="1">IFERROR(__xludf.DUMMYFUNCTION("""COMPUTED_VALUE"""),0)</f>
        <v>0</v>
      </c>
      <c r="AK126" s="2">
        <f ca="1">IFERROR(__xludf.DUMMYFUNCTION("""COMPUTED_VALUE"""),0)</f>
        <v>0</v>
      </c>
      <c r="AL126" s="2">
        <f ca="1">IFERROR(__xludf.DUMMYFUNCTION("""COMPUTED_VALUE"""),0)</f>
        <v>0</v>
      </c>
      <c r="AM126" s="2">
        <f ca="1">IFERROR(__xludf.DUMMYFUNCTION("""COMPUTED_VALUE"""),0)</f>
        <v>0</v>
      </c>
      <c r="AN126" s="2">
        <f ca="1">IFERROR(__xludf.DUMMYFUNCTION("""COMPUTED_VALUE"""),0)</f>
        <v>0</v>
      </c>
      <c r="AO126" s="2">
        <f ca="1">IFERROR(__xludf.DUMMYFUNCTION("""COMPUTED_VALUE"""),0)</f>
        <v>0</v>
      </c>
      <c r="AP126" s="2">
        <f ca="1">IFERROR(__xludf.DUMMYFUNCTION("""COMPUTED_VALUE"""),0)</f>
        <v>0</v>
      </c>
      <c r="AQ126" s="2">
        <f ca="1">IFERROR(__xludf.DUMMYFUNCTION("""COMPUTED_VALUE"""),0)</f>
        <v>0</v>
      </c>
      <c r="AR126" s="2">
        <f ca="1">IFERROR(__xludf.DUMMYFUNCTION("""COMPUTED_VALUE"""),0)</f>
        <v>0</v>
      </c>
      <c r="AS126" s="2">
        <f ca="1">IFERROR(__xludf.DUMMYFUNCTION("""COMPUTED_VALUE"""),2)</f>
        <v>2</v>
      </c>
      <c r="AT126" s="2">
        <f ca="1">IFERROR(__xludf.DUMMYFUNCTION("""COMPUTED_VALUE"""),2)</f>
        <v>2</v>
      </c>
      <c r="AU126" s="2">
        <f ca="1">IFERROR(__xludf.DUMMYFUNCTION("""COMPUTED_VALUE"""),5)</f>
        <v>5</v>
      </c>
    </row>
    <row r="127" spans="1:47" ht="12.5" x14ac:dyDescent="0.25">
      <c r="A127" s="2" t="str">
        <f ca="1">IFERROR(__xludf.DUMMYFUNCTION("""COMPUTED_VALUE"""),"")</f>
        <v/>
      </c>
      <c r="B127" s="2" t="str">
        <f ca="1">IFERROR(__xludf.DUMMYFUNCTION("""COMPUTED_VALUE"""),"Andorra")</f>
        <v>Andorra</v>
      </c>
      <c r="C127" s="2">
        <f ca="1">IFERROR(__xludf.DUMMYFUNCTION("""COMPUTED_VALUE"""),42.5063)</f>
        <v>42.506300000000003</v>
      </c>
      <c r="D127" s="2">
        <f ca="1">IFERROR(__xludf.DUMMYFUNCTION("""COMPUTED_VALUE"""),1.5218)</f>
        <v>1.5218</v>
      </c>
      <c r="E127" s="2">
        <f ca="1">IFERROR(__xludf.DUMMYFUNCTION("""COMPUTED_VALUE"""),0)</f>
        <v>0</v>
      </c>
      <c r="F127" s="2">
        <f ca="1">IFERROR(__xludf.DUMMYFUNCTION("""COMPUTED_VALUE"""),0)</f>
        <v>0</v>
      </c>
      <c r="G127" s="2">
        <f ca="1">IFERROR(__xludf.DUMMYFUNCTION("""COMPUTED_VALUE"""),0)</f>
        <v>0</v>
      </c>
      <c r="H127" s="2">
        <f ca="1">IFERROR(__xludf.DUMMYFUNCTION("""COMPUTED_VALUE"""),0)</f>
        <v>0</v>
      </c>
      <c r="I127" s="2">
        <f ca="1">IFERROR(__xludf.DUMMYFUNCTION("""COMPUTED_VALUE"""),0)</f>
        <v>0</v>
      </c>
      <c r="J127" s="2">
        <f ca="1">IFERROR(__xludf.DUMMYFUNCTION("""COMPUTED_VALUE"""),0)</f>
        <v>0</v>
      </c>
      <c r="K127" s="2">
        <f ca="1">IFERROR(__xludf.DUMMYFUNCTION("""COMPUTED_VALUE"""),0)</f>
        <v>0</v>
      </c>
      <c r="L127" s="2">
        <f ca="1">IFERROR(__xludf.DUMMYFUNCTION("""COMPUTED_VALUE"""),0)</f>
        <v>0</v>
      </c>
      <c r="M127" s="2">
        <f ca="1">IFERROR(__xludf.DUMMYFUNCTION("""COMPUTED_VALUE"""),0)</f>
        <v>0</v>
      </c>
      <c r="N127" s="2">
        <f ca="1">IFERROR(__xludf.DUMMYFUNCTION("""COMPUTED_VALUE"""),0)</f>
        <v>0</v>
      </c>
      <c r="O127" s="2">
        <f ca="1">IFERROR(__xludf.DUMMYFUNCTION("""COMPUTED_VALUE"""),0)</f>
        <v>0</v>
      </c>
      <c r="P127" s="2">
        <f ca="1">IFERROR(__xludf.DUMMYFUNCTION("""COMPUTED_VALUE"""),0)</f>
        <v>0</v>
      </c>
      <c r="Q127" s="2">
        <f ca="1">IFERROR(__xludf.DUMMYFUNCTION("""COMPUTED_VALUE"""),0)</f>
        <v>0</v>
      </c>
      <c r="R127" s="2">
        <f ca="1">IFERROR(__xludf.DUMMYFUNCTION("""COMPUTED_VALUE"""),0)</f>
        <v>0</v>
      </c>
      <c r="S127" s="2">
        <f ca="1">IFERROR(__xludf.DUMMYFUNCTION("""COMPUTED_VALUE"""),0)</f>
        <v>0</v>
      </c>
      <c r="T127" s="2">
        <f ca="1">IFERROR(__xludf.DUMMYFUNCTION("""COMPUTED_VALUE"""),0)</f>
        <v>0</v>
      </c>
      <c r="U127" s="2">
        <f ca="1">IFERROR(__xludf.DUMMYFUNCTION("""COMPUTED_VALUE"""),0)</f>
        <v>0</v>
      </c>
      <c r="V127" s="2">
        <f ca="1">IFERROR(__xludf.DUMMYFUNCTION("""COMPUTED_VALUE"""),0)</f>
        <v>0</v>
      </c>
      <c r="W127" s="2">
        <f ca="1">IFERROR(__xludf.DUMMYFUNCTION("""COMPUTED_VALUE"""),0)</f>
        <v>0</v>
      </c>
      <c r="X127" s="2">
        <f ca="1">IFERROR(__xludf.DUMMYFUNCTION("""COMPUTED_VALUE"""),0)</f>
        <v>0</v>
      </c>
      <c r="Y127" s="2">
        <f ca="1">IFERROR(__xludf.DUMMYFUNCTION("""COMPUTED_VALUE"""),0)</f>
        <v>0</v>
      </c>
      <c r="Z127" s="2">
        <f ca="1">IFERROR(__xludf.DUMMYFUNCTION("""COMPUTED_VALUE"""),0)</f>
        <v>0</v>
      </c>
      <c r="AA127" s="2">
        <f ca="1">IFERROR(__xludf.DUMMYFUNCTION("""COMPUTED_VALUE"""),0)</f>
        <v>0</v>
      </c>
      <c r="AB127" s="2">
        <f ca="1">IFERROR(__xludf.DUMMYFUNCTION("""COMPUTED_VALUE"""),0)</f>
        <v>0</v>
      </c>
      <c r="AC127" s="2">
        <f ca="1">IFERROR(__xludf.DUMMYFUNCTION("""COMPUTED_VALUE"""),0)</f>
        <v>0</v>
      </c>
      <c r="AD127" s="2">
        <f ca="1">IFERROR(__xludf.DUMMYFUNCTION("""COMPUTED_VALUE"""),0)</f>
        <v>0</v>
      </c>
      <c r="AE127" s="2">
        <f ca="1">IFERROR(__xludf.DUMMYFUNCTION("""COMPUTED_VALUE"""),0)</f>
        <v>0</v>
      </c>
      <c r="AF127" s="2">
        <f ca="1">IFERROR(__xludf.DUMMYFUNCTION("""COMPUTED_VALUE"""),0)</f>
        <v>0</v>
      </c>
      <c r="AG127" s="2">
        <f ca="1">IFERROR(__xludf.DUMMYFUNCTION("""COMPUTED_VALUE"""),0)</f>
        <v>0</v>
      </c>
      <c r="AH127" s="2">
        <f ca="1">IFERROR(__xludf.DUMMYFUNCTION("""COMPUTED_VALUE"""),0)</f>
        <v>0</v>
      </c>
      <c r="AI127" s="2">
        <f ca="1">IFERROR(__xludf.DUMMYFUNCTION("""COMPUTED_VALUE"""),0)</f>
        <v>0</v>
      </c>
      <c r="AJ127" s="2">
        <f ca="1">IFERROR(__xludf.DUMMYFUNCTION("""COMPUTED_VALUE"""),0)</f>
        <v>0</v>
      </c>
      <c r="AK127" s="2">
        <f ca="1">IFERROR(__xludf.DUMMYFUNCTION("""COMPUTED_VALUE"""),0)</f>
        <v>0</v>
      </c>
      <c r="AL127" s="2">
        <f ca="1">IFERROR(__xludf.DUMMYFUNCTION("""COMPUTED_VALUE"""),0)</f>
        <v>0</v>
      </c>
      <c r="AM127" s="2">
        <f ca="1">IFERROR(__xludf.DUMMYFUNCTION("""COMPUTED_VALUE"""),0)</f>
        <v>0</v>
      </c>
      <c r="AN127" s="2">
        <f ca="1">IFERROR(__xludf.DUMMYFUNCTION("""COMPUTED_VALUE"""),0)</f>
        <v>0</v>
      </c>
      <c r="AO127" s="2">
        <f ca="1">IFERROR(__xludf.DUMMYFUNCTION("""COMPUTED_VALUE"""),0)</f>
        <v>0</v>
      </c>
      <c r="AP127" s="2">
        <f ca="1">IFERROR(__xludf.DUMMYFUNCTION("""COMPUTED_VALUE"""),0)</f>
        <v>0</v>
      </c>
      <c r="AQ127" s="2">
        <f ca="1">IFERROR(__xludf.DUMMYFUNCTION("""COMPUTED_VALUE"""),0)</f>
        <v>0</v>
      </c>
      <c r="AR127" s="2">
        <f ca="1">IFERROR(__xludf.DUMMYFUNCTION("""COMPUTED_VALUE"""),0)</f>
        <v>0</v>
      </c>
      <c r="AS127" s="2">
        <f ca="1">IFERROR(__xludf.DUMMYFUNCTION("""COMPUTED_VALUE"""),1)</f>
        <v>1</v>
      </c>
      <c r="AT127" s="2">
        <f ca="1">IFERROR(__xludf.DUMMYFUNCTION("""COMPUTED_VALUE"""),1)</f>
        <v>1</v>
      </c>
      <c r="AU127" s="2">
        <f ca="1">IFERROR(__xludf.DUMMYFUNCTION("""COMPUTED_VALUE"""),1)</f>
        <v>1</v>
      </c>
    </row>
    <row r="128" spans="1:47" ht="12.5" x14ac:dyDescent="0.25">
      <c r="A128" s="2" t="str">
        <f ca="1">IFERROR(__xludf.DUMMYFUNCTION("""COMPUTED_VALUE"""),"Tasmania")</f>
        <v>Tasmania</v>
      </c>
      <c r="B128" s="2" t="str">
        <f ca="1">IFERROR(__xludf.DUMMYFUNCTION("""COMPUTED_VALUE"""),"Australia")</f>
        <v>Australia</v>
      </c>
      <c r="C128" s="2">
        <f ca="1">IFERROR(__xludf.DUMMYFUNCTION("""COMPUTED_VALUE"""),-41.4545)</f>
        <v>-41.454500000000003</v>
      </c>
      <c r="D128" s="2">
        <f ca="1">IFERROR(__xludf.DUMMYFUNCTION("""COMPUTED_VALUE"""),145.9707)</f>
        <v>145.97069999999999</v>
      </c>
      <c r="E128" s="2">
        <f ca="1">IFERROR(__xludf.DUMMYFUNCTION("""COMPUTED_VALUE"""),0)</f>
        <v>0</v>
      </c>
      <c r="F128" s="2">
        <f ca="1">IFERROR(__xludf.DUMMYFUNCTION("""COMPUTED_VALUE"""),0)</f>
        <v>0</v>
      </c>
      <c r="G128" s="2">
        <f ca="1">IFERROR(__xludf.DUMMYFUNCTION("""COMPUTED_VALUE"""),0)</f>
        <v>0</v>
      </c>
      <c r="H128" s="2">
        <f ca="1">IFERROR(__xludf.DUMMYFUNCTION("""COMPUTED_VALUE"""),0)</f>
        <v>0</v>
      </c>
      <c r="I128" s="2">
        <f ca="1">IFERROR(__xludf.DUMMYFUNCTION("""COMPUTED_VALUE"""),0)</f>
        <v>0</v>
      </c>
      <c r="J128" s="2">
        <f ca="1">IFERROR(__xludf.DUMMYFUNCTION("""COMPUTED_VALUE"""),0)</f>
        <v>0</v>
      </c>
      <c r="K128" s="2">
        <f ca="1">IFERROR(__xludf.DUMMYFUNCTION("""COMPUTED_VALUE"""),0)</f>
        <v>0</v>
      </c>
      <c r="L128" s="2">
        <f ca="1">IFERROR(__xludf.DUMMYFUNCTION("""COMPUTED_VALUE"""),0)</f>
        <v>0</v>
      </c>
      <c r="M128" s="2">
        <f ca="1">IFERROR(__xludf.DUMMYFUNCTION("""COMPUTED_VALUE"""),0)</f>
        <v>0</v>
      </c>
      <c r="N128" s="2">
        <f ca="1">IFERROR(__xludf.DUMMYFUNCTION("""COMPUTED_VALUE"""),0)</f>
        <v>0</v>
      </c>
      <c r="O128" s="2">
        <f ca="1">IFERROR(__xludf.DUMMYFUNCTION("""COMPUTED_VALUE"""),0)</f>
        <v>0</v>
      </c>
      <c r="P128" s="2">
        <f ca="1">IFERROR(__xludf.DUMMYFUNCTION("""COMPUTED_VALUE"""),0)</f>
        <v>0</v>
      </c>
      <c r="Q128" s="2">
        <f ca="1">IFERROR(__xludf.DUMMYFUNCTION("""COMPUTED_VALUE"""),0)</f>
        <v>0</v>
      </c>
      <c r="R128" s="2">
        <f ca="1">IFERROR(__xludf.DUMMYFUNCTION("""COMPUTED_VALUE"""),0)</f>
        <v>0</v>
      </c>
      <c r="S128" s="2">
        <f ca="1">IFERROR(__xludf.DUMMYFUNCTION("""COMPUTED_VALUE"""),0)</f>
        <v>0</v>
      </c>
      <c r="T128" s="2">
        <f ca="1">IFERROR(__xludf.DUMMYFUNCTION("""COMPUTED_VALUE"""),0)</f>
        <v>0</v>
      </c>
      <c r="U128" s="2">
        <f ca="1">IFERROR(__xludf.DUMMYFUNCTION("""COMPUTED_VALUE"""),0)</f>
        <v>0</v>
      </c>
      <c r="V128" s="2">
        <f ca="1">IFERROR(__xludf.DUMMYFUNCTION("""COMPUTED_VALUE"""),0)</f>
        <v>0</v>
      </c>
      <c r="W128" s="2">
        <f ca="1">IFERROR(__xludf.DUMMYFUNCTION("""COMPUTED_VALUE"""),0)</f>
        <v>0</v>
      </c>
      <c r="X128" s="2">
        <f ca="1">IFERROR(__xludf.DUMMYFUNCTION("""COMPUTED_VALUE"""),0)</f>
        <v>0</v>
      </c>
      <c r="Y128" s="2">
        <f ca="1">IFERROR(__xludf.DUMMYFUNCTION("""COMPUTED_VALUE"""),0)</f>
        <v>0</v>
      </c>
      <c r="Z128" s="2">
        <f ca="1">IFERROR(__xludf.DUMMYFUNCTION("""COMPUTED_VALUE"""),0)</f>
        <v>0</v>
      </c>
      <c r="AA128" s="2">
        <f ca="1">IFERROR(__xludf.DUMMYFUNCTION("""COMPUTED_VALUE"""),0)</f>
        <v>0</v>
      </c>
      <c r="AB128" s="2">
        <f ca="1">IFERROR(__xludf.DUMMYFUNCTION("""COMPUTED_VALUE"""),0)</f>
        <v>0</v>
      </c>
      <c r="AC128" s="2">
        <f ca="1">IFERROR(__xludf.DUMMYFUNCTION("""COMPUTED_VALUE"""),0)</f>
        <v>0</v>
      </c>
      <c r="AD128" s="2">
        <f ca="1">IFERROR(__xludf.DUMMYFUNCTION("""COMPUTED_VALUE"""),0)</f>
        <v>0</v>
      </c>
      <c r="AE128" s="2">
        <f ca="1">IFERROR(__xludf.DUMMYFUNCTION("""COMPUTED_VALUE"""),0)</f>
        <v>0</v>
      </c>
      <c r="AF128" s="2">
        <f ca="1">IFERROR(__xludf.DUMMYFUNCTION("""COMPUTED_VALUE"""),0)</f>
        <v>0</v>
      </c>
      <c r="AG128" s="2">
        <f ca="1">IFERROR(__xludf.DUMMYFUNCTION("""COMPUTED_VALUE"""),0)</f>
        <v>0</v>
      </c>
      <c r="AH128" s="2">
        <f ca="1">IFERROR(__xludf.DUMMYFUNCTION("""COMPUTED_VALUE"""),0)</f>
        <v>0</v>
      </c>
      <c r="AI128" s="2">
        <f ca="1">IFERROR(__xludf.DUMMYFUNCTION("""COMPUTED_VALUE"""),0)</f>
        <v>0</v>
      </c>
      <c r="AJ128" s="2">
        <f ca="1">IFERROR(__xludf.DUMMYFUNCTION("""COMPUTED_VALUE"""),0)</f>
        <v>0</v>
      </c>
      <c r="AK128" s="2">
        <f ca="1">IFERROR(__xludf.DUMMYFUNCTION("""COMPUTED_VALUE"""),0)</f>
        <v>0</v>
      </c>
      <c r="AL128" s="2">
        <f ca="1">IFERROR(__xludf.DUMMYFUNCTION("""COMPUTED_VALUE"""),0)</f>
        <v>0</v>
      </c>
      <c r="AM128" s="2">
        <f ca="1">IFERROR(__xludf.DUMMYFUNCTION("""COMPUTED_VALUE"""),0)</f>
        <v>0</v>
      </c>
      <c r="AN128" s="2">
        <f ca="1">IFERROR(__xludf.DUMMYFUNCTION("""COMPUTED_VALUE"""),0)</f>
        <v>0</v>
      </c>
      <c r="AO128" s="2">
        <f ca="1">IFERROR(__xludf.DUMMYFUNCTION("""COMPUTED_VALUE"""),0)</f>
        <v>0</v>
      </c>
      <c r="AP128" s="2">
        <f ca="1">IFERROR(__xludf.DUMMYFUNCTION("""COMPUTED_VALUE"""),0)</f>
        <v>0</v>
      </c>
      <c r="AQ128" s="2">
        <f ca="1">IFERROR(__xludf.DUMMYFUNCTION("""COMPUTED_VALUE"""),0)</f>
        <v>0</v>
      </c>
      <c r="AR128" s="2">
        <f ca="1">IFERROR(__xludf.DUMMYFUNCTION("""COMPUTED_VALUE"""),0)</f>
        <v>0</v>
      </c>
      <c r="AS128" s="2">
        <f ca="1">IFERROR(__xludf.DUMMYFUNCTION("""COMPUTED_VALUE"""),1)</f>
        <v>1</v>
      </c>
      <c r="AT128" s="2">
        <f ca="1">IFERROR(__xludf.DUMMYFUNCTION("""COMPUTED_VALUE"""),1)</f>
        <v>1</v>
      </c>
      <c r="AU128" s="2">
        <f ca="1">IFERROR(__xludf.DUMMYFUNCTION("""COMPUTED_VALUE"""),1)</f>
        <v>1</v>
      </c>
    </row>
    <row r="129" spans="1:47" ht="12.5" x14ac:dyDescent="0.25">
      <c r="A129" s="2" t="str">
        <f ca="1">IFERROR(__xludf.DUMMYFUNCTION("""COMPUTED_VALUE"""),"")</f>
        <v/>
      </c>
      <c r="B129" s="2" t="str">
        <f ca="1">IFERROR(__xludf.DUMMYFUNCTION("""COMPUTED_VALUE"""),"Latvia")</f>
        <v>Latvia</v>
      </c>
      <c r="C129" s="2">
        <f ca="1">IFERROR(__xludf.DUMMYFUNCTION("""COMPUTED_VALUE"""),56.8796)</f>
        <v>56.879600000000003</v>
      </c>
      <c r="D129" s="2">
        <f ca="1">IFERROR(__xludf.DUMMYFUNCTION("""COMPUTED_VALUE"""),24.6032)</f>
        <v>24.603200000000001</v>
      </c>
      <c r="E129" s="2">
        <f ca="1">IFERROR(__xludf.DUMMYFUNCTION("""COMPUTED_VALUE"""),0)</f>
        <v>0</v>
      </c>
      <c r="F129" s="2">
        <f ca="1">IFERROR(__xludf.DUMMYFUNCTION("""COMPUTED_VALUE"""),0)</f>
        <v>0</v>
      </c>
      <c r="G129" s="2">
        <f ca="1">IFERROR(__xludf.DUMMYFUNCTION("""COMPUTED_VALUE"""),0)</f>
        <v>0</v>
      </c>
      <c r="H129" s="2">
        <f ca="1">IFERROR(__xludf.DUMMYFUNCTION("""COMPUTED_VALUE"""),0)</f>
        <v>0</v>
      </c>
      <c r="I129" s="2">
        <f ca="1">IFERROR(__xludf.DUMMYFUNCTION("""COMPUTED_VALUE"""),0)</f>
        <v>0</v>
      </c>
      <c r="J129" s="2">
        <f ca="1">IFERROR(__xludf.DUMMYFUNCTION("""COMPUTED_VALUE"""),0)</f>
        <v>0</v>
      </c>
      <c r="K129" s="2">
        <f ca="1">IFERROR(__xludf.DUMMYFUNCTION("""COMPUTED_VALUE"""),0)</f>
        <v>0</v>
      </c>
      <c r="L129" s="2">
        <f ca="1">IFERROR(__xludf.DUMMYFUNCTION("""COMPUTED_VALUE"""),0)</f>
        <v>0</v>
      </c>
      <c r="M129" s="2">
        <f ca="1">IFERROR(__xludf.DUMMYFUNCTION("""COMPUTED_VALUE"""),0)</f>
        <v>0</v>
      </c>
      <c r="N129" s="2">
        <f ca="1">IFERROR(__xludf.DUMMYFUNCTION("""COMPUTED_VALUE"""),0)</f>
        <v>0</v>
      </c>
      <c r="O129" s="2">
        <f ca="1">IFERROR(__xludf.DUMMYFUNCTION("""COMPUTED_VALUE"""),0)</f>
        <v>0</v>
      </c>
      <c r="P129" s="2">
        <f ca="1">IFERROR(__xludf.DUMMYFUNCTION("""COMPUTED_VALUE"""),0)</f>
        <v>0</v>
      </c>
      <c r="Q129" s="2">
        <f ca="1">IFERROR(__xludf.DUMMYFUNCTION("""COMPUTED_VALUE"""),0)</f>
        <v>0</v>
      </c>
      <c r="R129" s="2">
        <f ca="1">IFERROR(__xludf.DUMMYFUNCTION("""COMPUTED_VALUE"""),0)</f>
        <v>0</v>
      </c>
      <c r="S129" s="2">
        <f ca="1">IFERROR(__xludf.DUMMYFUNCTION("""COMPUTED_VALUE"""),0)</f>
        <v>0</v>
      </c>
      <c r="T129" s="2">
        <f ca="1">IFERROR(__xludf.DUMMYFUNCTION("""COMPUTED_VALUE"""),0)</f>
        <v>0</v>
      </c>
      <c r="U129" s="2">
        <f ca="1">IFERROR(__xludf.DUMMYFUNCTION("""COMPUTED_VALUE"""),0)</f>
        <v>0</v>
      </c>
      <c r="V129" s="2">
        <f ca="1">IFERROR(__xludf.DUMMYFUNCTION("""COMPUTED_VALUE"""),0)</f>
        <v>0</v>
      </c>
      <c r="W129" s="2">
        <f ca="1">IFERROR(__xludf.DUMMYFUNCTION("""COMPUTED_VALUE"""),0)</f>
        <v>0</v>
      </c>
      <c r="X129" s="2">
        <f ca="1">IFERROR(__xludf.DUMMYFUNCTION("""COMPUTED_VALUE"""),0)</f>
        <v>0</v>
      </c>
      <c r="Y129" s="2">
        <f ca="1">IFERROR(__xludf.DUMMYFUNCTION("""COMPUTED_VALUE"""),0)</f>
        <v>0</v>
      </c>
      <c r="Z129" s="2">
        <f ca="1">IFERROR(__xludf.DUMMYFUNCTION("""COMPUTED_VALUE"""),0)</f>
        <v>0</v>
      </c>
      <c r="AA129" s="2">
        <f ca="1">IFERROR(__xludf.DUMMYFUNCTION("""COMPUTED_VALUE"""),0)</f>
        <v>0</v>
      </c>
      <c r="AB129" s="2">
        <f ca="1">IFERROR(__xludf.DUMMYFUNCTION("""COMPUTED_VALUE"""),0)</f>
        <v>0</v>
      </c>
      <c r="AC129" s="2">
        <f ca="1">IFERROR(__xludf.DUMMYFUNCTION("""COMPUTED_VALUE"""),0)</f>
        <v>0</v>
      </c>
      <c r="AD129" s="2">
        <f ca="1">IFERROR(__xludf.DUMMYFUNCTION("""COMPUTED_VALUE"""),0)</f>
        <v>0</v>
      </c>
      <c r="AE129" s="2">
        <f ca="1">IFERROR(__xludf.DUMMYFUNCTION("""COMPUTED_VALUE"""),0)</f>
        <v>0</v>
      </c>
      <c r="AF129" s="2">
        <f ca="1">IFERROR(__xludf.DUMMYFUNCTION("""COMPUTED_VALUE"""),0)</f>
        <v>0</v>
      </c>
      <c r="AG129" s="2">
        <f ca="1">IFERROR(__xludf.DUMMYFUNCTION("""COMPUTED_VALUE"""),0)</f>
        <v>0</v>
      </c>
      <c r="AH129" s="2">
        <f ca="1">IFERROR(__xludf.DUMMYFUNCTION("""COMPUTED_VALUE"""),0)</f>
        <v>0</v>
      </c>
      <c r="AI129" s="2">
        <f ca="1">IFERROR(__xludf.DUMMYFUNCTION("""COMPUTED_VALUE"""),0)</f>
        <v>0</v>
      </c>
      <c r="AJ129" s="2">
        <f ca="1">IFERROR(__xludf.DUMMYFUNCTION("""COMPUTED_VALUE"""),0)</f>
        <v>0</v>
      </c>
      <c r="AK129" s="2">
        <f ca="1">IFERROR(__xludf.DUMMYFUNCTION("""COMPUTED_VALUE"""),0)</f>
        <v>0</v>
      </c>
      <c r="AL129" s="2">
        <f ca="1">IFERROR(__xludf.DUMMYFUNCTION("""COMPUTED_VALUE"""),0)</f>
        <v>0</v>
      </c>
      <c r="AM129" s="2">
        <f ca="1">IFERROR(__xludf.DUMMYFUNCTION("""COMPUTED_VALUE"""),0)</f>
        <v>0</v>
      </c>
      <c r="AN129" s="2">
        <f ca="1">IFERROR(__xludf.DUMMYFUNCTION("""COMPUTED_VALUE"""),0)</f>
        <v>0</v>
      </c>
      <c r="AO129" s="2">
        <f ca="1">IFERROR(__xludf.DUMMYFUNCTION("""COMPUTED_VALUE"""),0)</f>
        <v>0</v>
      </c>
      <c r="AP129" s="2">
        <f ca="1">IFERROR(__xludf.DUMMYFUNCTION("""COMPUTED_VALUE"""),0)</f>
        <v>0</v>
      </c>
      <c r="AQ129" s="2">
        <f ca="1">IFERROR(__xludf.DUMMYFUNCTION("""COMPUTED_VALUE"""),0)</f>
        <v>0</v>
      </c>
      <c r="AR129" s="2">
        <f ca="1">IFERROR(__xludf.DUMMYFUNCTION("""COMPUTED_VALUE"""),0)</f>
        <v>0</v>
      </c>
      <c r="AS129" s="2">
        <f ca="1">IFERROR(__xludf.DUMMYFUNCTION("""COMPUTED_VALUE"""),1)</f>
        <v>1</v>
      </c>
      <c r="AT129" s="2">
        <f ca="1">IFERROR(__xludf.DUMMYFUNCTION("""COMPUTED_VALUE"""),1)</f>
        <v>1</v>
      </c>
      <c r="AU129" s="2">
        <f ca="1">IFERROR(__xludf.DUMMYFUNCTION("""COMPUTED_VALUE"""),1)</f>
        <v>1</v>
      </c>
    </row>
    <row r="130" spans="1:47" ht="12.5" x14ac:dyDescent="0.25">
      <c r="A130" s="2" t="str">
        <f ca="1">IFERROR(__xludf.DUMMYFUNCTION("""COMPUTED_VALUE"""),"")</f>
        <v/>
      </c>
      <c r="B130" s="2" t="str">
        <f ca="1">IFERROR(__xludf.DUMMYFUNCTION("""COMPUTED_VALUE"""),"Morocco")</f>
        <v>Morocco</v>
      </c>
      <c r="C130" s="2">
        <f ca="1">IFERROR(__xludf.DUMMYFUNCTION("""COMPUTED_VALUE"""),31.7917)</f>
        <v>31.791699999999999</v>
      </c>
      <c r="D130" s="2">
        <f ca="1">IFERROR(__xludf.DUMMYFUNCTION("""COMPUTED_VALUE"""),-7.0926)</f>
        <v>-7.0926</v>
      </c>
      <c r="E130" s="2">
        <f ca="1">IFERROR(__xludf.DUMMYFUNCTION("""COMPUTED_VALUE"""),0)</f>
        <v>0</v>
      </c>
      <c r="F130" s="2">
        <f ca="1">IFERROR(__xludf.DUMMYFUNCTION("""COMPUTED_VALUE"""),0)</f>
        <v>0</v>
      </c>
      <c r="G130" s="2">
        <f ca="1">IFERROR(__xludf.DUMMYFUNCTION("""COMPUTED_VALUE"""),0)</f>
        <v>0</v>
      </c>
      <c r="H130" s="2">
        <f ca="1">IFERROR(__xludf.DUMMYFUNCTION("""COMPUTED_VALUE"""),0)</f>
        <v>0</v>
      </c>
      <c r="I130" s="2">
        <f ca="1">IFERROR(__xludf.DUMMYFUNCTION("""COMPUTED_VALUE"""),0)</f>
        <v>0</v>
      </c>
      <c r="J130" s="2">
        <f ca="1">IFERROR(__xludf.DUMMYFUNCTION("""COMPUTED_VALUE"""),0)</f>
        <v>0</v>
      </c>
      <c r="K130" s="2">
        <f ca="1">IFERROR(__xludf.DUMMYFUNCTION("""COMPUTED_VALUE"""),0)</f>
        <v>0</v>
      </c>
      <c r="L130" s="2">
        <f ca="1">IFERROR(__xludf.DUMMYFUNCTION("""COMPUTED_VALUE"""),0)</f>
        <v>0</v>
      </c>
      <c r="M130" s="2">
        <f ca="1">IFERROR(__xludf.DUMMYFUNCTION("""COMPUTED_VALUE"""),0)</f>
        <v>0</v>
      </c>
      <c r="N130" s="2">
        <f ca="1">IFERROR(__xludf.DUMMYFUNCTION("""COMPUTED_VALUE"""),0)</f>
        <v>0</v>
      </c>
      <c r="O130" s="2">
        <f ca="1">IFERROR(__xludf.DUMMYFUNCTION("""COMPUTED_VALUE"""),0)</f>
        <v>0</v>
      </c>
      <c r="P130" s="2">
        <f ca="1">IFERROR(__xludf.DUMMYFUNCTION("""COMPUTED_VALUE"""),0)</f>
        <v>0</v>
      </c>
      <c r="Q130" s="2">
        <f ca="1">IFERROR(__xludf.DUMMYFUNCTION("""COMPUTED_VALUE"""),0)</f>
        <v>0</v>
      </c>
      <c r="R130" s="2">
        <f ca="1">IFERROR(__xludf.DUMMYFUNCTION("""COMPUTED_VALUE"""),0)</f>
        <v>0</v>
      </c>
      <c r="S130" s="2">
        <f ca="1">IFERROR(__xludf.DUMMYFUNCTION("""COMPUTED_VALUE"""),0)</f>
        <v>0</v>
      </c>
      <c r="T130" s="2">
        <f ca="1">IFERROR(__xludf.DUMMYFUNCTION("""COMPUTED_VALUE"""),0)</f>
        <v>0</v>
      </c>
      <c r="U130" s="2">
        <f ca="1">IFERROR(__xludf.DUMMYFUNCTION("""COMPUTED_VALUE"""),0)</f>
        <v>0</v>
      </c>
      <c r="V130" s="2">
        <f ca="1">IFERROR(__xludf.DUMMYFUNCTION("""COMPUTED_VALUE"""),0)</f>
        <v>0</v>
      </c>
      <c r="W130" s="2">
        <f ca="1">IFERROR(__xludf.DUMMYFUNCTION("""COMPUTED_VALUE"""),0)</f>
        <v>0</v>
      </c>
      <c r="X130" s="2">
        <f ca="1">IFERROR(__xludf.DUMMYFUNCTION("""COMPUTED_VALUE"""),0)</f>
        <v>0</v>
      </c>
      <c r="Y130" s="2">
        <f ca="1">IFERROR(__xludf.DUMMYFUNCTION("""COMPUTED_VALUE"""),0)</f>
        <v>0</v>
      </c>
      <c r="Z130" s="2">
        <f ca="1">IFERROR(__xludf.DUMMYFUNCTION("""COMPUTED_VALUE"""),0)</f>
        <v>0</v>
      </c>
      <c r="AA130" s="2">
        <f ca="1">IFERROR(__xludf.DUMMYFUNCTION("""COMPUTED_VALUE"""),0)</f>
        <v>0</v>
      </c>
      <c r="AB130" s="2">
        <f ca="1">IFERROR(__xludf.DUMMYFUNCTION("""COMPUTED_VALUE"""),0)</f>
        <v>0</v>
      </c>
      <c r="AC130" s="2">
        <f ca="1">IFERROR(__xludf.DUMMYFUNCTION("""COMPUTED_VALUE"""),0)</f>
        <v>0</v>
      </c>
      <c r="AD130" s="2">
        <f ca="1">IFERROR(__xludf.DUMMYFUNCTION("""COMPUTED_VALUE"""),0)</f>
        <v>0</v>
      </c>
      <c r="AE130" s="2">
        <f ca="1">IFERROR(__xludf.DUMMYFUNCTION("""COMPUTED_VALUE"""),0)</f>
        <v>0</v>
      </c>
      <c r="AF130" s="2">
        <f ca="1">IFERROR(__xludf.DUMMYFUNCTION("""COMPUTED_VALUE"""),0)</f>
        <v>0</v>
      </c>
      <c r="AG130" s="2">
        <f ca="1">IFERROR(__xludf.DUMMYFUNCTION("""COMPUTED_VALUE"""),0)</f>
        <v>0</v>
      </c>
      <c r="AH130" s="2">
        <f ca="1">IFERROR(__xludf.DUMMYFUNCTION("""COMPUTED_VALUE"""),0)</f>
        <v>0</v>
      </c>
      <c r="AI130" s="2">
        <f ca="1">IFERROR(__xludf.DUMMYFUNCTION("""COMPUTED_VALUE"""),0)</f>
        <v>0</v>
      </c>
      <c r="AJ130" s="2">
        <f ca="1">IFERROR(__xludf.DUMMYFUNCTION("""COMPUTED_VALUE"""),0)</f>
        <v>0</v>
      </c>
      <c r="AK130" s="2">
        <f ca="1">IFERROR(__xludf.DUMMYFUNCTION("""COMPUTED_VALUE"""),0)</f>
        <v>0</v>
      </c>
      <c r="AL130" s="2">
        <f ca="1">IFERROR(__xludf.DUMMYFUNCTION("""COMPUTED_VALUE"""),0)</f>
        <v>0</v>
      </c>
      <c r="AM130" s="2">
        <f ca="1">IFERROR(__xludf.DUMMYFUNCTION("""COMPUTED_VALUE"""),0)</f>
        <v>0</v>
      </c>
      <c r="AN130" s="2">
        <f ca="1">IFERROR(__xludf.DUMMYFUNCTION("""COMPUTED_VALUE"""),0)</f>
        <v>0</v>
      </c>
      <c r="AO130" s="2">
        <f ca="1">IFERROR(__xludf.DUMMYFUNCTION("""COMPUTED_VALUE"""),0)</f>
        <v>0</v>
      </c>
      <c r="AP130" s="2">
        <f ca="1">IFERROR(__xludf.DUMMYFUNCTION("""COMPUTED_VALUE"""),0)</f>
        <v>0</v>
      </c>
      <c r="AQ130" s="2">
        <f ca="1">IFERROR(__xludf.DUMMYFUNCTION("""COMPUTED_VALUE"""),0)</f>
        <v>0</v>
      </c>
      <c r="AR130" s="2">
        <f ca="1">IFERROR(__xludf.DUMMYFUNCTION("""COMPUTED_VALUE"""),0)</f>
        <v>0</v>
      </c>
      <c r="AS130" s="2">
        <f ca="1">IFERROR(__xludf.DUMMYFUNCTION("""COMPUTED_VALUE"""),1)</f>
        <v>1</v>
      </c>
      <c r="AT130" s="2">
        <f ca="1">IFERROR(__xludf.DUMMYFUNCTION("""COMPUTED_VALUE"""),1)</f>
        <v>1</v>
      </c>
      <c r="AU130" s="2">
        <f ca="1">IFERROR(__xludf.DUMMYFUNCTION("""COMPUTED_VALUE"""),1)</f>
        <v>1</v>
      </c>
    </row>
    <row r="131" spans="1:47" ht="12.5" x14ac:dyDescent="0.25">
      <c r="A131" s="2" t="str">
        <f ca="1">IFERROR(__xludf.DUMMYFUNCTION("""COMPUTED_VALUE"""),"")</f>
        <v/>
      </c>
      <c r="B131" s="2" t="str">
        <f ca="1">IFERROR(__xludf.DUMMYFUNCTION("""COMPUTED_VALUE"""),"Saudi Arabia")</f>
        <v>Saudi Arabia</v>
      </c>
      <c r="C131" s="2">
        <f ca="1">IFERROR(__xludf.DUMMYFUNCTION("""COMPUTED_VALUE"""),24)</f>
        <v>24</v>
      </c>
      <c r="D131" s="2">
        <f ca="1">IFERROR(__xludf.DUMMYFUNCTION("""COMPUTED_VALUE"""),45)</f>
        <v>45</v>
      </c>
      <c r="E131" s="2">
        <f ca="1">IFERROR(__xludf.DUMMYFUNCTION("""COMPUTED_VALUE"""),0)</f>
        <v>0</v>
      </c>
      <c r="F131" s="2">
        <f ca="1">IFERROR(__xludf.DUMMYFUNCTION("""COMPUTED_VALUE"""),0)</f>
        <v>0</v>
      </c>
      <c r="G131" s="2">
        <f ca="1">IFERROR(__xludf.DUMMYFUNCTION("""COMPUTED_VALUE"""),0)</f>
        <v>0</v>
      </c>
      <c r="H131" s="2">
        <f ca="1">IFERROR(__xludf.DUMMYFUNCTION("""COMPUTED_VALUE"""),0)</f>
        <v>0</v>
      </c>
      <c r="I131" s="2">
        <f ca="1">IFERROR(__xludf.DUMMYFUNCTION("""COMPUTED_VALUE"""),0)</f>
        <v>0</v>
      </c>
      <c r="J131" s="2">
        <f ca="1">IFERROR(__xludf.DUMMYFUNCTION("""COMPUTED_VALUE"""),0)</f>
        <v>0</v>
      </c>
      <c r="K131" s="2">
        <f ca="1">IFERROR(__xludf.DUMMYFUNCTION("""COMPUTED_VALUE"""),0)</f>
        <v>0</v>
      </c>
      <c r="L131" s="2">
        <f ca="1">IFERROR(__xludf.DUMMYFUNCTION("""COMPUTED_VALUE"""),0)</f>
        <v>0</v>
      </c>
      <c r="M131" s="2">
        <f ca="1">IFERROR(__xludf.DUMMYFUNCTION("""COMPUTED_VALUE"""),0)</f>
        <v>0</v>
      </c>
      <c r="N131" s="2">
        <f ca="1">IFERROR(__xludf.DUMMYFUNCTION("""COMPUTED_VALUE"""),0)</f>
        <v>0</v>
      </c>
      <c r="O131" s="2">
        <f ca="1">IFERROR(__xludf.DUMMYFUNCTION("""COMPUTED_VALUE"""),0)</f>
        <v>0</v>
      </c>
      <c r="P131" s="2">
        <f ca="1">IFERROR(__xludf.DUMMYFUNCTION("""COMPUTED_VALUE"""),0)</f>
        <v>0</v>
      </c>
      <c r="Q131" s="2">
        <f ca="1">IFERROR(__xludf.DUMMYFUNCTION("""COMPUTED_VALUE"""),0)</f>
        <v>0</v>
      </c>
      <c r="R131" s="2">
        <f ca="1">IFERROR(__xludf.DUMMYFUNCTION("""COMPUTED_VALUE"""),0)</f>
        <v>0</v>
      </c>
      <c r="S131" s="2">
        <f ca="1">IFERROR(__xludf.DUMMYFUNCTION("""COMPUTED_VALUE"""),0)</f>
        <v>0</v>
      </c>
      <c r="T131" s="2">
        <f ca="1">IFERROR(__xludf.DUMMYFUNCTION("""COMPUTED_VALUE"""),0)</f>
        <v>0</v>
      </c>
      <c r="U131" s="2">
        <f ca="1">IFERROR(__xludf.DUMMYFUNCTION("""COMPUTED_VALUE"""),0)</f>
        <v>0</v>
      </c>
      <c r="V131" s="2">
        <f ca="1">IFERROR(__xludf.DUMMYFUNCTION("""COMPUTED_VALUE"""),0)</f>
        <v>0</v>
      </c>
      <c r="W131" s="2">
        <f ca="1">IFERROR(__xludf.DUMMYFUNCTION("""COMPUTED_VALUE"""),0)</f>
        <v>0</v>
      </c>
      <c r="X131" s="2">
        <f ca="1">IFERROR(__xludf.DUMMYFUNCTION("""COMPUTED_VALUE"""),0)</f>
        <v>0</v>
      </c>
      <c r="Y131" s="2">
        <f ca="1">IFERROR(__xludf.DUMMYFUNCTION("""COMPUTED_VALUE"""),0)</f>
        <v>0</v>
      </c>
      <c r="Z131" s="2">
        <f ca="1">IFERROR(__xludf.DUMMYFUNCTION("""COMPUTED_VALUE"""),0)</f>
        <v>0</v>
      </c>
      <c r="AA131" s="2">
        <f ca="1">IFERROR(__xludf.DUMMYFUNCTION("""COMPUTED_VALUE"""),0)</f>
        <v>0</v>
      </c>
      <c r="AB131" s="2">
        <f ca="1">IFERROR(__xludf.DUMMYFUNCTION("""COMPUTED_VALUE"""),0)</f>
        <v>0</v>
      </c>
      <c r="AC131" s="2">
        <f ca="1">IFERROR(__xludf.DUMMYFUNCTION("""COMPUTED_VALUE"""),0)</f>
        <v>0</v>
      </c>
      <c r="AD131" s="2">
        <f ca="1">IFERROR(__xludf.DUMMYFUNCTION("""COMPUTED_VALUE"""),0)</f>
        <v>0</v>
      </c>
      <c r="AE131" s="2">
        <f ca="1">IFERROR(__xludf.DUMMYFUNCTION("""COMPUTED_VALUE"""),0)</f>
        <v>0</v>
      </c>
      <c r="AF131" s="2">
        <f ca="1">IFERROR(__xludf.DUMMYFUNCTION("""COMPUTED_VALUE"""),0)</f>
        <v>0</v>
      </c>
      <c r="AG131" s="2">
        <f ca="1">IFERROR(__xludf.DUMMYFUNCTION("""COMPUTED_VALUE"""),0)</f>
        <v>0</v>
      </c>
      <c r="AH131" s="2">
        <f ca="1">IFERROR(__xludf.DUMMYFUNCTION("""COMPUTED_VALUE"""),0)</f>
        <v>0</v>
      </c>
      <c r="AI131" s="2">
        <f ca="1">IFERROR(__xludf.DUMMYFUNCTION("""COMPUTED_VALUE"""),0)</f>
        <v>0</v>
      </c>
      <c r="AJ131" s="2">
        <f ca="1">IFERROR(__xludf.DUMMYFUNCTION("""COMPUTED_VALUE"""),0)</f>
        <v>0</v>
      </c>
      <c r="AK131" s="2">
        <f ca="1">IFERROR(__xludf.DUMMYFUNCTION("""COMPUTED_VALUE"""),0)</f>
        <v>0</v>
      </c>
      <c r="AL131" s="2">
        <f ca="1">IFERROR(__xludf.DUMMYFUNCTION("""COMPUTED_VALUE"""),0)</f>
        <v>0</v>
      </c>
      <c r="AM131" s="2">
        <f ca="1">IFERROR(__xludf.DUMMYFUNCTION("""COMPUTED_VALUE"""),0)</f>
        <v>0</v>
      </c>
      <c r="AN131" s="2">
        <f ca="1">IFERROR(__xludf.DUMMYFUNCTION("""COMPUTED_VALUE"""),0)</f>
        <v>0</v>
      </c>
      <c r="AO131" s="2">
        <f ca="1">IFERROR(__xludf.DUMMYFUNCTION("""COMPUTED_VALUE"""),0)</f>
        <v>0</v>
      </c>
      <c r="AP131" s="2">
        <f ca="1">IFERROR(__xludf.DUMMYFUNCTION("""COMPUTED_VALUE"""),0)</f>
        <v>0</v>
      </c>
      <c r="AQ131" s="2">
        <f ca="1">IFERROR(__xludf.DUMMYFUNCTION("""COMPUTED_VALUE"""),0)</f>
        <v>0</v>
      </c>
      <c r="AR131" s="2">
        <f ca="1">IFERROR(__xludf.DUMMYFUNCTION("""COMPUTED_VALUE"""),0)</f>
        <v>0</v>
      </c>
      <c r="AS131" s="2">
        <f ca="1">IFERROR(__xludf.DUMMYFUNCTION("""COMPUTED_VALUE"""),1)</f>
        <v>1</v>
      </c>
      <c r="AT131" s="2">
        <f ca="1">IFERROR(__xludf.DUMMYFUNCTION("""COMPUTED_VALUE"""),1)</f>
        <v>1</v>
      </c>
      <c r="AU131" s="2">
        <f ca="1">IFERROR(__xludf.DUMMYFUNCTION("""COMPUTED_VALUE"""),1)</f>
        <v>1</v>
      </c>
    </row>
    <row r="132" spans="1:47" ht="12.5" x14ac:dyDescent="0.25">
      <c r="A132" s="2" t="str">
        <f ca="1">IFERROR(__xludf.DUMMYFUNCTION("""COMPUTED_VALUE"""),"")</f>
        <v/>
      </c>
      <c r="B132" s="2" t="str">
        <f ca="1">IFERROR(__xludf.DUMMYFUNCTION("""COMPUTED_VALUE"""),"Senegal")</f>
        <v>Senegal</v>
      </c>
      <c r="C132" s="2">
        <f ca="1">IFERROR(__xludf.DUMMYFUNCTION("""COMPUTED_VALUE"""),14.4974)</f>
        <v>14.497400000000001</v>
      </c>
      <c r="D132" s="2">
        <f ca="1">IFERROR(__xludf.DUMMYFUNCTION("""COMPUTED_VALUE"""),-14.4524)</f>
        <v>-14.452400000000001</v>
      </c>
      <c r="E132" s="2">
        <f ca="1">IFERROR(__xludf.DUMMYFUNCTION("""COMPUTED_VALUE"""),0)</f>
        <v>0</v>
      </c>
      <c r="F132" s="2">
        <f ca="1">IFERROR(__xludf.DUMMYFUNCTION("""COMPUTED_VALUE"""),0)</f>
        <v>0</v>
      </c>
      <c r="G132" s="2">
        <f ca="1">IFERROR(__xludf.DUMMYFUNCTION("""COMPUTED_VALUE"""),0)</f>
        <v>0</v>
      </c>
      <c r="H132" s="2">
        <f ca="1">IFERROR(__xludf.DUMMYFUNCTION("""COMPUTED_VALUE"""),0)</f>
        <v>0</v>
      </c>
      <c r="I132" s="2">
        <f ca="1">IFERROR(__xludf.DUMMYFUNCTION("""COMPUTED_VALUE"""),0)</f>
        <v>0</v>
      </c>
      <c r="J132" s="2">
        <f ca="1">IFERROR(__xludf.DUMMYFUNCTION("""COMPUTED_VALUE"""),0)</f>
        <v>0</v>
      </c>
      <c r="K132" s="2">
        <f ca="1">IFERROR(__xludf.DUMMYFUNCTION("""COMPUTED_VALUE"""),0)</f>
        <v>0</v>
      </c>
      <c r="L132" s="2">
        <f ca="1">IFERROR(__xludf.DUMMYFUNCTION("""COMPUTED_VALUE"""),0)</f>
        <v>0</v>
      </c>
      <c r="M132" s="2">
        <f ca="1">IFERROR(__xludf.DUMMYFUNCTION("""COMPUTED_VALUE"""),0)</f>
        <v>0</v>
      </c>
      <c r="N132" s="2">
        <f ca="1">IFERROR(__xludf.DUMMYFUNCTION("""COMPUTED_VALUE"""),0)</f>
        <v>0</v>
      </c>
      <c r="O132" s="2">
        <f ca="1">IFERROR(__xludf.DUMMYFUNCTION("""COMPUTED_VALUE"""),0)</f>
        <v>0</v>
      </c>
      <c r="P132" s="2">
        <f ca="1">IFERROR(__xludf.DUMMYFUNCTION("""COMPUTED_VALUE"""),0)</f>
        <v>0</v>
      </c>
      <c r="Q132" s="2">
        <f ca="1">IFERROR(__xludf.DUMMYFUNCTION("""COMPUTED_VALUE"""),0)</f>
        <v>0</v>
      </c>
      <c r="R132" s="2">
        <f ca="1">IFERROR(__xludf.DUMMYFUNCTION("""COMPUTED_VALUE"""),0)</f>
        <v>0</v>
      </c>
      <c r="S132" s="2">
        <f ca="1">IFERROR(__xludf.DUMMYFUNCTION("""COMPUTED_VALUE"""),0)</f>
        <v>0</v>
      </c>
      <c r="T132" s="2">
        <f ca="1">IFERROR(__xludf.DUMMYFUNCTION("""COMPUTED_VALUE"""),0)</f>
        <v>0</v>
      </c>
      <c r="U132" s="2">
        <f ca="1">IFERROR(__xludf.DUMMYFUNCTION("""COMPUTED_VALUE"""),0)</f>
        <v>0</v>
      </c>
      <c r="V132" s="2">
        <f ca="1">IFERROR(__xludf.DUMMYFUNCTION("""COMPUTED_VALUE"""),0)</f>
        <v>0</v>
      </c>
      <c r="W132" s="2">
        <f ca="1">IFERROR(__xludf.DUMMYFUNCTION("""COMPUTED_VALUE"""),0)</f>
        <v>0</v>
      </c>
      <c r="X132" s="2">
        <f ca="1">IFERROR(__xludf.DUMMYFUNCTION("""COMPUTED_VALUE"""),0)</f>
        <v>0</v>
      </c>
      <c r="Y132" s="2">
        <f ca="1">IFERROR(__xludf.DUMMYFUNCTION("""COMPUTED_VALUE"""),0)</f>
        <v>0</v>
      </c>
      <c r="Z132" s="2">
        <f ca="1">IFERROR(__xludf.DUMMYFUNCTION("""COMPUTED_VALUE"""),0)</f>
        <v>0</v>
      </c>
      <c r="AA132" s="2">
        <f ca="1">IFERROR(__xludf.DUMMYFUNCTION("""COMPUTED_VALUE"""),0)</f>
        <v>0</v>
      </c>
      <c r="AB132" s="2">
        <f ca="1">IFERROR(__xludf.DUMMYFUNCTION("""COMPUTED_VALUE"""),0)</f>
        <v>0</v>
      </c>
      <c r="AC132" s="2">
        <f ca="1">IFERROR(__xludf.DUMMYFUNCTION("""COMPUTED_VALUE"""),0)</f>
        <v>0</v>
      </c>
      <c r="AD132" s="2">
        <f ca="1">IFERROR(__xludf.DUMMYFUNCTION("""COMPUTED_VALUE"""),0)</f>
        <v>0</v>
      </c>
      <c r="AE132" s="2">
        <f ca="1">IFERROR(__xludf.DUMMYFUNCTION("""COMPUTED_VALUE"""),0)</f>
        <v>0</v>
      </c>
      <c r="AF132" s="2">
        <f ca="1">IFERROR(__xludf.DUMMYFUNCTION("""COMPUTED_VALUE"""),0)</f>
        <v>0</v>
      </c>
      <c r="AG132" s="2">
        <f ca="1">IFERROR(__xludf.DUMMYFUNCTION("""COMPUTED_VALUE"""),0)</f>
        <v>0</v>
      </c>
      <c r="AH132" s="2">
        <f ca="1">IFERROR(__xludf.DUMMYFUNCTION("""COMPUTED_VALUE"""),0)</f>
        <v>0</v>
      </c>
      <c r="AI132" s="2">
        <f ca="1">IFERROR(__xludf.DUMMYFUNCTION("""COMPUTED_VALUE"""),0)</f>
        <v>0</v>
      </c>
      <c r="AJ132" s="2">
        <f ca="1">IFERROR(__xludf.DUMMYFUNCTION("""COMPUTED_VALUE"""),0)</f>
        <v>0</v>
      </c>
      <c r="AK132" s="2">
        <f ca="1">IFERROR(__xludf.DUMMYFUNCTION("""COMPUTED_VALUE"""),0)</f>
        <v>0</v>
      </c>
      <c r="AL132" s="2">
        <f ca="1">IFERROR(__xludf.DUMMYFUNCTION("""COMPUTED_VALUE"""),0)</f>
        <v>0</v>
      </c>
      <c r="AM132" s="2">
        <f ca="1">IFERROR(__xludf.DUMMYFUNCTION("""COMPUTED_VALUE"""),0)</f>
        <v>0</v>
      </c>
      <c r="AN132" s="2">
        <f ca="1">IFERROR(__xludf.DUMMYFUNCTION("""COMPUTED_VALUE"""),0)</f>
        <v>0</v>
      </c>
      <c r="AO132" s="2">
        <f ca="1">IFERROR(__xludf.DUMMYFUNCTION("""COMPUTED_VALUE"""),0)</f>
        <v>0</v>
      </c>
      <c r="AP132" s="2">
        <f ca="1">IFERROR(__xludf.DUMMYFUNCTION("""COMPUTED_VALUE"""),0)</f>
        <v>0</v>
      </c>
      <c r="AQ132" s="2">
        <f ca="1">IFERROR(__xludf.DUMMYFUNCTION("""COMPUTED_VALUE"""),0)</f>
        <v>0</v>
      </c>
      <c r="AR132" s="2">
        <f ca="1">IFERROR(__xludf.DUMMYFUNCTION("""COMPUTED_VALUE"""),0)</f>
        <v>0</v>
      </c>
      <c r="AS132" s="2">
        <f ca="1">IFERROR(__xludf.DUMMYFUNCTION("""COMPUTED_VALUE"""),1)</f>
        <v>1</v>
      </c>
      <c r="AT132" s="2">
        <f ca="1">IFERROR(__xludf.DUMMYFUNCTION("""COMPUTED_VALUE"""),2)</f>
        <v>2</v>
      </c>
      <c r="AU132" s="2">
        <f ca="1">IFERROR(__xludf.DUMMYFUNCTION("""COMPUTED_VALUE"""),4)</f>
        <v>4</v>
      </c>
    </row>
    <row r="133" spans="1:47" ht="12.5" x14ac:dyDescent="0.25">
      <c r="A133" s="2" t="str">
        <f ca="1">IFERROR(__xludf.DUMMYFUNCTION("""COMPUTED_VALUE"""),"Grafton County, NH")</f>
        <v>Grafton County, NH</v>
      </c>
      <c r="B133" s="2" t="str">
        <f ca="1">IFERROR(__xludf.DUMMYFUNCTION("""COMPUTED_VALUE"""),"US")</f>
        <v>US</v>
      </c>
      <c r="C133" s="2">
        <f ca="1">IFERROR(__xludf.DUMMYFUNCTION("""COMPUTED_VALUE"""),43.9088)</f>
        <v>43.908799999999999</v>
      </c>
      <c r="D133" s="2">
        <f ca="1">IFERROR(__xludf.DUMMYFUNCTION("""COMPUTED_VALUE"""),-71.826)</f>
        <v>-71.825999999999993</v>
      </c>
      <c r="E133" s="2">
        <f ca="1">IFERROR(__xludf.DUMMYFUNCTION("""COMPUTED_VALUE"""),0)</f>
        <v>0</v>
      </c>
      <c r="F133" s="2">
        <f ca="1">IFERROR(__xludf.DUMMYFUNCTION("""COMPUTED_VALUE"""),0)</f>
        <v>0</v>
      </c>
      <c r="G133" s="2">
        <f ca="1">IFERROR(__xludf.DUMMYFUNCTION("""COMPUTED_VALUE"""),0)</f>
        <v>0</v>
      </c>
      <c r="H133" s="2">
        <f ca="1">IFERROR(__xludf.DUMMYFUNCTION("""COMPUTED_VALUE"""),0)</f>
        <v>0</v>
      </c>
      <c r="I133" s="2">
        <f ca="1">IFERROR(__xludf.DUMMYFUNCTION("""COMPUTED_VALUE"""),0)</f>
        <v>0</v>
      </c>
      <c r="J133" s="2">
        <f ca="1">IFERROR(__xludf.DUMMYFUNCTION("""COMPUTED_VALUE"""),0)</f>
        <v>0</v>
      </c>
      <c r="K133" s="2">
        <f ca="1">IFERROR(__xludf.DUMMYFUNCTION("""COMPUTED_VALUE"""),0)</f>
        <v>0</v>
      </c>
      <c r="L133" s="2">
        <f ca="1">IFERROR(__xludf.DUMMYFUNCTION("""COMPUTED_VALUE"""),0)</f>
        <v>0</v>
      </c>
      <c r="M133" s="2">
        <f ca="1">IFERROR(__xludf.DUMMYFUNCTION("""COMPUTED_VALUE"""),0)</f>
        <v>0</v>
      </c>
      <c r="N133" s="2">
        <f ca="1">IFERROR(__xludf.DUMMYFUNCTION("""COMPUTED_VALUE"""),0)</f>
        <v>0</v>
      </c>
      <c r="O133" s="2">
        <f ca="1">IFERROR(__xludf.DUMMYFUNCTION("""COMPUTED_VALUE"""),0)</f>
        <v>0</v>
      </c>
      <c r="P133" s="2">
        <f ca="1">IFERROR(__xludf.DUMMYFUNCTION("""COMPUTED_VALUE"""),0)</f>
        <v>0</v>
      </c>
      <c r="Q133" s="2">
        <f ca="1">IFERROR(__xludf.DUMMYFUNCTION("""COMPUTED_VALUE"""),0)</f>
        <v>0</v>
      </c>
      <c r="R133" s="2">
        <f ca="1">IFERROR(__xludf.DUMMYFUNCTION("""COMPUTED_VALUE"""),0)</f>
        <v>0</v>
      </c>
      <c r="S133" s="2">
        <f ca="1">IFERROR(__xludf.DUMMYFUNCTION("""COMPUTED_VALUE"""),0)</f>
        <v>0</v>
      </c>
      <c r="T133" s="2">
        <f ca="1">IFERROR(__xludf.DUMMYFUNCTION("""COMPUTED_VALUE"""),0)</f>
        <v>0</v>
      </c>
      <c r="U133" s="2">
        <f ca="1">IFERROR(__xludf.DUMMYFUNCTION("""COMPUTED_VALUE"""),0)</f>
        <v>0</v>
      </c>
      <c r="V133" s="2">
        <f ca="1">IFERROR(__xludf.DUMMYFUNCTION("""COMPUTED_VALUE"""),0)</f>
        <v>0</v>
      </c>
      <c r="W133" s="2">
        <f ca="1">IFERROR(__xludf.DUMMYFUNCTION("""COMPUTED_VALUE"""),0)</f>
        <v>0</v>
      </c>
      <c r="X133" s="2">
        <f ca="1">IFERROR(__xludf.DUMMYFUNCTION("""COMPUTED_VALUE"""),0)</f>
        <v>0</v>
      </c>
      <c r="Y133" s="2">
        <f ca="1">IFERROR(__xludf.DUMMYFUNCTION("""COMPUTED_VALUE"""),0)</f>
        <v>0</v>
      </c>
      <c r="Z133" s="2">
        <f ca="1">IFERROR(__xludf.DUMMYFUNCTION("""COMPUTED_VALUE"""),0)</f>
        <v>0</v>
      </c>
      <c r="AA133" s="2">
        <f ca="1">IFERROR(__xludf.DUMMYFUNCTION("""COMPUTED_VALUE"""),0)</f>
        <v>0</v>
      </c>
      <c r="AB133" s="2">
        <f ca="1">IFERROR(__xludf.DUMMYFUNCTION("""COMPUTED_VALUE"""),0)</f>
        <v>0</v>
      </c>
      <c r="AC133" s="2">
        <f ca="1">IFERROR(__xludf.DUMMYFUNCTION("""COMPUTED_VALUE"""),0)</f>
        <v>0</v>
      </c>
      <c r="AD133" s="2">
        <f ca="1">IFERROR(__xludf.DUMMYFUNCTION("""COMPUTED_VALUE"""),0)</f>
        <v>0</v>
      </c>
      <c r="AE133" s="2">
        <f ca="1">IFERROR(__xludf.DUMMYFUNCTION("""COMPUTED_VALUE"""),0)</f>
        <v>0</v>
      </c>
      <c r="AF133" s="2">
        <f ca="1">IFERROR(__xludf.DUMMYFUNCTION("""COMPUTED_VALUE"""),0)</f>
        <v>0</v>
      </c>
      <c r="AG133" s="2">
        <f ca="1">IFERROR(__xludf.DUMMYFUNCTION("""COMPUTED_VALUE"""),0)</f>
        <v>0</v>
      </c>
      <c r="AH133" s="2">
        <f ca="1">IFERROR(__xludf.DUMMYFUNCTION("""COMPUTED_VALUE"""),0)</f>
        <v>0</v>
      </c>
      <c r="AI133" s="2">
        <f ca="1">IFERROR(__xludf.DUMMYFUNCTION("""COMPUTED_VALUE"""),0)</f>
        <v>0</v>
      </c>
      <c r="AJ133" s="2">
        <f ca="1">IFERROR(__xludf.DUMMYFUNCTION("""COMPUTED_VALUE"""),0)</f>
        <v>0</v>
      </c>
      <c r="AK133" s="2">
        <f ca="1">IFERROR(__xludf.DUMMYFUNCTION("""COMPUTED_VALUE"""),0)</f>
        <v>0</v>
      </c>
      <c r="AL133" s="2">
        <f ca="1">IFERROR(__xludf.DUMMYFUNCTION("""COMPUTED_VALUE"""),0)</f>
        <v>0</v>
      </c>
      <c r="AM133" s="2">
        <f ca="1">IFERROR(__xludf.DUMMYFUNCTION("""COMPUTED_VALUE"""),0)</f>
        <v>0</v>
      </c>
      <c r="AN133" s="2">
        <f ca="1">IFERROR(__xludf.DUMMYFUNCTION("""COMPUTED_VALUE"""),0)</f>
        <v>0</v>
      </c>
      <c r="AO133" s="2">
        <f ca="1">IFERROR(__xludf.DUMMYFUNCTION("""COMPUTED_VALUE"""),0)</f>
        <v>0</v>
      </c>
      <c r="AP133" s="2">
        <f ca="1">IFERROR(__xludf.DUMMYFUNCTION("""COMPUTED_VALUE"""),0)</f>
        <v>0</v>
      </c>
      <c r="AQ133" s="2">
        <f ca="1">IFERROR(__xludf.DUMMYFUNCTION("""COMPUTED_VALUE"""),0)</f>
        <v>0</v>
      </c>
      <c r="AR133" s="2">
        <f ca="1">IFERROR(__xludf.DUMMYFUNCTION("""COMPUTED_VALUE"""),0)</f>
        <v>0</v>
      </c>
      <c r="AS133" s="2">
        <f ca="1">IFERROR(__xludf.DUMMYFUNCTION("""COMPUTED_VALUE"""),1)</f>
        <v>1</v>
      </c>
      <c r="AT133" s="2">
        <f ca="1">IFERROR(__xludf.DUMMYFUNCTION("""COMPUTED_VALUE"""),2)</f>
        <v>2</v>
      </c>
      <c r="AU133" s="2">
        <f ca="1">IFERROR(__xludf.DUMMYFUNCTION("""COMPUTED_VALUE"""),2)</f>
        <v>2</v>
      </c>
    </row>
    <row r="134" spans="1:47" ht="12.5" x14ac:dyDescent="0.25">
      <c r="A134" s="2" t="str">
        <f ca="1">IFERROR(__xludf.DUMMYFUNCTION("""COMPUTED_VALUE"""),"Hillsborough, FL")</f>
        <v>Hillsborough, FL</v>
      </c>
      <c r="B134" s="2" t="str">
        <f ca="1">IFERROR(__xludf.DUMMYFUNCTION("""COMPUTED_VALUE"""),"US")</f>
        <v>US</v>
      </c>
      <c r="C134" s="2">
        <f ca="1">IFERROR(__xludf.DUMMYFUNCTION("""COMPUTED_VALUE"""),27.9904)</f>
        <v>27.990400000000001</v>
      </c>
      <c r="D134" s="2">
        <f ca="1">IFERROR(__xludf.DUMMYFUNCTION("""COMPUTED_VALUE"""),-82.3018)</f>
        <v>-82.3018</v>
      </c>
      <c r="E134" s="2">
        <f ca="1">IFERROR(__xludf.DUMMYFUNCTION("""COMPUTED_VALUE"""),0)</f>
        <v>0</v>
      </c>
      <c r="F134" s="2">
        <f ca="1">IFERROR(__xludf.DUMMYFUNCTION("""COMPUTED_VALUE"""),0)</f>
        <v>0</v>
      </c>
      <c r="G134" s="2">
        <f ca="1">IFERROR(__xludf.DUMMYFUNCTION("""COMPUTED_VALUE"""),0)</f>
        <v>0</v>
      </c>
      <c r="H134" s="2">
        <f ca="1">IFERROR(__xludf.DUMMYFUNCTION("""COMPUTED_VALUE"""),0)</f>
        <v>0</v>
      </c>
      <c r="I134" s="2">
        <f ca="1">IFERROR(__xludf.DUMMYFUNCTION("""COMPUTED_VALUE"""),0)</f>
        <v>0</v>
      </c>
      <c r="J134" s="2">
        <f ca="1">IFERROR(__xludf.DUMMYFUNCTION("""COMPUTED_VALUE"""),0)</f>
        <v>0</v>
      </c>
      <c r="K134" s="2">
        <f ca="1">IFERROR(__xludf.DUMMYFUNCTION("""COMPUTED_VALUE"""),0)</f>
        <v>0</v>
      </c>
      <c r="L134" s="2">
        <f ca="1">IFERROR(__xludf.DUMMYFUNCTION("""COMPUTED_VALUE"""),0)</f>
        <v>0</v>
      </c>
      <c r="M134" s="2">
        <f ca="1">IFERROR(__xludf.DUMMYFUNCTION("""COMPUTED_VALUE"""),0)</f>
        <v>0</v>
      </c>
      <c r="N134" s="2">
        <f ca="1">IFERROR(__xludf.DUMMYFUNCTION("""COMPUTED_VALUE"""),0)</f>
        <v>0</v>
      </c>
      <c r="O134" s="2">
        <f ca="1">IFERROR(__xludf.DUMMYFUNCTION("""COMPUTED_VALUE"""),0)</f>
        <v>0</v>
      </c>
      <c r="P134" s="2">
        <f ca="1">IFERROR(__xludf.DUMMYFUNCTION("""COMPUTED_VALUE"""),0)</f>
        <v>0</v>
      </c>
      <c r="Q134" s="2">
        <f ca="1">IFERROR(__xludf.DUMMYFUNCTION("""COMPUTED_VALUE"""),0)</f>
        <v>0</v>
      </c>
      <c r="R134" s="2">
        <f ca="1">IFERROR(__xludf.DUMMYFUNCTION("""COMPUTED_VALUE"""),0)</f>
        <v>0</v>
      </c>
      <c r="S134" s="2">
        <f ca="1">IFERROR(__xludf.DUMMYFUNCTION("""COMPUTED_VALUE"""),0)</f>
        <v>0</v>
      </c>
      <c r="T134" s="2">
        <f ca="1">IFERROR(__xludf.DUMMYFUNCTION("""COMPUTED_VALUE"""),0)</f>
        <v>0</v>
      </c>
      <c r="U134" s="2">
        <f ca="1">IFERROR(__xludf.DUMMYFUNCTION("""COMPUTED_VALUE"""),0)</f>
        <v>0</v>
      </c>
      <c r="V134" s="2">
        <f ca="1">IFERROR(__xludf.DUMMYFUNCTION("""COMPUTED_VALUE"""),0)</f>
        <v>0</v>
      </c>
      <c r="W134" s="2">
        <f ca="1">IFERROR(__xludf.DUMMYFUNCTION("""COMPUTED_VALUE"""),0)</f>
        <v>0</v>
      </c>
      <c r="X134" s="2">
        <f ca="1">IFERROR(__xludf.DUMMYFUNCTION("""COMPUTED_VALUE"""),0)</f>
        <v>0</v>
      </c>
      <c r="Y134" s="2">
        <f ca="1">IFERROR(__xludf.DUMMYFUNCTION("""COMPUTED_VALUE"""),0)</f>
        <v>0</v>
      </c>
      <c r="Z134" s="2">
        <f ca="1">IFERROR(__xludf.DUMMYFUNCTION("""COMPUTED_VALUE"""),0)</f>
        <v>0</v>
      </c>
      <c r="AA134" s="2">
        <f ca="1">IFERROR(__xludf.DUMMYFUNCTION("""COMPUTED_VALUE"""),0)</f>
        <v>0</v>
      </c>
      <c r="AB134" s="2">
        <f ca="1">IFERROR(__xludf.DUMMYFUNCTION("""COMPUTED_VALUE"""),0)</f>
        <v>0</v>
      </c>
      <c r="AC134" s="2">
        <f ca="1">IFERROR(__xludf.DUMMYFUNCTION("""COMPUTED_VALUE"""),0)</f>
        <v>0</v>
      </c>
      <c r="AD134" s="2">
        <f ca="1">IFERROR(__xludf.DUMMYFUNCTION("""COMPUTED_VALUE"""),0)</f>
        <v>0</v>
      </c>
      <c r="AE134" s="2">
        <f ca="1">IFERROR(__xludf.DUMMYFUNCTION("""COMPUTED_VALUE"""),0)</f>
        <v>0</v>
      </c>
      <c r="AF134" s="2">
        <f ca="1">IFERROR(__xludf.DUMMYFUNCTION("""COMPUTED_VALUE"""),0)</f>
        <v>0</v>
      </c>
      <c r="AG134" s="2">
        <f ca="1">IFERROR(__xludf.DUMMYFUNCTION("""COMPUTED_VALUE"""),0)</f>
        <v>0</v>
      </c>
      <c r="AH134" s="2">
        <f ca="1">IFERROR(__xludf.DUMMYFUNCTION("""COMPUTED_VALUE"""),0)</f>
        <v>0</v>
      </c>
      <c r="AI134" s="2">
        <f ca="1">IFERROR(__xludf.DUMMYFUNCTION("""COMPUTED_VALUE"""),0)</f>
        <v>0</v>
      </c>
      <c r="AJ134" s="2">
        <f ca="1">IFERROR(__xludf.DUMMYFUNCTION("""COMPUTED_VALUE"""),0)</f>
        <v>0</v>
      </c>
      <c r="AK134" s="2">
        <f ca="1">IFERROR(__xludf.DUMMYFUNCTION("""COMPUTED_VALUE"""),0)</f>
        <v>0</v>
      </c>
      <c r="AL134" s="2">
        <f ca="1">IFERROR(__xludf.DUMMYFUNCTION("""COMPUTED_VALUE"""),0)</f>
        <v>0</v>
      </c>
      <c r="AM134" s="2">
        <f ca="1">IFERROR(__xludf.DUMMYFUNCTION("""COMPUTED_VALUE"""),0)</f>
        <v>0</v>
      </c>
      <c r="AN134" s="2">
        <f ca="1">IFERROR(__xludf.DUMMYFUNCTION("""COMPUTED_VALUE"""),0)</f>
        <v>0</v>
      </c>
      <c r="AO134" s="2">
        <f ca="1">IFERROR(__xludf.DUMMYFUNCTION("""COMPUTED_VALUE"""),0)</f>
        <v>0</v>
      </c>
      <c r="AP134" s="2">
        <f ca="1">IFERROR(__xludf.DUMMYFUNCTION("""COMPUTED_VALUE"""),0)</f>
        <v>0</v>
      </c>
      <c r="AQ134" s="2">
        <f ca="1">IFERROR(__xludf.DUMMYFUNCTION("""COMPUTED_VALUE"""),0)</f>
        <v>0</v>
      </c>
      <c r="AR134" s="2">
        <f ca="1">IFERROR(__xludf.DUMMYFUNCTION("""COMPUTED_VALUE"""),0)</f>
        <v>0</v>
      </c>
      <c r="AS134" s="2">
        <f ca="1">IFERROR(__xludf.DUMMYFUNCTION("""COMPUTED_VALUE"""),1)</f>
        <v>1</v>
      </c>
      <c r="AT134" s="2">
        <f ca="1">IFERROR(__xludf.DUMMYFUNCTION("""COMPUTED_VALUE"""),2)</f>
        <v>2</v>
      </c>
      <c r="AU134" s="2">
        <f ca="1">IFERROR(__xludf.DUMMYFUNCTION("""COMPUTED_VALUE"""),2)</f>
        <v>2</v>
      </c>
    </row>
    <row r="135" spans="1:47" ht="12.5" x14ac:dyDescent="0.25">
      <c r="A135" s="2" t="str">
        <f ca="1">IFERROR(__xludf.DUMMYFUNCTION("""COMPUTED_VALUE"""),"New York City, NY")</f>
        <v>New York City, NY</v>
      </c>
      <c r="B135" s="2" t="str">
        <f ca="1">IFERROR(__xludf.DUMMYFUNCTION("""COMPUTED_VALUE"""),"US")</f>
        <v>US</v>
      </c>
      <c r="C135" s="2">
        <f ca="1">IFERROR(__xludf.DUMMYFUNCTION("""COMPUTED_VALUE"""),40.7128)</f>
        <v>40.712800000000001</v>
      </c>
      <c r="D135" s="2">
        <f ca="1">IFERROR(__xludf.DUMMYFUNCTION("""COMPUTED_VALUE"""),-74.006)</f>
        <v>-74.006</v>
      </c>
      <c r="E135" s="2">
        <f ca="1">IFERROR(__xludf.DUMMYFUNCTION("""COMPUTED_VALUE"""),0)</f>
        <v>0</v>
      </c>
      <c r="F135" s="2">
        <f ca="1">IFERROR(__xludf.DUMMYFUNCTION("""COMPUTED_VALUE"""),0)</f>
        <v>0</v>
      </c>
      <c r="G135" s="2">
        <f ca="1">IFERROR(__xludf.DUMMYFUNCTION("""COMPUTED_VALUE"""),0)</f>
        <v>0</v>
      </c>
      <c r="H135" s="2">
        <f ca="1">IFERROR(__xludf.DUMMYFUNCTION("""COMPUTED_VALUE"""),0)</f>
        <v>0</v>
      </c>
      <c r="I135" s="2">
        <f ca="1">IFERROR(__xludf.DUMMYFUNCTION("""COMPUTED_VALUE"""),0)</f>
        <v>0</v>
      </c>
      <c r="J135" s="2">
        <f ca="1">IFERROR(__xludf.DUMMYFUNCTION("""COMPUTED_VALUE"""),0)</f>
        <v>0</v>
      </c>
      <c r="K135" s="2">
        <f ca="1">IFERROR(__xludf.DUMMYFUNCTION("""COMPUTED_VALUE"""),0)</f>
        <v>0</v>
      </c>
      <c r="L135" s="2">
        <f ca="1">IFERROR(__xludf.DUMMYFUNCTION("""COMPUTED_VALUE"""),0)</f>
        <v>0</v>
      </c>
      <c r="M135" s="2">
        <f ca="1">IFERROR(__xludf.DUMMYFUNCTION("""COMPUTED_VALUE"""),0)</f>
        <v>0</v>
      </c>
      <c r="N135" s="2">
        <f ca="1">IFERROR(__xludf.DUMMYFUNCTION("""COMPUTED_VALUE"""),0)</f>
        <v>0</v>
      </c>
      <c r="O135" s="2">
        <f ca="1">IFERROR(__xludf.DUMMYFUNCTION("""COMPUTED_VALUE"""),0)</f>
        <v>0</v>
      </c>
      <c r="P135" s="2">
        <f ca="1">IFERROR(__xludf.DUMMYFUNCTION("""COMPUTED_VALUE"""),0)</f>
        <v>0</v>
      </c>
      <c r="Q135" s="2">
        <f ca="1">IFERROR(__xludf.DUMMYFUNCTION("""COMPUTED_VALUE"""),0)</f>
        <v>0</v>
      </c>
      <c r="R135" s="2">
        <f ca="1">IFERROR(__xludf.DUMMYFUNCTION("""COMPUTED_VALUE"""),0)</f>
        <v>0</v>
      </c>
      <c r="S135" s="2">
        <f ca="1">IFERROR(__xludf.DUMMYFUNCTION("""COMPUTED_VALUE"""),0)</f>
        <v>0</v>
      </c>
      <c r="T135" s="2">
        <f ca="1">IFERROR(__xludf.DUMMYFUNCTION("""COMPUTED_VALUE"""),0)</f>
        <v>0</v>
      </c>
      <c r="U135" s="2">
        <f ca="1">IFERROR(__xludf.DUMMYFUNCTION("""COMPUTED_VALUE"""),0)</f>
        <v>0</v>
      </c>
      <c r="V135" s="2">
        <f ca="1">IFERROR(__xludf.DUMMYFUNCTION("""COMPUTED_VALUE"""),0)</f>
        <v>0</v>
      </c>
      <c r="W135" s="2">
        <f ca="1">IFERROR(__xludf.DUMMYFUNCTION("""COMPUTED_VALUE"""),0)</f>
        <v>0</v>
      </c>
      <c r="X135" s="2">
        <f ca="1">IFERROR(__xludf.DUMMYFUNCTION("""COMPUTED_VALUE"""),0)</f>
        <v>0</v>
      </c>
      <c r="Y135" s="2">
        <f ca="1">IFERROR(__xludf.DUMMYFUNCTION("""COMPUTED_VALUE"""),0)</f>
        <v>0</v>
      </c>
      <c r="Z135" s="2">
        <f ca="1">IFERROR(__xludf.DUMMYFUNCTION("""COMPUTED_VALUE"""),0)</f>
        <v>0</v>
      </c>
      <c r="AA135" s="2">
        <f ca="1">IFERROR(__xludf.DUMMYFUNCTION("""COMPUTED_VALUE"""),0)</f>
        <v>0</v>
      </c>
      <c r="AB135" s="2">
        <f ca="1">IFERROR(__xludf.DUMMYFUNCTION("""COMPUTED_VALUE"""),0)</f>
        <v>0</v>
      </c>
      <c r="AC135" s="2">
        <f ca="1">IFERROR(__xludf.DUMMYFUNCTION("""COMPUTED_VALUE"""),0)</f>
        <v>0</v>
      </c>
      <c r="AD135" s="2">
        <f ca="1">IFERROR(__xludf.DUMMYFUNCTION("""COMPUTED_VALUE"""),0)</f>
        <v>0</v>
      </c>
      <c r="AE135" s="2">
        <f ca="1">IFERROR(__xludf.DUMMYFUNCTION("""COMPUTED_VALUE"""),0)</f>
        <v>0</v>
      </c>
      <c r="AF135" s="2">
        <f ca="1">IFERROR(__xludf.DUMMYFUNCTION("""COMPUTED_VALUE"""),0)</f>
        <v>0</v>
      </c>
      <c r="AG135" s="2">
        <f ca="1">IFERROR(__xludf.DUMMYFUNCTION("""COMPUTED_VALUE"""),0)</f>
        <v>0</v>
      </c>
      <c r="AH135" s="2">
        <f ca="1">IFERROR(__xludf.DUMMYFUNCTION("""COMPUTED_VALUE"""),0)</f>
        <v>0</v>
      </c>
      <c r="AI135" s="2">
        <f ca="1">IFERROR(__xludf.DUMMYFUNCTION("""COMPUTED_VALUE"""),0)</f>
        <v>0</v>
      </c>
      <c r="AJ135" s="2">
        <f ca="1">IFERROR(__xludf.DUMMYFUNCTION("""COMPUTED_VALUE"""),0)</f>
        <v>0</v>
      </c>
      <c r="AK135" s="2">
        <f ca="1">IFERROR(__xludf.DUMMYFUNCTION("""COMPUTED_VALUE"""),0)</f>
        <v>0</v>
      </c>
      <c r="AL135" s="2">
        <f ca="1">IFERROR(__xludf.DUMMYFUNCTION("""COMPUTED_VALUE"""),0)</f>
        <v>0</v>
      </c>
      <c r="AM135" s="2">
        <f ca="1">IFERROR(__xludf.DUMMYFUNCTION("""COMPUTED_VALUE"""),0)</f>
        <v>0</v>
      </c>
      <c r="AN135" s="2">
        <f ca="1">IFERROR(__xludf.DUMMYFUNCTION("""COMPUTED_VALUE"""),0)</f>
        <v>0</v>
      </c>
      <c r="AO135" s="2">
        <f ca="1">IFERROR(__xludf.DUMMYFUNCTION("""COMPUTED_VALUE"""),0)</f>
        <v>0</v>
      </c>
      <c r="AP135" s="2">
        <f ca="1">IFERROR(__xludf.DUMMYFUNCTION("""COMPUTED_VALUE"""),0)</f>
        <v>0</v>
      </c>
      <c r="AQ135" s="2">
        <f ca="1">IFERROR(__xludf.DUMMYFUNCTION("""COMPUTED_VALUE"""),0)</f>
        <v>0</v>
      </c>
      <c r="AR135" s="2">
        <f ca="1">IFERROR(__xludf.DUMMYFUNCTION("""COMPUTED_VALUE"""),0)</f>
        <v>0</v>
      </c>
      <c r="AS135" s="2">
        <f ca="1">IFERROR(__xludf.DUMMYFUNCTION("""COMPUTED_VALUE"""),1)</f>
        <v>1</v>
      </c>
      <c r="AT135" s="2">
        <f ca="1">IFERROR(__xludf.DUMMYFUNCTION("""COMPUTED_VALUE"""),1)</f>
        <v>1</v>
      </c>
      <c r="AU135" s="2">
        <f ca="1">IFERROR(__xludf.DUMMYFUNCTION("""COMPUTED_VALUE"""),1)</f>
        <v>1</v>
      </c>
    </row>
    <row r="136" spans="1:47" ht="12.5" x14ac:dyDescent="0.25">
      <c r="A136" s="2" t="str">
        <f ca="1">IFERROR(__xludf.DUMMYFUNCTION("""COMPUTED_VALUE"""),"Placer County, CA")</f>
        <v>Placer County, CA</v>
      </c>
      <c r="B136" s="2" t="str">
        <f ca="1">IFERROR(__xludf.DUMMYFUNCTION("""COMPUTED_VALUE"""),"US")</f>
        <v>US</v>
      </c>
      <c r="C136" s="2">
        <f ca="1">IFERROR(__xludf.DUMMYFUNCTION("""COMPUTED_VALUE"""),39.0916)</f>
        <v>39.0916</v>
      </c>
      <c r="D136" s="2">
        <f ca="1">IFERROR(__xludf.DUMMYFUNCTION("""COMPUTED_VALUE"""),-120.8039)</f>
        <v>-120.8039</v>
      </c>
      <c r="E136" s="2">
        <f ca="1">IFERROR(__xludf.DUMMYFUNCTION("""COMPUTED_VALUE"""),0)</f>
        <v>0</v>
      </c>
      <c r="F136" s="2">
        <f ca="1">IFERROR(__xludf.DUMMYFUNCTION("""COMPUTED_VALUE"""),0)</f>
        <v>0</v>
      </c>
      <c r="G136" s="2">
        <f ca="1">IFERROR(__xludf.DUMMYFUNCTION("""COMPUTED_VALUE"""),0)</f>
        <v>0</v>
      </c>
      <c r="H136" s="2">
        <f ca="1">IFERROR(__xludf.DUMMYFUNCTION("""COMPUTED_VALUE"""),0)</f>
        <v>0</v>
      </c>
      <c r="I136" s="2">
        <f ca="1">IFERROR(__xludf.DUMMYFUNCTION("""COMPUTED_VALUE"""),0)</f>
        <v>0</v>
      </c>
      <c r="J136" s="2">
        <f ca="1">IFERROR(__xludf.DUMMYFUNCTION("""COMPUTED_VALUE"""),0)</f>
        <v>0</v>
      </c>
      <c r="K136" s="2">
        <f ca="1">IFERROR(__xludf.DUMMYFUNCTION("""COMPUTED_VALUE"""),0)</f>
        <v>0</v>
      </c>
      <c r="L136" s="2">
        <f ca="1">IFERROR(__xludf.DUMMYFUNCTION("""COMPUTED_VALUE"""),0)</f>
        <v>0</v>
      </c>
      <c r="M136" s="2">
        <f ca="1">IFERROR(__xludf.DUMMYFUNCTION("""COMPUTED_VALUE"""),0)</f>
        <v>0</v>
      </c>
      <c r="N136" s="2">
        <f ca="1">IFERROR(__xludf.DUMMYFUNCTION("""COMPUTED_VALUE"""),0)</f>
        <v>0</v>
      </c>
      <c r="O136" s="2">
        <f ca="1">IFERROR(__xludf.DUMMYFUNCTION("""COMPUTED_VALUE"""),0)</f>
        <v>0</v>
      </c>
      <c r="P136" s="2">
        <f ca="1">IFERROR(__xludf.DUMMYFUNCTION("""COMPUTED_VALUE"""),0)</f>
        <v>0</v>
      </c>
      <c r="Q136" s="2">
        <f ca="1">IFERROR(__xludf.DUMMYFUNCTION("""COMPUTED_VALUE"""),0)</f>
        <v>0</v>
      </c>
      <c r="R136" s="2">
        <f ca="1">IFERROR(__xludf.DUMMYFUNCTION("""COMPUTED_VALUE"""),0)</f>
        <v>0</v>
      </c>
      <c r="S136" s="2">
        <f ca="1">IFERROR(__xludf.DUMMYFUNCTION("""COMPUTED_VALUE"""),0)</f>
        <v>0</v>
      </c>
      <c r="T136" s="2">
        <f ca="1">IFERROR(__xludf.DUMMYFUNCTION("""COMPUTED_VALUE"""),0)</f>
        <v>0</v>
      </c>
      <c r="U136" s="2">
        <f ca="1">IFERROR(__xludf.DUMMYFUNCTION("""COMPUTED_VALUE"""),0)</f>
        <v>0</v>
      </c>
      <c r="V136" s="2">
        <f ca="1">IFERROR(__xludf.DUMMYFUNCTION("""COMPUTED_VALUE"""),0)</f>
        <v>0</v>
      </c>
      <c r="W136" s="2">
        <f ca="1">IFERROR(__xludf.DUMMYFUNCTION("""COMPUTED_VALUE"""),0)</f>
        <v>0</v>
      </c>
      <c r="X136" s="2">
        <f ca="1">IFERROR(__xludf.DUMMYFUNCTION("""COMPUTED_VALUE"""),0)</f>
        <v>0</v>
      </c>
      <c r="Y136" s="2">
        <f ca="1">IFERROR(__xludf.DUMMYFUNCTION("""COMPUTED_VALUE"""),0)</f>
        <v>0</v>
      </c>
      <c r="Z136" s="2">
        <f ca="1">IFERROR(__xludf.DUMMYFUNCTION("""COMPUTED_VALUE"""),0)</f>
        <v>0</v>
      </c>
      <c r="AA136" s="2">
        <f ca="1">IFERROR(__xludf.DUMMYFUNCTION("""COMPUTED_VALUE"""),0)</f>
        <v>0</v>
      </c>
      <c r="AB136" s="2">
        <f ca="1">IFERROR(__xludf.DUMMYFUNCTION("""COMPUTED_VALUE"""),0)</f>
        <v>0</v>
      </c>
      <c r="AC136" s="2">
        <f ca="1">IFERROR(__xludf.DUMMYFUNCTION("""COMPUTED_VALUE"""),0)</f>
        <v>0</v>
      </c>
      <c r="AD136" s="2">
        <f ca="1">IFERROR(__xludf.DUMMYFUNCTION("""COMPUTED_VALUE"""),0)</f>
        <v>0</v>
      </c>
      <c r="AE136" s="2">
        <f ca="1">IFERROR(__xludf.DUMMYFUNCTION("""COMPUTED_VALUE"""),0)</f>
        <v>0</v>
      </c>
      <c r="AF136" s="2">
        <f ca="1">IFERROR(__xludf.DUMMYFUNCTION("""COMPUTED_VALUE"""),0)</f>
        <v>0</v>
      </c>
      <c r="AG136" s="2">
        <f ca="1">IFERROR(__xludf.DUMMYFUNCTION("""COMPUTED_VALUE"""),0)</f>
        <v>0</v>
      </c>
      <c r="AH136" s="2">
        <f ca="1">IFERROR(__xludf.DUMMYFUNCTION("""COMPUTED_VALUE"""),0)</f>
        <v>0</v>
      </c>
      <c r="AI136" s="2">
        <f ca="1">IFERROR(__xludf.DUMMYFUNCTION("""COMPUTED_VALUE"""),0)</f>
        <v>0</v>
      </c>
      <c r="AJ136" s="2">
        <f ca="1">IFERROR(__xludf.DUMMYFUNCTION("""COMPUTED_VALUE"""),0)</f>
        <v>0</v>
      </c>
      <c r="AK136" s="2">
        <f ca="1">IFERROR(__xludf.DUMMYFUNCTION("""COMPUTED_VALUE"""),0)</f>
        <v>0</v>
      </c>
      <c r="AL136" s="2">
        <f ca="1">IFERROR(__xludf.DUMMYFUNCTION("""COMPUTED_VALUE"""),0)</f>
        <v>0</v>
      </c>
      <c r="AM136" s="2">
        <f ca="1">IFERROR(__xludf.DUMMYFUNCTION("""COMPUTED_VALUE"""),0)</f>
        <v>0</v>
      </c>
      <c r="AN136" s="2">
        <f ca="1">IFERROR(__xludf.DUMMYFUNCTION("""COMPUTED_VALUE"""),0)</f>
        <v>0</v>
      </c>
      <c r="AO136" s="2">
        <f ca="1">IFERROR(__xludf.DUMMYFUNCTION("""COMPUTED_VALUE"""),0)</f>
        <v>0</v>
      </c>
      <c r="AP136" s="2">
        <f ca="1">IFERROR(__xludf.DUMMYFUNCTION("""COMPUTED_VALUE"""),0)</f>
        <v>0</v>
      </c>
      <c r="AQ136" s="2">
        <f ca="1">IFERROR(__xludf.DUMMYFUNCTION("""COMPUTED_VALUE"""),0)</f>
        <v>0</v>
      </c>
      <c r="AR136" s="2">
        <f ca="1">IFERROR(__xludf.DUMMYFUNCTION("""COMPUTED_VALUE"""),0)</f>
        <v>0</v>
      </c>
      <c r="AS136" s="2">
        <f ca="1">IFERROR(__xludf.DUMMYFUNCTION("""COMPUTED_VALUE"""),1)</f>
        <v>1</v>
      </c>
      <c r="AT136" s="2">
        <f ca="1">IFERROR(__xludf.DUMMYFUNCTION("""COMPUTED_VALUE"""),1)</f>
        <v>1</v>
      </c>
      <c r="AU136" s="2">
        <f ca="1">IFERROR(__xludf.DUMMYFUNCTION("""COMPUTED_VALUE"""),2)</f>
        <v>2</v>
      </c>
    </row>
    <row r="137" spans="1:47" ht="12.5" x14ac:dyDescent="0.25">
      <c r="A137" s="2" t="str">
        <f ca="1">IFERROR(__xludf.DUMMYFUNCTION("""COMPUTED_VALUE"""),"San Mateo, CA")</f>
        <v>San Mateo, CA</v>
      </c>
      <c r="B137" s="2" t="str">
        <f ca="1">IFERROR(__xludf.DUMMYFUNCTION("""COMPUTED_VALUE"""),"US")</f>
        <v>US</v>
      </c>
      <c r="C137" s="2">
        <f ca="1">IFERROR(__xludf.DUMMYFUNCTION("""COMPUTED_VALUE"""),37.563)</f>
        <v>37.563000000000002</v>
      </c>
      <c r="D137" s="2">
        <f ca="1">IFERROR(__xludf.DUMMYFUNCTION("""COMPUTED_VALUE"""),-122.3255)</f>
        <v>-122.32550000000001</v>
      </c>
      <c r="E137" s="2">
        <f ca="1">IFERROR(__xludf.DUMMYFUNCTION("""COMPUTED_VALUE"""),0)</f>
        <v>0</v>
      </c>
      <c r="F137" s="2">
        <f ca="1">IFERROR(__xludf.DUMMYFUNCTION("""COMPUTED_VALUE"""),0)</f>
        <v>0</v>
      </c>
      <c r="G137" s="2">
        <f ca="1">IFERROR(__xludf.DUMMYFUNCTION("""COMPUTED_VALUE"""),0)</f>
        <v>0</v>
      </c>
      <c r="H137" s="2">
        <f ca="1">IFERROR(__xludf.DUMMYFUNCTION("""COMPUTED_VALUE"""),0)</f>
        <v>0</v>
      </c>
      <c r="I137" s="2">
        <f ca="1">IFERROR(__xludf.DUMMYFUNCTION("""COMPUTED_VALUE"""),0)</f>
        <v>0</v>
      </c>
      <c r="J137" s="2">
        <f ca="1">IFERROR(__xludf.DUMMYFUNCTION("""COMPUTED_VALUE"""),0)</f>
        <v>0</v>
      </c>
      <c r="K137" s="2">
        <f ca="1">IFERROR(__xludf.DUMMYFUNCTION("""COMPUTED_VALUE"""),0)</f>
        <v>0</v>
      </c>
      <c r="L137" s="2">
        <f ca="1">IFERROR(__xludf.DUMMYFUNCTION("""COMPUTED_VALUE"""),0)</f>
        <v>0</v>
      </c>
      <c r="M137" s="2">
        <f ca="1">IFERROR(__xludf.DUMMYFUNCTION("""COMPUTED_VALUE"""),0)</f>
        <v>0</v>
      </c>
      <c r="N137" s="2">
        <f ca="1">IFERROR(__xludf.DUMMYFUNCTION("""COMPUTED_VALUE"""),0)</f>
        <v>0</v>
      </c>
      <c r="O137" s="2">
        <f ca="1">IFERROR(__xludf.DUMMYFUNCTION("""COMPUTED_VALUE"""),0)</f>
        <v>0</v>
      </c>
      <c r="P137" s="2">
        <f ca="1">IFERROR(__xludf.DUMMYFUNCTION("""COMPUTED_VALUE"""),0)</f>
        <v>0</v>
      </c>
      <c r="Q137" s="2">
        <f ca="1">IFERROR(__xludf.DUMMYFUNCTION("""COMPUTED_VALUE"""),0)</f>
        <v>0</v>
      </c>
      <c r="R137" s="2">
        <f ca="1">IFERROR(__xludf.DUMMYFUNCTION("""COMPUTED_VALUE"""),0)</f>
        <v>0</v>
      </c>
      <c r="S137" s="2">
        <f ca="1">IFERROR(__xludf.DUMMYFUNCTION("""COMPUTED_VALUE"""),0)</f>
        <v>0</v>
      </c>
      <c r="T137" s="2">
        <f ca="1">IFERROR(__xludf.DUMMYFUNCTION("""COMPUTED_VALUE"""),0)</f>
        <v>0</v>
      </c>
      <c r="U137" s="2">
        <f ca="1">IFERROR(__xludf.DUMMYFUNCTION("""COMPUTED_VALUE"""),0)</f>
        <v>0</v>
      </c>
      <c r="V137" s="2">
        <f ca="1">IFERROR(__xludf.DUMMYFUNCTION("""COMPUTED_VALUE"""),0)</f>
        <v>0</v>
      </c>
      <c r="W137" s="2">
        <f ca="1">IFERROR(__xludf.DUMMYFUNCTION("""COMPUTED_VALUE"""),0)</f>
        <v>0</v>
      </c>
      <c r="X137" s="2">
        <f ca="1">IFERROR(__xludf.DUMMYFUNCTION("""COMPUTED_VALUE"""),0)</f>
        <v>0</v>
      </c>
      <c r="Y137" s="2">
        <f ca="1">IFERROR(__xludf.DUMMYFUNCTION("""COMPUTED_VALUE"""),0)</f>
        <v>0</v>
      </c>
      <c r="Z137" s="2">
        <f ca="1">IFERROR(__xludf.DUMMYFUNCTION("""COMPUTED_VALUE"""),0)</f>
        <v>0</v>
      </c>
      <c r="AA137" s="2">
        <f ca="1">IFERROR(__xludf.DUMMYFUNCTION("""COMPUTED_VALUE"""),0)</f>
        <v>0</v>
      </c>
      <c r="AB137" s="2">
        <f ca="1">IFERROR(__xludf.DUMMYFUNCTION("""COMPUTED_VALUE"""),0)</f>
        <v>0</v>
      </c>
      <c r="AC137" s="2">
        <f ca="1">IFERROR(__xludf.DUMMYFUNCTION("""COMPUTED_VALUE"""),0)</f>
        <v>0</v>
      </c>
      <c r="AD137" s="2">
        <f ca="1">IFERROR(__xludf.DUMMYFUNCTION("""COMPUTED_VALUE"""),0)</f>
        <v>0</v>
      </c>
      <c r="AE137" s="2">
        <f ca="1">IFERROR(__xludf.DUMMYFUNCTION("""COMPUTED_VALUE"""),0)</f>
        <v>0</v>
      </c>
      <c r="AF137" s="2">
        <f ca="1">IFERROR(__xludf.DUMMYFUNCTION("""COMPUTED_VALUE"""),0)</f>
        <v>0</v>
      </c>
      <c r="AG137" s="2">
        <f ca="1">IFERROR(__xludf.DUMMYFUNCTION("""COMPUTED_VALUE"""),0)</f>
        <v>0</v>
      </c>
      <c r="AH137" s="2">
        <f ca="1">IFERROR(__xludf.DUMMYFUNCTION("""COMPUTED_VALUE"""),0)</f>
        <v>0</v>
      </c>
      <c r="AI137" s="2">
        <f ca="1">IFERROR(__xludf.DUMMYFUNCTION("""COMPUTED_VALUE"""),0)</f>
        <v>0</v>
      </c>
      <c r="AJ137" s="2">
        <f ca="1">IFERROR(__xludf.DUMMYFUNCTION("""COMPUTED_VALUE"""),0)</f>
        <v>0</v>
      </c>
      <c r="AK137" s="2">
        <f ca="1">IFERROR(__xludf.DUMMYFUNCTION("""COMPUTED_VALUE"""),0)</f>
        <v>0</v>
      </c>
      <c r="AL137" s="2">
        <f ca="1">IFERROR(__xludf.DUMMYFUNCTION("""COMPUTED_VALUE"""),0)</f>
        <v>0</v>
      </c>
      <c r="AM137" s="2">
        <f ca="1">IFERROR(__xludf.DUMMYFUNCTION("""COMPUTED_VALUE"""),0)</f>
        <v>0</v>
      </c>
      <c r="AN137" s="2">
        <f ca="1">IFERROR(__xludf.DUMMYFUNCTION("""COMPUTED_VALUE"""),0)</f>
        <v>0</v>
      </c>
      <c r="AO137" s="2">
        <f ca="1">IFERROR(__xludf.DUMMYFUNCTION("""COMPUTED_VALUE"""),0)</f>
        <v>0</v>
      </c>
      <c r="AP137" s="2">
        <f ca="1">IFERROR(__xludf.DUMMYFUNCTION("""COMPUTED_VALUE"""),0)</f>
        <v>0</v>
      </c>
      <c r="AQ137" s="2">
        <f ca="1">IFERROR(__xludf.DUMMYFUNCTION("""COMPUTED_VALUE"""),0)</f>
        <v>0</v>
      </c>
      <c r="AR137" s="2">
        <f ca="1">IFERROR(__xludf.DUMMYFUNCTION("""COMPUTED_VALUE"""),0)</f>
        <v>0</v>
      </c>
      <c r="AS137" s="2">
        <f ca="1">IFERROR(__xludf.DUMMYFUNCTION("""COMPUTED_VALUE"""),1)</f>
        <v>1</v>
      </c>
      <c r="AT137" s="2">
        <f ca="1">IFERROR(__xludf.DUMMYFUNCTION("""COMPUTED_VALUE"""),2)</f>
        <v>2</v>
      </c>
      <c r="AU137" s="2">
        <f ca="1">IFERROR(__xludf.DUMMYFUNCTION("""COMPUTED_VALUE"""),2)</f>
        <v>2</v>
      </c>
    </row>
    <row r="138" spans="1:47" ht="12.5" x14ac:dyDescent="0.25">
      <c r="A138" s="2" t="str">
        <f ca="1">IFERROR(__xludf.DUMMYFUNCTION("""COMPUTED_VALUE"""),"Sarasota, FL")</f>
        <v>Sarasota, FL</v>
      </c>
      <c r="B138" s="2" t="str">
        <f ca="1">IFERROR(__xludf.DUMMYFUNCTION("""COMPUTED_VALUE"""),"US")</f>
        <v>US</v>
      </c>
      <c r="C138" s="2">
        <f ca="1">IFERROR(__xludf.DUMMYFUNCTION("""COMPUTED_VALUE"""),27.3364)</f>
        <v>27.336400000000001</v>
      </c>
      <c r="D138" s="2">
        <f ca="1">IFERROR(__xludf.DUMMYFUNCTION("""COMPUTED_VALUE"""),-82.5307)</f>
        <v>-82.530699999999996</v>
      </c>
      <c r="E138" s="2">
        <f ca="1">IFERROR(__xludf.DUMMYFUNCTION("""COMPUTED_VALUE"""),0)</f>
        <v>0</v>
      </c>
      <c r="F138" s="2">
        <f ca="1">IFERROR(__xludf.DUMMYFUNCTION("""COMPUTED_VALUE"""),0)</f>
        <v>0</v>
      </c>
      <c r="G138" s="2">
        <f ca="1">IFERROR(__xludf.DUMMYFUNCTION("""COMPUTED_VALUE"""),0)</f>
        <v>0</v>
      </c>
      <c r="H138" s="2">
        <f ca="1">IFERROR(__xludf.DUMMYFUNCTION("""COMPUTED_VALUE"""),0)</f>
        <v>0</v>
      </c>
      <c r="I138" s="2">
        <f ca="1">IFERROR(__xludf.DUMMYFUNCTION("""COMPUTED_VALUE"""),0)</f>
        <v>0</v>
      </c>
      <c r="J138" s="2">
        <f ca="1">IFERROR(__xludf.DUMMYFUNCTION("""COMPUTED_VALUE"""),0)</f>
        <v>0</v>
      </c>
      <c r="K138" s="2">
        <f ca="1">IFERROR(__xludf.DUMMYFUNCTION("""COMPUTED_VALUE"""),0)</f>
        <v>0</v>
      </c>
      <c r="L138" s="2">
        <f ca="1">IFERROR(__xludf.DUMMYFUNCTION("""COMPUTED_VALUE"""),0)</f>
        <v>0</v>
      </c>
      <c r="M138" s="2">
        <f ca="1">IFERROR(__xludf.DUMMYFUNCTION("""COMPUTED_VALUE"""),0)</f>
        <v>0</v>
      </c>
      <c r="N138" s="2">
        <f ca="1">IFERROR(__xludf.DUMMYFUNCTION("""COMPUTED_VALUE"""),0)</f>
        <v>0</v>
      </c>
      <c r="O138" s="2">
        <f ca="1">IFERROR(__xludf.DUMMYFUNCTION("""COMPUTED_VALUE"""),0)</f>
        <v>0</v>
      </c>
      <c r="P138" s="2">
        <f ca="1">IFERROR(__xludf.DUMMYFUNCTION("""COMPUTED_VALUE"""),0)</f>
        <v>0</v>
      </c>
      <c r="Q138" s="2">
        <f ca="1">IFERROR(__xludf.DUMMYFUNCTION("""COMPUTED_VALUE"""),0)</f>
        <v>0</v>
      </c>
      <c r="R138" s="2">
        <f ca="1">IFERROR(__xludf.DUMMYFUNCTION("""COMPUTED_VALUE"""),0)</f>
        <v>0</v>
      </c>
      <c r="S138" s="2">
        <f ca="1">IFERROR(__xludf.DUMMYFUNCTION("""COMPUTED_VALUE"""),0)</f>
        <v>0</v>
      </c>
      <c r="T138" s="2">
        <f ca="1">IFERROR(__xludf.DUMMYFUNCTION("""COMPUTED_VALUE"""),0)</f>
        <v>0</v>
      </c>
      <c r="U138" s="2">
        <f ca="1">IFERROR(__xludf.DUMMYFUNCTION("""COMPUTED_VALUE"""),0)</f>
        <v>0</v>
      </c>
      <c r="V138" s="2">
        <f ca="1">IFERROR(__xludf.DUMMYFUNCTION("""COMPUTED_VALUE"""),0)</f>
        <v>0</v>
      </c>
      <c r="W138" s="2">
        <f ca="1">IFERROR(__xludf.DUMMYFUNCTION("""COMPUTED_VALUE"""),0)</f>
        <v>0</v>
      </c>
      <c r="X138" s="2">
        <f ca="1">IFERROR(__xludf.DUMMYFUNCTION("""COMPUTED_VALUE"""),0)</f>
        <v>0</v>
      </c>
      <c r="Y138" s="2">
        <f ca="1">IFERROR(__xludf.DUMMYFUNCTION("""COMPUTED_VALUE"""),0)</f>
        <v>0</v>
      </c>
      <c r="Z138" s="2">
        <f ca="1">IFERROR(__xludf.DUMMYFUNCTION("""COMPUTED_VALUE"""),0)</f>
        <v>0</v>
      </c>
      <c r="AA138" s="2">
        <f ca="1">IFERROR(__xludf.DUMMYFUNCTION("""COMPUTED_VALUE"""),0)</f>
        <v>0</v>
      </c>
      <c r="AB138" s="2">
        <f ca="1">IFERROR(__xludf.DUMMYFUNCTION("""COMPUTED_VALUE"""),0)</f>
        <v>0</v>
      </c>
      <c r="AC138" s="2">
        <f ca="1">IFERROR(__xludf.DUMMYFUNCTION("""COMPUTED_VALUE"""),0)</f>
        <v>0</v>
      </c>
      <c r="AD138" s="2">
        <f ca="1">IFERROR(__xludf.DUMMYFUNCTION("""COMPUTED_VALUE"""),0)</f>
        <v>0</v>
      </c>
      <c r="AE138" s="2">
        <f ca="1">IFERROR(__xludf.DUMMYFUNCTION("""COMPUTED_VALUE"""),0)</f>
        <v>0</v>
      </c>
      <c r="AF138" s="2">
        <f ca="1">IFERROR(__xludf.DUMMYFUNCTION("""COMPUTED_VALUE"""),0)</f>
        <v>0</v>
      </c>
      <c r="AG138" s="2">
        <f ca="1">IFERROR(__xludf.DUMMYFUNCTION("""COMPUTED_VALUE"""),0)</f>
        <v>0</v>
      </c>
      <c r="AH138" s="2">
        <f ca="1">IFERROR(__xludf.DUMMYFUNCTION("""COMPUTED_VALUE"""),0)</f>
        <v>0</v>
      </c>
      <c r="AI138" s="2">
        <f ca="1">IFERROR(__xludf.DUMMYFUNCTION("""COMPUTED_VALUE"""),0)</f>
        <v>0</v>
      </c>
      <c r="AJ138" s="2">
        <f ca="1">IFERROR(__xludf.DUMMYFUNCTION("""COMPUTED_VALUE"""),0)</f>
        <v>0</v>
      </c>
      <c r="AK138" s="2">
        <f ca="1">IFERROR(__xludf.DUMMYFUNCTION("""COMPUTED_VALUE"""),0)</f>
        <v>0</v>
      </c>
      <c r="AL138" s="2">
        <f ca="1">IFERROR(__xludf.DUMMYFUNCTION("""COMPUTED_VALUE"""),0)</f>
        <v>0</v>
      </c>
      <c r="AM138" s="2">
        <f ca="1">IFERROR(__xludf.DUMMYFUNCTION("""COMPUTED_VALUE"""),0)</f>
        <v>0</v>
      </c>
      <c r="AN138" s="2">
        <f ca="1">IFERROR(__xludf.DUMMYFUNCTION("""COMPUTED_VALUE"""),0)</f>
        <v>0</v>
      </c>
      <c r="AO138" s="2">
        <f ca="1">IFERROR(__xludf.DUMMYFUNCTION("""COMPUTED_VALUE"""),0)</f>
        <v>0</v>
      </c>
      <c r="AP138" s="2">
        <f ca="1">IFERROR(__xludf.DUMMYFUNCTION("""COMPUTED_VALUE"""),0)</f>
        <v>0</v>
      </c>
      <c r="AQ138" s="2">
        <f ca="1">IFERROR(__xludf.DUMMYFUNCTION("""COMPUTED_VALUE"""),0)</f>
        <v>0</v>
      </c>
      <c r="AR138" s="2">
        <f ca="1">IFERROR(__xludf.DUMMYFUNCTION("""COMPUTED_VALUE"""),0)</f>
        <v>0</v>
      </c>
      <c r="AS138" s="2">
        <f ca="1">IFERROR(__xludf.DUMMYFUNCTION("""COMPUTED_VALUE"""),1)</f>
        <v>1</v>
      </c>
      <c r="AT138" s="2">
        <f ca="1">IFERROR(__xludf.DUMMYFUNCTION("""COMPUTED_VALUE"""),1)</f>
        <v>1</v>
      </c>
      <c r="AU138" s="2">
        <f ca="1">IFERROR(__xludf.DUMMYFUNCTION("""COMPUTED_VALUE"""),1)</f>
        <v>1</v>
      </c>
    </row>
    <row r="139" spans="1:47" ht="12.5" x14ac:dyDescent="0.25">
      <c r="A139" s="2" t="str">
        <f ca="1">IFERROR(__xludf.DUMMYFUNCTION("""COMPUTED_VALUE"""),"Sonoma County, CA")</f>
        <v>Sonoma County, CA</v>
      </c>
      <c r="B139" s="2" t="str">
        <f ca="1">IFERROR(__xludf.DUMMYFUNCTION("""COMPUTED_VALUE"""),"US")</f>
        <v>US</v>
      </c>
      <c r="C139" s="2">
        <f ca="1">IFERROR(__xludf.DUMMYFUNCTION("""COMPUTED_VALUE"""),38.578)</f>
        <v>38.578000000000003</v>
      </c>
      <c r="D139" s="2">
        <f ca="1">IFERROR(__xludf.DUMMYFUNCTION("""COMPUTED_VALUE"""),-122.9888)</f>
        <v>-122.9888</v>
      </c>
      <c r="E139" s="2">
        <f ca="1">IFERROR(__xludf.DUMMYFUNCTION("""COMPUTED_VALUE"""),0)</f>
        <v>0</v>
      </c>
      <c r="F139" s="2">
        <f ca="1">IFERROR(__xludf.DUMMYFUNCTION("""COMPUTED_VALUE"""),0)</f>
        <v>0</v>
      </c>
      <c r="G139" s="2">
        <f ca="1">IFERROR(__xludf.DUMMYFUNCTION("""COMPUTED_VALUE"""),0)</f>
        <v>0</v>
      </c>
      <c r="H139" s="2">
        <f ca="1">IFERROR(__xludf.DUMMYFUNCTION("""COMPUTED_VALUE"""),0)</f>
        <v>0</v>
      </c>
      <c r="I139" s="2">
        <f ca="1">IFERROR(__xludf.DUMMYFUNCTION("""COMPUTED_VALUE"""),0)</f>
        <v>0</v>
      </c>
      <c r="J139" s="2">
        <f ca="1">IFERROR(__xludf.DUMMYFUNCTION("""COMPUTED_VALUE"""),0)</f>
        <v>0</v>
      </c>
      <c r="K139" s="2">
        <f ca="1">IFERROR(__xludf.DUMMYFUNCTION("""COMPUTED_VALUE"""),0)</f>
        <v>0</v>
      </c>
      <c r="L139" s="2">
        <f ca="1">IFERROR(__xludf.DUMMYFUNCTION("""COMPUTED_VALUE"""),0)</f>
        <v>0</v>
      </c>
      <c r="M139" s="2">
        <f ca="1">IFERROR(__xludf.DUMMYFUNCTION("""COMPUTED_VALUE"""),0)</f>
        <v>0</v>
      </c>
      <c r="N139" s="2">
        <f ca="1">IFERROR(__xludf.DUMMYFUNCTION("""COMPUTED_VALUE"""),0)</f>
        <v>0</v>
      </c>
      <c r="O139" s="2">
        <f ca="1">IFERROR(__xludf.DUMMYFUNCTION("""COMPUTED_VALUE"""),0)</f>
        <v>0</v>
      </c>
      <c r="P139" s="2">
        <f ca="1">IFERROR(__xludf.DUMMYFUNCTION("""COMPUTED_VALUE"""),0)</f>
        <v>0</v>
      </c>
      <c r="Q139" s="2">
        <f ca="1">IFERROR(__xludf.DUMMYFUNCTION("""COMPUTED_VALUE"""),0)</f>
        <v>0</v>
      </c>
      <c r="R139" s="2">
        <f ca="1">IFERROR(__xludf.DUMMYFUNCTION("""COMPUTED_VALUE"""),0)</f>
        <v>0</v>
      </c>
      <c r="S139" s="2">
        <f ca="1">IFERROR(__xludf.DUMMYFUNCTION("""COMPUTED_VALUE"""),0)</f>
        <v>0</v>
      </c>
      <c r="T139" s="2">
        <f ca="1">IFERROR(__xludf.DUMMYFUNCTION("""COMPUTED_VALUE"""),0)</f>
        <v>0</v>
      </c>
      <c r="U139" s="2">
        <f ca="1">IFERROR(__xludf.DUMMYFUNCTION("""COMPUTED_VALUE"""),0)</f>
        <v>0</v>
      </c>
      <c r="V139" s="2">
        <f ca="1">IFERROR(__xludf.DUMMYFUNCTION("""COMPUTED_VALUE"""),0)</f>
        <v>0</v>
      </c>
      <c r="W139" s="2">
        <f ca="1">IFERROR(__xludf.DUMMYFUNCTION("""COMPUTED_VALUE"""),0)</f>
        <v>0</v>
      </c>
      <c r="X139" s="2">
        <f ca="1">IFERROR(__xludf.DUMMYFUNCTION("""COMPUTED_VALUE"""),0)</f>
        <v>0</v>
      </c>
      <c r="Y139" s="2">
        <f ca="1">IFERROR(__xludf.DUMMYFUNCTION("""COMPUTED_VALUE"""),0)</f>
        <v>0</v>
      </c>
      <c r="Z139" s="2">
        <f ca="1">IFERROR(__xludf.DUMMYFUNCTION("""COMPUTED_VALUE"""),0)</f>
        <v>0</v>
      </c>
      <c r="AA139" s="2">
        <f ca="1">IFERROR(__xludf.DUMMYFUNCTION("""COMPUTED_VALUE"""),0)</f>
        <v>0</v>
      </c>
      <c r="AB139" s="2">
        <f ca="1">IFERROR(__xludf.DUMMYFUNCTION("""COMPUTED_VALUE"""),0)</f>
        <v>0</v>
      </c>
      <c r="AC139" s="2">
        <f ca="1">IFERROR(__xludf.DUMMYFUNCTION("""COMPUTED_VALUE"""),0)</f>
        <v>0</v>
      </c>
      <c r="AD139" s="2">
        <f ca="1">IFERROR(__xludf.DUMMYFUNCTION("""COMPUTED_VALUE"""),0)</f>
        <v>0</v>
      </c>
      <c r="AE139" s="2">
        <f ca="1">IFERROR(__xludf.DUMMYFUNCTION("""COMPUTED_VALUE"""),0)</f>
        <v>0</v>
      </c>
      <c r="AF139" s="2">
        <f ca="1">IFERROR(__xludf.DUMMYFUNCTION("""COMPUTED_VALUE"""),0)</f>
        <v>0</v>
      </c>
      <c r="AG139" s="2">
        <f ca="1">IFERROR(__xludf.DUMMYFUNCTION("""COMPUTED_VALUE"""),0)</f>
        <v>0</v>
      </c>
      <c r="AH139" s="2">
        <f ca="1">IFERROR(__xludf.DUMMYFUNCTION("""COMPUTED_VALUE"""),0)</f>
        <v>0</v>
      </c>
      <c r="AI139" s="2">
        <f ca="1">IFERROR(__xludf.DUMMYFUNCTION("""COMPUTED_VALUE"""),0)</f>
        <v>0</v>
      </c>
      <c r="AJ139" s="2">
        <f ca="1">IFERROR(__xludf.DUMMYFUNCTION("""COMPUTED_VALUE"""),0)</f>
        <v>0</v>
      </c>
      <c r="AK139" s="2">
        <f ca="1">IFERROR(__xludf.DUMMYFUNCTION("""COMPUTED_VALUE"""),0)</f>
        <v>0</v>
      </c>
      <c r="AL139" s="2">
        <f ca="1">IFERROR(__xludf.DUMMYFUNCTION("""COMPUTED_VALUE"""),0)</f>
        <v>0</v>
      </c>
      <c r="AM139" s="2">
        <f ca="1">IFERROR(__xludf.DUMMYFUNCTION("""COMPUTED_VALUE"""),0)</f>
        <v>0</v>
      </c>
      <c r="AN139" s="2">
        <f ca="1">IFERROR(__xludf.DUMMYFUNCTION("""COMPUTED_VALUE"""),0)</f>
        <v>0</v>
      </c>
      <c r="AO139" s="2">
        <f ca="1">IFERROR(__xludf.DUMMYFUNCTION("""COMPUTED_VALUE"""),0)</f>
        <v>0</v>
      </c>
      <c r="AP139" s="2">
        <f ca="1">IFERROR(__xludf.DUMMYFUNCTION("""COMPUTED_VALUE"""),0)</f>
        <v>0</v>
      </c>
      <c r="AQ139" s="2">
        <f ca="1">IFERROR(__xludf.DUMMYFUNCTION("""COMPUTED_VALUE"""),0)</f>
        <v>0</v>
      </c>
      <c r="AR139" s="2">
        <f ca="1">IFERROR(__xludf.DUMMYFUNCTION("""COMPUTED_VALUE"""),0)</f>
        <v>0</v>
      </c>
      <c r="AS139" s="2">
        <f ca="1">IFERROR(__xludf.DUMMYFUNCTION("""COMPUTED_VALUE"""),1)</f>
        <v>1</v>
      </c>
      <c r="AT139" s="2">
        <f ca="1">IFERROR(__xludf.DUMMYFUNCTION("""COMPUTED_VALUE"""),1)</f>
        <v>1</v>
      </c>
      <c r="AU139" s="2">
        <f ca="1">IFERROR(__xludf.DUMMYFUNCTION("""COMPUTED_VALUE"""),1)</f>
        <v>1</v>
      </c>
    </row>
    <row r="140" spans="1:47" ht="12.5" x14ac:dyDescent="0.25">
      <c r="A140" s="2" t="str">
        <f ca="1">IFERROR(__xludf.DUMMYFUNCTION("""COMPUTED_VALUE"""),"Umatilla, OR")</f>
        <v>Umatilla, OR</v>
      </c>
      <c r="B140" s="2" t="str">
        <f ca="1">IFERROR(__xludf.DUMMYFUNCTION("""COMPUTED_VALUE"""),"US")</f>
        <v>US</v>
      </c>
      <c r="C140" s="2">
        <f ca="1">IFERROR(__xludf.DUMMYFUNCTION("""COMPUTED_VALUE"""),45.775)</f>
        <v>45.774999999999999</v>
      </c>
      <c r="D140" s="2">
        <f ca="1">IFERROR(__xludf.DUMMYFUNCTION("""COMPUTED_VALUE"""),-118.7606)</f>
        <v>-118.7606</v>
      </c>
      <c r="E140" s="2">
        <f ca="1">IFERROR(__xludf.DUMMYFUNCTION("""COMPUTED_VALUE"""),0)</f>
        <v>0</v>
      </c>
      <c r="F140" s="2">
        <f ca="1">IFERROR(__xludf.DUMMYFUNCTION("""COMPUTED_VALUE"""),0)</f>
        <v>0</v>
      </c>
      <c r="G140" s="2">
        <f ca="1">IFERROR(__xludf.DUMMYFUNCTION("""COMPUTED_VALUE"""),0)</f>
        <v>0</v>
      </c>
      <c r="H140" s="2">
        <f ca="1">IFERROR(__xludf.DUMMYFUNCTION("""COMPUTED_VALUE"""),0)</f>
        <v>0</v>
      </c>
      <c r="I140" s="2">
        <f ca="1">IFERROR(__xludf.DUMMYFUNCTION("""COMPUTED_VALUE"""),0)</f>
        <v>0</v>
      </c>
      <c r="J140" s="2">
        <f ca="1">IFERROR(__xludf.DUMMYFUNCTION("""COMPUTED_VALUE"""),0)</f>
        <v>0</v>
      </c>
      <c r="K140" s="2">
        <f ca="1">IFERROR(__xludf.DUMMYFUNCTION("""COMPUTED_VALUE"""),0)</f>
        <v>0</v>
      </c>
      <c r="L140" s="2">
        <f ca="1">IFERROR(__xludf.DUMMYFUNCTION("""COMPUTED_VALUE"""),0)</f>
        <v>0</v>
      </c>
      <c r="M140" s="2">
        <f ca="1">IFERROR(__xludf.DUMMYFUNCTION("""COMPUTED_VALUE"""),0)</f>
        <v>0</v>
      </c>
      <c r="N140" s="2">
        <f ca="1">IFERROR(__xludf.DUMMYFUNCTION("""COMPUTED_VALUE"""),0)</f>
        <v>0</v>
      </c>
      <c r="O140" s="2">
        <f ca="1">IFERROR(__xludf.DUMMYFUNCTION("""COMPUTED_VALUE"""),0)</f>
        <v>0</v>
      </c>
      <c r="P140" s="2">
        <f ca="1">IFERROR(__xludf.DUMMYFUNCTION("""COMPUTED_VALUE"""),0)</f>
        <v>0</v>
      </c>
      <c r="Q140" s="2">
        <f ca="1">IFERROR(__xludf.DUMMYFUNCTION("""COMPUTED_VALUE"""),0)</f>
        <v>0</v>
      </c>
      <c r="R140" s="2">
        <f ca="1">IFERROR(__xludf.DUMMYFUNCTION("""COMPUTED_VALUE"""),0)</f>
        <v>0</v>
      </c>
      <c r="S140" s="2">
        <f ca="1">IFERROR(__xludf.DUMMYFUNCTION("""COMPUTED_VALUE"""),0)</f>
        <v>0</v>
      </c>
      <c r="T140" s="2">
        <f ca="1">IFERROR(__xludf.DUMMYFUNCTION("""COMPUTED_VALUE"""),0)</f>
        <v>0</v>
      </c>
      <c r="U140" s="2">
        <f ca="1">IFERROR(__xludf.DUMMYFUNCTION("""COMPUTED_VALUE"""),0)</f>
        <v>0</v>
      </c>
      <c r="V140" s="2">
        <f ca="1">IFERROR(__xludf.DUMMYFUNCTION("""COMPUTED_VALUE"""),0)</f>
        <v>0</v>
      </c>
      <c r="W140" s="2">
        <f ca="1">IFERROR(__xludf.DUMMYFUNCTION("""COMPUTED_VALUE"""),0)</f>
        <v>0</v>
      </c>
      <c r="X140" s="2">
        <f ca="1">IFERROR(__xludf.DUMMYFUNCTION("""COMPUTED_VALUE"""),0)</f>
        <v>0</v>
      </c>
      <c r="Y140" s="2">
        <f ca="1">IFERROR(__xludf.DUMMYFUNCTION("""COMPUTED_VALUE"""),0)</f>
        <v>0</v>
      </c>
      <c r="Z140" s="2">
        <f ca="1">IFERROR(__xludf.DUMMYFUNCTION("""COMPUTED_VALUE"""),0)</f>
        <v>0</v>
      </c>
      <c r="AA140" s="2">
        <f ca="1">IFERROR(__xludf.DUMMYFUNCTION("""COMPUTED_VALUE"""),0)</f>
        <v>0</v>
      </c>
      <c r="AB140" s="2">
        <f ca="1">IFERROR(__xludf.DUMMYFUNCTION("""COMPUTED_VALUE"""),0)</f>
        <v>0</v>
      </c>
      <c r="AC140" s="2">
        <f ca="1">IFERROR(__xludf.DUMMYFUNCTION("""COMPUTED_VALUE"""),0)</f>
        <v>0</v>
      </c>
      <c r="AD140" s="2">
        <f ca="1">IFERROR(__xludf.DUMMYFUNCTION("""COMPUTED_VALUE"""),0)</f>
        <v>0</v>
      </c>
      <c r="AE140" s="2">
        <f ca="1">IFERROR(__xludf.DUMMYFUNCTION("""COMPUTED_VALUE"""),0)</f>
        <v>0</v>
      </c>
      <c r="AF140" s="2">
        <f ca="1">IFERROR(__xludf.DUMMYFUNCTION("""COMPUTED_VALUE"""),0)</f>
        <v>0</v>
      </c>
      <c r="AG140" s="2">
        <f ca="1">IFERROR(__xludf.DUMMYFUNCTION("""COMPUTED_VALUE"""),0)</f>
        <v>0</v>
      </c>
      <c r="AH140" s="2">
        <f ca="1">IFERROR(__xludf.DUMMYFUNCTION("""COMPUTED_VALUE"""),0)</f>
        <v>0</v>
      </c>
      <c r="AI140" s="2">
        <f ca="1">IFERROR(__xludf.DUMMYFUNCTION("""COMPUTED_VALUE"""),0)</f>
        <v>0</v>
      </c>
      <c r="AJ140" s="2">
        <f ca="1">IFERROR(__xludf.DUMMYFUNCTION("""COMPUTED_VALUE"""),0)</f>
        <v>0</v>
      </c>
      <c r="AK140" s="2">
        <f ca="1">IFERROR(__xludf.DUMMYFUNCTION("""COMPUTED_VALUE"""),0)</f>
        <v>0</v>
      </c>
      <c r="AL140" s="2">
        <f ca="1">IFERROR(__xludf.DUMMYFUNCTION("""COMPUTED_VALUE"""),0)</f>
        <v>0</v>
      </c>
      <c r="AM140" s="2">
        <f ca="1">IFERROR(__xludf.DUMMYFUNCTION("""COMPUTED_VALUE"""),0)</f>
        <v>0</v>
      </c>
      <c r="AN140" s="2">
        <f ca="1">IFERROR(__xludf.DUMMYFUNCTION("""COMPUTED_VALUE"""),0)</f>
        <v>0</v>
      </c>
      <c r="AO140" s="2">
        <f ca="1">IFERROR(__xludf.DUMMYFUNCTION("""COMPUTED_VALUE"""),0)</f>
        <v>0</v>
      </c>
      <c r="AP140" s="2">
        <f ca="1">IFERROR(__xludf.DUMMYFUNCTION("""COMPUTED_VALUE"""),0)</f>
        <v>0</v>
      </c>
      <c r="AQ140" s="2">
        <f ca="1">IFERROR(__xludf.DUMMYFUNCTION("""COMPUTED_VALUE"""),0)</f>
        <v>0</v>
      </c>
      <c r="AR140" s="2">
        <f ca="1">IFERROR(__xludf.DUMMYFUNCTION("""COMPUTED_VALUE"""),0)</f>
        <v>0</v>
      </c>
      <c r="AS140" s="2">
        <f ca="1">IFERROR(__xludf.DUMMYFUNCTION("""COMPUTED_VALUE"""),1)</f>
        <v>1</v>
      </c>
      <c r="AT140" s="2">
        <f ca="1">IFERROR(__xludf.DUMMYFUNCTION("""COMPUTED_VALUE"""),1)</f>
        <v>1</v>
      </c>
      <c r="AU140" s="2">
        <f ca="1">IFERROR(__xludf.DUMMYFUNCTION("""COMPUTED_VALUE"""),1)</f>
        <v>1</v>
      </c>
    </row>
    <row r="141" spans="1:47" ht="12.5" x14ac:dyDescent="0.25">
      <c r="A141" s="2" t="str">
        <f ca="1">IFERROR(__xludf.DUMMYFUNCTION("""COMPUTED_VALUE"""),"Fulton County, GA")</f>
        <v>Fulton County, GA</v>
      </c>
      <c r="B141" s="2" t="str">
        <f ca="1">IFERROR(__xludf.DUMMYFUNCTION("""COMPUTED_VALUE"""),"US")</f>
        <v>US</v>
      </c>
      <c r="C141" s="2">
        <f ca="1">IFERROR(__xludf.DUMMYFUNCTION("""COMPUTED_VALUE"""),33.8034)</f>
        <v>33.803400000000003</v>
      </c>
      <c r="D141" s="2">
        <f ca="1">IFERROR(__xludf.DUMMYFUNCTION("""COMPUTED_VALUE"""),-84.3963)</f>
        <v>-84.396299999999997</v>
      </c>
      <c r="E141" s="2">
        <f ca="1">IFERROR(__xludf.DUMMYFUNCTION("""COMPUTED_VALUE"""),0)</f>
        <v>0</v>
      </c>
      <c r="F141" s="2">
        <f ca="1">IFERROR(__xludf.DUMMYFUNCTION("""COMPUTED_VALUE"""),0)</f>
        <v>0</v>
      </c>
      <c r="G141" s="2">
        <f ca="1">IFERROR(__xludf.DUMMYFUNCTION("""COMPUTED_VALUE"""),0)</f>
        <v>0</v>
      </c>
      <c r="H141" s="2">
        <f ca="1">IFERROR(__xludf.DUMMYFUNCTION("""COMPUTED_VALUE"""),0)</f>
        <v>0</v>
      </c>
      <c r="I141" s="2">
        <f ca="1">IFERROR(__xludf.DUMMYFUNCTION("""COMPUTED_VALUE"""),0)</f>
        <v>0</v>
      </c>
      <c r="J141" s="2">
        <f ca="1">IFERROR(__xludf.DUMMYFUNCTION("""COMPUTED_VALUE"""),0)</f>
        <v>0</v>
      </c>
      <c r="K141" s="2">
        <f ca="1">IFERROR(__xludf.DUMMYFUNCTION("""COMPUTED_VALUE"""),0)</f>
        <v>0</v>
      </c>
      <c r="L141" s="2">
        <f ca="1">IFERROR(__xludf.DUMMYFUNCTION("""COMPUTED_VALUE"""),0)</f>
        <v>0</v>
      </c>
      <c r="M141" s="2">
        <f ca="1">IFERROR(__xludf.DUMMYFUNCTION("""COMPUTED_VALUE"""),0)</f>
        <v>0</v>
      </c>
      <c r="N141" s="2">
        <f ca="1">IFERROR(__xludf.DUMMYFUNCTION("""COMPUTED_VALUE"""),0)</f>
        <v>0</v>
      </c>
      <c r="O141" s="2">
        <f ca="1">IFERROR(__xludf.DUMMYFUNCTION("""COMPUTED_VALUE"""),0)</f>
        <v>0</v>
      </c>
      <c r="P141" s="2">
        <f ca="1">IFERROR(__xludf.DUMMYFUNCTION("""COMPUTED_VALUE"""),0)</f>
        <v>0</v>
      </c>
      <c r="Q141" s="2">
        <f ca="1">IFERROR(__xludf.DUMMYFUNCTION("""COMPUTED_VALUE"""),0)</f>
        <v>0</v>
      </c>
      <c r="R141" s="2">
        <f ca="1">IFERROR(__xludf.DUMMYFUNCTION("""COMPUTED_VALUE"""),0)</f>
        <v>0</v>
      </c>
      <c r="S141" s="2">
        <f ca="1">IFERROR(__xludf.DUMMYFUNCTION("""COMPUTED_VALUE"""),0)</f>
        <v>0</v>
      </c>
      <c r="T141" s="2">
        <f ca="1">IFERROR(__xludf.DUMMYFUNCTION("""COMPUTED_VALUE"""),0)</f>
        <v>0</v>
      </c>
      <c r="U141" s="2">
        <f ca="1">IFERROR(__xludf.DUMMYFUNCTION("""COMPUTED_VALUE"""),0)</f>
        <v>0</v>
      </c>
      <c r="V141" s="2">
        <f ca="1">IFERROR(__xludf.DUMMYFUNCTION("""COMPUTED_VALUE"""),0)</f>
        <v>0</v>
      </c>
      <c r="W141" s="2">
        <f ca="1">IFERROR(__xludf.DUMMYFUNCTION("""COMPUTED_VALUE"""),0)</f>
        <v>0</v>
      </c>
      <c r="X141" s="2">
        <f ca="1">IFERROR(__xludf.DUMMYFUNCTION("""COMPUTED_VALUE"""),0)</f>
        <v>0</v>
      </c>
      <c r="Y141" s="2">
        <f ca="1">IFERROR(__xludf.DUMMYFUNCTION("""COMPUTED_VALUE"""),0)</f>
        <v>0</v>
      </c>
      <c r="Z141" s="2">
        <f ca="1">IFERROR(__xludf.DUMMYFUNCTION("""COMPUTED_VALUE"""),0)</f>
        <v>0</v>
      </c>
      <c r="AA141" s="2">
        <f ca="1">IFERROR(__xludf.DUMMYFUNCTION("""COMPUTED_VALUE"""),0)</f>
        <v>0</v>
      </c>
      <c r="AB141" s="2">
        <f ca="1">IFERROR(__xludf.DUMMYFUNCTION("""COMPUTED_VALUE"""),0)</f>
        <v>0</v>
      </c>
      <c r="AC141" s="2">
        <f ca="1">IFERROR(__xludf.DUMMYFUNCTION("""COMPUTED_VALUE"""),0)</f>
        <v>0</v>
      </c>
      <c r="AD141" s="2">
        <f ca="1">IFERROR(__xludf.DUMMYFUNCTION("""COMPUTED_VALUE"""),0)</f>
        <v>0</v>
      </c>
      <c r="AE141" s="2">
        <f ca="1">IFERROR(__xludf.DUMMYFUNCTION("""COMPUTED_VALUE"""),0)</f>
        <v>0</v>
      </c>
      <c r="AF141" s="2">
        <f ca="1">IFERROR(__xludf.DUMMYFUNCTION("""COMPUTED_VALUE"""),0)</f>
        <v>0</v>
      </c>
      <c r="AG141" s="2">
        <f ca="1">IFERROR(__xludf.DUMMYFUNCTION("""COMPUTED_VALUE"""),0)</f>
        <v>0</v>
      </c>
      <c r="AH141" s="2">
        <f ca="1">IFERROR(__xludf.DUMMYFUNCTION("""COMPUTED_VALUE"""),0)</f>
        <v>0</v>
      </c>
      <c r="AI141" s="2">
        <f ca="1">IFERROR(__xludf.DUMMYFUNCTION("""COMPUTED_VALUE"""),0)</f>
        <v>0</v>
      </c>
      <c r="AJ141" s="2">
        <f ca="1">IFERROR(__xludf.DUMMYFUNCTION("""COMPUTED_VALUE"""),0)</f>
        <v>0</v>
      </c>
      <c r="AK141" s="2">
        <f ca="1">IFERROR(__xludf.DUMMYFUNCTION("""COMPUTED_VALUE"""),0)</f>
        <v>0</v>
      </c>
      <c r="AL141" s="2">
        <f ca="1">IFERROR(__xludf.DUMMYFUNCTION("""COMPUTED_VALUE"""),0)</f>
        <v>0</v>
      </c>
      <c r="AM141" s="2">
        <f ca="1">IFERROR(__xludf.DUMMYFUNCTION("""COMPUTED_VALUE"""),0)</f>
        <v>0</v>
      </c>
      <c r="AN141" s="2">
        <f ca="1">IFERROR(__xludf.DUMMYFUNCTION("""COMPUTED_VALUE"""),0)</f>
        <v>0</v>
      </c>
      <c r="AO141" s="2">
        <f ca="1">IFERROR(__xludf.DUMMYFUNCTION("""COMPUTED_VALUE"""),0)</f>
        <v>0</v>
      </c>
      <c r="AP141" s="2">
        <f ca="1">IFERROR(__xludf.DUMMYFUNCTION("""COMPUTED_VALUE"""),0)</f>
        <v>0</v>
      </c>
      <c r="AQ141" s="2">
        <f ca="1">IFERROR(__xludf.DUMMYFUNCTION("""COMPUTED_VALUE"""),0)</f>
        <v>0</v>
      </c>
      <c r="AR141" s="2">
        <f ca="1">IFERROR(__xludf.DUMMYFUNCTION("""COMPUTED_VALUE"""),0)</f>
        <v>0</v>
      </c>
      <c r="AS141" s="2">
        <f ca="1">IFERROR(__xludf.DUMMYFUNCTION("""COMPUTED_VALUE"""),0)</f>
        <v>0</v>
      </c>
      <c r="AT141" s="2">
        <f ca="1">IFERROR(__xludf.DUMMYFUNCTION("""COMPUTED_VALUE"""),2)</f>
        <v>2</v>
      </c>
      <c r="AU141" s="2">
        <f ca="1">IFERROR(__xludf.DUMMYFUNCTION("""COMPUTED_VALUE"""),2)</f>
        <v>2</v>
      </c>
    </row>
    <row r="142" spans="1:47" ht="12.5" x14ac:dyDescent="0.25">
      <c r="A142" s="2" t="str">
        <f ca="1">IFERROR(__xludf.DUMMYFUNCTION("""COMPUTED_VALUE"""),"Washington County, OR")</f>
        <v>Washington County, OR</v>
      </c>
      <c r="B142" s="2" t="str">
        <f ca="1">IFERROR(__xludf.DUMMYFUNCTION("""COMPUTED_VALUE"""),"US")</f>
        <v>US</v>
      </c>
      <c r="C142" s="2">
        <f ca="1">IFERROR(__xludf.DUMMYFUNCTION("""COMPUTED_VALUE"""),45.547)</f>
        <v>45.546999999999997</v>
      </c>
      <c r="D142" s="2">
        <f ca="1">IFERROR(__xludf.DUMMYFUNCTION("""COMPUTED_VALUE"""),-123.1386)</f>
        <v>-123.1386</v>
      </c>
      <c r="E142" s="2">
        <f ca="1">IFERROR(__xludf.DUMMYFUNCTION("""COMPUTED_VALUE"""),0)</f>
        <v>0</v>
      </c>
      <c r="F142" s="2">
        <f ca="1">IFERROR(__xludf.DUMMYFUNCTION("""COMPUTED_VALUE"""),0)</f>
        <v>0</v>
      </c>
      <c r="G142" s="2">
        <f ca="1">IFERROR(__xludf.DUMMYFUNCTION("""COMPUTED_VALUE"""),0)</f>
        <v>0</v>
      </c>
      <c r="H142" s="2">
        <f ca="1">IFERROR(__xludf.DUMMYFUNCTION("""COMPUTED_VALUE"""),0)</f>
        <v>0</v>
      </c>
      <c r="I142" s="2">
        <f ca="1">IFERROR(__xludf.DUMMYFUNCTION("""COMPUTED_VALUE"""),0)</f>
        <v>0</v>
      </c>
      <c r="J142" s="2">
        <f ca="1">IFERROR(__xludf.DUMMYFUNCTION("""COMPUTED_VALUE"""),0)</f>
        <v>0</v>
      </c>
      <c r="K142" s="2">
        <f ca="1">IFERROR(__xludf.DUMMYFUNCTION("""COMPUTED_VALUE"""),0)</f>
        <v>0</v>
      </c>
      <c r="L142" s="2">
        <f ca="1">IFERROR(__xludf.DUMMYFUNCTION("""COMPUTED_VALUE"""),0)</f>
        <v>0</v>
      </c>
      <c r="M142" s="2">
        <f ca="1">IFERROR(__xludf.DUMMYFUNCTION("""COMPUTED_VALUE"""),0)</f>
        <v>0</v>
      </c>
      <c r="N142" s="2">
        <f ca="1">IFERROR(__xludf.DUMMYFUNCTION("""COMPUTED_VALUE"""),0)</f>
        <v>0</v>
      </c>
      <c r="O142" s="2">
        <f ca="1">IFERROR(__xludf.DUMMYFUNCTION("""COMPUTED_VALUE"""),0)</f>
        <v>0</v>
      </c>
      <c r="P142" s="2">
        <f ca="1">IFERROR(__xludf.DUMMYFUNCTION("""COMPUTED_VALUE"""),0)</f>
        <v>0</v>
      </c>
      <c r="Q142" s="2">
        <f ca="1">IFERROR(__xludf.DUMMYFUNCTION("""COMPUTED_VALUE"""),0)</f>
        <v>0</v>
      </c>
      <c r="R142" s="2">
        <f ca="1">IFERROR(__xludf.DUMMYFUNCTION("""COMPUTED_VALUE"""),0)</f>
        <v>0</v>
      </c>
      <c r="S142" s="2">
        <f ca="1">IFERROR(__xludf.DUMMYFUNCTION("""COMPUTED_VALUE"""),0)</f>
        <v>0</v>
      </c>
      <c r="T142" s="2">
        <f ca="1">IFERROR(__xludf.DUMMYFUNCTION("""COMPUTED_VALUE"""),0)</f>
        <v>0</v>
      </c>
      <c r="U142" s="2">
        <f ca="1">IFERROR(__xludf.DUMMYFUNCTION("""COMPUTED_VALUE"""),0)</f>
        <v>0</v>
      </c>
      <c r="V142" s="2">
        <f ca="1">IFERROR(__xludf.DUMMYFUNCTION("""COMPUTED_VALUE"""),0)</f>
        <v>0</v>
      </c>
      <c r="W142" s="2">
        <f ca="1">IFERROR(__xludf.DUMMYFUNCTION("""COMPUTED_VALUE"""),0)</f>
        <v>0</v>
      </c>
      <c r="X142" s="2">
        <f ca="1">IFERROR(__xludf.DUMMYFUNCTION("""COMPUTED_VALUE"""),0)</f>
        <v>0</v>
      </c>
      <c r="Y142" s="2">
        <f ca="1">IFERROR(__xludf.DUMMYFUNCTION("""COMPUTED_VALUE"""),0)</f>
        <v>0</v>
      </c>
      <c r="Z142" s="2">
        <f ca="1">IFERROR(__xludf.DUMMYFUNCTION("""COMPUTED_VALUE"""),0)</f>
        <v>0</v>
      </c>
      <c r="AA142" s="2">
        <f ca="1">IFERROR(__xludf.DUMMYFUNCTION("""COMPUTED_VALUE"""),0)</f>
        <v>0</v>
      </c>
      <c r="AB142" s="2">
        <f ca="1">IFERROR(__xludf.DUMMYFUNCTION("""COMPUTED_VALUE"""),0)</f>
        <v>0</v>
      </c>
      <c r="AC142" s="2">
        <f ca="1">IFERROR(__xludf.DUMMYFUNCTION("""COMPUTED_VALUE"""),0)</f>
        <v>0</v>
      </c>
      <c r="AD142" s="2">
        <f ca="1">IFERROR(__xludf.DUMMYFUNCTION("""COMPUTED_VALUE"""),0)</f>
        <v>0</v>
      </c>
      <c r="AE142" s="2">
        <f ca="1">IFERROR(__xludf.DUMMYFUNCTION("""COMPUTED_VALUE"""),0)</f>
        <v>0</v>
      </c>
      <c r="AF142" s="2">
        <f ca="1">IFERROR(__xludf.DUMMYFUNCTION("""COMPUTED_VALUE"""),0)</f>
        <v>0</v>
      </c>
      <c r="AG142" s="2">
        <f ca="1">IFERROR(__xludf.DUMMYFUNCTION("""COMPUTED_VALUE"""),0)</f>
        <v>0</v>
      </c>
      <c r="AH142" s="2">
        <f ca="1">IFERROR(__xludf.DUMMYFUNCTION("""COMPUTED_VALUE"""),0)</f>
        <v>0</v>
      </c>
      <c r="AI142" s="2">
        <f ca="1">IFERROR(__xludf.DUMMYFUNCTION("""COMPUTED_VALUE"""),0)</f>
        <v>0</v>
      </c>
      <c r="AJ142" s="2">
        <f ca="1">IFERROR(__xludf.DUMMYFUNCTION("""COMPUTED_VALUE"""),0)</f>
        <v>0</v>
      </c>
      <c r="AK142" s="2">
        <f ca="1">IFERROR(__xludf.DUMMYFUNCTION("""COMPUTED_VALUE"""),0)</f>
        <v>0</v>
      </c>
      <c r="AL142" s="2">
        <f ca="1">IFERROR(__xludf.DUMMYFUNCTION("""COMPUTED_VALUE"""),0)</f>
        <v>0</v>
      </c>
      <c r="AM142" s="2">
        <f ca="1">IFERROR(__xludf.DUMMYFUNCTION("""COMPUTED_VALUE"""),0)</f>
        <v>0</v>
      </c>
      <c r="AN142" s="2">
        <f ca="1">IFERROR(__xludf.DUMMYFUNCTION("""COMPUTED_VALUE"""),0)</f>
        <v>0</v>
      </c>
      <c r="AO142" s="2">
        <f ca="1">IFERROR(__xludf.DUMMYFUNCTION("""COMPUTED_VALUE"""),0)</f>
        <v>0</v>
      </c>
      <c r="AP142" s="2">
        <f ca="1">IFERROR(__xludf.DUMMYFUNCTION("""COMPUTED_VALUE"""),0)</f>
        <v>0</v>
      </c>
      <c r="AQ142" s="2">
        <f ca="1">IFERROR(__xludf.DUMMYFUNCTION("""COMPUTED_VALUE"""),1)</f>
        <v>1</v>
      </c>
      <c r="AR142" s="2">
        <f ca="1">IFERROR(__xludf.DUMMYFUNCTION("""COMPUTED_VALUE"""),1)</f>
        <v>1</v>
      </c>
      <c r="AS142" s="2">
        <f ca="1">IFERROR(__xludf.DUMMYFUNCTION("""COMPUTED_VALUE"""),2)</f>
        <v>2</v>
      </c>
      <c r="AT142" s="2">
        <f ca="1">IFERROR(__xludf.DUMMYFUNCTION("""COMPUTED_VALUE"""),2)</f>
        <v>2</v>
      </c>
      <c r="AU142" s="2">
        <f ca="1">IFERROR(__xludf.DUMMYFUNCTION("""COMPUTED_VALUE"""),2)</f>
        <v>2</v>
      </c>
    </row>
    <row r="143" spans="1:47" ht="12.5" x14ac:dyDescent="0.25">
      <c r="A143" s="2" t="str">
        <f ca="1">IFERROR(__xludf.DUMMYFUNCTION("""COMPUTED_VALUE"""),"")</f>
        <v/>
      </c>
      <c r="B143" s="2" t="str">
        <f ca="1">IFERROR(__xludf.DUMMYFUNCTION("""COMPUTED_VALUE"""),"Argentina")</f>
        <v>Argentina</v>
      </c>
      <c r="C143" s="2">
        <f ca="1">IFERROR(__xludf.DUMMYFUNCTION("""COMPUTED_VALUE"""),-38.4161)</f>
        <v>-38.4161</v>
      </c>
      <c r="D143" s="2">
        <f ca="1">IFERROR(__xludf.DUMMYFUNCTION("""COMPUTED_VALUE"""),-63.6167)</f>
        <v>-63.616700000000002</v>
      </c>
      <c r="E143" s="2">
        <f ca="1">IFERROR(__xludf.DUMMYFUNCTION("""COMPUTED_VALUE"""),0)</f>
        <v>0</v>
      </c>
      <c r="F143" s="2">
        <f ca="1">IFERROR(__xludf.DUMMYFUNCTION("""COMPUTED_VALUE"""),0)</f>
        <v>0</v>
      </c>
      <c r="G143" s="2">
        <f ca="1">IFERROR(__xludf.DUMMYFUNCTION("""COMPUTED_VALUE"""),0)</f>
        <v>0</v>
      </c>
      <c r="H143" s="2">
        <f ca="1">IFERROR(__xludf.DUMMYFUNCTION("""COMPUTED_VALUE"""),0)</f>
        <v>0</v>
      </c>
      <c r="I143" s="2">
        <f ca="1">IFERROR(__xludf.DUMMYFUNCTION("""COMPUTED_VALUE"""),0)</f>
        <v>0</v>
      </c>
      <c r="J143" s="2">
        <f ca="1">IFERROR(__xludf.DUMMYFUNCTION("""COMPUTED_VALUE"""),0)</f>
        <v>0</v>
      </c>
      <c r="K143" s="2">
        <f ca="1">IFERROR(__xludf.DUMMYFUNCTION("""COMPUTED_VALUE"""),0)</f>
        <v>0</v>
      </c>
      <c r="L143" s="2">
        <f ca="1">IFERROR(__xludf.DUMMYFUNCTION("""COMPUTED_VALUE"""),0)</f>
        <v>0</v>
      </c>
      <c r="M143" s="2">
        <f ca="1">IFERROR(__xludf.DUMMYFUNCTION("""COMPUTED_VALUE"""),0)</f>
        <v>0</v>
      </c>
      <c r="N143" s="2">
        <f ca="1">IFERROR(__xludf.DUMMYFUNCTION("""COMPUTED_VALUE"""),0)</f>
        <v>0</v>
      </c>
      <c r="O143" s="2">
        <f ca="1">IFERROR(__xludf.DUMMYFUNCTION("""COMPUTED_VALUE"""),0)</f>
        <v>0</v>
      </c>
      <c r="P143" s="2">
        <f ca="1">IFERROR(__xludf.DUMMYFUNCTION("""COMPUTED_VALUE"""),0)</f>
        <v>0</v>
      </c>
      <c r="Q143" s="2">
        <f ca="1">IFERROR(__xludf.DUMMYFUNCTION("""COMPUTED_VALUE"""),0)</f>
        <v>0</v>
      </c>
      <c r="R143" s="2">
        <f ca="1">IFERROR(__xludf.DUMMYFUNCTION("""COMPUTED_VALUE"""),0)</f>
        <v>0</v>
      </c>
      <c r="S143" s="2">
        <f ca="1">IFERROR(__xludf.DUMMYFUNCTION("""COMPUTED_VALUE"""),0)</f>
        <v>0</v>
      </c>
      <c r="T143" s="2">
        <f ca="1">IFERROR(__xludf.DUMMYFUNCTION("""COMPUTED_VALUE"""),0)</f>
        <v>0</v>
      </c>
      <c r="U143" s="2">
        <f ca="1">IFERROR(__xludf.DUMMYFUNCTION("""COMPUTED_VALUE"""),0)</f>
        <v>0</v>
      </c>
      <c r="V143" s="2">
        <f ca="1">IFERROR(__xludf.DUMMYFUNCTION("""COMPUTED_VALUE"""),0)</f>
        <v>0</v>
      </c>
      <c r="W143" s="2">
        <f ca="1">IFERROR(__xludf.DUMMYFUNCTION("""COMPUTED_VALUE"""),0)</f>
        <v>0</v>
      </c>
      <c r="X143" s="2">
        <f ca="1">IFERROR(__xludf.DUMMYFUNCTION("""COMPUTED_VALUE"""),0)</f>
        <v>0</v>
      </c>
      <c r="Y143" s="2">
        <f ca="1">IFERROR(__xludf.DUMMYFUNCTION("""COMPUTED_VALUE"""),0)</f>
        <v>0</v>
      </c>
      <c r="Z143" s="2">
        <f ca="1">IFERROR(__xludf.DUMMYFUNCTION("""COMPUTED_VALUE"""),0)</f>
        <v>0</v>
      </c>
      <c r="AA143" s="2">
        <f ca="1">IFERROR(__xludf.DUMMYFUNCTION("""COMPUTED_VALUE"""),0)</f>
        <v>0</v>
      </c>
      <c r="AB143" s="2">
        <f ca="1">IFERROR(__xludf.DUMMYFUNCTION("""COMPUTED_VALUE"""),0)</f>
        <v>0</v>
      </c>
      <c r="AC143" s="2">
        <f ca="1">IFERROR(__xludf.DUMMYFUNCTION("""COMPUTED_VALUE"""),0)</f>
        <v>0</v>
      </c>
      <c r="AD143" s="2">
        <f ca="1">IFERROR(__xludf.DUMMYFUNCTION("""COMPUTED_VALUE"""),0)</f>
        <v>0</v>
      </c>
      <c r="AE143" s="2">
        <f ca="1">IFERROR(__xludf.DUMMYFUNCTION("""COMPUTED_VALUE"""),0)</f>
        <v>0</v>
      </c>
      <c r="AF143" s="2">
        <f ca="1">IFERROR(__xludf.DUMMYFUNCTION("""COMPUTED_VALUE"""),0)</f>
        <v>0</v>
      </c>
      <c r="AG143" s="2">
        <f ca="1">IFERROR(__xludf.DUMMYFUNCTION("""COMPUTED_VALUE"""),0)</f>
        <v>0</v>
      </c>
      <c r="AH143" s="2">
        <f ca="1">IFERROR(__xludf.DUMMYFUNCTION("""COMPUTED_VALUE"""),0)</f>
        <v>0</v>
      </c>
      <c r="AI143" s="2">
        <f ca="1">IFERROR(__xludf.DUMMYFUNCTION("""COMPUTED_VALUE"""),0)</f>
        <v>0</v>
      </c>
      <c r="AJ143" s="2">
        <f ca="1">IFERROR(__xludf.DUMMYFUNCTION("""COMPUTED_VALUE"""),0)</f>
        <v>0</v>
      </c>
      <c r="AK143" s="2">
        <f ca="1">IFERROR(__xludf.DUMMYFUNCTION("""COMPUTED_VALUE"""),0)</f>
        <v>0</v>
      </c>
      <c r="AL143" s="2">
        <f ca="1">IFERROR(__xludf.DUMMYFUNCTION("""COMPUTED_VALUE"""),0)</f>
        <v>0</v>
      </c>
      <c r="AM143" s="2">
        <f ca="1">IFERROR(__xludf.DUMMYFUNCTION("""COMPUTED_VALUE"""),0)</f>
        <v>0</v>
      </c>
      <c r="AN143" s="2">
        <f ca="1">IFERROR(__xludf.DUMMYFUNCTION("""COMPUTED_VALUE"""),0)</f>
        <v>0</v>
      </c>
      <c r="AO143" s="2">
        <f ca="1">IFERROR(__xludf.DUMMYFUNCTION("""COMPUTED_VALUE"""),0)</f>
        <v>0</v>
      </c>
      <c r="AP143" s="2">
        <f ca="1">IFERROR(__xludf.DUMMYFUNCTION("""COMPUTED_VALUE"""),0)</f>
        <v>0</v>
      </c>
      <c r="AQ143" s="2">
        <f ca="1">IFERROR(__xludf.DUMMYFUNCTION("""COMPUTED_VALUE"""),0)</f>
        <v>0</v>
      </c>
      <c r="AR143" s="2">
        <f ca="1">IFERROR(__xludf.DUMMYFUNCTION("""COMPUTED_VALUE"""),0)</f>
        <v>0</v>
      </c>
      <c r="AS143" s="2">
        <f ca="1">IFERROR(__xludf.DUMMYFUNCTION("""COMPUTED_VALUE"""),0)</f>
        <v>0</v>
      </c>
      <c r="AT143" s="2">
        <f ca="1">IFERROR(__xludf.DUMMYFUNCTION("""COMPUTED_VALUE"""),1)</f>
        <v>1</v>
      </c>
      <c r="AU143" s="2">
        <f ca="1">IFERROR(__xludf.DUMMYFUNCTION("""COMPUTED_VALUE"""),1)</f>
        <v>1</v>
      </c>
    </row>
    <row r="144" spans="1:47" ht="12.5" x14ac:dyDescent="0.25">
      <c r="A144" s="2" t="str">
        <f ca="1">IFERROR(__xludf.DUMMYFUNCTION("""COMPUTED_VALUE"""),"")</f>
        <v/>
      </c>
      <c r="B144" s="2" t="str">
        <f ca="1">IFERROR(__xludf.DUMMYFUNCTION("""COMPUTED_VALUE"""),"Chile")</f>
        <v>Chile</v>
      </c>
      <c r="C144" s="2">
        <f ca="1">IFERROR(__xludf.DUMMYFUNCTION("""COMPUTED_VALUE"""),-35.6751)</f>
        <v>-35.6751</v>
      </c>
      <c r="D144" s="2">
        <f ca="1">IFERROR(__xludf.DUMMYFUNCTION("""COMPUTED_VALUE"""),-71.543)</f>
        <v>-71.543000000000006</v>
      </c>
      <c r="E144" s="2">
        <f ca="1">IFERROR(__xludf.DUMMYFUNCTION("""COMPUTED_VALUE"""),0)</f>
        <v>0</v>
      </c>
      <c r="F144" s="2">
        <f ca="1">IFERROR(__xludf.DUMMYFUNCTION("""COMPUTED_VALUE"""),0)</f>
        <v>0</v>
      </c>
      <c r="G144" s="2">
        <f ca="1">IFERROR(__xludf.DUMMYFUNCTION("""COMPUTED_VALUE"""),0)</f>
        <v>0</v>
      </c>
      <c r="H144" s="2">
        <f ca="1">IFERROR(__xludf.DUMMYFUNCTION("""COMPUTED_VALUE"""),0)</f>
        <v>0</v>
      </c>
      <c r="I144" s="2">
        <f ca="1">IFERROR(__xludf.DUMMYFUNCTION("""COMPUTED_VALUE"""),0)</f>
        <v>0</v>
      </c>
      <c r="J144" s="2">
        <f ca="1">IFERROR(__xludf.DUMMYFUNCTION("""COMPUTED_VALUE"""),0)</f>
        <v>0</v>
      </c>
      <c r="K144" s="2">
        <f ca="1">IFERROR(__xludf.DUMMYFUNCTION("""COMPUTED_VALUE"""),0)</f>
        <v>0</v>
      </c>
      <c r="L144" s="2">
        <f ca="1">IFERROR(__xludf.DUMMYFUNCTION("""COMPUTED_VALUE"""),0)</f>
        <v>0</v>
      </c>
      <c r="M144" s="2">
        <f ca="1">IFERROR(__xludf.DUMMYFUNCTION("""COMPUTED_VALUE"""),0)</f>
        <v>0</v>
      </c>
      <c r="N144" s="2">
        <f ca="1">IFERROR(__xludf.DUMMYFUNCTION("""COMPUTED_VALUE"""),0)</f>
        <v>0</v>
      </c>
      <c r="O144" s="2">
        <f ca="1">IFERROR(__xludf.DUMMYFUNCTION("""COMPUTED_VALUE"""),0)</f>
        <v>0</v>
      </c>
      <c r="P144" s="2">
        <f ca="1">IFERROR(__xludf.DUMMYFUNCTION("""COMPUTED_VALUE"""),0)</f>
        <v>0</v>
      </c>
      <c r="Q144" s="2">
        <f ca="1">IFERROR(__xludf.DUMMYFUNCTION("""COMPUTED_VALUE"""),0)</f>
        <v>0</v>
      </c>
      <c r="R144" s="2">
        <f ca="1">IFERROR(__xludf.DUMMYFUNCTION("""COMPUTED_VALUE"""),0)</f>
        <v>0</v>
      </c>
      <c r="S144" s="2">
        <f ca="1">IFERROR(__xludf.DUMMYFUNCTION("""COMPUTED_VALUE"""),0)</f>
        <v>0</v>
      </c>
      <c r="T144" s="2">
        <f ca="1">IFERROR(__xludf.DUMMYFUNCTION("""COMPUTED_VALUE"""),0)</f>
        <v>0</v>
      </c>
      <c r="U144" s="2">
        <f ca="1">IFERROR(__xludf.DUMMYFUNCTION("""COMPUTED_VALUE"""),0)</f>
        <v>0</v>
      </c>
      <c r="V144" s="2">
        <f ca="1">IFERROR(__xludf.DUMMYFUNCTION("""COMPUTED_VALUE"""),0)</f>
        <v>0</v>
      </c>
      <c r="W144" s="2">
        <f ca="1">IFERROR(__xludf.DUMMYFUNCTION("""COMPUTED_VALUE"""),0)</f>
        <v>0</v>
      </c>
      <c r="X144" s="2">
        <f ca="1">IFERROR(__xludf.DUMMYFUNCTION("""COMPUTED_VALUE"""),0)</f>
        <v>0</v>
      </c>
      <c r="Y144" s="2">
        <f ca="1">IFERROR(__xludf.DUMMYFUNCTION("""COMPUTED_VALUE"""),0)</f>
        <v>0</v>
      </c>
      <c r="Z144" s="2">
        <f ca="1">IFERROR(__xludf.DUMMYFUNCTION("""COMPUTED_VALUE"""),0)</f>
        <v>0</v>
      </c>
      <c r="AA144" s="2">
        <f ca="1">IFERROR(__xludf.DUMMYFUNCTION("""COMPUTED_VALUE"""),0)</f>
        <v>0</v>
      </c>
      <c r="AB144" s="2">
        <f ca="1">IFERROR(__xludf.DUMMYFUNCTION("""COMPUTED_VALUE"""),0)</f>
        <v>0</v>
      </c>
      <c r="AC144" s="2">
        <f ca="1">IFERROR(__xludf.DUMMYFUNCTION("""COMPUTED_VALUE"""),0)</f>
        <v>0</v>
      </c>
      <c r="AD144" s="2">
        <f ca="1">IFERROR(__xludf.DUMMYFUNCTION("""COMPUTED_VALUE"""),0)</f>
        <v>0</v>
      </c>
      <c r="AE144" s="2">
        <f ca="1">IFERROR(__xludf.DUMMYFUNCTION("""COMPUTED_VALUE"""),0)</f>
        <v>0</v>
      </c>
      <c r="AF144" s="2">
        <f ca="1">IFERROR(__xludf.DUMMYFUNCTION("""COMPUTED_VALUE"""),0)</f>
        <v>0</v>
      </c>
      <c r="AG144" s="2">
        <f ca="1">IFERROR(__xludf.DUMMYFUNCTION("""COMPUTED_VALUE"""),0)</f>
        <v>0</v>
      </c>
      <c r="AH144" s="2">
        <f ca="1">IFERROR(__xludf.DUMMYFUNCTION("""COMPUTED_VALUE"""),0)</f>
        <v>0</v>
      </c>
      <c r="AI144" s="2">
        <f ca="1">IFERROR(__xludf.DUMMYFUNCTION("""COMPUTED_VALUE"""),0)</f>
        <v>0</v>
      </c>
      <c r="AJ144" s="2">
        <f ca="1">IFERROR(__xludf.DUMMYFUNCTION("""COMPUTED_VALUE"""),0)</f>
        <v>0</v>
      </c>
      <c r="AK144" s="2">
        <f ca="1">IFERROR(__xludf.DUMMYFUNCTION("""COMPUTED_VALUE"""),0)</f>
        <v>0</v>
      </c>
      <c r="AL144" s="2">
        <f ca="1">IFERROR(__xludf.DUMMYFUNCTION("""COMPUTED_VALUE"""),0)</f>
        <v>0</v>
      </c>
      <c r="AM144" s="2">
        <f ca="1">IFERROR(__xludf.DUMMYFUNCTION("""COMPUTED_VALUE"""),0)</f>
        <v>0</v>
      </c>
      <c r="AN144" s="2">
        <f ca="1">IFERROR(__xludf.DUMMYFUNCTION("""COMPUTED_VALUE"""),0)</f>
        <v>0</v>
      </c>
      <c r="AO144" s="2">
        <f ca="1">IFERROR(__xludf.DUMMYFUNCTION("""COMPUTED_VALUE"""),0)</f>
        <v>0</v>
      </c>
      <c r="AP144" s="2">
        <f ca="1">IFERROR(__xludf.DUMMYFUNCTION("""COMPUTED_VALUE"""),0)</f>
        <v>0</v>
      </c>
      <c r="AQ144" s="2">
        <f ca="1">IFERROR(__xludf.DUMMYFUNCTION("""COMPUTED_VALUE"""),0)</f>
        <v>0</v>
      </c>
      <c r="AR144" s="2">
        <f ca="1">IFERROR(__xludf.DUMMYFUNCTION("""COMPUTED_VALUE"""),0)</f>
        <v>0</v>
      </c>
      <c r="AS144" s="2">
        <f ca="1">IFERROR(__xludf.DUMMYFUNCTION("""COMPUTED_VALUE"""),0)</f>
        <v>0</v>
      </c>
      <c r="AT144" s="2">
        <f ca="1">IFERROR(__xludf.DUMMYFUNCTION("""COMPUTED_VALUE"""),1)</f>
        <v>1</v>
      </c>
      <c r="AU144" s="2">
        <f ca="1">IFERROR(__xludf.DUMMYFUNCTION("""COMPUTED_VALUE"""),1)</f>
        <v>1</v>
      </c>
    </row>
    <row r="145" spans="1:47" ht="12.5" x14ac:dyDescent="0.25">
      <c r="A145" s="2" t="str">
        <f ca="1">IFERROR(__xludf.DUMMYFUNCTION("""COMPUTED_VALUE"""),"")</f>
        <v/>
      </c>
      <c r="B145" s="2" t="str">
        <f ca="1">IFERROR(__xludf.DUMMYFUNCTION("""COMPUTED_VALUE"""),"Jordan")</f>
        <v>Jordan</v>
      </c>
      <c r="C145" s="2">
        <f ca="1">IFERROR(__xludf.DUMMYFUNCTION("""COMPUTED_VALUE"""),31.24)</f>
        <v>31.24</v>
      </c>
      <c r="D145" s="2">
        <f ca="1">IFERROR(__xludf.DUMMYFUNCTION("""COMPUTED_VALUE"""),36.51)</f>
        <v>36.51</v>
      </c>
      <c r="E145" s="2">
        <f ca="1">IFERROR(__xludf.DUMMYFUNCTION("""COMPUTED_VALUE"""),0)</f>
        <v>0</v>
      </c>
      <c r="F145" s="2">
        <f ca="1">IFERROR(__xludf.DUMMYFUNCTION("""COMPUTED_VALUE"""),0)</f>
        <v>0</v>
      </c>
      <c r="G145" s="2">
        <f ca="1">IFERROR(__xludf.DUMMYFUNCTION("""COMPUTED_VALUE"""),0)</f>
        <v>0</v>
      </c>
      <c r="H145" s="2">
        <f ca="1">IFERROR(__xludf.DUMMYFUNCTION("""COMPUTED_VALUE"""),0)</f>
        <v>0</v>
      </c>
      <c r="I145" s="2">
        <f ca="1">IFERROR(__xludf.DUMMYFUNCTION("""COMPUTED_VALUE"""),0)</f>
        <v>0</v>
      </c>
      <c r="J145" s="2">
        <f ca="1">IFERROR(__xludf.DUMMYFUNCTION("""COMPUTED_VALUE"""),0)</f>
        <v>0</v>
      </c>
      <c r="K145" s="2">
        <f ca="1">IFERROR(__xludf.DUMMYFUNCTION("""COMPUTED_VALUE"""),0)</f>
        <v>0</v>
      </c>
      <c r="L145" s="2">
        <f ca="1">IFERROR(__xludf.DUMMYFUNCTION("""COMPUTED_VALUE"""),0)</f>
        <v>0</v>
      </c>
      <c r="M145" s="2">
        <f ca="1">IFERROR(__xludf.DUMMYFUNCTION("""COMPUTED_VALUE"""),0)</f>
        <v>0</v>
      </c>
      <c r="N145" s="2">
        <f ca="1">IFERROR(__xludf.DUMMYFUNCTION("""COMPUTED_VALUE"""),0)</f>
        <v>0</v>
      </c>
      <c r="O145" s="2">
        <f ca="1">IFERROR(__xludf.DUMMYFUNCTION("""COMPUTED_VALUE"""),0)</f>
        <v>0</v>
      </c>
      <c r="P145" s="2">
        <f ca="1">IFERROR(__xludf.DUMMYFUNCTION("""COMPUTED_VALUE"""),0)</f>
        <v>0</v>
      </c>
      <c r="Q145" s="2">
        <f ca="1">IFERROR(__xludf.DUMMYFUNCTION("""COMPUTED_VALUE"""),0)</f>
        <v>0</v>
      </c>
      <c r="R145" s="2">
        <f ca="1">IFERROR(__xludf.DUMMYFUNCTION("""COMPUTED_VALUE"""),0)</f>
        <v>0</v>
      </c>
      <c r="S145" s="2">
        <f ca="1">IFERROR(__xludf.DUMMYFUNCTION("""COMPUTED_VALUE"""),0)</f>
        <v>0</v>
      </c>
      <c r="T145" s="2">
        <f ca="1">IFERROR(__xludf.DUMMYFUNCTION("""COMPUTED_VALUE"""),0)</f>
        <v>0</v>
      </c>
      <c r="U145" s="2">
        <f ca="1">IFERROR(__xludf.DUMMYFUNCTION("""COMPUTED_VALUE"""),0)</f>
        <v>0</v>
      </c>
      <c r="V145" s="2">
        <f ca="1">IFERROR(__xludf.DUMMYFUNCTION("""COMPUTED_VALUE"""),0)</f>
        <v>0</v>
      </c>
      <c r="W145" s="2">
        <f ca="1">IFERROR(__xludf.DUMMYFUNCTION("""COMPUTED_VALUE"""),0)</f>
        <v>0</v>
      </c>
      <c r="X145" s="2">
        <f ca="1">IFERROR(__xludf.DUMMYFUNCTION("""COMPUTED_VALUE"""),0)</f>
        <v>0</v>
      </c>
      <c r="Y145" s="2">
        <f ca="1">IFERROR(__xludf.DUMMYFUNCTION("""COMPUTED_VALUE"""),0)</f>
        <v>0</v>
      </c>
      <c r="Z145" s="2">
        <f ca="1">IFERROR(__xludf.DUMMYFUNCTION("""COMPUTED_VALUE"""),0)</f>
        <v>0</v>
      </c>
      <c r="AA145" s="2">
        <f ca="1">IFERROR(__xludf.DUMMYFUNCTION("""COMPUTED_VALUE"""),0)</f>
        <v>0</v>
      </c>
      <c r="AB145" s="2">
        <f ca="1">IFERROR(__xludf.DUMMYFUNCTION("""COMPUTED_VALUE"""),0)</f>
        <v>0</v>
      </c>
      <c r="AC145" s="2">
        <f ca="1">IFERROR(__xludf.DUMMYFUNCTION("""COMPUTED_VALUE"""),0)</f>
        <v>0</v>
      </c>
      <c r="AD145" s="2">
        <f ca="1">IFERROR(__xludf.DUMMYFUNCTION("""COMPUTED_VALUE"""),0)</f>
        <v>0</v>
      </c>
      <c r="AE145" s="2">
        <f ca="1">IFERROR(__xludf.DUMMYFUNCTION("""COMPUTED_VALUE"""),0)</f>
        <v>0</v>
      </c>
      <c r="AF145" s="2">
        <f ca="1">IFERROR(__xludf.DUMMYFUNCTION("""COMPUTED_VALUE"""),0)</f>
        <v>0</v>
      </c>
      <c r="AG145" s="2">
        <f ca="1">IFERROR(__xludf.DUMMYFUNCTION("""COMPUTED_VALUE"""),0)</f>
        <v>0</v>
      </c>
      <c r="AH145" s="2">
        <f ca="1">IFERROR(__xludf.DUMMYFUNCTION("""COMPUTED_VALUE"""),0)</f>
        <v>0</v>
      </c>
      <c r="AI145" s="2">
        <f ca="1">IFERROR(__xludf.DUMMYFUNCTION("""COMPUTED_VALUE"""),0)</f>
        <v>0</v>
      </c>
      <c r="AJ145" s="2">
        <f ca="1">IFERROR(__xludf.DUMMYFUNCTION("""COMPUTED_VALUE"""),0)</f>
        <v>0</v>
      </c>
      <c r="AK145" s="2">
        <f ca="1">IFERROR(__xludf.DUMMYFUNCTION("""COMPUTED_VALUE"""),0)</f>
        <v>0</v>
      </c>
      <c r="AL145" s="2">
        <f ca="1">IFERROR(__xludf.DUMMYFUNCTION("""COMPUTED_VALUE"""),0)</f>
        <v>0</v>
      </c>
      <c r="AM145" s="2">
        <f ca="1">IFERROR(__xludf.DUMMYFUNCTION("""COMPUTED_VALUE"""),0)</f>
        <v>0</v>
      </c>
      <c r="AN145" s="2">
        <f ca="1">IFERROR(__xludf.DUMMYFUNCTION("""COMPUTED_VALUE"""),0)</f>
        <v>0</v>
      </c>
      <c r="AO145" s="2">
        <f ca="1">IFERROR(__xludf.DUMMYFUNCTION("""COMPUTED_VALUE"""),0)</f>
        <v>0</v>
      </c>
      <c r="AP145" s="2">
        <f ca="1">IFERROR(__xludf.DUMMYFUNCTION("""COMPUTED_VALUE"""),0)</f>
        <v>0</v>
      </c>
      <c r="AQ145" s="2">
        <f ca="1">IFERROR(__xludf.DUMMYFUNCTION("""COMPUTED_VALUE"""),0)</f>
        <v>0</v>
      </c>
      <c r="AR145" s="2">
        <f ca="1">IFERROR(__xludf.DUMMYFUNCTION("""COMPUTED_VALUE"""),0)</f>
        <v>0</v>
      </c>
      <c r="AS145" s="2">
        <f ca="1">IFERROR(__xludf.DUMMYFUNCTION("""COMPUTED_VALUE"""),0)</f>
        <v>0</v>
      </c>
      <c r="AT145" s="2">
        <f ca="1">IFERROR(__xludf.DUMMYFUNCTION("""COMPUTED_VALUE"""),1)</f>
        <v>1</v>
      </c>
      <c r="AU145" s="2">
        <f ca="1">IFERROR(__xludf.DUMMYFUNCTION("""COMPUTED_VALUE"""),1)</f>
        <v>1</v>
      </c>
    </row>
    <row r="146" spans="1:47" ht="12.5" x14ac:dyDescent="0.25">
      <c r="A146" s="2" t="str">
        <f ca="1">IFERROR(__xludf.DUMMYFUNCTION("""COMPUTED_VALUE""")," Norfolk County, MA")</f>
        <v xml:space="preserve"> Norfolk County, MA</v>
      </c>
      <c r="B146" s="2" t="str">
        <f ca="1">IFERROR(__xludf.DUMMYFUNCTION("""COMPUTED_VALUE"""),"US")</f>
        <v>US</v>
      </c>
      <c r="C146" s="2">
        <f ca="1">IFERROR(__xludf.DUMMYFUNCTION("""COMPUTED_VALUE"""),42.1767)</f>
        <v>42.176699999999997</v>
      </c>
      <c r="D146" s="2">
        <f ca="1">IFERROR(__xludf.DUMMYFUNCTION("""COMPUTED_VALUE"""),-71.1449)</f>
        <v>-71.144900000000007</v>
      </c>
      <c r="E146" s="2">
        <f ca="1">IFERROR(__xludf.DUMMYFUNCTION("""COMPUTED_VALUE"""),0)</f>
        <v>0</v>
      </c>
      <c r="F146" s="2">
        <f ca="1">IFERROR(__xludf.DUMMYFUNCTION("""COMPUTED_VALUE"""),0)</f>
        <v>0</v>
      </c>
      <c r="G146" s="2">
        <f ca="1">IFERROR(__xludf.DUMMYFUNCTION("""COMPUTED_VALUE"""),0)</f>
        <v>0</v>
      </c>
      <c r="H146" s="2">
        <f ca="1">IFERROR(__xludf.DUMMYFUNCTION("""COMPUTED_VALUE"""),0)</f>
        <v>0</v>
      </c>
      <c r="I146" s="2">
        <f ca="1">IFERROR(__xludf.DUMMYFUNCTION("""COMPUTED_VALUE"""),0)</f>
        <v>0</v>
      </c>
      <c r="J146" s="2">
        <f ca="1">IFERROR(__xludf.DUMMYFUNCTION("""COMPUTED_VALUE"""),0)</f>
        <v>0</v>
      </c>
      <c r="K146" s="2">
        <f ca="1">IFERROR(__xludf.DUMMYFUNCTION("""COMPUTED_VALUE"""),0)</f>
        <v>0</v>
      </c>
      <c r="L146" s="2">
        <f ca="1">IFERROR(__xludf.DUMMYFUNCTION("""COMPUTED_VALUE"""),0)</f>
        <v>0</v>
      </c>
      <c r="M146" s="2">
        <f ca="1">IFERROR(__xludf.DUMMYFUNCTION("""COMPUTED_VALUE"""),0)</f>
        <v>0</v>
      </c>
      <c r="N146" s="2">
        <f ca="1">IFERROR(__xludf.DUMMYFUNCTION("""COMPUTED_VALUE"""),0)</f>
        <v>0</v>
      </c>
      <c r="O146" s="2">
        <f ca="1">IFERROR(__xludf.DUMMYFUNCTION("""COMPUTED_VALUE"""),0)</f>
        <v>0</v>
      </c>
      <c r="P146" s="2">
        <f ca="1">IFERROR(__xludf.DUMMYFUNCTION("""COMPUTED_VALUE"""),0)</f>
        <v>0</v>
      </c>
      <c r="Q146" s="2">
        <f ca="1">IFERROR(__xludf.DUMMYFUNCTION("""COMPUTED_VALUE"""),0)</f>
        <v>0</v>
      </c>
      <c r="R146" s="2">
        <f ca="1">IFERROR(__xludf.DUMMYFUNCTION("""COMPUTED_VALUE"""),0)</f>
        <v>0</v>
      </c>
      <c r="S146" s="2">
        <f ca="1">IFERROR(__xludf.DUMMYFUNCTION("""COMPUTED_VALUE"""),0)</f>
        <v>0</v>
      </c>
      <c r="T146" s="2">
        <f ca="1">IFERROR(__xludf.DUMMYFUNCTION("""COMPUTED_VALUE"""),0)</f>
        <v>0</v>
      </c>
      <c r="U146" s="2">
        <f ca="1">IFERROR(__xludf.DUMMYFUNCTION("""COMPUTED_VALUE"""),0)</f>
        <v>0</v>
      </c>
      <c r="V146" s="2">
        <f ca="1">IFERROR(__xludf.DUMMYFUNCTION("""COMPUTED_VALUE"""),0)</f>
        <v>0</v>
      </c>
      <c r="W146" s="2">
        <f ca="1">IFERROR(__xludf.DUMMYFUNCTION("""COMPUTED_VALUE"""),0)</f>
        <v>0</v>
      </c>
      <c r="X146" s="2">
        <f ca="1">IFERROR(__xludf.DUMMYFUNCTION("""COMPUTED_VALUE"""),0)</f>
        <v>0</v>
      </c>
      <c r="Y146" s="2">
        <f ca="1">IFERROR(__xludf.DUMMYFUNCTION("""COMPUTED_VALUE"""),0)</f>
        <v>0</v>
      </c>
      <c r="Z146" s="2">
        <f ca="1">IFERROR(__xludf.DUMMYFUNCTION("""COMPUTED_VALUE"""),0)</f>
        <v>0</v>
      </c>
      <c r="AA146" s="2">
        <f ca="1">IFERROR(__xludf.DUMMYFUNCTION("""COMPUTED_VALUE"""),0)</f>
        <v>0</v>
      </c>
      <c r="AB146" s="2">
        <f ca="1">IFERROR(__xludf.DUMMYFUNCTION("""COMPUTED_VALUE"""),0)</f>
        <v>0</v>
      </c>
      <c r="AC146" s="2">
        <f ca="1">IFERROR(__xludf.DUMMYFUNCTION("""COMPUTED_VALUE"""),0)</f>
        <v>0</v>
      </c>
      <c r="AD146" s="2">
        <f ca="1">IFERROR(__xludf.DUMMYFUNCTION("""COMPUTED_VALUE"""),0)</f>
        <v>0</v>
      </c>
      <c r="AE146" s="2">
        <f ca="1">IFERROR(__xludf.DUMMYFUNCTION("""COMPUTED_VALUE"""),0)</f>
        <v>0</v>
      </c>
      <c r="AF146" s="2">
        <f ca="1">IFERROR(__xludf.DUMMYFUNCTION("""COMPUTED_VALUE"""),0)</f>
        <v>0</v>
      </c>
      <c r="AG146" s="2">
        <f ca="1">IFERROR(__xludf.DUMMYFUNCTION("""COMPUTED_VALUE"""),0)</f>
        <v>0</v>
      </c>
      <c r="AH146" s="2">
        <f ca="1">IFERROR(__xludf.DUMMYFUNCTION("""COMPUTED_VALUE"""),0)</f>
        <v>0</v>
      </c>
      <c r="AI146" s="2">
        <f ca="1">IFERROR(__xludf.DUMMYFUNCTION("""COMPUTED_VALUE"""),0)</f>
        <v>0</v>
      </c>
      <c r="AJ146" s="2">
        <f ca="1">IFERROR(__xludf.DUMMYFUNCTION("""COMPUTED_VALUE"""),0)</f>
        <v>0</v>
      </c>
      <c r="AK146" s="2">
        <f ca="1">IFERROR(__xludf.DUMMYFUNCTION("""COMPUTED_VALUE"""),0)</f>
        <v>0</v>
      </c>
      <c r="AL146" s="2">
        <f ca="1">IFERROR(__xludf.DUMMYFUNCTION("""COMPUTED_VALUE"""),0)</f>
        <v>0</v>
      </c>
      <c r="AM146" s="2">
        <f ca="1">IFERROR(__xludf.DUMMYFUNCTION("""COMPUTED_VALUE"""),0)</f>
        <v>0</v>
      </c>
      <c r="AN146" s="2">
        <f ca="1">IFERROR(__xludf.DUMMYFUNCTION("""COMPUTED_VALUE"""),0)</f>
        <v>0</v>
      </c>
      <c r="AO146" s="2">
        <f ca="1">IFERROR(__xludf.DUMMYFUNCTION("""COMPUTED_VALUE"""),0)</f>
        <v>0</v>
      </c>
      <c r="AP146" s="2">
        <f ca="1">IFERROR(__xludf.DUMMYFUNCTION("""COMPUTED_VALUE"""),0)</f>
        <v>0</v>
      </c>
      <c r="AQ146" s="2">
        <f ca="1">IFERROR(__xludf.DUMMYFUNCTION("""COMPUTED_VALUE"""),0)</f>
        <v>0</v>
      </c>
      <c r="AR146" s="2">
        <f ca="1">IFERROR(__xludf.DUMMYFUNCTION("""COMPUTED_VALUE"""),0)</f>
        <v>0</v>
      </c>
      <c r="AS146" s="2">
        <f ca="1">IFERROR(__xludf.DUMMYFUNCTION("""COMPUTED_VALUE"""),0)</f>
        <v>0</v>
      </c>
      <c r="AT146" s="2">
        <f ca="1">IFERROR(__xludf.DUMMYFUNCTION("""COMPUTED_VALUE"""),1)</f>
        <v>1</v>
      </c>
      <c r="AU146" s="2">
        <f ca="1">IFERROR(__xludf.DUMMYFUNCTION("""COMPUTED_VALUE"""),1)</f>
        <v>1</v>
      </c>
    </row>
    <row r="147" spans="1:47" ht="12.5" x14ac:dyDescent="0.25">
      <c r="A147" s="2" t="str">
        <f ca="1">IFERROR(__xludf.DUMMYFUNCTION("""COMPUTED_VALUE"""),"Berkeley, CA")</f>
        <v>Berkeley, CA</v>
      </c>
      <c r="B147" s="2" t="str">
        <f ca="1">IFERROR(__xludf.DUMMYFUNCTION("""COMPUTED_VALUE"""),"US")</f>
        <v>US</v>
      </c>
      <c r="C147" s="2">
        <f ca="1">IFERROR(__xludf.DUMMYFUNCTION("""COMPUTED_VALUE"""),37.8715)</f>
        <v>37.871499999999997</v>
      </c>
      <c r="D147" s="2">
        <f ca="1">IFERROR(__xludf.DUMMYFUNCTION("""COMPUTED_VALUE"""),-122.273)</f>
        <v>-122.273</v>
      </c>
      <c r="E147" s="2">
        <f ca="1">IFERROR(__xludf.DUMMYFUNCTION("""COMPUTED_VALUE"""),0)</f>
        <v>0</v>
      </c>
      <c r="F147" s="2">
        <f ca="1">IFERROR(__xludf.DUMMYFUNCTION("""COMPUTED_VALUE"""),0)</f>
        <v>0</v>
      </c>
      <c r="G147" s="2">
        <f ca="1">IFERROR(__xludf.DUMMYFUNCTION("""COMPUTED_VALUE"""),0)</f>
        <v>0</v>
      </c>
      <c r="H147" s="2">
        <f ca="1">IFERROR(__xludf.DUMMYFUNCTION("""COMPUTED_VALUE"""),0)</f>
        <v>0</v>
      </c>
      <c r="I147" s="2">
        <f ca="1">IFERROR(__xludf.DUMMYFUNCTION("""COMPUTED_VALUE"""),0)</f>
        <v>0</v>
      </c>
      <c r="J147" s="2">
        <f ca="1">IFERROR(__xludf.DUMMYFUNCTION("""COMPUTED_VALUE"""),0)</f>
        <v>0</v>
      </c>
      <c r="K147" s="2">
        <f ca="1">IFERROR(__xludf.DUMMYFUNCTION("""COMPUTED_VALUE"""),0)</f>
        <v>0</v>
      </c>
      <c r="L147" s="2">
        <f ca="1">IFERROR(__xludf.DUMMYFUNCTION("""COMPUTED_VALUE"""),0)</f>
        <v>0</v>
      </c>
      <c r="M147" s="2">
        <f ca="1">IFERROR(__xludf.DUMMYFUNCTION("""COMPUTED_VALUE"""),0)</f>
        <v>0</v>
      </c>
      <c r="N147" s="2">
        <f ca="1">IFERROR(__xludf.DUMMYFUNCTION("""COMPUTED_VALUE"""),0)</f>
        <v>0</v>
      </c>
      <c r="O147" s="2">
        <f ca="1">IFERROR(__xludf.DUMMYFUNCTION("""COMPUTED_VALUE"""),0)</f>
        <v>0</v>
      </c>
      <c r="P147" s="2">
        <f ca="1">IFERROR(__xludf.DUMMYFUNCTION("""COMPUTED_VALUE"""),0)</f>
        <v>0</v>
      </c>
      <c r="Q147" s="2">
        <f ca="1">IFERROR(__xludf.DUMMYFUNCTION("""COMPUTED_VALUE"""),0)</f>
        <v>0</v>
      </c>
      <c r="R147" s="2">
        <f ca="1">IFERROR(__xludf.DUMMYFUNCTION("""COMPUTED_VALUE"""),0)</f>
        <v>0</v>
      </c>
      <c r="S147" s="2">
        <f ca="1">IFERROR(__xludf.DUMMYFUNCTION("""COMPUTED_VALUE"""),0)</f>
        <v>0</v>
      </c>
      <c r="T147" s="2">
        <f ca="1">IFERROR(__xludf.DUMMYFUNCTION("""COMPUTED_VALUE"""),0)</f>
        <v>0</v>
      </c>
      <c r="U147" s="2">
        <f ca="1">IFERROR(__xludf.DUMMYFUNCTION("""COMPUTED_VALUE"""),0)</f>
        <v>0</v>
      </c>
      <c r="V147" s="2">
        <f ca="1">IFERROR(__xludf.DUMMYFUNCTION("""COMPUTED_VALUE"""),0)</f>
        <v>0</v>
      </c>
      <c r="W147" s="2">
        <f ca="1">IFERROR(__xludf.DUMMYFUNCTION("""COMPUTED_VALUE"""),0)</f>
        <v>0</v>
      </c>
      <c r="X147" s="2">
        <f ca="1">IFERROR(__xludf.DUMMYFUNCTION("""COMPUTED_VALUE"""),0)</f>
        <v>0</v>
      </c>
      <c r="Y147" s="2">
        <f ca="1">IFERROR(__xludf.DUMMYFUNCTION("""COMPUTED_VALUE"""),0)</f>
        <v>0</v>
      </c>
      <c r="Z147" s="2">
        <f ca="1">IFERROR(__xludf.DUMMYFUNCTION("""COMPUTED_VALUE"""),0)</f>
        <v>0</v>
      </c>
      <c r="AA147" s="2">
        <f ca="1">IFERROR(__xludf.DUMMYFUNCTION("""COMPUTED_VALUE"""),0)</f>
        <v>0</v>
      </c>
      <c r="AB147" s="2">
        <f ca="1">IFERROR(__xludf.DUMMYFUNCTION("""COMPUTED_VALUE"""),0)</f>
        <v>0</v>
      </c>
      <c r="AC147" s="2">
        <f ca="1">IFERROR(__xludf.DUMMYFUNCTION("""COMPUTED_VALUE"""),0)</f>
        <v>0</v>
      </c>
      <c r="AD147" s="2">
        <f ca="1">IFERROR(__xludf.DUMMYFUNCTION("""COMPUTED_VALUE"""),0)</f>
        <v>0</v>
      </c>
      <c r="AE147" s="2">
        <f ca="1">IFERROR(__xludf.DUMMYFUNCTION("""COMPUTED_VALUE"""),0)</f>
        <v>0</v>
      </c>
      <c r="AF147" s="2">
        <f ca="1">IFERROR(__xludf.DUMMYFUNCTION("""COMPUTED_VALUE"""),0)</f>
        <v>0</v>
      </c>
      <c r="AG147" s="2">
        <f ca="1">IFERROR(__xludf.DUMMYFUNCTION("""COMPUTED_VALUE"""),0)</f>
        <v>0</v>
      </c>
      <c r="AH147" s="2">
        <f ca="1">IFERROR(__xludf.DUMMYFUNCTION("""COMPUTED_VALUE"""),0)</f>
        <v>0</v>
      </c>
      <c r="AI147" s="2">
        <f ca="1">IFERROR(__xludf.DUMMYFUNCTION("""COMPUTED_VALUE"""),0)</f>
        <v>0</v>
      </c>
      <c r="AJ147" s="2">
        <f ca="1">IFERROR(__xludf.DUMMYFUNCTION("""COMPUTED_VALUE"""),0)</f>
        <v>0</v>
      </c>
      <c r="AK147" s="2">
        <f ca="1">IFERROR(__xludf.DUMMYFUNCTION("""COMPUTED_VALUE"""),0)</f>
        <v>0</v>
      </c>
      <c r="AL147" s="2">
        <f ca="1">IFERROR(__xludf.DUMMYFUNCTION("""COMPUTED_VALUE"""),0)</f>
        <v>0</v>
      </c>
      <c r="AM147" s="2">
        <f ca="1">IFERROR(__xludf.DUMMYFUNCTION("""COMPUTED_VALUE"""),0)</f>
        <v>0</v>
      </c>
      <c r="AN147" s="2">
        <f ca="1">IFERROR(__xludf.DUMMYFUNCTION("""COMPUTED_VALUE"""),0)</f>
        <v>0</v>
      </c>
      <c r="AO147" s="2">
        <f ca="1">IFERROR(__xludf.DUMMYFUNCTION("""COMPUTED_VALUE"""),0)</f>
        <v>0</v>
      </c>
      <c r="AP147" s="2">
        <f ca="1">IFERROR(__xludf.DUMMYFUNCTION("""COMPUTED_VALUE"""),0)</f>
        <v>0</v>
      </c>
      <c r="AQ147" s="2">
        <f ca="1">IFERROR(__xludf.DUMMYFUNCTION("""COMPUTED_VALUE"""),0)</f>
        <v>0</v>
      </c>
      <c r="AR147" s="2">
        <f ca="1">IFERROR(__xludf.DUMMYFUNCTION("""COMPUTED_VALUE"""),0)</f>
        <v>0</v>
      </c>
      <c r="AS147" s="2">
        <f ca="1">IFERROR(__xludf.DUMMYFUNCTION("""COMPUTED_VALUE"""),0)</f>
        <v>0</v>
      </c>
      <c r="AT147" s="2">
        <f ca="1">IFERROR(__xludf.DUMMYFUNCTION("""COMPUTED_VALUE"""),1)</f>
        <v>1</v>
      </c>
      <c r="AU147" s="2">
        <f ca="1">IFERROR(__xludf.DUMMYFUNCTION("""COMPUTED_VALUE"""),1)</f>
        <v>1</v>
      </c>
    </row>
    <row r="148" spans="1:47" ht="12.5" x14ac:dyDescent="0.25">
      <c r="A148" s="2" t="str">
        <f ca="1">IFERROR(__xludf.DUMMYFUNCTION("""COMPUTED_VALUE"""),"Maricopa County, AZ")</f>
        <v>Maricopa County, AZ</v>
      </c>
      <c r="B148" s="2" t="str">
        <f ca="1">IFERROR(__xludf.DUMMYFUNCTION("""COMPUTED_VALUE"""),"US")</f>
        <v>US</v>
      </c>
      <c r="C148" s="2">
        <f ca="1">IFERROR(__xludf.DUMMYFUNCTION("""COMPUTED_VALUE"""),33.2918)</f>
        <v>33.291800000000002</v>
      </c>
      <c r="D148" s="2">
        <f ca="1">IFERROR(__xludf.DUMMYFUNCTION("""COMPUTED_VALUE"""),-112.4291)</f>
        <v>-112.42910000000001</v>
      </c>
      <c r="E148" s="2">
        <f ca="1">IFERROR(__xludf.DUMMYFUNCTION("""COMPUTED_VALUE"""),0)</f>
        <v>0</v>
      </c>
      <c r="F148" s="2">
        <f ca="1">IFERROR(__xludf.DUMMYFUNCTION("""COMPUTED_VALUE"""),0)</f>
        <v>0</v>
      </c>
      <c r="G148" s="2">
        <f ca="1">IFERROR(__xludf.DUMMYFUNCTION("""COMPUTED_VALUE"""),0)</f>
        <v>0</v>
      </c>
      <c r="H148" s="2">
        <f ca="1">IFERROR(__xludf.DUMMYFUNCTION("""COMPUTED_VALUE"""),0)</f>
        <v>0</v>
      </c>
      <c r="I148" s="2">
        <f ca="1">IFERROR(__xludf.DUMMYFUNCTION("""COMPUTED_VALUE"""),0)</f>
        <v>0</v>
      </c>
      <c r="J148" s="2">
        <f ca="1">IFERROR(__xludf.DUMMYFUNCTION("""COMPUTED_VALUE"""),0)</f>
        <v>0</v>
      </c>
      <c r="K148" s="2">
        <f ca="1">IFERROR(__xludf.DUMMYFUNCTION("""COMPUTED_VALUE"""),0)</f>
        <v>0</v>
      </c>
      <c r="L148" s="2">
        <f ca="1">IFERROR(__xludf.DUMMYFUNCTION("""COMPUTED_VALUE"""),0)</f>
        <v>0</v>
      </c>
      <c r="M148" s="2">
        <f ca="1">IFERROR(__xludf.DUMMYFUNCTION("""COMPUTED_VALUE"""),0)</f>
        <v>0</v>
      </c>
      <c r="N148" s="2">
        <f ca="1">IFERROR(__xludf.DUMMYFUNCTION("""COMPUTED_VALUE"""),0)</f>
        <v>0</v>
      </c>
      <c r="O148" s="2">
        <f ca="1">IFERROR(__xludf.DUMMYFUNCTION("""COMPUTED_VALUE"""),0)</f>
        <v>0</v>
      </c>
      <c r="P148" s="2">
        <f ca="1">IFERROR(__xludf.DUMMYFUNCTION("""COMPUTED_VALUE"""),0)</f>
        <v>0</v>
      </c>
      <c r="Q148" s="2">
        <f ca="1">IFERROR(__xludf.DUMMYFUNCTION("""COMPUTED_VALUE"""),0)</f>
        <v>0</v>
      </c>
      <c r="R148" s="2">
        <f ca="1">IFERROR(__xludf.DUMMYFUNCTION("""COMPUTED_VALUE"""),0)</f>
        <v>0</v>
      </c>
      <c r="S148" s="2">
        <f ca="1">IFERROR(__xludf.DUMMYFUNCTION("""COMPUTED_VALUE"""),0)</f>
        <v>0</v>
      </c>
      <c r="T148" s="2">
        <f ca="1">IFERROR(__xludf.DUMMYFUNCTION("""COMPUTED_VALUE"""),0)</f>
        <v>0</v>
      </c>
      <c r="U148" s="2">
        <f ca="1">IFERROR(__xludf.DUMMYFUNCTION("""COMPUTED_VALUE"""),0)</f>
        <v>0</v>
      </c>
      <c r="V148" s="2">
        <f ca="1">IFERROR(__xludf.DUMMYFUNCTION("""COMPUTED_VALUE"""),0)</f>
        <v>0</v>
      </c>
      <c r="W148" s="2">
        <f ca="1">IFERROR(__xludf.DUMMYFUNCTION("""COMPUTED_VALUE"""),0)</f>
        <v>0</v>
      </c>
      <c r="X148" s="2">
        <f ca="1">IFERROR(__xludf.DUMMYFUNCTION("""COMPUTED_VALUE"""),0)</f>
        <v>0</v>
      </c>
      <c r="Y148" s="2">
        <f ca="1">IFERROR(__xludf.DUMMYFUNCTION("""COMPUTED_VALUE"""),0)</f>
        <v>0</v>
      </c>
      <c r="Z148" s="2">
        <f ca="1">IFERROR(__xludf.DUMMYFUNCTION("""COMPUTED_VALUE"""),0)</f>
        <v>0</v>
      </c>
      <c r="AA148" s="2">
        <f ca="1">IFERROR(__xludf.DUMMYFUNCTION("""COMPUTED_VALUE"""),0)</f>
        <v>0</v>
      </c>
      <c r="AB148" s="2">
        <f ca="1">IFERROR(__xludf.DUMMYFUNCTION("""COMPUTED_VALUE"""),0)</f>
        <v>0</v>
      </c>
      <c r="AC148" s="2">
        <f ca="1">IFERROR(__xludf.DUMMYFUNCTION("""COMPUTED_VALUE"""),0)</f>
        <v>0</v>
      </c>
      <c r="AD148" s="2">
        <f ca="1">IFERROR(__xludf.DUMMYFUNCTION("""COMPUTED_VALUE"""),0)</f>
        <v>0</v>
      </c>
      <c r="AE148" s="2">
        <f ca="1">IFERROR(__xludf.DUMMYFUNCTION("""COMPUTED_VALUE"""),0)</f>
        <v>0</v>
      </c>
      <c r="AF148" s="2">
        <f ca="1">IFERROR(__xludf.DUMMYFUNCTION("""COMPUTED_VALUE"""),0)</f>
        <v>0</v>
      </c>
      <c r="AG148" s="2">
        <f ca="1">IFERROR(__xludf.DUMMYFUNCTION("""COMPUTED_VALUE"""),0)</f>
        <v>0</v>
      </c>
      <c r="AH148" s="2">
        <f ca="1">IFERROR(__xludf.DUMMYFUNCTION("""COMPUTED_VALUE"""),0)</f>
        <v>0</v>
      </c>
      <c r="AI148" s="2">
        <f ca="1">IFERROR(__xludf.DUMMYFUNCTION("""COMPUTED_VALUE"""),0)</f>
        <v>0</v>
      </c>
      <c r="AJ148" s="2">
        <f ca="1">IFERROR(__xludf.DUMMYFUNCTION("""COMPUTED_VALUE"""),0)</f>
        <v>0</v>
      </c>
      <c r="AK148" s="2">
        <f ca="1">IFERROR(__xludf.DUMMYFUNCTION("""COMPUTED_VALUE"""),0)</f>
        <v>0</v>
      </c>
      <c r="AL148" s="2">
        <f ca="1">IFERROR(__xludf.DUMMYFUNCTION("""COMPUTED_VALUE"""),0)</f>
        <v>0</v>
      </c>
      <c r="AM148" s="2">
        <f ca="1">IFERROR(__xludf.DUMMYFUNCTION("""COMPUTED_VALUE"""),0)</f>
        <v>0</v>
      </c>
      <c r="AN148" s="2">
        <f ca="1">IFERROR(__xludf.DUMMYFUNCTION("""COMPUTED_VALUE"""),0)</f>
        <v>0</v>
      </c>
      <c r="AO148" s="2">
        <f ca="1">IFERROR(__xludf.DUMMYFUNCTION("""COMPUTED_VALUE"""),0)</f>
        <v>0</v>
      </c>
      <c r="AP148" s="2">
        <f ca="1">IFERROR(__xludf.DUMMYFUNCTION("""COMPUTED_VALUE"""),0)</f>
        <v>0</v>
      </c>
      <c r="AQ148" s="2">
        <f ca="1">IFERROR(__xludf.DUMMYFUNCTION("""COMPUTED_VALUE"""),0)</f>
        <v>0</v>
      </c>
      <c r="AR148" s="2">
        <f ca="1">IFERROR(__xludf.DUMMYFUNCTION("""COMPUTED_VALUE"""),0)</f>
        <v>0</v>
      </c>
      <c r="AS148" s="2">
        <f ca="1">IFERROR(__xludf.DUMMYFUNCTION("""COMPUTED_VALUE"""),0)</f>
        <v>0</v>
      </c>
      <c r="AT148" s="2">
        <f ca="1">IFERROR(__xludf.DUMMYFUNCTION("""COMPUTED_VALUE"""),1)</f>
        <v>1</v>
      </c>
      <c r="AU148" s="2">
        <f ca="1">IFERROR(__xludf.DUMMYFUNCTION("""COMPUTED_VALUE"""),1)</f>
        <v>1</v>
      </c>
    </row>
    <row r="149" spans="1:47" ht="12.5" x14ac:dyDescent="0.25">
      <c r="A149" s="2" t="str">
        <f ca="1">IFERROR(__xludf.DUMMYFUNCTION("""COMPUTED_VALUE"""),"Wake County, NC")</f>
        <v>Wake County, NC</v>
      </c>
      <c r="B149" s="2" t="str">
        <f ca="1">IFERROR(__xludf.DUMMYFUNCTION("""COMPUTED_VALUE"""),"US")</f>
        <v>US</v>
      </c>
      <c r="C149" s="2">
        <f ca="1">IFERROR(__xludf.DUMMYFUNCTION("""COMPUTED_VALUE"""),35.8032)</f>
        <v>35.803199999999997</v>
      </c>
      <c r="D149" s="2">
        <f ca="1">IFERROR(__xludf.DUMMYFUNCTION("""COMPUTED_VALUE"""),-78.5661)</f>
        <v>-78.566100000000006</v>
      </c>
      <c r="E149" s="2">
        <f ca="1">IFERROR(__xludf.DUMMYFUNCTION("""COMPUTED_VALUE"""),0)</f>
        <v>0</v>
      </c>
      <c r="F149" s="2">
        <f ca="1">IFERROR(__xludf.DUMMYFUNCTION("""COMPUTED_VALUE"""),0)</f>
        <v>0</v>
      </c>
      <c r="G149" s="2">
        <f ca="1">IFERROR(__xludf.DUMMYFUNCTION("""COMPUTED_VALUE"""),0)</f>
        <v>0</v>
      </c>
      <c r="H149" s="2">
        <f ca="1">IFERROR(__xludf.DUMMYFUNCTION("""COMPUTED_VALUE"""),0)</f>
        <v>0</v>
      </c>
      <c r="I149" s="2">
        <f ca="1">IFERROR(__xludf.DUMMYFUNCTION("""COMPUTED_VALUE"""),0)</f>
        <v>0</v>
      </c>
      <c r="J149" s="2">
        <f ca="1">IFERROR(__xludf.DUMMYFUNCTION("""COMPUTED_VALUE"""),0)</f>
        <v>0</v>
      </c>
      <c r="K149" s="2">
        <f ca="1">IFERROR(__xludf.DUMMYFUNCTION("""COMPUTED_VALUE"""),0)</f>
        <v>0</v>
      </c>
      <c r="L149" s="2">
        <f ca="1">IFERROR(__xludf.DUMMYFUNCTION("""COMPUTED_VALUE"""),0)</f>
        <v>0</v>
      </c>
      <c r="M149" s="2">
        <f ca="1">IFERROR(__xludf.DUMMYFUNCTION("""COMPUTED_VALUE"""),0)</f>
        <v>0</v>
      </c>
      <c r="N149" s="2">
        <f ca="1">IFERROR(__xludf.DUMMYFUNCTION("""COMPUTED_VALUE"""),0)</f>
        <v>0</v>
      </c>
      <c r="O149" s="2">
        <f ca="1">IFERROR(__xludf.DUMMYFUNCTION("""COMPUTED_VALUE"""),0)</f>
        <v>0</v>
      </c>
      <c r="P149" s="2">
        <f ca="1">IFERROR(__xludf.DUMMYFUNCTION("""COMPUTED_VALUE"""),0)</f>
        <v>0</v>
      </c>
      <c r="Q149" s="2">
        <f ca="1">IFERROR(__xludf.DUMMYFUNCTION("""COMPUTED_VALUE"""),0)</f>
        <v>0</v>
      </c>
      <c r="R149" s="2">
        <f ca="1">IFERROR(__xludf.DUMMYFUNCTION("""COMPUTED_VALUE"""),0)</f>
        <v>0</v>
      </c>
      <c r="S149" s="2">
        <f ca="1">IFERROR(__xludf.DUMMYFUNCTION("""COMPUTED_VALUE"""),0)</f>
        <v>0</v>
      </c>
      <c r="T149" s="2">
        <f ca="1">IFERROR(__xludf.DUMMYFUNCTION("""COMPUTED_VALUE"""),0)</f>
        <v>0</v>
      </c>
      <c r="U149" s="2">
        <f ca="1">IFERROR(__xludf.DUMMYFUNCTION("""COMPUTED_VALUE"""),0)</f>
        <v>0</v>
      </c>
      <c r="V149" s="2">
        <f ca="1">IFERROR(__xludf.DUMMYFUNCTION("""COMPUTED_VALUE"""),0)</f>
        <v>0</v>
      </c>
      <c r="W149" s="2">
        <f ca="1">IFERROR(__xludf.DUMMYFUNCTION("""COMPUTED_VALUE"""),0)</f>
        <v>0</v>
      </c>
      <c r="X149" s="2">
        <f ca="1">IFERROR(__xludf.DUMMYFUNCTION("""COMPUTED_VALUE"""),0)</f>
        <v>0</v>
      </c>
      <c r="Y149" s="2">
        <f ca="1">IFERROR(__xludf.DUMMYFUNCTION("""COMPUTED_VALUE"""),0)</f>
        <v>0</v>
      </c>
      <c r="Z149" s="2">
        <f ca="1">IFERROR(__xludf.DUMMYFUNCTION("""COMPUTED_VALUE"""),0)</f>
        <v>0</v>
      </c>
      <c r="AA149" s="2">
        <f ca="1">IFERROR(__xludf.DUMMYFUNCTION("""COMPUTED_VALUE"""),0)</f>
        <v>0</v>
      </c>
      <c r="AB149" s="2">
        <f ca="1">IFERROR(__xludf.DUMMYFUNCTION("""COMPUTED_VALUE"""),0)</f>
        <v>0</v>
      </c>
      <c r="AC149" s="2">
        <f ca="1">IFERROR(__xludf.DUMMYFUNCTION("""COMPUTED_VALUE"""),0)</f>
        <v>0</v>
      </c>
      <c r="AD149" s="2">
        <f ca="1">IFERROR(__xludf.DUMMYFUNCTION("""COMPUTED_VALUE"""),0)</f>
        <v>0</v>
      </c>
      <c r="AE149" s="2">
        <f ca="1">IFERROR(__xludf.DUMMYFUNCTION("""COMPUTED_VALUE"""),0)</f>
        <v>0</v>
      </c>
      <c r="AF149" s="2">
        <f ca="1">IFERROR(__xludf.DUMMYFUNCTION("""COMPUTED_VALUE"""),0)</f>
        <v>0</v>
      </c>
      <c r="AG149" s="2">
        <f ca="1">IFERROR(__xludf.DUMMYFUNCTION("""COMPUTED_VALUE"""),0)</f>
        <v>0</v>
      </c>
      <c r="AH149" s="2">
        <f ca="1">IFERROR(__xludf.DUMMYFUNCTION("""COMPUTED_VALUE"""),0)</f>
        <v>0</v>
      </c>
      <c r="AI149" s="2">
        <f ca="1">IFERROR(__xludf.DUMMYFUNCTION("""COMPUTED_VALUE"""),0)</f>
        <v>0</v>
      </c>
      <c r="AJ149" s="2">
        <f ca="1">IFERROR(__xludf.DUMMYFUNCTION("""COMPUTED_VALUE"""),0)</f>
        <v>0</v>
      </c>
      <c r="AK149" s="2">
        <f ca="1">IFERROR(__xludf.DUMMYFUNCTION("""COMPUTED_VALUE"""),0)</f>
        <v>0</v>
      </c>
      <c r="AL149" s="2">
        <f ca="1">IFERROR(__xludf.DUMMYFUNCTION("""COMPUTED_VALUE"""),0)</f>
        <v>0</v>
      </c>
      <c r="AM149" s="2">
        <f ca="1">IFERROR(__xludf.DUMMYFUNCTION("""COMPUTED_VALUE"""),0)</f>
        <v>0</v>
      </c>
      <c r="AN149" s="2">
        <f ca="1">IFERROR(__xludf.DUMMYFUNCTION("""COMPUTED_VALUE"""),0)</f>
        <v>0</v>
      </c>
      <c r="AO149" s="2">
        <f ca="1">IFERROR(__xludf.DUMMYFUNCTION("""COMPUTED_VALUE"""),0)</f>
        <v>0</v>
      </c>
      <c r="AP149" s="2">
        <f ca="1">IFERROR(__xludf.DUMMYFUNCTION("""COMPUTED_VALUE"""),0)</f>
        <v>0</v>
      </c>
      <c r="AQ149" s="2">
        <f ca="1">IFERROR(__xludf.DUMMYFUNCTION("""COMPUTED_VALUE"""),0)</f>
        <v>0</v>
      </c>
      <c r="AR149" s="2">
        <f ca="1">IFERROR(__xludf.DUMMYFUNCTION("""COMPUTED_VALUE"""),0)</f>
        <v>0</v>
      </c>
      <c r="AS149" s="2">
        <f ca="1">IFERROR(__xludf.DUMMYFUNCTION("""COMPUTED_VALUE"""),0)</f>
        <v>0</v>
      </c>
      <c r="AT149" s="2">
        <f ca="1">IFERROR(__xludf.DUMMYFUNCTION("""COMPUTED_VALUE"""),1)</f>
        <v>1</v>
      </c>
      <c r="AU149" s="2">
        <f ca="1">IFERROR(__xludf.DUMMYFUNCTION("""COMPUTED_VALUE"""),1)</f>
        <v>1</v>
      </c>
    </row>
    <row r="150" spans="1:47" ht="12.5" x14ac:dyDescent="0.25">
      <c r="A150" s="2" t="str">
        <f ca="1">IFERROR(__xludf.DUMMYFUNCTION("""COMPUTED_VALUE"""),"Westchester County, NY")</f>
        <v>Westchester County, NY</v>
      </c>
      <c r="B150" s="2" t="str">
        <f ca="1">IFERROR(__xludf.DUMMYFUNCTION("""COMPUTED_VALUE"""),"US")</f>
        <v>US</v>
      </c>
      <c r="C150" s="2">
        <f ca="1">IFERROR(__xludf.DUMMYFUNCTION("""COMPUTED_VALUE"""),41.122)</f>
        <v>41.122</v>
      </c>
      <c r="D150" s="2">
        <f ca="1">IFERROR(__xludf.DUMMYFUNCTION("""COMPUTED_VALUE"""),-73.7949)</f>
        <v>-73.794899999999998</v>
      </c>
      <c r="E150" s="2">
        <f ca="1">IFERROR(__xludf.DUMMYFUNCTION("""COMPUTED_VALUE"""),0)</f>
        <v>0</v>
      </c>
      <c r="F150" s="2">
        <f ca="1">IFERROR(__xludf.DUMMYFUNCTION("""COMPUTED_VALUE"""),0)</f>
        <v>0</v>
      </c>
      <c r="G150" s="2">
        <f ca="1">IFERROR(__xludf.DUMMYFUNCTION("""COMPUTED_VALUE"""),0)</f>
        <v>0</v>
      </c>
      <c r="H150" s="2">
        <f ca="1">IFERROR(__xludf.DUMMYFUNCTION("""COMPUTED_VALUE"""),0)</f>
        <v>0</v>
      </c>
      <c r="I150" s="2">
        <f ca="1">IFERROR(__xludf.DUMMYFUNCTION("""COMPUTED_VALUE"""),0)</f>
        <v>0</v>
      </c>
      <c r="J150" s="2">
        <f ca="1">IFERROR(__xludf.DUMMYFUNCTION("""COMPUTED_VALUE"""),0)</f>
        <v>0</v>
      </c>
      <c r="K150" s="2">
        <f ca="1">IFERROR(__xludf.DUMMYFUNCTION("""COMPUTED_VALUE"""),0)</f>
        <v>0</v>
      </c>
      <c r="L150" s="2">
        <f ca="1">IFERROR(__xludf.DUMMYFUNCTION("""COMPUTED_VALUE"""),0)</f>
        <v>0</v>
      </c>
      <c r="M150" s="2">
        <f ca="1">IFERROR(__xludf.DUMMYFUNCTION("""COMPUTED_VALUE"""),0)</f>
        <v>0</v>
      </c>
      <c r="N150" s="2">
        <f ca="1">IFERROR(__xludf.DUMMYFUNCTION("""COMPUTED_VALUE"""),0)</f>
        <v>0</v>
      </c>
      <c r="O150" s="2">
        <f ca="1">IFERROR(__xludf.DUMMYFUNCTION("""COMPUTED_VALUE"""),0)</f>
        <v>0</v>
      </c>
      <c r="P150" s="2">
        <f ca="1">IFERROR(__xludf.DUMMYFUNCTION("""COMPUTED_VALUE"""),0)</f>
        <v>0</v>
      </c>
      <c r="Q150" s="2">
        <f ca="1">IFERROR(__xludf.DUMMYFUNCTION("""COMPUTED_VALUE"""),0)</f>
        <v>0</v>
      </c>
      <c r="R150" s="2">
        <f ca="1">IFERROR(__xludf.DUMMYFUNCTION("""COMPUTED_VALUE"""),0)</f>
        <v>0</v>
      </c>
      <c r="S150" s="2">
        <f ca="1">IFERROR(__xludf.DUMMYFUNCTION("""COMPUTED_VALUE"""),0)</f>
        <v>0</v>
      </c>
      <c r="T150" s="2">
        <f ca="1">IFERROR(__xludf.DUMMYFUNCTION("""COMPUTED_VALUE"""),0)</f>
        <v>0</v>
      </c>
      <c r="U150" s="2">
        <f ca="1">IFERROR(__xludf.DUMMYFUNCTION("""COMPUTED_VALUE"""),0)</f>
        <v>0</v>
      </c>
      <c r="V150" s="2">
        <f ca="1">IFERROR(__xludf.DUMMYFUNCTION("""COMPUTED_VALUE"""),0)</f>
        <v>0</v>
      </c>
      <c r="W150" s="2">
        <f ca="1">IFERROR(__xludf.DUMMYFUNCTION("""COMPUTED_VALUE"""),0)</f>
        <v>0</v>
      </c>
      <c r="X150" s="2">
        <f ca="1">IFERROR(__xludf.DUMMYFUNCTION("""COMPUTED_VALUE"""),0)</f>
        <v>0</v>
      </c>
      <c r="Y150" s="2">
        <f ca="1">IFERROR(__xludf.DUMMYFUNCTION("""COMPUTED_VALUE"""),0)</f>
        <v>0</v>
      </c>
      <c r="Z150" s="2">
        <f ca="1">IFERROR(__xludf.DUMMYFUNCTION("""COMPUTED_VALUE"""),0)</f>
        <v>0</v>
      </c>
      <c r="AA150" s="2">
        <f ca="1">IFERROR(__xludf.DUMMYFUNCTION("""COMPUTED_VALUE"""),0)</f>
        <v>0</v>
      </c>
      <c r="AB150" s="2">
        <f ca="1">IFERROR(__xludf.DUMMYFUNCTION("""COMPUTED_VALUE"""),0)</f>
        <v>0</v>
      </c>
      <c r="AC150" s="2">
        <f ca="1">IFERROR(__xludf.DUMMYFUNCTION("""COMPUTED_VALUE"""),0)</f>
        <v>0</v>
      </c>
      <c r="AD150" s="2">
        <f ca="1">IFERROR(__xludf.DUMMYFUNCTION("""COMPUTED_VALUE"""),0)</f>
        <v>0</v>
      </c>
      <c r="AE150" s="2">
        <f ca="1">IFERROR(__xludf.DUMMYFUNCTION("""COMPUTED_VALUE"""),0)</f>
        <v>0</v>
      </c>
      <c r="AF150" s="2">
        <f ca="1">IFERROR(__xludf.DUMMYFUNCTION("""COMPUTED_VALUE"""),0)</f>
        <v>0</v>
      </c>
      <c r="AG150" s="2">
        <f ca="1">IFERROR(__xludf.DUMMYFUNCTION("""COMPUTED_VALUE"""),0)</f>
        <v>0</v>
      </c>
      <c r="AH150" s="2">
        <f ca="1">IFERROR(__xludf.DUMMYFUNCTION("""COMPUTED_VALUE"""),0)</f>
        <v>0</v>
      </c>
      <c r="AI150" s="2">
        <f ca="1">IFERROR(__xludf.DUMMYFUNCTION("""COMPUTED_VALUE"""),0)</f>
        <v>0</v>
      </c>
      <c r="AJ150" s="2">
        <f ca="1">IFERROR(__xludf.DUMMYFUNCTION("""COMPUTED_VALUE"""),0)</f>
        <v>0</v>
      </c>
      <c r="AK150" s="2">
        <f ca="1">IFERROR(__xludf.DUMMYFUNCTION("""COMPUTED_VALUE"""),0)</f>
        <v>0</v>
      </c>
      <c r="AL150" s="2">
        <f ca="1">IFERROR(__xludf.DUMMYFUNCTION("""COMPUTED_VALUE"""),0)</f>
        <v>0</v>
      </c>
      <c r="AM150" s="2">
        <f ca="1">IFERROR(__xludf.DUMMYFUNCTION("""COMPUTED_VALUE"""),0)</f>
        <v>0</v>
      </c>
      <c r="AN150" s="2">
        <f ca="1">IFERROR(__xludf.DUMMYFUNCTION("""COMPUTED_VALUE"""),0)</f>
        <v>0</v>
      </c>
      <c r="AO150" s="2">
        <f ca="1">IFERROR(__xludf.DUMMYFUNCTION("""COMPUTED_VALUE"""),0)</f>
        <v>0</v>
      </c>
      <c r="AP150" s="2">
        <f ca="1">IFERROR(__xludf.DUMMYFUNCTION("""COMPUTED_VALUE"""),0)</f>
        <v>0</v>
      </c>
      <c r="AQ150" s="2">
        <f ca="1">IFERROR(__xludf.DUMMYFUNCTION("""COMPUTED_VALUE"""),0)</f>
        <v>0</v>
      </c>
      <c r="AR150" s="2">
        <f ca="1">IFERROR(__xludf.DUMMYFUNCTION("""COMPUTED_VALUE"""),0)</f>
        <v>0</v>
      </c>
      <c r="AS150" s="2">
        <f ca="1">IFERROR(__xludf.DUMMYFUNCTION("""COMPUTED_VALUE"""),0)</f>
        <v>0</v>
      </c>
      <c r="AT150" s="2">
        <f ca="1">IFERROR(__xludf.DUMMYFUNCTION("""COMPUTED_VALUE"""),1)</f>
        <v>1</v>
      </c>
      <c r="AU150" s="2">
        <f ca="1">IFERROR(__xludf.DUMMYFUNCTION("""COMPUTED_VALUE"""),10)</f>
        <v>10</v>
      </c>
    </row>
    <row r="151" spans="1:47" ht="12.5" x14ac:dyDescent="0.25">
      <c r="A151" s="2" t="str">
        <f ca="1">IFERROR(__xludf.DUMMYFUNCTION("""COMPUTED_VALUE"""),"")</f>
        <v/>
      </c>
      <c r="B151" s="2" t="str">
        <f ca="1">IFERROR(__xludf.DUMMYFUNCTION("""COMPUTED_VALUE"""),"Ukraine")</f>
        <v>Ukraine</v>
      </c>
      <c r="C151" s="2">
        <f ca="1">IFERROR(__xludf.DUMMYFUNCTION("""COMPUTED_VALUE"""),48.3794)</f>
        <v>48.379399999999997</v>
      </c>
      <c r="D151" s="2">
        <f ca="1">IFERROR(__xludf.DUMMYFUNCTION("""COMPUTED_VALUE"""),31.1656)</f>
        <v>31.165600000000001</v>
      </c>
      <c r="E151" s="2">
        <f ca="1">IFERROR(__xludf.DUMMYFUNCTION("""COMPUTED_VALUE"""),0)</f>
        <v>0</v>
      </c>
      <c r="F151" s="2">
        <f ca="1">IFERROR(__xludf.DUMMYFUNCTION("""COMPUTED_VALUE"""),0)</f>
        <v>0</v>
      </c>
      <c r="G151" s="2">
        <f ca="1">IFERROR(__xludf.DUMMYFUNCTION("""COMPUTED_VALUE"""),0)</f>
        <v>0</v>
      </c>
      <c r="H151" s="2">
        <f ca="1">IFERROR(__xludf.DUMMYFUNCTION("""COMPUTED_VALUE"""),0)</f>
        <v>0</v>
      </c>
      <c r="I151" s="2">
        <f ca="1">IFERROR(__xludf.DUMMYFUNCTION("""COMPUTED_VALUE"""),0)</f>
        <v>0</v>
      </c>
      <c r="J151" s="2">
        <f ca="1">IFERROR(__xludf.DUMMYFUNCTION("""COMPUTED_VALUE"""),0)</f>
        <v>0</v>
      </c>
      <c r="K151" s="2">
        <f ca="1">IFERROR(__xludf.DUMMYFUNCTION("""COMPUTED_VALUE"""),0)</f>
        <v>0</v>
      </c>
      <c r="L151" s="2">
        <f ca="1">IFERROR(__xludf.DUMMYFUNCTION("""COMPUTED_VALUE"""),0)</f>
        <v>0</v>
      </c>
      <c r="M151" s="2">
        <f ca="1">IFERROR(__xludf.DUMMYFUNCTION("""COMPUTED_VALUE"""),0)</f>
        <v>0</v>
      </c>
      <c r="N151" s="2">
        <f ca="1">IFERROR(__xludf.DUMMYFUNCTION("""COMPUTED_VALUE"""),0)</f>
        <v>0</v>
      </c>
      <c r="O151" s="2">
        <f ca="1">IFERROR(__xludf.DUMMYFUNCTION("""COMPUTED_VALUE"""),0)</f>
        <v>0</v>
      </c>
      <c r="P151" s="2">
        <f ca="1">IFERROR(__xludf.DUMMYFUNCTION("""COMPUTED_VALUE"""),0)</f>
        <v>0</v>
      </c>
      <c r="Q151" s="2">
        <f ca="1">IFERROR(__xludf.DUMMYFUNCTION("""COMPUTED_VALUE"""),0)</f>
        <v>0</v>
      </c>
      <c r="R151" s="2">
        <f ca="1">IFERROR(__xludf.DUMMYFUNCTION("""COMPUTED_VALUE"""),0)</f>
        <v>0</v>
      </c>
      <c r="S151" s="2">
        <f ca="1">IFERROR(__xludf.DUMMYFUNCTION("""COMPUTED_VALUE"""),0)</f>
        <v>0</v>
      </c>
      <c r="T151" s="2">
        <f ca="1">IFERROR(__xludf.DUMMYFUNCTION("""COMPUTED_VALUE"""),0)</f>
        <v>0</v>
      </c>
      <c r="U151" s="2">
        <f ca="1">IFERROR(__xludf.DUMMYFUNCTION("""COMPUTED_VALUE"""),0)</f>
        <v>0</v>
      </c>
      <c r="V151" s="2">
        <f ca="1">IFERROR(__xludf.DUMMYFUNCTION("""COMPUTED_VALUE"""),0)</f>
        <v>0</v>
      </c>
      <c r="W151" s="2">
        <f ca="1">IFERROR(__xludf.DUMMYFUNCTION("""COMPUTED_VALUE"""),0)</f>
        <v>0</v>
      </c>
      <c r="X151" s="2">
        <f ca="1">IFERROR(__xludf.DUMMYFUNCTION("""COMPUTED_VALUE"""),0)</f>
        <v>0</v>
      </c>
      <c r="Y151" s="2">
        <f ca="1">IFERROR(__xludf.DUMMYFUNCTION("""COMPUTED_VALUE"""),0)</f>
        <v>0</v>
      </c>
      <c r="Z151" s="2">
        <f ca="1">IFERROR(__xludf.DUMMYFUNCTION("""COMPUTED_VALUE"""),0)</f>
        <v>0</v>
      </c>
      <c r="AA151" s="2">
        <f ca="1">IFERROR(__xludf.DUMMYFUNCTION("""COMPUTED_VALUE"""),0)</f>
        <v>0</v>
      </c>
      <c r="AB151" s="2">
        <f ca="1">IFERROR(__xludf.DUMMYFUNCTION("""COMPUTED_VALUE"""),0)</f>
        <v>0</v>
      </c>
      <c r="AC151" s="2">
        <f ca="1">IFERROR(__xludf.DUMMYFUNCTION("""COMPUTED_VALUE"""),0)</f>
        <v>0</v>
      </c>
      <c r="AD151" s="2">
        <f ca="1">IFERROR(__xludf.DUMMYFUNCTION("""COMPUTED_VALUE"""),0)</f>
        <v>0</v>
      </c>
      <c r="AE151" s="2">
        <f ca="1">IFERROR(__xludf.DUMMYFUNCTION("""COMPUTED_VALUE"""),0)</f>
        <v>0</v>
      </c>
      <c r="AF151" s="2">
        <f ca="1">IFERROR(__xludf.DUMMYFUNCTION("""COMPUTED_VALUE"""),0)</f>
        <v>0</v>
      </c>
      <c r="AG151" s="2">
        <f ca="1">IFERROR(__xludf.DUMMYFUNCTION("""COMPUTED_VALUE"""),0)</f>
        <v>0</v>
      </c>
      <c r="AH151" s="2">
        <f ca="1">IFERROR(__xludf.DUMMYFUNCTION("""COMPUTED_VALUE"""),0)</f>
        <v>0</v>
      </c>
      <c r="AI151" s="2">
        <f ca="1">IFERROR(__xludf.DUMMYFUNCTION("""COMPUTED_VALUE"""),0)</f>
        <v>0</v>
      </c>
      <c r="AJ151" s="2">
        <f ca="1">IFERROR(__xludf.DUMMYFUNCTION("""COMPUTED_VALUE"""),0)</f>
        <v>0</v>
      </c>
      <c r="AK151" s="2">
        <f ca="1">IFERROR(__xludf.DUMMYFUNCTION("""COMPUTED_VALUE"""),0)</f>
        <v>0</v>
      </c>
      <c r="AL151" s="2">
        <f ca="1">IFERROR(__xludf.DUMMYFUNCTION("""COMPUTED_VALUE"""),0)</f>
        <v>0</v>
      </c>
      <c r="AM151" s="2">
        <f ca="1">IFERROR(__xludf.DUMMYFUNCTION("""COMPUTED_VALUE"""),0)</f>
        <v>0</v>
      </c>
      <c r="AN151" s="2">
        <f ca="1">IFERROR(__xludf.DUMMYFUNCTION("""COMPUTED_VALUE"""),0)</f>
        <v>0</v>
      </c>
      <c r="AO151" s="2">
        <f ca="1">IFERROR(__xludf.DUMMYFUNCTION("""COMPUTED_VALUE"""),0)</f>
        <v>0</v>
      </c>
      <c r="AP151" s="2">
        <f ca="1">IFERROR(__xludf.DUMMYFUNCTION("""COMPUTED_VALUE"""),0)</f>
        <v>0</v>
      </c>
      <c r="AQ151" s="2">
        <f ca="1">IFERROR(__xludf.DUMMYFUNCTION("""COMPUTED_VALUE"""),0)</f>
        <v>0</v>
      </c>
      <c r="AR151" s="2">
        <f ca="1">IFERROR(__xludf.DUMMYFUNCTION("""COMPUTED_VALUE"""),0)</f>
        <v>0</v>
      </c>
      <c r="AS151" s="2">
        <f ca="1">IFERROR(__xludf.DUMMYFUNCTION("""COMPUTED_VALUE"""),0)</f>
        <v>0</v>
      </c>
      <c r="AT151" s="2">
        <f ca="1">IFERROR(__xludf.DUMMYFUNCTION("""COMPUTED_VALUE"""),1)</f>
        <v>1</v>
      </c>
      <c r="AU151" s="2">
        <f ca="1">IFERROR(__xludf.DUMMYFUNCTION("""COMPUTED_VALUE"""),1)</f>
        <v>1</v>
      </c>
    </row>
    <row r="152" spans="1:47" ht="12.5" x14ac:dyDescent="0.25">
      <c r="A152" s="2" t="str">
        <f ca="1">IFERROR(__xludf.DUMMYFUNCTION("""COMPUTED_VALUE"""),"")</f>
        <v/>
      </c>
      <c r="B152" s="2" t="str">
        <f ca="1">IFERROR(__xludf.DUMMYFUNCTION("""COMPUTED_VALUE"""),"Saint Barthelemy")</f>
        <v>Saint Barthelemy</v>
      </c>
      <c r="C152" s="2">
        <f ca="1">IFERROR(__xludf.DUMMYFUNCTION("""COMPUTED_VALUE"""),17.9)</f>
        <v>17.899999999999999</v>
      </c>
      <c r="D152" s="2">
        <f ca="1">IFERROR(__xludf.DUMMYFUNCTION("""COMPUTED_VALUE"""),-62.8333)</f>
        <v>-62.833300000000001</v>
      </c>
      <c r="E152" s="2">
        <f ca="1">IFERROR(__xludf.DUMMYFUNCTION("""COMPUTED_VALUE"""),0)</f>
        <v>0</v>
      </c>
      <c r="F152" s="2">
        <f ca="1">IFERROR(__xludf.DUMMYFUNCTION("""COMPUTED_VALUE"""),0)</f>
        <v>0</v>
      </c>
      <c r="G152" s="2">
        <f ca="1">IFERROR(__xludf.DUMMYFUNCTION("""COMPUTED_VALUE"""),0)</f>
        <v>0</v>
      </c>
      <c r="H152" s="2">
        <f ca="1">IFERROR(__xludf.DUMMYFUNCTION("""COMPUTED_VALUE"""),0)</f>
        <v>0</v>
      </c>
      <c r="I152" s="2">
        <f ca="1">IFERROR(__xludf.DUMMYFUNCTION("""COMPUTED_VALUE"""),0)</f>
        <v>0</v>
      </c>
      <c r="J152" s="2">
        <f ca="1">IFERROR(__xludf.DUMMYFUNCTION("""COMPUTED_VALUE"""),0)</f>
        <v>0</v>
      </c>
      <c r="K152" s="2">
        <f ca="1">IFERROR(__xludf.DUMMYFUNCTION("""COMPUTED_VALUE"""),0)</f>
        <v>0</v>
      </c>
      <c r="L152" s="2">
        <f ca="1">IFERROR(__xludf.DUMMYFUNCTION("""COMPUTED_VALUE"""),0)</f>
        <v>0</v>
      </c>
      <c r="M152" s="2">
        <f ca="1">IFERROR(__xludf.DUMMYFUNCTION("""COMPUTED_VALUE"""),0)</f>
        <v>0</v>
      </c>
      <c r="N152" s="2">
        <f ca="1">IFERROR(__xludf.DUMMYFUNCTION("""COMPUTED_VALUE"""),0)</f>
        <v>0</v>
      </c>
      <c r="O152" s="2">
        <f ca="1">IFERROR(__xludf.DUMMYFUNCTION("""COMPUTED_VALUE"""),0)</f>
        <v>0</v>
      </c>
      <c r="P152" s="2">
        <f ca="1">IFERROR(__xludf.DUMMYFUNCTION("""COMPUTED_VALUE"""),0)</f>
        <v>0</v>
      </c>
      <c r="Q152" s="2">
        <f ca="1">IFERROR(__xludf.DUMMYFUNCTION("""COMPUTED_VALUE"""),0)</f>
        <v>0</v>
      </c>
      <c r="R152" s="2">
        <f ca="1">IFERROR(__xludf.DUMMYFUNCTION("""COMPUTED_VALUE"""),0)</f>
        <v>0</v>
      </c>
      <c r="S152" s="2">
        <f ca="1">IFERROR(__xludf.DUMMYFUNCTION("""COMPUTED_VALUE"""),0)</f>
        <v>0</v>
      </c>
      <c r="T152" s="2">
        <f ca="1">IFERROR(__xludf.DUMMYFUNCTION("""COMPUTED_VALUE"""),0)</f>
        <v>0</v>
      </c>
      <c r="U152" s="2">
        <f ca="1">IFERROR(__xludf.DUMMYFUNCTION("""COMPUTED_VALUE"""),0)</f>
        <v>0</v>
      </c>
      <c r="V152" s="2">
        <f ca="1">IFERROR(__xludf.DUMMYFUNCTION("""COMPUTED_VALUE"""),0)</f>
        <v>0</v>
      </c>
      <c r="W152" s="2">
        <f ca="1">IFERROR(__xludf.DUMMYFUNCTION("""COMPUTED_VALUE"""),0)</f>
        <v>0</v>
      </c>
      <c r="X152" s="2">
        <f ca="1">IFERROR(__xludf.DUMMYFUNCTION("""COMPUTED_VALUE"""),0)</f>
        <v>0</v>
      </c>
      <c r="Y152" s="2">
        <f ca="1">IFERROR(__xludf.DUMMYFUNCTION("""COMPUTED_VALUE"""),0)</f>
        <v>0</v>
      </c>
      <c r="Z152" s="2">
        <f ca="1">IFERROR(__xludf.DUMMYFUNCTION("""COMPUTED_VALUE"""),0)</f>
        <v>0</v>
      </c>
      <c r="AA152" s="2">
        <f ca="1">IFERROR(__xludf.DUMMYFUNCTION("""COMPUTED_VALUE"""),0)</f>
        <v>0</v>
      </c>
      <c r="AB152" s="2">
        <f ca="1">IFERROR(__xludf.DUMMYFUNCTION("""COMPUTED_VALUE"""),0)</f>
        <v>0</v>
      </c>
      <c r="AC152" s="2">
        <f ca="1">IFERROR(__xludf.DUMMYFUNCTION("""COMPUTED_VALUE"""),0)</f>
        <v>0</v>
      </c>
      <c r="AD152" s="2">
        <f ca="1">IFERROR(__xludf.DUMMYFUNCTION("""COMPUTED_VALUE"""),0)</f>
        <v>0</v>
      </c>
      <c r="AE152" s="2">
        <f ca="1">IFERROR(__xludf.DUMMYFUNCTION("""COMPUTED_VALUE"""),0)</f>
        <v>0</v>
      </c>
      <c r="AF152" s="2">
        <f ca="1">IFERROR(__xludf.DUMMYFUNCTION("""COMPUTED_VALUE"""),0)</f>
        <v>0</v>
      </c>
      <c r="AG152" s="2">
        <f ca="1">IFERROR(__xludf.DUMMYFUNCTION("""COMPUTED_VALUE"""),0)</f>
        <v>0</v>
      </c>
      <c r="AH152" s="2">
        <f ca="1">IFERROR(__xludf.DUMMYFUNCTION("""COMPUTED_VALUE"""),0)</f>
        <v>0</v>
      </c>
      <c r="AI152" s="2">
        <f ca="1">IFERROR(__xludf.DUMMYFUNCTION("""COMPUTED_VALUE"""),0)</f>
        <v>0</v>
      </c>
      <c r="AJ152" s="2">
        <f ca="1">IFERROR(__xludf.DUMMYFUNCTION("""COMPUTED_VALUE"""),0)</f>
        <v>0</v>
      </c>
      <c r="AK152" s="2">
        <f ca="1">IFERROR(__xludf.DUMMYFUNCTION("""COMPUTED_VALUE"""),0)</f>
        <v>0</v>
      </c>
      <c r="AL152" s="2">
        <f ca="1">IFERROR(__xludf.DUMMYFUNCTION("""COMPUTED_VALUE"""),0)</f>
        <v>0</v>
      </c>
      <c r="AM152" s="2">
        <f ca="1">IFERROR(__xludf.DUMMYFUNCTION("""COMPUTED_VALUE"""),0)</f>
        <v>0</v>
      </c>
      <c r="AN152" s="2">
        <f ca="1">IFERROR(__xludf.DUMMYFUNCTION("""COMPUTED_VALUE"""),0)</f>
        <v>0</v>
      </c>
      <c r="AO152" s="2">
        <f ca="1">IFERROR(__xludf.DUMMYFUNCTION("""COMPUTED_VALUE"""),0)</f>
        <v>0</v>
      </c>
      <c r="AP152" s="2">
        <f ca="1">IFERROR(__xludf.DUMMYFUNCTION("""COMPUTED_VALUE"""),0)</f>
        <v>0</v>
      </c>
      <c r="AQ152" s="2">
        <f ca="1">IFERROR(__xludf.DUMMYFUNCTION("""COMPUTED_VALUE"""),0)</f>
        <v>0</v>
      </c>
      <c r="AR152" s="2">
        <f ca="1">IFERROR(__xludf.DUMMYFUNCTION("""COMPUTED_VALUE"""),0)</f>
        <v>0</v>
      </c>
      <c r="AS152" s="2">
        <f ca="1">IFERROR(__xludf.DUMMYFUNCTION("""COMPUTED_VALUE"""),0)</f>
        <v>0</v>
      </c>
      <c r="AT152" s="2">
        <f ca="1">IFERROR(__xludf.DUMMYFUNCTION("""COMPUTED_VALUE"""),0)</f>
        <v>0</v>
      </c>
      <c r="AU152" s="2">
        <f ca="1">IFERROR(__xludf.DUMMYFUNCTION("""COMPUTED_VALUE"""),3)</f>
        <v>3</v>
      </c>
    </row>
    <row r="153" spans="1:47" ht="12.5" x14ac:dyDescent="0.25">
      <c r="A153" s="2" t="str">
        <f ca="1">IFERROR(__xludf.DUMMYFUNCTION("""COMPUTED_VALUE"""),"Orange County, CA")</f>
        <v>Orange County, CA</v>
      </c>
      <c r="B153" s="2" t="str">
        <f ca="1">IFERROR(__xludf.DUMMYFUNCTION("""COMPUTED_VALUE"""),"US")</f>
        <v>US</v>
      </c>
      <c r="C153" s="2">
        <f ca="1">IFERROR(__xludf.DUMMYFUNCTION("""COMPUTED_VALUE"""),33.7879)</f>
        <v>33.7879</v>
      </c>
      <c r="D153" s="2">
        <f ca="1">IFERROR(__xludf.DUMMYFUNCTION("""COMPUTED_VALUE"""),-117.8531)</f>
        <v>-117.8531</v>
      </c>
      <c r="E153" s="2">
        <f ca="1">IFERROR(__xludf.DUMMYFUNCTION("""COMPUTED_VALUE"""),0)</f>
        <v>0</v>
      </c>
      <c r="F153" s="2">
        <f ca="1">IFERROR(__xludf.DUMMYFUNCTION("""COMPUTED_VALUE"""),0)</f>
        <v>0</v>
      </c>
      <c r="G153" s="2">
        <f ca="1">IFERROR(__xludf.DUMMYFUNCTION("""COMPUTED_VALUE"""),0)</f>
        <v>0</v>
      </c>
      <c r="H153" s="2">
        <f ca="1">IFERROR(__xludf.DUMMYFUNCTION("""COMPUTED_VALUE"""),0)</f>
        <v>0</v>
      </c>
      <c r="I153" s="2">
        <f ca="1">IFERROR(__xludf.DUMMYFUNCTION("""COMPUTED_VALUE"""),1)</f>
        <v>1</v>
      </c>
      <c r="J153" s="2">
        <f ca="1">IFERROR(__xludf.DUMMYFUNCTION("""COMPUTED_VALUE"""),1)</f>
        <v>1</v>
      </c>
      <c r="K153" s="2">
        <f ca="1">IFERROR(__xludf.DUMMYFUNCTION("""COMPUTED_VALUE"""),1)</f>
        <v>1</v>
      </c>
      <c r="L153" s="2">
        <f ca="1">IFERROR(__xludf.DUMMYFUNCTION("""COMPUTED_VALUE"""),1)</f>
        <v>1</v>
      </c>
      <c r="M153" s="2">
        <f ca="1">IFERROR(__xludf.DUMMYFUNCTION("""COMPUTED_VALUE"""),1)</f>
        <v>1</v>
      </c>
      <c r="N153" s="2">
        <f ca="1">IFERROR(__xludf.DUMMYFUNCTION("""COMPUTED_VALUE"""),1)</f>
        <v>1</v>
      </c>
      <c r="O153" s="2">
        <f ca="1">IFERROR(__xludf.DUMMYFUNCTION("""COMPUTED_VALUE"""),1)</f>
        <v>1</v>
      </c>
      <c r="P153" s="2">
        <f ca="1">IFERROR(__xludf.DUMMYFUNCTION("""COMPUTED_VALUE"""),1)</f>
        <v>1</v>
      </c>
      <c r="Q153" s="2">
        <f ca="1">IFERROR(__xludf.DUMMYFUNCTION("""COMPUTED_VALUE"""),1)</f>
        <v>1</v>
      </c>
      <c r="R153" s="2">
        <f ca="1">IFERROR(__xludf.DUMMYFUNCTION("""COMPUTED_VALUE"""),1)</f>
        <v>1</v>
      </c>
      <c r="S153" s="2">
        <f ca="1">IFERROR(__xludf.DUMMYFUNCTION("""COMPUTED_VALUE"""),1)</f>
        <v>1</v>
      </c>
      <c r="T153" s="2">
        <f ca="1">IFERROR(__xludf.DUMMYFUNCTION("""COMPUTED_VALUE"""),1)</f>
        <v>1</v>
      </c>
      <c r="U153" s="2">
        <f ca="1">IFERROR(__xludf.DUMMYFUNCTION("""COMPUTED_VALUE"""),1)</f>
        <v>1</v>
      </c>
      <c r="V153" s="2">
        <f ca="1">IFERROR(__xludf.DUMMYFUNCTION("""COMPUTED_VALUE"""),1)</f>
        <v>1</v>
      </c>
      <c r="W153" s="2">
        <f ca="1">IFERROR(__xludf.DUMMYFUNCTION("""COMPUTED_VALUE"""),1)</f>
        <v>1</v>
      </c>
      <c r="X153" s="2">
        <f ca="1">IFERROR(__xludf.DUMMYFUNCTION("""COMPUTED_VALUE"""),1)</f>
        <v>1</v>
      </c>
      <c r="Y153" s="2">
        <f ca="1">IFERROR(__xludf.DUMMYFUNCTION("""COMPUTED_VALUE"""),1)</f>
        <v>1</v>
      </c>
      <c r="Z153" s="2">
        <f ca="1">IFERROR(__xludf.DUMMYFUNCTION("""COMPUTED_VALUE"""),1)</f>
        <v>1</v>
      </c>
      <c r="AA153" s="2">
        <f ca="1">IFERROR(__xludf.DUMMYFUNCTION("""COMPUTED_VALUE"""),1)</f>
        <v>1</v>
      </c>
      <c r="AB153" s="2">
        <f ca="1">IFERROR(__xludf.DUMMYFUNCTION("""COMPUTED_VALUE"""),1)</f>
        <v>1</v>
      </c>
      <c r="AC153" s="2">
        <f ca="1">IFERROR(__xludf.DUMMYFUNCTION("""COMPUTED_VALUE"""),1)</f>
        <v>1</v>
      </c>
      <c r="AD153" s="2">
        <f ca="1">IFERROR(__xludf.DUMMYFUNCTION("""COMPUTED_VALUE"""),1)</f>
        <v>1</v>
      </c>
      <c r="AE153" s="2">
        <f ca="1">IFERROR(__xludf.DUMMYFUNCTION("""COMPUTED_VALUE"""),1)</f>
        <v>1</v>
      </c>
      <c r="AF153" s="2">
        <f ca="1">IFERROR(__xludf.DUMMYFUNCTION("""COMPUTED_VALUE"""),1)</f>
        <v>1</v>
      </c>
      <c r="AG153" s="2">
        <f ca="1">IFERROR(__xludf.DUMMYFUNCTION("""COMPUTED_VALUE"""),1)</f>
        <v>1</v>
      </c>
      <c r="AH153" s="2">
        <f ca="1">IFERROR(__xludf.DUMMYFUNCTION("""COMPUTED_VALUE"""),1)</f>
        <v>1</v>
      </c>
      <c r="AI153" s="2">
        <f ca="1">IFERROR(__xludf.DUMMYFUNCTION("""COMPUTED_VALUE"""),1)</f>
        <v>1</v>
      </c>
      <c r="AJ153" s="2">
        <f ca="1">IFERROR(__xludf.DUMMYFUNCTION("""COMPUTED_VALUE"""),1)</f>
        <v>1</v>
      </c>
      <c r="AK153" s="2">
        <f ca="1">IFERROR(__xludf.DUMMYFUNCTION("""COMPUTED_VALUE"""),1)</f>
        <v>1</v>
      </c>
      <c r="AL153" s="2">
        <f ca="1">IFERROR(__xludf.DUMMYFUNCTION("""COMPUTED_VALUE"""),1)</f>
        <v>1</v>
      </c>
      <c r="AM153" s="2">
        <f ca="1">IFERROR(__xludf.DUMMYFUNCTION("""COMPUTED_VALUE"""),1)</f>
        <v>1</v>
      </c>
      <c r="AN153" s="2">
        <f ca="1">IFERROR(__xludf.DUMMYFUNCTION("""COMPUTED_VALUE"""),1)</f>
        <v>1</v>
      </c>
      <c r="AO153" s="2">
        <f ca="1">IFERROR(__xludf.DUMMYFUNCTION("""COMPUTED_VALUE"""),1)</f>
        <v>1</v>
      </c>
      <c r="AP153" s="2">
        <f ca="1">IFERROR(__xludf.DUMMYFUNCTION("""COMPUTED_VALUE"""),1)</f>
        <v>1</v>
      </c>
      <c r="AQ153" s="2">
        <f ca="1">IFERROR(__xludf.DUMMYFUNCTION("""COMPUTED_VALUE"""),1)</f>
        <v>1</v>
      </c>
      <c r="AR153" s="2">
        <f ca="1">IFERROR(__xludf.DUMMYFUNCTION("""COMPUTED_VALUE"""),1)</f>
        <v>1</v>
      </c>
      <c r="AS153" s="2">
        <f ca="1">IFERROR(__xludf.DUMMYFUNCTION("""COMPUTED_VALUE"""),1)</f>
        <v>1</v>
      </c>
      <c r="AT153" s="2">
        <f ca="1">IFERROR(__xludf.DUMMYFUNCTION("""COMPUTED_VALUE"""),1)</f>
        <v>1</v>
      </c>
      <c r="AU153" s="2">
        <f ca="1">IFERROR(__xludf.DUMMYFUNCTION("""COMPUTED_VALUE"""),3)</f>
        <v>3</v>
      </c>
    </row>
    <row r="154" spans="1:47" ht="12.5" x14ac:dyDescent="0.25">
      <c r="A154" s="2" t="str">
        <f ca="1">IFERROR(__xludf.DUMMYFUNCTION("""COMPUTED_VALUE"""),"")</f>
        <v/>
      </c>
      <c r="B154" s="2" t="str">
        <f ca="1">IFERROR(__xludf.DUMMYFUNCTION("""COMPUTED_VALUE"""),"Hungary")</f>
        <v>Hungary</v>
      </c>
      <c r="C154" s="2">
        <f ca="1">IFERROR(__xludf.DUMMYFUNCTION("""COMPUTED_VALUE"""),47.1625)</f>
        <v>47.162500000000001</v>
      </c>
      <c r="D154" s="2">
        <f ca="1">IFERROR(__xludf.DUMMYFUNCTION("""COMPUTED_VALUE"""),19.5033)</f>
        <v>19.503299999999999</v>
      </c>
      <c r="E154" s="2">
        <f ca="1">IFERROR(__xludf.DUMMYFUNCTION("""COMPUTED_VALUE"""),0)</f>
        <v>0</v>
      </c>
      <c r="F154" s="2">
        <f ca="1">IFERROR(__xludf.DUMMYFUNCTION("""COMPUTED_VALUE"""),0)</f>
        <v>0</v>
      </c>
      <c r="G154" s="2">
        <f ca="1">IFERROR(__xludf.DUMMYFUNCTION("""COMPUTED_VALUE"""),0)</f>
        <v>0</v>
      </c>
      <c r="H154" s="2">
        <f ca="1">IFERROR(__xludf.DUMMYFUNCTION("""COMPUTED_VALUE"""),0)</f>
        <v>0</v>
      </c>
      <c r="I154" s="2">
        <f ca="1">IFERROR(__xludf.DUMMYFUNCTION("""COMPUTED_VALUE"""),0)</f>
        <v>0</v>
      </c>
      <c r="J154" s="2">
        <f ca="1">IFERROR(__xludf.DUMMYFUNCTION("""COMPUTED_VALUE"""),0)</f>
        <v>0</v>
      </c>
      <c r="K154" s="2">
        <f ca="1">IFERROR(__xludf.DUMMYFUNCTION("""COMPUTED_VALUE"""),0)</f>
        <v>0</v>
      </c>
      <c r="L154" s="2">
        <f ca="1">IFERROR(__xludf.DUMMYFUNCTION("""COMPUTED_VALUE"""),0)</f>
        <v>0</v>
      </c>
      <c r="M154" s="2">
        <f ca="1">IFERROR(__xludf.DUMMYFUNCTION("""COMPUTED_VALUE"""),0)</f>
        <v>0</v>
      </c>
      <c r="N154" s="2">
        <f ca="1">IFERROR(__xludf.DUMMYFUNCTION("""COMPUTED_VALUE"""),0)</f>
        <v>0</v>
      </c>
      <c r="O154" s="2">
        <f ca="1">IFERROR(__xludf.DUMMYFUNCTION("""COMPUTED_VALUE"""),0)</f>
        <v>0</v>
      </c>
      <c r="P154" s="2">
        <f ca="1">IFERROR(__xludf.DUMMYFUNCTION("""COMPUTED_VALUE"""),0)</f>
        <v>0</v>
      </c>
      <c r="Q154" s="2">
        <f ca="1">IFERROR(__xludf.DUMMYFUNCTION("""COMPUTED_VALUE"""),0)</f>
        <v>0</v>
      </c>
      <c r="R154" s="2">
        <f ca="1">IFERROR(__xludf.DUMMYFUNCTION("""COMPUTED_VALUE"""),0)</f>
        <v>0</v>
      </c>
      <c r="S154" s="2">
        <f ca="1">IFERROR(__xludf.DUMMYFUNCTION("""COMPUTED_VALUE"""),0)</f>
        <v>0</v>
      </c>
      <c r="T154" s="2">
        <f ca="1">IFERROR(__xludf.DUMMYFUNCTION("""COMPUTED_VALUE"""),0)</f>
        <v>0</v>
      </c>
      <c r="U154" s="2">
        <f ca="1">IFERROR(__xludf.DUMMYFUNCTION("""COMPUTED_VALUE"""),0)</f>
        <v>0</v>
      </c>
      <c r="V154" s="2">
        <f ca="1">IFERROR(__xludf.DUMMYFUNCTION("""COMPUTED_VALUE"""),0)</f>
        <v>0</v>
      </c>
      <c r="W154" s="2">
        <f ca="1">IFERROR(__xludf.DUMMYFUNCTION("""COMPUTED_VALUE"""),0)</f>
        <v>0</v>
      </c>
      <c r="X154" s="2">
        <f ca="1">IFERROR(__xludf.DUMMYFUNCTION("""COMPUTED_VALUE"""),0)</f>
        <v>0</v>
      </c>
      <c r="Y154" s="2">
        <f ca="1">IFERROR(__xludf.DUMMYFUNCTION("""COMPUTED_VALUE"""),0)</f>
        <v>0</v>
      </c>
      <c r="Z154" s="2">
        <f ca="1">IFERROR(__xludf.DUMMYFUNCTION("""COMPUTED_VALUE"""),0)</f>
        <v>0</v>
      </c>
      <c r="AA154" s="2">
        <f ca="1">IFERROR(__xludf.DUMMYFUNCTION("""COMPUTED_VALUE"""),0)</f>
        <v>0</v>
      </c>
      <c r="AB154" s="2">
        <f ca="1">IFERROR(__xludf.DUMMYFUNCTION("""COMPUTED_VALUE"""),0)</f>
        <v>0</v>
      </c>
      <c r="AC154" s="2">
        <f ca="1">IFERROR(__xludf.DUMMYFUNCTION("""COMPUTED_VALUE"""),0)</f>
        <v>0</v>
      </c>
      <c r="AD154" s="2">
        <f ca="1">IFERROR(__xludf.DUMMYFUNCTION("""COMPUTED_VALUE"""),0)</f>
        <v>0</v>
      </c>
      <c r="AE154" s="2">
        <f ca="1">IFERROR(__xludf.DUMMYFUNCTION("""COMPUTED_VALUE"""),0)</f>
        <v>0</v>
      </c>
      <c r="AF154" s="2">
        <f ca="1">IFERROR(__xludf.DUMMYFUNCTION("""COMPUTED_VALUE"""),0)</f>
        <v>0</v>
      </c>
      <c r="AG154" s="2">
        <f ca="1">IFERROR(__xludf.DUMMYFUNCTION("""COMPUTED_VALUE"""),0)</f>
        <v>0</v>
      </c>
      <c r="AH154" s="2">
        <f ca="1">IFERROR(__xludf.DUMMYFUNCTION("""COMPUTED_VALUE"""),0)</f>
        <v>0</v>
      </c>
      <c r="AI154" s="2">
        <f ca="1">IFERROR(__xludf.DUMMYFUNCTION("""COMPUTED_VALUE"""),0)</f>
        <v>0</v>
      </c>
      <c r="AJ154" s="2">
        <f ca="1">IFERROR(__xludf.DUMMYFUNCTION("""COMPUTED_VALUE"""),0)</f>
        <v>0</v>
      </c>
      <c r="AK154" s="2">
        <f ca="1">IFERROR(__xludf.DUMMYFUNCTION("""COMPUTED_VALUE"""),0)</f>
        <v>0</v>
      </c>
      <c r="AL154" s="2">
        <f ca="1">IFERROR(__xludf.DUMMYFUNCTION("""COMPUTED_VALUE"""),0)</f>
        <v>0</v>
      </c>
      <c r="AM154" s="2">
        <f ca="1">IFERROR(__xludf.DUMMYFUNCTION("""COMPUTED_VALUE"""),0)</f>
        <v>0</v>
      </c>
      <c r="AN154" s="2">
        <f ca="1">IFERROR(__xludf.DUMMYFUNCTION("""COMPUTED_VALUE"""),0)</f>
        <v>0</v>
      </c>
      <c r="AO154" s="2">
        <f ca="1">IFERROR(__xludf.DUMMYFUNCTION("""COMPUTED_VALUE"""),0)</f>
        <v>0</v>
      </c>
      <c r="AP154" s="2">
        <f ca="1">IFERROR(__xludf.DUMMYFUNCTION("""COMPUTED_VALUE"""),0)</f>
        <v>0</v>
      </c>
      <c r="AQ154" s="2">
        <f ca="1">IFERROR(__xludf.DUMMYFUNCTION("""COMPUTED_VALUE"""),0)</f>
        <v>0</v>
      </c>
      <c r="AR154" s="2">
        <f ca="1">IFERROR(__xludf.DUMMYFUNCTION("""COMPUTED_VALUE"""),0)</f>
        <v>0</v>
      </c>
      <c r="AS154" s="2">
        <f ca="1">IFERROR(__xludf.DUMMYFUNCTION("""COMPUTED_VALUE"""),0)</f>
        <v>0</v>
      </c>
      <c r="AT154" s="2">
        <f ca="1">IFERROR(__xludf.DUMMYFUNCTION("""COMPUTED_VALUE"""),0)</f>
        <v>0</v>
      </c>
      <c r="AU154" s="2">
        <f ca="1">IFERROR(__xludf.DUMMYFUNCTION("""COMPUTED_VALUE"""),2)</f>
        <v>2</v>
      </c>
    </row>
    <row r="155" spans="1:47" ht="12.5" x14ac:dyDescent="0.25">
      <c r="A155" s="2" t="str">
        <f ca="1">IFERROR(__xludf.DUMMYFUNCTION("""COMPUTED_VALUE"""),"Northern Territory")</f>
        <v>Northern Territory</v>
      </c>
      <c r="B155" s="2" t="str">
        <f ca="1">IFERROR(__xludf.DUMMYFUNCTION("""COMPUTED_VALUE"""),"Australia")</f>
        <v>Australia</v>
      </c>
      <c r="C155" s="2">
        <f ca="1">IFERROR(__xludf.DUMMYFUNCTION("""COMPUTED_VALUE"""),-12.4634)</f>
        <v>-12.4634</v>
      </c>
      <c r="D155" s="2">
        <f ca="1">IFERROR(__xludf.DUMMYFUNCTION("""COMPUTED_VALUE"""),130.8456)</f>
        <v>130.84559999999999</v>
      </c>
      <c r="E155" s="2">
        <f ca="1">IFERROR(__xludf.DUMMYFUNCTION("""COMPUTED_VALUE"""),0)</f>
        <v>0</v>
      </c>
      <c r="F155" s="2">
        <f ca="1">IFERROR(__xludf.DUMMYFUNCTION("""COMPUTED_VALUE"""),0)</f>
        <v>0</v>
      </c>
      <c r="G155" s="2">
        <f ca="1">IFERROR(__xludf.DUMMYFUNCTION("""COMPUTED_VALUE"""),0)</f>
        <v>0</v>
      </c>
      <c r="H155" s="2">
        <f ca="1">IFERROR(__xludf.DUMMYFUNCTION("""COMPUTED_VALUE"""),0)</f>
        <v>0</v>
      </c>
      <c r="I155" s="2">
        <f ca="1">IFERROR(__xludf.DUMMYFUNCTION("""COMPUTED_VALUE"""),0)</f>
        <v>0</v>
      </c>
      <c r="J155" s="2">
        <f ca="1">IFERROR(__xludf.DUMMYFUNCTION("""COMPUTED_VALUE"""),0)</f>
        <v>0</v>
      </c>
      <c r="K155" s="2">
        <f ca="1">IFERROR(__xludf.DUMMYFUNCTION("""COMPUTED_VALUE"""),0)</f>
        <v>0</v>
      </c>
      <c r="L155" s="2">
        <f ca="1">IFERROR(__xludf.DUMMYFUNCTION("""COMPUTED_VALUE"""),0)</f>
        <v>0</v>
      </c>
      <c r="M155" s="2">
        <f ca="1">IFERROR(__xludf.DUMMYFUNCTION("""COMPUTED_VALUE"""),0)</f>
        <v>0</v>
      </c>
      <c r="N155" s="2">
        <f ca="1">IFERROR(__xludf.DUMMYFUNCTION("""COMPUTED_VALUE"""),0)</f>
        <v>0</v>
      </c>
      <c r="O155" s="2">
        <f ca="1">IFERROR(__xludf.DUMMYFUNCTION("""COMPUTED_VALUE"""),0)</f>
        <v>0</v>
      </c>
      <c r="P155" s="2">
        <f ca="1">IFERROR(__xludf.DUMMYFUNCTION("""COMPUTED_VALUE"""),0)</f>
        <v>0</v>
      </c>
      <c r="Q155" s="2">
        <f ca="1">IFERROR(__xludf.DUMMYFUNCTION("""COMPUTED_VALUE"""),0)</f>
        <v>0</v>
      </c>
      <c r="R155" s="2">
        <f ca="1">IFERROR(__xludf.DUMMYFUNCTION("""COMPUTED_VALUE"""),0)</f>
        <v>0</v>
      </c>
      <c r="S155" s="2">
        <f ca="1">IFERROR(__xludf.DUMMYFUNCTION("""COMPUTED_VALUE"""),0)</f>
        <v>0</v>
      </c>
      <c r="T155" s="2">
        <f ca="1">IFERROR(__xludf.DUMMYFUNCTION("""COMPUTED_VALUE"""),0)</f>
        <v>0</v>
      </c>
      <c r="U155" s="2">
        <f ca="1">IFERROR(__xludf.DUMMYFUNCTION("""COMPUTED_VALUE"""),0)</f>
        <v>0</v>
      </c>
      <c r="V155" s="2">
        <f ca="1">IFERROR(__xludf.DUMMYFUNCTION("""COMPUTED_VALUE"""),0)</f>
        <v>0</v>
      </c>
      <c r="W155" s="2">
        <f ca="1">IFERROR(__xludf.DUMMYFUNCTION("""COMPUTED_VALUE"""),0)</f>
        <v>0</v>
      </c>
      <c r="X155" s="2">
        <f ca="1">IFERROR(__xludf.DUMMYFUNCTION("""COMPUTED_VALUE"""),0)</f>
        <v>0</v>
      </c>
      <c r="Y155" s="2">
        <f ca="1">IFERROR(__xludf.DUMMYFUNCTION("""COMPUTED_VALUE"""),0)</f>
        <v>0</v>
      </c>
      <c r="Z155" s="2">
        <f ca="1">IFERROR(__xludf.DUMMYFUNCTION("""COMPUTED_VALUE"""),0)</f>
        <v>0</v>
      </c>
      <c r="AA155" s="2">
        <f ca="1">IFERROR(__xludf.DUMMYFUNCTION("""COMPUTED_VALUE"""),0)</f>
        <v>0</v>
      </c>
      <c r="AB155" s="2">
        <f ca="1">IFERROR(__xludf.DUMMYFUNCTION("""COMPUTED_VALUE"""),0)</f>
        <v>0</v>
      </c>
      <c r="AC155" s="2">
        <f ca="1">IFERROR(__xludf.DUMMYFUNCTION("""COMPUTED_VALUE"""),0)</f>
        <v>0</v>
      </c>
      <c r="AD155" s="2">
        <f ca="1">IFERROR(__xludf.DUMMYFUNCTION("""COMPUTED_VALUE"""),0)</f>
        <v>0</v>
      </c>
      <c r="AE155" s="2">
        <f ca="1">IFERROR(__xludf.DUMMYFUNCTION("""COMPUTED_VALUE"""),0)</f>
        <v>0</v>
      </c>
      <c r="AF155" s="2">
        <f ca="1">IFERROR(__xludf.DUMMYFUNCTION("""COMPUTED_VALUE"""),0)</f>
        <v>0</v>
      </c>
      <c r="AG155" s="2">
        <f ca="1">IFERROR(__xludf.DUMMYFUNCTION("""COMPUTED_VALUE"""),0)</f>
        <v>0</v>
      </c>
      <c r="AH155" s="2">
        <f ca="1">IFERROR(__xludf.DUMMYFUNCTION("""COMPUTED_VALUE"""),0)</f>
        <v>0</v>
      </c>
      <c r="AI155" s="2">
        <f ca="1">IFERROR(__xludf.DUMMYFUNCTION("""COMPUTED_VALUE"""),0)</f>
        <v>0</v>
      </c>
      <c r="AJ155" s="2">
        <f ca="1">IFERROR(__xludf.DUMMYFUNCTION("""COMPUTED_VALUE"""),0)</f>
        <v>0</v>
      </c>
      <c r="AK155" s="2">
        <f ca="1">IFERROR(__xludf.DUMMYFUNCTION("""COMPUTED_VALUE"""),0)</f>
        <v>0</v>
      </c>
      <c r="AL155" s="2">
        <f ca="1">IFERROR(__xludf.DUMMYFUNCTION("""COMPUTED_VALUE"""),0)</f>
        <v>0</v>
      </c>
      <c r="AM155" s="2">
        <f ca="1">IFERROR(__xludf.DUMMYFUNCTION("""COMPUTED_VALUE"""),0)</f>
        <v>0</v>
      </c>
      <c r="AN155" s="2">
        <f ca="1">IFERROR(__xludf.DUMMYFUNCTION("""COMPUTED_VALUE"""),0)</f>
        <v>0</v>
      </c>
      <c r="AO155" s="2">
        <f ca="1">IFERROR(__xludf.DUMMYFUNCTION("""COMPUTED_VALUE"""),0)</f>
        <v>0</v>
      </c>
      <c r="AP155" s="2">
        <f ca="1">IFERROR(__xludf.DUMMYFUNCTION("""COMPUTED_VALUE"""),0)</f>
        <v>0</v>
      </c>
      <c r="AQ155" s="2">
        <f ca="1">IFERROR(__xludf.DUMMYFUNCTION("""COMPUTED_VALUE"""),0)</f>
        <v>0</v>
      </c>
      <c r="AR155" s="2">
        <f ca="1">IFERROR(__xludf.DUMMYFUNCTION("""COMPUTED_VALUE"""),0)</f>
        <v>0</v>
      </c>
      <c r="AS155" s="2">
        <f ca="1">IFERROR(__xludf.DUMMYFUNCTION("""COMPUTED_VALUE"""),0)</f>
        <v>0</v>
      </c>
      <c r="AT155" s="2">
        <f ca="1">IFERROR(__xludf.DUMMYFUNCTION("""COMPUTED_VALUE"""),0)</f>
        <v>0</v>
      </c>
      <c r="AU155" s="2">
        <f ca="1">IFERROR(__xludf.DUMMYFUNCTION("""COMPUTED_VALUE"""),1)</f>
        <v>1</v>
      </c>
    </row>
    <row r="156" spans="1:47" ht="12.5" x14ac:dyDescent="0.25">
      <c r="A156" s="2" t="str">
        <f ca="1">IFERROR(__xludf.DUMMYFUNCTION("""COMPUTED_VALUE"""),"")</f>
        <v/>
      </c>
      <c r="B156" s="2" t="str">
        <f ca="1">IFERROR(__xludf.DUMMYFUNCTION("""COMPUTED_VALUE"""),"Faroe Islands")</f>
        <v>Faroe Islands</v>
      </c>
      <c r="C156" s="2">
        <f ca="1">IFERROR(__xludf.DUMMYFUNCTION("""COMPUTED_VALUE"""),61.8926)</f>
        <v>61.892600000000002</v>
      </c>
      <c r="D156" s="2">
        <f ca="1">IFERROR(__xludf.DUMMYFUNCTION("""COMPUTED_VALUE"""),-6.9118)</f>
        <v>-6.9118000000000004</v>
      </c>
      <c r="E156" s="2">
        <f ca="1">IFERROR(__xludf.DUMMYFUNCTION("""COMPUTED_VALUE"""),0)</f>
        <v>0</v>
      </c>
      <c r="F156" s="2">
        <f ca="1">IFERROR(__xludf.DUMMYFUNCTION("""COMPUTED_VALUE"""),0)</f>
        <v>0</v>
      </c>
      <c r="G156" s="2">
        <f ca="1">IFERROR(__xludf.DUMMYFUNCTION("""COMPUTED_VALUE"""),0)</f>
        <v>0</v>
      </c>
      <c r="H156" s="2">
        <f ca="1">IFERROR(__xludf.DUMMYFUNCTION("""COMPUTED_VALUE"""),0)</f>
        <v>0</v>
      </c>
      <c r="I156" s="2">
        <f ca="1">IFERROR(__xludf.DUMMYFUNCTION("""COMPUTED_VALUE"""),0)</f>
        <v>0</v>
      </c>
      <c r="J156" s="2">
        <f ca="1">IFERROR(__xludf.DUMMYFUNCTION("""COMPUTED_VALUE"""),0)</f>
        <v>0</v>
      </c>
      <c r="K156" s="2">
        <f ca="1">IFERROR(__xludf.DUMMYFUNCTION("""COMPUTED_VALUE"""),0)</f>
        <v>0</v>
      </c>
      <c r="L156" s="2">
        <f ca="1">IFERROR(__xludf.DUMMYFUNCTION("""COMPUTED_VALUE"""),0)</f>
        <v>0</v>
      </c>
      <c r="M156" s="2">
        <f ca="1">IFERROR(__xludf.DUMMYFUNCTION("""COMPUTED_VALUE"""),0)</f>
        <v>0</v>
      </c>
      <c r="N156" s="2">
        <f ca="1">IFERROR(__xludf.DUMMYFUNCTION("""COMPUTED_VALUE"""),0)</f>
        <v>0</v>
      </c>
      <c r="O156" s="2">
        <f ca="1">IFERROR(__xludf.DUMMYFUNCTION("""COMPUTED_VALUE"""),0)</f>
        <v>0</v>
      </c>
      <c r="P156" s="2">
        <f ca="1">IFERROR(__xludf.DUMMYFUNCTION("""COMPUTED_VALUE"""),0)</f>
        <v>0</v>
      </c>
      <c r="Q156" s="2">
        <f ca="1">IFERROR(__xludf.DUMMYFUNCTION("""COMPUTED_VALUE"""),0)</f>
        <v>0</v>
      </c>
      <c r="R156" s="2">
        <f ca="1">IFERROR(__xludf.DUMMYFUNCTION("""COMPUTED_VALUE"""),0)</f>
        <v>0</v>
      </c>
      <c r="S156" s="2">
        <f ca="1">IFERROR(__xludf.DUMMYFUNCTION("""COMPUTED_VALUE"""),0)</f>
        <v>0</v>
      </c>
      <c r="T156" s="2">
        <f ca="1">IFERROR(__xludf.DUMMYFUNCTION("""COMPUTED_VALUE"""),0)</f>
        <v>0</v>
      </c>
      <c r="U156" s="2">
        <f ca="1">IFERROR(__xludf.DUMMYFUNCTION("""COMPUTED_VALUE"""),0)</f>
        <v>0</v>
      </c>
      <c r="V156" s="2">
        <f ca="1">IFERROR(__xludf.DUMMYFUNCTION("""COMPUTED_VALUE"""),0)</f>
        <v>0</v>
      </c>
      <c r="W156" s="2">
        <f ca="1">IFERROR(__xludf.DUMMYFUNCTION("""COMPUTED_VALUE"""),0)</f>
        <v>0</v>
      </c>
      <c r="X156" s="2">
        <f ca="1">IFERROR(__xludf.DUMMYFUNCTION("""COMPUTED_VALUE"""),0)</f>
        <v>0</v>
      </c>
      <c r="Y156" s="2">
        <f ca="1">IFERROR(__xludf.DUMMYFUNCTION("""COMPUTED_VALUE"""),0)</f>
        <v>0</v>
      </c>
      <c r="Z156" s="2">
        <f ca="1">IFERROR(__xludf.DUMMYFUNCTION("""COMPUTED_VALUE"""),0)</f>
        <v>0</v>
      </c>
      <c r="AA156" s="2">
        <f ca="1">IFERROR(__xludf.DUMMYFUNCTION("""COMPUTED_VALUE"""),0)</f>
        <v>0</v>
      </c>
      <c r="AB156" s="2">
        <f ca="1">IFERROR(__xludf.DUMMYFUNCTION("""COMPUTED_VALUE"""),0)</f>
        <v>0</v>
      </c>
      <c r="AC156" s="2">
        <f ca="1">IFERROR(__xludf.DUMMYFUNCTION("""COMPUTED_VALUE"""),0)</f>
        <v>0</v>
      </c>
      <c r="AD156" s="2">
        <f ca="1">IFERROR(__xludf.DUMMYFUNCTION("""COMPUTED_VALUE"""),0)</f>
        <v>0</v>
      </c>
      <c r="AE156" s="2">
        <f ca="1">IFERROR(__xludf.DUMMYFUNCTION("""COMPUTED_VALUE"""),0)</f>
        <v>0</v>
      </c>
      <c r="AF156" s="2">
        <f ca="1">IFERROR(__xludf.DUMMYFUNCTION("""COMPUTED_VALUE"""),0)</f>
        <v>0</v>
      </c>
      <c r="AG156" s="2">
        <f ca="1">IFERROR(__xludf.DUMMYFUNCTION("""COMPUTED_VALUE"""),0)</f>
        <v>0</v>
      </c>
      <c r="AH156" s="2">
        <f ca="1">IFERROR(__xludf.DUMMYFUNCTION("""COMPUTED_VALUE"""),0)</f>
        <v>0</v>
      </c>
      <c r="AI156" s="2">
        <f ca="1">IFERROR(__xludf.DUMMYFUNCTION("""COMPUTED_VALUE"""),0)</f>
        <v>0</v>
      </c>
      <c r="AJ156" s="2">
        <f ca="1">IFERROR(__xludf.DUMMYFUNCTION("""COMPUTED_VALUE"""),0)</f>
        <v>0</v>
      </c>
      <c r="AK156" s="2">
        <f ca="1">IFERROR(__xludf.DUMMYFUNCTION("""COMPUTED_VALUE"""),0)</f>
        <v>0</v>
      </c>
      <c r="AL156" s="2">
        <f ca="1">IFERROR(__xludf.DUMMYFUNCTION("""COMPUTED_VALUE"""),0)</f>
        <v>0</v>
      </c>
      <c r="AM156" s="2">
        <f ca="1">IFERROR(__xludf.DUMMYFUNCTION("""COMPUTED_VALUE"""),0)</f>
        <v>0</v>
      </c>
      <c r="AN156" s="2">
        <f ca="1">IFERROR(__xludf.DUMMYFUNCTION("""COMPUTED_VALUE"""),0)</f>
        <v>0</v>
      </c>
      <c r="AO156" s="2">
        <f ca="1">IFERROR(__xludf.DUMMYFUNCTION("""COMPUTED_VALUE"""),0)</f>
        <v>0</v>
      </c>
      <c r="AP156" s="2">
        <f ca="1">IFERROR(__xludf.DUMMYFUNCTION("""COMPUTED_VALUE"""),0)</f>
        <v>0</v>
      </c>
      <c r="AQ156" s="2">
        <f ca="1">IFERROR(__xludf.DUMMYFUNCTION("""COMPUTED_VALUE"""),0)</f>
        <v>0</v>
      </c>
      <c r="AR156" s="2">
        <f ca="1">IFERROR(__xludf.DUMMYFUNCTION("""COMPUTED_VALUE"""),0)</f>
        <v>0</v>
      </c>
      <c r="AS156" s="2">
        <f ca="1">IFERROR(__xludf.DUMMYFUNCTION("""COMPUTED_VALUE"""),0)</f>
        <v>0</v>
      </c>
      <c r="AT156" s="2">
        <f ca="1">IFERROR(__xludf.DUMMYFUNCTION("""COMPUTED_VALUE"""),0)</f>
        <v>0</v>
      </c>
      <c r="AU156" s="2">
        <f ca="1">IFERROR(__xludf.DUMMYFUNCTION("""COMPUTED_VALUE"""),1)</f>
        <v>1</v>
      </c>
    </row>
    <row r="157" spans="1:47" ht="12.5" x14ac:dyDescent="0.25">
      <c r="A157" s="2" t="str">
        <f ca="1">IFERROR(__xludf.DUMMYFUNCTION("""COMPUTED_VALUE"""),"")</f>
        <v/>
      </c>
      <c r="B157" s="2" t="str">
        <f ca="1">IFERROR(__xludf.DUMMYFUNCTION("""COMPUTED_VALUE"""),"Gibraltar")</f>
        <v>Gibraltar</v>
      </c>
      <c r="C157" s="2">
        <f ca="1">IFERROR(__xludf.DUMMYFUNCTION("""COMPUTED_VALUE"""),36.1408)</f>
        <v>36.140799999999999</v>
      </c>
      <c r="D157" s="2">
        <f ca="1">IFERROR(__xludf.DUMMYFUNCTION("""COMPUTED_VALUE"""),-5.3536)</f>
        <v>-5.3536000000000001</v>
      </c>
      <c r="E157" s="2">
        <f ca="1">IFERROR(__xludf.DUMMYFUNCTION("""COMPUTED_VALUE"""),0)</f>
        <v>0</v>
      </c>
      <c r="F157" s="2">
        <f ca="1">IFERROR(__xludf.DUMMYFUNCTION("""COMPUTED_VALUE"""),0)</f>
        <v>0</v>
      </c>
      <c r="G157" s="2">
        <f ca="1">IFERROR(__xludf.DUMMYFUNCTION("""COMPUTED_VALUE"""),0)</f>
        <v>0</v>
      </c>
      <c r="H157" s="2">
        <f ca="1">IFERROR(__xludf.DUMMYFUNCTION("""COMPUTED_VALUE"""),0)</f>
        <v>0</v>
      </c>
      <c r="I157" s="2">
        <f ca="1">IFERROR(__xludf.DUMMYFUNCTION("""COMPUTED_VALUE"""),0)</f>
        <v>0</v>
      </c>
      <c r="J157" s="2">
        <f ca="1">IFERROR(__xludf.DUMMYFUNCTION("""COMPUTED_VALUE"""),0)</f>
        <v>0</v>
      </c>
      <c r="K157" s="2">
        <f ca="1">IFERROR(__xludf.DUMMYFUNCTION("""COMPUTED_VALUE"""),0)</f>
        <v>0</v>
      </c>
      <c r="L157" s="2">
        <f ca="1">IFERROR(__xludf.DUMMYFUNCTION("""COMPUTED_VALUE"""),0)</f>
        <v>0</v>
      </c>
      <c r="M157" s="2">
        <f ca="1">IFERROR(__xludf.DUMMYFUNCTION("""COMPUTED_VALUE"""),0)</f>
        <v>0</v>
      </c>
      <c r="N157" s="2">
        <f ca="1">IFERROR(__xludf.DUMMYFUNCTION("""COMPUTED_VALUE"""),0)</f>
        <v>0</v>
      </c>
      <c r="O157" s="2">
        <f ca="1">IFERROR(__xludf.DUMMYFUNCTION("""COMPUTED_VALUE"""),0)</f>
        <v>0</v>
      </c>
      <c r="P157" s="2">
        <f ca="1">IFERROR(__xludf.DUMMYFUNCTION("""COMPUTED_VALUE"""),0)</f>
        <v>0</v>
      </c>
      <c r="Q157" s="2">
        <f ca="1">IFERROR(__xludf.DUMMYFUNCTION("""COMPUTED_VALUE"""),0)</f>
        <v>0</v>
      </c>
      <c r="R157" s="2">
        <f ca="1">IFERROR(__xludf.DUMMYFUNCTION("""COMPUTED_VALUE"""),0)</f>
        <v>0</v>
      </c>
      <c r="S157" s="2">
        <f ca="1">IFERROR(__xludf.DUMMYFUNCTION("""COMPUTED_VALUE"""),0)</f>
        <v>0</v>
      </c>
      <c r="T157" s="2">
        <f ca="1">IFERROR(__xludf.DUMMYFUNCTION("""COMPUTED_VALUE"""),0)</f>
        <v>0</v>
      </c>
      <c r="U157" s="2">
        <f ca="1">IFERROR(__xludf.DUMMYFUNCTION("""COMPUTED_VALUE"""),0)</f>
        <v>0</v>
      </c>
      <c r="V157" s="2">
        <f ca="1">IFERROR(__xludf.DUMMYFUNCTION("""COMPUTED_VALUE"""),0)</f>
        <v>0</v>
      </c>
      <c r="W157" s="2">
        <f ca="1">IFERROR(__xludf.DUMMYFUNCTION("""COMPUTED_VALUE"""),0)</f>
        <v>0</v>
      </c>
      <c r="X157" s="2">
        <f ca="1">IFERROR(__xludf.DUMMYFUNCTION("""COMPUTED_VALUE"""),0)</f>
        <v>0</v>
      </c>
      <c r="Y157" s="2">
        <f ca="1">IFERROR(__xludf.DUMMYFUNCTION("""COMPUTED_VALUE"""),0)</f>
        <v>0</v>
      </c>
      <c r="Z157" s="2">
        <f ca="1">IFERROR(__xludf.DUMMYFUNCTION("""COMPUTED_VALUE"""),0)</f>
        <v>0</v>
      </c>
      <c r="AA157" s="2">
        <f ca="1">IFERROR(__xludf.DUMMYFUNCTION("""COMPUTED_VALUE"""),0)</f>
        <v>0</v>
      </c>
      <c r="AB157" s="2">
        <f ca="1">IFERROR(__xludf.DUMMYFUNCTION("""COMPUTED_VALUE"""),0)</f>
        <v>0</v>
      </c>
      <c r="AC157" s="2">
        <f ca="1">IFERROR(__xludf.DUMMYFUNCTION("""COMPUTED_VALUE"""),0)</f>
        <v>0</v>
      </c>
      <c r="AD157" s="2">
        <f ca="1">IFERROR(__xludf.DUMMYFUNCTION("""COMPUTED_VALUE"""),0)</f>
        <v>0</v>
      </c>
      <c r="AE157" s="2">
        <f ca="1">IFERROR(__xludf.DUMMYFUNCTION("""COMPUTED_VALUE"""),0)</f>
        <v>0</v>
      </c>
      <c r="AF157" s="2">
        <f ca="1">IFERROR(__xludf.DUMMYFUNCTION("""COMPUTED_VALUE"""),0)</f>
        <v>0</v>
      </c>
      <c r="AG157" s="2">
        <f ca="1">IFERROR(__xludf.DUMMYFUNCTION("""COMPUTED_VALUE"""),0)</f>
        <v>0</v>
      </c>
      <c r="AH157" s="2">
        <f ca="1">IFERROR(__xludf.DUMMYFUNCTION("""COMPUTED_VALUE"""),0)</f>
        <v>0</v>
      </c>
      <c r="AI157" s="2">
        <f ca="1">IFERROR(__xludf.DUMMYFUNCTION("""COMPUTED_VALUE"""),0)</f>
        <v>0</v>
      </c>
      <c r="AJ157" s="2">
        <f ca="1">IFERROR(__xludf.DUMMYFUNCTION("""COMPUTED_VALUE"""),0)</f>
        <v>0</v>
      </c>
      <c r="AK157" s="2">
        <f ca="1">IFERROR(__xludf.DUMMYFUNCTION("""COMPUTED_VALUE"""),0)</f>
        <v>0</v>
      </c>
      <c r="AL157" s="2">
        <f ca="1">IFERROR(__xludf.DUMMYFUNCTION("""COMPUTED_VALUE"""),0)</f>
        <v>0</v>
      </c>
      <c r="AM157" s="2">
        <f ca="1">IFERROR(__xludf.DUMMYFUNCTION("""COMPUTED_VALUE"""),0)</f>
        <v>0</v>
      </c>
      <c r="AN157" s="2">
        <f ca="1">IFERROR(__xludf.DUMMYFUNCTION("""COMPUTED_VALUE"""),0)</f>
        <v>0</v>
      </c>
      <c r="AO157" s="2">
        <f ca="1">IFERROR(__xludf.DUMMYFUNCTION("""COMPUTED_VALUE"""),0)</f>
        <v>0</v>
      </c>
      <c r="AP157" s="2">
        <f ca="1">IFERROR(__xludf.DUMMYFUNCTION("""COMPUTED_VALUE"""),0)</f>
        <v>0</v>
      </c>
      <c r="AQ157" s="2">
        <f ca="1">IFERROR(__xludf.DUMMYFUNCTION("""COMPUTED_VALUE"""),0)</f>
        <v>0</v>
      </c>
      <c r="AR157" s="2">
        <f ca="1">IFERROR(__xludf.DUMMYFUNCTION("""COMPUTED_VALUE"""),0)</f>
        <v>0</v>
      </c>
      <c r="AS157" s="2">
        <f ca="1">IFERROR(__xludf.DUMMYFUNCTION("""COMPUTED_VALUE"""),0)</f>
        <v>0</v>
      </c>
      <c r="AT157" s="2">
        <f ca="1">IFERROR(__xludf.DUMMYFUNCTION("""COMPUTED_VALUE"""),0)</f>
        <v>0</v>
      </c>
      <c r="AU157" s="2">
        <f ca="1">IFERROR(__xludf.DUMMYFUNCTION("""COMPUTED_VALUE"""),1)</f>
        <v>1</v>
      </c>
    </row>
    <row r="158" spans="1:47" ht="12.5" x14ac:dyDescent="0.25">
      <c r="A158" s="2" t="str">
        <f ca="1">IFERROR(__xludf.DUMMYFUNCTION("""COMPUTED_VALUE"""),"")</f>
        <v/>
      </c>
      <c r="B158" s="2" t="str">
        <f ca="1">IFERROR(__xludf.DUMMYFUNCTION("""COMPUTED_VALUE"""),"Liechtenstein")</f>
        <v>Liechtenstein</v>
      </c>
      <c r="C158" s="2">
        <f ca="1">IFERROR(__xludf.DUMMYFUNCTION("""COMPUTED_VALUE"""),47.14)</f>
        <v>47.14</v>
      </c>
      <c r="D158" s="2">
        <f ca="1">IFERROR(__xludf.DUMMYFUNCTION("""COMPUTED_VALUE"""),9.55)</f>
        <v>9.5500000000000007</v>
      </c>
      <c r="E158" s="2">
        <f ca="1">IFERROR(__xludf.DUMMYFUNCTION("""COMPUTED_VALUE"""),0)</f>
        <v>0</v>
      </c>
      <c r="F158" s="2">
        <f ca="1">IFERROR(__xludf.DUMMYFUNCTION("""COMPUTED_VALUE"""),0)</f>
        <v>0</v>
      </c>
      <c r="G158" s="2">
        <f ca="1">IFERROR(__xludf.DUMMYFUNCTION("""COMPUTED_VALUE"""),0)</f>
        <v>0</v>
      </c>
      <c r="H158" s="2">
        <f ca="1">IFERROR(__xludf.DUMMYFUNCTION("""COMPUTED_VALUE"""),0)</f>
        <v>0</v>
      </c>
      <c r="I158" s="2">
        <f ca="1">IFERROR(__xludf.DUMMYFUNCTION("""COMPUTED_VALUE"""),0)</f>
        <v>0</v>
      </c>
      <c r="J158" s="2">
        <f ca="1">IFERROR(__xludf.DUMMYFUNCTION("""COMPUTED_VALUE"""),0)</f>
        <v>0</v>
      </c>
      <c r="K158" s="2">
        <f ca="1">IFERROR(__xludf.DUMMYFUNCTION("""COMPUTED_VALUE"""),0)</f>
        <v>0</v>
      </c>
      <c r="L158" s="2">
        <f ca="1">IFERROR(__xludf.DUMMYFUNCTION("""COMPUTED_VALUE"""),0)</f>
        <v>0</v>
      </c>
      <c r="M158" s="2">
        <f ca="1">IFERROR(__xludf.DUMMYFUNCTION("""COMPUTED_VALUE"""),0)</f>
        <v>0</v>
      </c>
      <c r="N158" s="2">
        <f ca="1">IFERROR(__xludf.DUMMYFUNCTION("""COMPUTED_VALUE"""),0)</f>
        <v>0</v>
      </c>
      <c r="O158" s="2">
        <f ca="1">IFERROR(__xludf.DUMMYFUNCTION("""COMPUTED_VALUE"""),0)</f>
        <v>0</v>
      </c>
      <c r="P158" s="2">
        <f ca="1">IFERROR(__xludf.DUMMYFUNCTION("""COMPUTED_VALUE"""),0)</f>
        <v>0</v>
      </c>
      <c r="Q158" s="2">
        <f ca="1">IFERROR(__xludf.DUMMYFUNCTION("""COMPUTED_VALUE"""),0)</f>
        <v>0</v>
      </c>
      <c r="R158" s="2">
        <f ca="1">IFERROR(__xludf.DUMMYFUNCTION("""COMPUTED_VALUE"""),0)</f>
        <v>0</v>
      </c>
      <c r="S158" s="2">
        <f ca="1">IFERROR(__xludf.DUMMYFUNCTION("""COMPUTED_VALUE"""),0)</f>
        <v>0</v>
      </c>
      <c r="T158" s="2">
        <f ca="1">IFERROR(__xludf.DUMMYFUNCTION("""COMPUTED_VALUE"""),0)</f>
        <v>0</v>
      </c>
      <c r="U158" s="2">
        <f ca="1">IFERROR(__xludf.DUMMYFUNCTION("""COMPUTED_VALUE"""),0)</f>
        <v>0</v>
      </c>
      <c r="V158" s="2">
        <f ca="1">IFERROR(__xludf.DUMMYFUNCTION("""COMPUTED_VALUE"""),0)</f>
        <v>0</v>
      </c>
      <c r="W158" s="2">
        <f ca="1">IFERROR(__xludf.DUMMYFUNCTION("""COMPUTED_VALUE"""),0)</f>
        <v>0</v>
      </c>
      <c r="X158" s="2">
        <f ca="1">IFERROR(__xludf.DUMMYFUNCTION("""COMPUTED_VALUE"""),0)</f>
        <v>0</v>
      </c>
      <c r="Y158" s="2">
        <f ca="1">IFERROR(__xludf.DUMMYFUNCTION("""COMPUTED_VALUE"""),0)</f>
        <v>0</v>
      </c>
      <c r="Z158" s="2">
        <f ca="1">IFERROR(__xludf.DUMMYFUNCTION("""COMPUTED_VALUE"""),0)</f>
        <v>0</v>
      </c>
      <c r="AA158" s="2">
        <f ca="1">IFERROR(__xludf.DUMMYFUNCTION("""COMPUTED_VALUE"""),0)</f>
        <v>0</v>
      </c>
      <c r="AB158" s="2">
        <f ca="1">IFERROR(__xludf.DUMMYFUNCTION("""COMPUTED_VALUE"""),0)</f>
        <v>0</v>
      </c>
      <c r="AC158" s="2">
        <f ca="1">IFERROR(__xludf.DUMMYFUNCTION("""COMPUTED_VALUE"""),0)</f>
        <v>0</v>
      </c>
      <c r="AD158" s="2">
        <f ca="1">IFERROR(__xludf.DUMMYFUNCTION("""COMPUTED_VALUE"""),0)</f>
        <v>0</v>
      </c>
      <c r="AE158" s="2">
        <f ca="1">IFERROR(__xludf.DUMMYFUNCTION("""COMPUTED_VALUE"""),0)</f>
        <v>0</v>
      </c>
      <c r="AF158" s="2">
        <f ca="1">IFERROR(__xludf.DUMMYFUNCTION("""COMPUTED_VALUE"""),0)</f>
        <v>0</v>
      </c>
      <c r="AG158" s="2">
        <f ca="1">IFERROR(__xludf.DUMMYFUNCTION("""COMPUTED_VALUE"""),0)</f>
        <v>0</v>
      </c>
      <c r="AH158" s="2">
        <f ca="1">IFERROR(__xludf.DUMMYFUNCTION("""COMPUTED_VALUE"""),0)</f>
        <v>0</v>
      </c>
      <c r="AI158" s="2">
        <f ca="1">IFERROR(__xludf.DUMMYFUNCTION("""COMPUTED_VALUE"""),0)</f>
        <v>0</v>
      </c>
      <c r="AJ158" s="2">
        <f ca="1">IFERROR(__xludf.DUMMYFUNCTION("""COMPUTED_VALUE"""),0)</f>
        <v>0</v>
      </c>
      <c r="AK158" s="2">
        <f ca="1">IFERROR(__xludf.DUMMYFUNCTION("""COMPUTED_VALUE"""),0)</f>
        <v>0</v>
      </c>
      <c r="AL158" s="2">
        <f ca="1">IFERROR(__xludf.DUMMYFUNCTION("""COMPUTED_VALUE"""),0)</f>
        <v>0</v>
      </c>
      <c r="AM158" s="2">
        <f ca="1">IFERROR(__xludf.DUMMYFUNCTION("""COMPUTED_VALUE"""),0)</f>
        <v>0</v>
      </c>
      <c r="AN158" s="2">
        <f ca="1">IFERROR(__xludf.DUMMYFUNCTION("""COMPUTED_VALUE"""),0)</f>
        <v>0</v>
      </c>
      <c r="AO158" s="2">
        <f ca="1">IFERROR(__xludf.DUMMYFUNCTION("""COMPUTED_VALUE"""),0)</f>
        <v>0</v>
      </c>
      <c r="AP158" s="2">
        <f ca="1">IFERROR(__xludf.DUMMYFUNCTION("""COMPUTED_VALUE"""),0)</f>
        <v>0</v>
      </c>
      <c r="AQ158" s="2">
        <f ca="1">IFERROR(__xludf.DUMMYFUNCTION("""COMPUTED_VALUE"""),0)</f>
        <v>0</v>
      </c>
      <c r="AR158" s="2">
        <f ca="1">IFERROR(__xludf.DUMMYFUNCTION("""COMPUTED_VALUE"""),0)</f>
        <v>0</v>
      </c>
      <c r="AS158" s="2">
        <f ca="1">IFERROR(__xludf.DUMMYFUNCTION("""COMPUTED_VALUE"""),0)</f>
        <v>0</v>
      </c>
      <c r="AT158" s="2">
        <f ca="1">IFERROR(__xludf.DUMMYFUNCTION("""COMPUTED_VALUE"""),0)</f>
        <v>0</v>
      </c>
      <c r="AU158" s="2">
        <f ca="1">IFERROR(__xludf.DUMMYFUNCTION("""COMPUTED_VALUE"""),1)</f>
        <v>1</v>
      </c>
    </row>
    <row r="159" spans="1:47" ht="12.5" x14ac:dyDescent="0.25">
      <c r="A159" s="2" t="str">
        <f ca="1">IFERROR(__xludf.DUMMYFUNCTION("""COMPUTED_VALUE"""),"")</f>
        <v/>
      </c>
      <c r="B159" s="2" t="str">
        <f ca="1">IFERROR(__xludf.DUMMYFUNCTION("""COMPUTED_VALUE"""),"Poland")</f>
        <v>Poland</v>
      </c>
      <c r="C159" s="2">
        <f ca="1">IFERROR(__xludf.DUMMYFUNCTION("""COMPUTED_VALUE"""),51.9194)</f>
        <v>51.919400000000003</v>
      </c>
      <c r="D159" s="2">
        <f ca="1">IFERROR(__xludf.DUMMYFUNCTION("""COMPUTED_VALUE"""),19.1451)</f>
        <v>19.145099999999999</v>
      </c>
      <c r="E159" s="2">
        <f ca="1">IFERROR(__xludf.DUMMYFUNCTION("""COMPUTED_VALUE"""),0)</f>
        <v>0</v>
      </c>
      <c r="F159" s="2">
        <f ca="1">IFERROR(__xludf.DUMMYFUNCTION("""COMPUTED_VALUE"""),0)</f>
        <v>0</v>
      </c>
      <c r="G159" s="2">
        <f ca="1">IFERROR(__xludf.DUMMYFUNCTION("""COMPUTED_VALUE"""),0)</f>
        <v>0</v>
      </c>
      <c r="H159" s="2">
        <f ca="1">IFERROR(__xludf.DUMMYFUNCTION("""COMPUTED_VALUE"""),0)</f>
        <v>0</v>
      </c>
      <c r="I159" s="2">
        <f ca="1">IFERROR(__xludf.DUMMYFUNCTION("""COMPUTED_VALUE"""),0)</f>
        <v>0</v>
      </c>
      <c r="J159" s="2">
        <f ca="1">IFERROR(__xludf.DUMMYFUNCTION("""COMPUTED_VALUE"""),0)</f>
        <v>0</v>
      </c>
      <c r="K159" s="2">
        <f ca="1">IFERROR(__xludf.DUMMYFUNCTION("""COMPUTED_VALUE"""),0)</f>
        <v>0</v>
      </c>
      <c r="L159" s="2">
        <f ca="1">IFERROR(__xludf.DUMMYFUNCTION("""COMPUTED_VALUE"""),0)</f>
        <v>0</v>
      </c>
      <c r="M159" s="2">
        <f ca="1">IFERROR(__xludf.DUMMYFUNCTION("""COMPUTED_VALUE"""),0)</f>
        <v>0</v>
      </c>
      <c r="N159" s="2">
        <f ca="1">IFERROR(__xludf.DUMMYFUNCTION("""COMPUTED_VALUE"""),0)</f>
        <v>0</v>
      </c>
      <c r="O159" s="2">
        <f ca="1">IFERROR(__xludf.DUMMYFUNCTION("""COMPUTED_VALUE"""),0)</f>
        <v>0</v>
      </c>
      <c r="P159" s="2">
        <f ca="1">IFERROR(__xludf.DUMMYFUNCTION("""COMPUTED_VALUE"""),0)</f>
        <v>0</v>
      </c>
      <c r="Q159" s="2">
        <f ca="1">IFERROR(__xludf.DUMMYFUNCTION("""COMPUTED_VALUE"""),0)</f>
        <v>0</v>
      </c>
      <c r="R159" s="2">
        <f ca="1">IFERROR(__xludf.DUMMYFUNCTION("""COMPUTED_VALUE"""),0)</f>
        <v>0</v>
      </c>
      <c r="S159" s="2">
        <f ca="1">IFERROR(__xludf.DUMMYFUNCTION("""COMPUTED_VALUE"""),0)</f>
        <v>0</v>
      </c>
      <c r="T159" s="2">
        <f ca="1">IFERROR(__xludf.DUMMYFUNCTION("""COMPUTED_VALUE"""),0)</f>
        <v>0</v>
      </c>
      <c r="U159" s="2">
        <f ca="1">IFERROR(__xludf.DUMMYFUNCTION("""COMPUTED_VALUE"""),0)</f>
        <v>0</v>
      </c>
      <c r="V159" s="2">
        <f ca="1">IFERROR(__xludf.DUMMYFUNCTION("""COMPUTED_VALUE"""),0)</f>
        <v>0</v>
      </c>
      <c r="W159" s="2">
        <f ca="1">IFERROR(__xludf.DUMMYFUNCTION("""COMPUTED_VALUE"""),0)</f>
        <v>0</v>
      </c>
      <c r="X159" s="2">
        <f ca="1">IFERROR(__xludf.DUMMYFUNCTION("""COMPUTED_VALUE"""),0)</f>
        <v>0</v>
      </c>
      <c r="Y159" s="2">
        <f ca="1">IFERROR(__xludf.DUMMYFUNCTION("""COMPUTED_VALUE"""),0)</f>
        <v>0</v>
      </c>
      <c r="Z159" s="2">
        <f ca="1">IFERROR(__xludf.DUMMYFUNCTION("""COMPUTED_VALUE"""),0)</f>
        <v>0</v>
      </c>
      <c r="AA159" s="2">
        <f ca="1">IFERROR(__xludf.DUMMYFUNCTION("""COMPUTED_VALUE"""),0)</f>
        <v>0</v>
      </c>
      <c r="AB159" s="2">
        <f ca="1">IFERROR(__xludf.DUMMYFUNCTION("""COMPUTED_VALUE"""),0)</f>
        <v>0</v>
      </c>
      <c r="AC159" s="2">
        <f ca="1">IFERROR(__xludf.DUMMYFUNCTION("""COMPUTED_VALUE"""),0)</f>
        <v>0</v>
      </c>
      <c r="AD159" s="2">
        <f ca="1">IFERROR(__xludf.DUMMYFUNCTION("""COMPUTED_VALUE"""),0)</f>
        <v>0</v>
      </c>
      <c r="AE159" s="2">
        <f ca="1">IFERROR(__xludf.DUMMYFUNCTION("""COMPUTED_VALUE"""),0)</f>
        <v>0</v>
      </c>
      <c r="AF159" s="2">
        <f ca="1">IFERROR(__xludf.DUMMYFUNCTION("""COMPUTED_VALUE"""),0)</f>
        <v>0</v>
      </c>
      <c r="AG159" s="2">
        <f ca="1">IFERROR(__xludf.DUMMYFUNCTION("""COMPUTED_VALUE"""),0)</f>
        <v>0</v>
      </c>
      <c r="AH159" s="2">
        <f ca="1">IFERROR(__xludf.DUMMYFUNCTION("""COMPUTED_VALUE"""),0)</f>
        <v>0</v>
      </c>
      <c r="AI159" s="2">
        <f ca="1">IFERROR(__xludf.DUMMYFUNCTION("""COMPUTED_VALUE"""),0)</f>
        <v>0</v>
      </c>
      <c r="AJ159" s="2">
        <f ca="1">IFERROR(__xludf.DUMMYFUNCTION("""COMPUTED_VALUE"""),0)</f>
        <v>0</v>
      </c>
      <c r="AK159" s="2">
        <f ca="1">IFERROR(__xludf.DUMMYFUNCTION("""COMPUTED_VALUE"""),0)</f>
        <v>0</v>
      </c>
      <c r="AL159" s="2">
        <f ca="1">IFERROR(__xludf.DUMMYFUNCTION("""COMPUTED_VALUE"""),0)</f>
        <v>0</v>
      </c>
      <c r="AM159" s="2">
        <f ca="1">IFERROR(__xludf.DUMMYFUNCTION("""COMPUTED_VALUE"""),0)</f>
        <v>0</v>
      </c>
      <c r="AN159" s="2">
        <f ca="1">IFERROR(__xludf.DUMMYFUNCTION("""COMPUTED_VALUE"""),0)</f>
        <v>0</v>
      </c>
      <c r="AO159" s="2">
        <f ca="1">IFERROR(__xludf.DUMMYFUNCTION("""COMPUTED_VALUE"""),0)</f>
        <v>0</v>
      </c>
      <c r="AP159" s="2">
        <f ca="1">IFERROR(__xludf.DUMMYFUNCTION("""COMPUTED_VALUE"""),0)</f>
        <v>0</v>
      </c>
      <c r="AQ159" s="2">
        <f ca="1">IFERROR(__xludf.DUMMYFUNCTION("""COMPUTED_VALUE"""),0)</f>
        <v>0</v>
      </c>
      <c r="AR159" s="2">
        <f ca="1">IFERROR(__xludf.DUMMYFUNCTION("""COMPUTED_VALUE"""),0)</f>
        <v>0</v>
      </c>
      <c r="AS159" s="2">
        <f ca="1">IFERROR(__xludf.DUMMYFUNCTION("""COMPUTED_VALUE"""),0)</f>
        <v>0</v>
      </c>
      <c r="AT159" s="2">
        <f ca="1">IFERROR(__xludf.DUMMYFUNCTION("""COMPUTED_VALUE"""),0)</f>
        <v>0</v>
      </c>
      <c r="AU159" s="2">
        <f ca="1">IFERROR(__xludf.DUMMYFUNCTION("""COMPUTED_VALUE"""),1)</f>
        <v>1</v>
      </c>
    </row>
    <row r="160" spans="1:47" ht="12.5" x14ac:dyDescent="0.25">
      <c r="A160" s="2" t="str">
        <f ca="1">IFERROR(__xludf.DUMMYFUNCTION("""COMPUTED_VALUE"""),"")</f>
        <v/>
      </c>
      <c r="B160" s="2" t="str">
        <f ca="1">IFERROR(__xludf.DUMMYFUNCTION("""COMPUTED_VALUE"""),"Tunisia")</f>
        <v>Tunisia</v>
      </c>
      <c r="C160" s="2">
        <f ca="1">IFERROR(__xludf.DUMMYFUNCTION("""COMPUTED_VALUE"""),34)</f>
        <v>34</v>
      </c>
      <c r="D160" s="2">
        <f ca="1">IFERROR(__xludf.DUMMYFUNCTION("""COMPUTED_VALUE"""),9)</f>
        <v>9</v>
      </c>
      <c r="E160" s="2">
        <f ca="1">IFERROR(__xludf.DUMMYFUNCTION("""COMPUTED_VALUE"""),0)</f>
        <v>0</v>
      </c>
      <c r="F160" s="2">
        <f ca="1">IFERROR(__xludf.DUMMYFUNCTION("""COMPUTED_VALUE"""),0)</f>
        <v>0</v>
      </c>
      <c r="G160" s="2">
        <f ca="1">IFERROR(__xludf.DUMMYFUNCTION("""COMPUTED_VALUE"""),0)</f>
        <v>0</v>
      </c>
      <c r="H160" s="2">
        <f ca="1">IFERROR(__xludf.DUMMYFUNCTION("""COMPUTED_VALUE"""),0)</f>
        <v>0</v>
      </c>
      <c r="I160" s="2">
        <f ca="1">IFERROR(__xludf.DUMMYFUNCTION("""COMPUTED_VALUE"""),0)</f>
        <v>0</v>
      </c>
      <c r="J160" s="2">
        <f ca="1">IFERROR(__xludf.DUMMYFUNCTION("""COMPUTED_VALUE"""),0)</f>
        <v>0</v>
      </c>
      <c r="K160" s="2">
        <f ca="1">IFERROR(__xludf.DUMMYFUNCTION("""COMPUTED_VALUE"""),0)</f>
        <v>0</v>
      </c>
      <c r="L160" s="2">
        <f ca="1">IFERROR(__xludf.DUMMYFUNCTION("""COMPUTED_VALUE"""),0)</f>
        <v>0</v>
      </c>
      <c r="M160" s="2">
        <f ca="1">IFERROR(__xludf.DUMMYFUNCTION("""COMPUTED_VALUE"""),0)</f>
        <v>0</v>
      </c>
      <c r="N160" s="2">
        <f ca="1">IFERROR(__xludf.DUMMYFUNCTION("""COMPUTED_VALUE"""),0)</f>
        <v>0</v>
      </c>
      <c r="O160" s="2">
        <f ca="1">IFERROR(__xludf.DUMMYFUNCTION("""COMPUTED_VALUE"""),0)</f>
        <v>0</v>
      </c>
      <c r="P160" s="2">
        <f ca="1">IFERROR(__xludf.DUMMYFUNCTION("""COMPUTED_VALUE"""),0)</f>
        <v>0</v>
      </c>
      <c r="Q160" s="2">
        <f ca="1">IFERROR(__xludf.DUMMYFUNCTION("""COMPUTED_VALUE"""),0)</f>
        <v>0</v>
      </c>
      <c r="R160" s="2">
        <f ca="1">IFERROR(__xludf.DUMMYFUNCTION("""COMPUTED_VALUE"""),0)</f>
        <v>0</v>
      </c>
      <c r="S160" s="2">
        <f ca="1">IFERROR(__xludf.DUMMYFUNCTION("""COMPUTED_VALUE"""),0)</f>
        <v>0</v>
      </c>
      <c r="T160" s="2">
        <f ca="1">IFERROR(__xludf.DUMMYFUNCTION("""COMPUTED_VALUE"""),0)</f>
        <v>0</v>
      </c>
      <c r="U160" s="2">
        <f ca="1">IFERROR(__xludf.DUMMYFUNCTION("""COMPUTED_VALUE"""),0)</f>
        <v>0</v>
      </c>
      <c r="V160" s="2">
        <f ca="1">IFERROR(__xludf.DUMMYFUNCTION("""COMPUTED_VALUE"""),0)</f>
        <v>0</v>
      </c>
      <c r="W160" s="2">
        <f ca="1">IFERROR(__xludf.DUMMYFUNCTION("""COMPUTED_VALUE"""),0)</f>
        <v>0</v>
      </c>
      <c r="X160" s="2">
        <f ca="1">IFERROR(__xludf.DUMMYFUNCTION("""COMPUTED_VALUE"""),0)</f>
        <v>0</v>
      </c>
      <c r="Y160" s="2">
        <f ca="1">IFERROR(__xludf.DUMMYFUNCTION("""COMPUTED_VALUE"""),0)</f>
        <v>0</v>
      </c>
      <c r="Z160" s="2">
        <f ca="1">IFERROR(__xludf.DUMMYFUNCTION("""COMPUTED_VALUE"""),0)</f>
        <v>0</v>
      </c>
      <c r="AA160" s="2">
        <f ca="1">IFERROR(__xludf.DUMMYFUNCTION("""COMPUTED_VALUE"""),0)</f>
        <v>0</v>
      </c>
      <c r="AB160" s="2">
        <f ca="1">IFERROR(__xludf.DUMMYFUNCTION("""COMPUTED_VALUE"""),0)</f>
        <v>0</v>
      </c>
      <c r="AC160" s="2">
        <f ca="1">IFERROR(__xludf.DUMMYFUNCTION("""COMPUTED_VALUE"""),0)</f>
        <v>0</v>
      </c>
      <c r="AD160" s="2">
        <f ca="1">IFERROR(__xludf.DUMMYFUNCTION("""COMPUTED_VALUE"""),0)</f>
        <v>0</v>
      </c>
      <c r="AE160" s="2">
        <f ca="1">IFERROR(__xludf.DUMMYFUNCTION("""COMPUTED_VALUE"""),0)</f>
        <v>0</v>
      </c>
      <c r="AF160" s="2">
        <f ca="1">IFERROR(__xludf.DUMMYFUNCTION("""COMPUTED_VALUE"""),0)</f>
        <v>0</v>
      </c>
      <c r="AG160" s="2">
        <f ca="1">IFERROR(__xludf.DUMMYFUNCTION("""COMPUTED_VALUE"""),0)</f>
        <v>0</v>
      </c>
      <c r="AH160" s="2">
        <f ca="1">IFERROR(__xludf.DUMMYFUNCTION("""COMPUTED_VALUE"""),0)</f>
        <v>0</v>
      </c>
      <c r="AI160" s="2">
        <f ca="1">IFERROR(__xludf.DUMMYFUNCTION("""COMPUTED_VALUE"""),0)</f>
        <v>0</v>
      </c>
      <c r="AJ160" s="2">
        <f ca="1">IFERROR(__xludf.DUMMYFUNCTION("""COMPUTED_VALUE"""),0)</f>
        <v>0</v>
      </c>
      <c r="AK160" s="2">
        <f ca="1">IFERROR(__xludf.DUMMYFUNCTION("""COMPUTED_VALUE"""),0)</f>
        <v>0</v>
      </c>
      <c r="AL160" s="2">
        <f ca="1">IFERROR(__xludf.DUMMYFUNCTION("""COMPUTED_VALUE"""),0)</f>
        <v>0</v>
      </c>
      <c r="AM160" s="2">
        <f ca="1">IFERROR(__xludf.DUMMYFUNCTION("""COMPUTED_VALUE"""),0)</f>
        <v>0</v>
      </c>
      <c r="AN160" s="2">
        <f ca="1">IFERROR(__xludf.DUMMYFUNCTION("""COMPUTED_VALUE"""),0)</f>
        <v>0</v>
      </c>
      <c r="AO160" s="2">
        <f ca="1">IFERROR(__xludf.DUMMYFUNCTION("""COMPUTED_VALUE"""),0)</f>
        <v>0</v>
      </c>
      <c r="AP160" s="2">
        <f ca="1">IFERROR(__xludf.DUMMYFUNCTION("""COMPUTED_VALUE"""),0)</f>
        <v>0</v>
      </c>
      <c r="AQ160" s="2">
        <f ca="1">IFERROR(__xludf.DUMMYFUNCTION("""COMPUTED_VALUE"""),0)</f>
        <v>0</v>
      </c>
      <c r="AR160" s="2">
        <f ca="1">IFERROR(__xludf.DUMMYFUNCTION("""COMPUTED_VALUE"""),0)</f>
        <v>0</v>
      </c>
      <c r="AS160" s="2">
        <f ca="1">IFERROR(__xludf.DUMMYFUNCTION("""COMPUTED_VALUE"""),0)</f>
        <v>0</v>
      </c>
      <c r="AT160" s="2">
        <f ca="1">IFERROR(__xludf.DUMMYFUNCTION("""COMPUTED_VALUE"""),0)</f>
        <v>0</v>
      </c>
      <c r="AU160" s="2">
        <f ca="1">IFERROR(__xludf.DUMMYFUNCTION("""COMPUTED_VALUE"""),1)</f>
        <v>1</v>
      </c>
    </row>
    <row r="161" spans="1:47" ht="12.5" x14ac:dyDescent="0.25">
      <c r="A161" s="2" t="str">
        <f ca="1">IFERROR(__xludf.DUMMYFUNCTION("""COMPUTED_VALUE"""),"Contra Costa County, CA")</f>
        <v>Contra Costa County, CA</v>
      </c>
      <c r="B161" s="2" t="str">
        <f ca="1">IFERROR(__xludf.DUMMYFUNCTION("""COMPUTED_VALUE"""),"US")</f>
        <v>US</v>
      </c>
      <c r="C161" s="2">
        <f ca="1">IFERROR(__xludf.DUMMYFUNCTION("""COMPUTED_VALUE"""),37.8534)</f>
        <v>37.853400000000001</v>
      </c>
      <c r="D161" s="2">
        <f ca="1">IFERROR(__xludf.DUMMYFUNCTION("""COMPUTED_VALUE"""),-121.9018)</f>
        <v>-121.90179999999999</v>
      </c>
      <c r="E161" s="2">
        <f ca="1">IFERROR(__xludf.DUMMYFUNCTION("""COMPUTED_VALUE"""),0)</f>
        <v>0</v>
      </c>
      <c r="F161" s="2">
        <f ca="1">IFERROR(__xludf.DUMMYFUNCTION("""COMPUTED_VALUE"""),0)</f>
        <v>0</v>
      </c>
      <c r="G161" s="2">
        <f ca="1">IFERROR(__xludf.DUMMYFUNCTION("""COMPUTED_VALUE"""),0)</f>
        <v>0</v>
      </c>
      <c r="H161" s="2">
        <f ca="1">IFERROR(__xludf.DUMMYFUNCTION("""COMPUTED_VALUE"""),0)</f>
        <v>0</v>
      </c>
      <c r="I161" s="2">
        <f ca="1">IFERROR(__xludf.DUMMYFUNCTION("""COMPUTED_VALUE"""),0)</f>
        <v>0</v>
      </c>
      <c r="J161" s="2">
        <f ca="1">IFERROR(__xludf.DUMMYFUNCTION("""COMPUTED_VALUE"""),0)</f>
        <v>0</v>
      </c>
      <c r="K161" s="2">
        <f ca="1">IFERROR(__xludf.DUMMYFUNCTION("""COMPUTED_VALUE"""),0)</f>
        <v>0</v>
      </c>
      <c r="L161" s="2">
        <f ca="1">IFERROR(__xludf.DUMMYFUNCTION("""COMPUTED_VALUE"""),0)</f>
        <v>0</v>
      </c>
      <c r="M161" s="2">
        <f ca="1">IFERROR(__xludf.DUMMYFUNCTION("""COMPUTED_VALUE"""),0)</f>
        <v>0</v>
      </c>
      <c r="N161" s="2">
        <f ca="1">IFERROR(__xludf.DUMMYFUNCTION("""COMPUTED_VALUE"""),0)</f>
        <v>0</v>
      </c>
      <c r="O161" s="2">
        <f ca="1">IFERROR(__xludf.DUMMYFUNCTION("""COMPUTED_VALUE"""),0)</f>
        <v>0</v>
      </c>
      <c r="P161" s="2">
        <f ca="1">IFERROR(__xludf.DUMMYFUNCTION("""COMPUTED_VALUE"""),0)</f>
        <v>0</v>
      </c>
      <c r="Q161" s="2">
        <f ca="1">IFERROR(__xludf.DUMMYFUNCTION("""COMPUTED_VALUE"""),0)</f>
        <v>0</v>
      </c>
      <c r="R161" s="2">
        <f ca="1">IFERROR(__xludf.DUMMYFUNCTION("""COMPUTED_VALUE"""),0)</f>
        <v>0</v>
      </c>
      <c r="S161" s="2">
        <f ca="1">IFERROR(__xludf.DUMMYFUNCTION("""COMPUTED_VALUE"""),0)</f>
        <v>0</v>
      </c>
      <c r="T161" s="2">
        <f ca="1">IFERROR(__xludf.DUMMYFUNCTION("""COMPUTED_VALUE"""),0)</f>
        <v>0</v>
      </c>
      <c r="U161" s="2">
        <f ca="1">IFERROR(__xludf.DUMMYFUNCTION("""COMPUTED_VALUE"""),0)</f>
        <v>0</v>
      </c>
      <c r="V161" s="2">
        <f ca="1">IFERROR(__xludf.DUMMYFUNCTION("""COMPUTED_VALUE"""),0)</f>
        <v>0</v>
      </c>
      <c r="W161" s="2">
        <f ca="1">IFERROR(__xludf.DUMMYFUNCTION("""COMPUTED_VALUE"""),0)</f>
        <v>0</v>
      </c>
      <c r="X161" s="2">
        <f ca="1">IFERROR(__xludf.DUMMYFUNCTION("""COMPUTED_VALUE"""),0)</f>
        <v>0</v>
      </c>
      <c r="Y161" s="2">
        <f ca="1">IFERROR(__xludf.DUMMYFUNCTION("""COMPUTED_VALUE"""),0)</f>
        <v>0</v>
      </c>
      <c r="Z161" s="2">
        <f ca="1">IFERROR(__xludf.DUMMYFUNCTION("""COMPUTED_VALUE"""),0)</f>
        <v>0</v>
      </c>
      <c r="AA161" s="2">
        <f ca="1">IFERROR(__xludf.DUMMYFUNCTION("""COMPUTED_VALUE"""),0)</f>
        <v>0</v>
      </c>
      <c r="AB161" s="2">
        <f ca="1">IFERROR(__xludf.DUMMYFUNCTION("""COMPUTED_VALUE"""),0)</f>
        <v>0</v>
      </c>
      <c r="AC161" s="2">
        <f ca="1">IFERROR(__xludf.DUMMYFUNCTION("""COMPUTED_VALUE"""),0)</f>
        <v>0</v>
      </c>
      <c r="AD161" s="2">
        <f ca="1">IFERROR(__xludf.DUMMYFUNCTION("""COMPUTED_VALUE"""),0)</f>
        <v>0</v>
      </c>
      <c r="AE161" s="2">
        <f ca="1">IFERROR(__xludf.DUMMYFUNCTION("""COMPUTED_VALUE"""),0)</f>
        <v>0</v>
      </c>
      <c r="AF161" s="2">
        <f ca="1">IFERROR(__xludf.DUMMYFUNCTION("""COMPUTED_VALUE"""),0)</f>
        <v>0</v>
      </c>
      <c r="AG161" s="2">
        <f ca="1">IFERROR(__xludf.DUMMYFUNCTION("""COMPUTED_VALUE"""),0)</f>
        <v>0</v>
      </c>
      <c r="AH161" s="2">
        <f ca="1">IFERROR(__xludf.DUMMYFUNCTION("""COMPUTED_VALUE"""),0)</f>
        <v>0</v>
      </c>
      <c r="AI161" s="2">
        <f ca="1">IFERROR(__xludf.DUMMYFUNCTION("""COMPUTED_VALUE"""),0)</f>
        <v>0</v>
      </c>
      <c r="AJ161" s="2">
        <f ca="1">IFERROR(__xludf.DUMMYFUNCTION("""COMPUTED_VALUE"""),0)</f>
        <v>0</v>
      </c>
      <c r="AK161" s="2">
        <f ca="1">IFERROR(__xludf.DUMMYFUNCTION("""COMPUTED_VALUE"""),0)</f>
        <v>0</v>
      </c>
      <c r="AL161" s="2">
        <f ca="1">IFERROR(__xludf.DUMMYFUNCTION("""COMPUTED_VALUE"""),0)</f>
        <v>0</v>
      </c>
      <c r="AM161" s="2">
        <f ca="1">IFERROR(__xludf.DUMMYFUNCTION("""COMPUTED_VALUE"""),0)</f>
        <v>0</v>
      </c>
      <c r="AN161" s="2">
        <f ca="1">IFERROR(__xludf.DUMMYFUNCTION("""COMPUTED_VALUE"""),0)</f>
        <v>0</v>
      </c>
      <c r="AO161" s="2">
        <f ca="1">IFERROR(__xludf.DUMMYFUNCTION("""COMPUTED_VALUE"""),0)</f>
        <v>0</v>
      </c>
      <c r="AP161" s="2">
        <f ca="1">IFERROR(__xludf.DUMMYFUNCTION("""COMPUTED_VALUE"""),0)</f>
        <v>0</v>
      </c>
      <c r="AQ161" s="2">
        <f ca="1">IFERROR(__xludf.DUMMYFUNCTION("""COMPUTED_VALUE"""),0)</f>
        <v>0</v>
      </c>
      <c r="AR161" s="2">
        <f ca="1">IFERROR(__xludf.DUMMYFUNCTION("""COMPUTED_VALUE"""),0)</f>
        <v>0</v>
      </c>
      <c r="AS161" s="2">
        <f ca="1">IFERROR(__xludf.DUMMYFUNCTION("""COMPUTED_VALUE"""),0)</f>
        <v>0</v>
      </c>
      <c r="AT161" s="2">
        <f ca="1">IFERROR(__xludf.DUMMYFUNCTION("""COMPUTED_VALUE"""),0)</f>
        <v>0</v>
      </c>
      <c r="AU161" s="2">
        <f ca="1">IFERROR(__xludf.DUMMYFUNCTION("""COMPUTED_VALUE"""),1)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A9999"/>
    <outlinePr summaryBelow="0" summaryRight="0"/>
  </sheetPr>
  <dimension ref="A1:BE161"/>
  <sheetViews>
    <sheetView topLeftCell="C1" workbookViewId="0"/>
  </sheetViews>
  <sheetFormatPr defaultColWidth="14.453125" defaultRowHeight="15.75" customHeight="1" x14ac:dyDescent="0.25"/>
  <sheetData>
    <row r="1" spans="1:57" ht="15.75" customHeight="1" x14ac:dyDescent="0.25">
      <c r="A1" s="1" t="str">
        <f ca="1">IFERROR(__xludf.DUMMYFUNCTION("importdata(""https://raw.githubusercontent.com/CSSEGISandData/COVID-19/master/csse_covid_19_data/csse_covid_19_time_series/time_series_19-covid-Deaths.csv"")"),"Province/State")</f>
        <v>Province/State</v>
      </c>
      <c r="B1" s="1" t="str">
        <f ca="1">IFERROR(__xludf.DUMMYFUNCTION("""COMPUTED_VALUE"""),"Country/Region")</f>
        <v>Country/Region</v>
      </c>
      <c r="C1" s="1" t="str">
        <f ca="1">IFERROR(__xludf.DUMMYFUNCTION("""COMPUTED_VALUE"""),"Lat")</f>
        <v>Lat</v>
      </c>
      <c r="D1" s="1" t="str">
        <f ca="1">IFERROR(__xludf.DUMMYFUNCTION("""COMPUTED_VALUE"""),"Long")</f>
        <v>Long</v>
      </c>
      <c r="E1" s="1">
        <f ca="1">IFERROR(__xludf.DUMMYFUNCTION("""COMPUTED_VALUE"""),43852)</f>
        <v>43852</v>
      </c>
      <c r="F1" s="1">
        <f ca="1">IFERROR(__xludf.DUMMYFUNCTION("""COMPUTED_VALUE"""),43853)</f>
        <v>43853</v>
      </c>
      <c r="G1" s="1">
        <f ca="1">IFERROR(__xludf.DUMMYFUNCTION("""COMPUTED_VALUE"""),43854)</f>
        <v>43854</v>
      </c>
      <c r="H1" s="1">
        <f ca="1">IFERROR(__xludf.DUMMYFUNCTION("""COMPUTED_VALUE"""),43855)</f>
        <v>43855</v>
      </c>
      <c r="I1" s="1">
        <f ca="1">IFERROR(__xludf.DUMMYFUNCTION("""COMPUTED_VALUE"""),43856)</f>
        <v>43856</v>
      </c>
      <c r="J1" s="1">
        <f ca="1">IFERROR(__xludf.DUMMYFUNCTION("""COMPUTED_VALUE"""),43857)</f>
        <v>43857</v>
      </c>
      <c r="K1" s="1">
        <f ca="1">IFERROR(__xludf.DUMMYFUNCTION("""COMPUTED_VALUE"""),43858)</f>
        <v>43858</v>
      </c>
      <c r="L1" s="1">
        <f ca="1">IFERROR(__xludf.DUMMYFUNCTION("""COMPUTED_VALUE"""),43859)</f>
        <v>43859</v>
      </c>
      <c r="M1" s="1">
        <f ca="1">IFERROR(__xludf.DUMMYFUNCTION("""COMPUTED_VALUE"""),43860)</f>
        <v>43860</v>
      </c>
      <c r="N1" s="1">
        <f ca="1">IFERROR(__xludf.DUMMYFUNCTION("""COMPUTED_VALUE"""),43861)</f>
        <v>43861</v>
      </c>
      <c r="O1" s="1">
        <f ca="1">IFERROR(__xludf.DUMMYFUNCTION("""COMPUTED_VALUE"""),43862)</f>
        <v>43862</v>
      </c>
      <c r="P1" s="1">
        <f ca="1">IFERROR(__xludf.DUMMYFUNCTION("""COMPUTED_VALUE"""),43863)</f>
        <v>43863</v>
      </c>
      <c r="Q1" s="1">
        <f ca="1">IFERROR(__xludf.DUMMYFUNCTION("""COMPUTED_VALUE"""),43864)</f>
        <v>43864</v>
      </c>
      <c r="R1" s="1">
        <f ca="1">IFERROR(__xludf.DUMMYFUNCTION("""COMPUTED_VALUE"""),43865)</f>
        <v>43865</v>
      </c>
      <c r="S1" s="1">
        <f ca="1">IFERROR(__xludf.DUMMYFUNCTION("""COMPUTED_VALUE"""),43866)</f>
        <v>43866</v>
      </c>
      <c r="T1" s="1">
        <f ca="1">IFERROR(__xludf.DUMMYFUNCTION("""COMPUTED_VALUE"""),43867)</f>
        <v>43867</v>
      </c>
      <c r="U1" s="1">
        <f ca="1">IFERROR(__xludf.DUMMYFUNCTION("""COMPUTED_VALUE"""),43868)</f>
        <v>43868</v>
      </c>
      <c r="V1" s="1">
        <f ca="1">IFERROR(__xludf.DUMMYFUNCTION("""COMPUTED_VALUE"""),43869)</f>
        <v>43869</v>
      </c>
      <c r="W1" s="1">
        <f ca="1">IFERROR(__xludf.DUMMYFUNCTION("""COMPUTED_VALUE"""),43870)</f>
        <v>43870</v>
      </c>
      <c r="X1" s="1">
        <f ca="1">IFERROR(__xludf.DUMMYFUNCTION("""COMPUTED_VALUE"""),43871)</f>
        <v>43871</v>
      </c>
      <c r="Y1" s="1">
        <f ca="1">IFERROR(__xludf.DUMMYFUNCTION("""COMPUTED_VALUE"""),43872)</f>
        <v>43872</v>
      </c>
      <c r="Z1" s="1">
        <f ca="1">IFERROR(__xludf.DUMMYFUNCTION("""COMPUTED_VALUE"""),43873)</f>
        <v>43873</v>
      </c>
      <c r="AA1" s="1">
        <f ca="1">IFERROR(__xludf.DUMMYFUNCTION("""COMPUTED_VALUE"""),43874)</f>
        <v>43874</v>
      </c>
      <c r="AB1" s="1">
        <f ca="1">IFERROR(__xludf.DUMMYFUNCTION("""COMPUTED_VALUE"""),43875)</f>
        <v>43875</v>
      </c>
      <c r="AC1" s="1">
        <f ca="1">IFERROR(__xludf.DUMMYFUNCTION("""COMPUTED_VALUE"""),43876)</f>
        <v>43876</v>
      </c>
      <c r="AD1" s="1">
        <f ca="1">IFERROR(__xludf.DUMMYFUNCTION("""COMPUTED_VALUE"""),43877)</f>
        <v>43877</v>
      </c>
      <c r="AE1" s="1">
        <f ca="1">IFERROR(__xludf.DUMMYFUNCTION("""COMPUTED_VALUE"""),43878)</f>
        <v>43878</v>
      </c>
      <c r="AF1" s="1">
        <f ca="1">IFERROR(__xludf.DUMMYFUNCTION("""COMPUTED_VALUE"""),43879)</f>
        <v>43879</v>
      </c>
      <c r="AG1" s="1">
        <f ca="1">IFERROR(__xludf.DUMMYFUNCTION("""COMPUTED_VALUE"""),43880)</f>
        <v>43880</v>
      </c>
      <c r="AH1" s="1">
        <f ca="1">IFERROR(__xludf.DUMMYFUNCTION("""COMPUTED_VALUE"""),43881)</f>
        <v>43881</v>
      </c>
      <c r="AI1" s="1">
        <f ca="1">IFERROR(__xludf.DUMMYFUNCTION("""COMPUTED_VALUE"""),43882)</f>
        <v>43882</v>
      </c>
      <c r="AJ1" s="1">
        <f ca="1">IFERROR(__xludf.DUMMYFUNCTION("""COMPUTED_VALUE"""),43883)</f>
        <v>43883</v>
      </c>
      <c r="AK1" s="1">
        <f ca="1">IFERROR(__xludf.DUMMYFUNCTION("""COMPUTED_VALUE"""),43884)</f>
        <v>43884</v>
      </c>
      <c r="AL1" s="1">
        <f ca="1">IFERROR(__xludf.DUMMYFUNCTION("""COMPUTED_VALUE"""),43885)</f>
        <v>43885</v>
      </c>
      <c r="AM1" s="1">
        <f ca="1">IFERROR(__xludf.DUMMYFUNCTION("""COMPUTED_VALUE"""),43886)</f>
        <v>43886</v>
      </c>
      <c r="AN1" s="1">
        <f ca="1">IFERROR(__xludf.DUMMYFUNCTION("""COMPUTED_VALUE"""),43887)</f>
        <v>43887</v>
      </c>
      <c r="AO1" s="1">
        <f ca="1">IFERROR(__xludf.DUMMYFUNCTION("""COMPUTED_VALUE"""),43888)</f>
        <v>43888</v>
      </c>
      <c r="AP1" s="1">
        <f ca="1">IFERROR(__xludf.DUMMYFUNCTION("""COMPUTED_VALUE"""),43889)</f>
        <v>43889</v>
      </c>
      <c r="AQ1" s="1">
        <f ca="1">IFERROR(__xludf.DUMMYFUNCTION("""COMPUTED_VALUE"""),43890)</f>
        <v>43890</v>
      </c>
      <c r="AR1" s="1">
        <f ca="1">IFERROR(__xludf.DUMMYFUNCTION("""COMPUTED_VALUE"""),43891)</f>
        <v>43891</v>
      </c>
      <c r="AS1" s="1">
        <f ca="1">IFERROR(__xludf.DUMMYFUNCTION("""COMPUTED_VALUE"""),43892)</f>
        <v>43892</v>
      </c>
      <c r="AT1" s="1">
        <f ca="1">IFERROR(__xludf.DUMMYFUNCTION("""COMPUTED_VALUE"""),43893)</f>
        <v>43893</v>
      </c>
      <c r="AU1" s="1">
        <f ca="1">IFERROR(__xludf.DUMMYFUNCTION("""COMPUTED_VALUE"""),43894)</f>
        <v>43894</v>
      </c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15.75" customHeight="1" x14ac:dyDescent="0.25">
      <c r="A2" s="2" t="str">
        <f ca="1">IFERROR(__xludf.DUMMYFUNCTION("""COMPUTED_VALUE"""),"Anhui")</f>
        <v>Anhui</v>
      </c>
      <c r="B2" s="2" t="str">
        <f ca="1">IFERROR(__xludf.DUMMYFUNCTION("""COMPUTED_VALUE"""),"Mainland China")</f>
        <v>Mainland China</v>
      </c>
      <c r="C2" s="2">
        <f ca="1">IFERROR(__xludf.DUMMYFUNCTION("""COMPUTED_VALUE"""),31.8257)</f>
        <v>31.825700000000001</v>
      </c>
      <c r="D2" s="2">
        <f ca="1">IFERROR(__xludf.DUMMYFUNCTION("""COMPUTED_VALUE"""),117.2264)</f>
        <v>117.2264</v>
      </c>
      <c r="E2" s="2">
        <f ca="1">IFERROR(__xludf.DUMMYFUNCTION("""COMPUTED_VALUE"""),0)</f>
        <v>0</v>
      </c>
      <c r="F2" s="2">
        <f ca="1">IFERROR(__xludf.DUMMYFUNCTION("""COMPUTED_VALUE"""),0)</f>
        <v>0</v>
      </c>
      <c r="G2" s="2">
        <f ca="1">IFERROR(__xludf.DUMMYFUNCTION("""COMPUTED_VALUE"""),0)</f>
        <v>0</v>
      </c>
      <c r="H2" s="2">
        <f ca="1">IFERROR(__xludf.DUMMYFUNCTION("""COMPUTED_VALUE"""),0)</f>
        <v>0</v>
      </c>
      <c r="I2" s="2">
        <f ca="1">IFERROR(__xludf.DUMMYFUNCTION("""COMPUTED_VALUE"""),0)</f>
        <v>0</v>
      </c>
      <c r="J2" s="2">
        <f ca="1">IFERROR(__xludf.DUMMYFUNCTION("""COMPUTED_VALUE"""),0)</f>
        <v>0</v>
      </c>
      <c r="K2" s="2">
        <f ca="1">IFERROR(__xludf.DUMMYFUNCTION("""COMPUTED_VALUE"""),0)</f>
        <v>0</v>
      </c>
      <c r="L2" s="2">
        <f ca="1">IFERROR(__xludf.DUMMYFUNCTION("""COMPUTED_VALUE"""),0)</f>
        <v>0</v>
      </c>
      <c r="M2" s="2">
        <f ca="1">IFERROR(__xludf.DUMMYFUNCTION("""COMPUTED_VALUE"""),0)</f>
        <v>0</v>
      </c>
      <c r="N2" s="2">
        <f ca="1">IFERROR(__xludf.DUMMYFUNCTION("""COMPUTED_VALUE"""),0)</f>
        <v>0</v>
      </c>
      <c r="O2" s="2">
        <f ca="1">IFERROR(__xludf.DUMMYFUNCTION("""COMPUTED_VALUE"""),0)</f>
        <v>0</v>
      </c>
      <c r="P2" s="2">
        <f ca="1">IFERROR(__xludf.DUMMYFUNCTION("""COMPUTED_VALUE"""),0)</f>
        <v>0</v>
      </c>
      <c r="Q2" s="2">
        <f ca="1">IFERROR(__xludf.DUMMYFUNCTION("""COMPUTED_VALUE"""),0)</f>
        <v>0</v>
      </c>
      <c r="R2" s="2">
        <f ca="1">IFERROR(__xludf.DUMMYFUNCTION("""COMPUTED_VALUE"""),0)</f>
        <v>0</v>
      </c>
      <c r="S2" s="2">
        <f ca="1">IFERROR(__xludf.DUMMYFUNCTION("""COMPUTED_VALUE"""),0)</f>
        <v>0</v>
      </c>
      <c r="T2" s="2">
        <f ca="1">IFERROR(__xludf.DUMMYFUNCTION("""COMPUTED_VALUE"""),0)</f>
        <v>0</v>
      </c>
      <c r="U2" s="2">
        <f ca="1">IFERROR(__xludf.DUMMYFUNCTION("""COMPUTED_VALUE"""),0)</f>
        <v>0</v>
      </c>
      <c r="V2" s="2">
        <f ca="1">IFERROR(__xludf.DUMMYFUNCTION("""COMPUTED_VALUE"""),0)</f>
        <v>0</v>
      </c>
      <c r="W2" s="2">
        <f ca="1">IFERROR(__xludf.DUMMYFUNCTION("""COMPUTED_VALUE"""),1)</f>
        <v>1</v>
      </c>
      <c r="X2" s="2">
        <f ca="1">IFERROR(__xludf.DUMMYFUNCTION("""COMPUTED_VALUE"""),3)</f>
        <v>3</v>
      </c>
      <c r="Y2" s="2">
        <f ca="1">IFERROR(__xludf.DUMMYFUNCTION("""COMPUTED_VALUE"""),4)</f>
        <v>4</v>
      </c>
      <c r="Z2" s="2">
        <f ca="1">IFERROR(__xludf.DUMMYFUNCTION("""COMPUTED_VALUE"""),4)</f>
        <v>4</v>
      </c>
      <c r="AA2" s="2">
        <f ca="1">IFERROR(__xludf.DUMMYFUNCTION("""COMPUTED_VALUE"""),5)</f>
        <v>5</v>
      </c>
      <c r="AB2" s="2">
        <f ca="1">IFERROR(__xludf.DUMMYFUNCTION("""COMPUTED_VALUE"""),6)</f>
        <v>6</v>
      </c>
      <c r="AC2" s="2">
        <f ca="1">IFERROR(__xludf.DUMMYFUNCTION("""COMPUTED_VALUE"""),6)</f>
        <v>6</v>
      </c>
      <c r="AD2" s="2">
        <f ca="1">IFERROR(__xludf.DUMMYFUNCTION("""COMPUTED_VALUE"""),6)</f>
        <v>6</v>
      </c>
      <c r="AE2" s="2">
        <f ca="1">IFERROR(__xludf.DUMMYFUNCTION("""COMPUTED_VALUE"""),6)</f>
        <v>6</v>
      </c>
      <c r="AF2" s="2">
        <f ca="1">IFERROR(__xludf.DUMMYFUNCTION("""COMPUTED_VALUE"""),6)</f>
        <v>6</v>
      </c>
      <c r="AG2" s="2">
        <f ca="1">IFERROR(__xludf.DUMMYFUNCTION("""COMPUTED_VALUE"""),6)</f>
        <v>6</v>
      </c>
      <c r="AH2" s="2">
        <f ca="1">IFERROR(__xludf.DUMMYFUNCTION("""COMPUTED_VALUE"""),6)</f>
        <v>6</v>
      </c>
      <c r="AI2" s="2">
        <f ca="1">IFERROR(__xludf.DUMMYFUNCTION("""COMPUTED_VALUE"""),6)</f>
        <v>6</v>
      </c>
      <c r="AJ2" s="2">
        <f ca="1">IFERROR(__xludf.DUMMYFUNCTION("""COMPUTED_VALUE"""),6)</f>
        <v>6</v>
      </c>
      <c r="AK2" s="2">
        <f ca="1">IFERROR(__xludf.DUMMYFUNCTION("""COMPUTED_VALUE"""),6)</f>
        <v>6</v>
      </c>
      <c r="AL2" s="2">
        <f ca="1">IFERROR(__xludf.DUMMYFUNCTION("""COMPUTED_VALUE"""),6)</f>
        <v>6</v>
      </c>
      <c r="AM2" s="2">
        <f ca="1">IFERROR(__xludf.DUMMYFUNCTION("""COMPUTED_VALUE"""),6)</f>
        <v>6</v>
      </c>
      <c r="AN2" s="2">
        <f ca="1">IFERROR(__xludf.DUMMYFUNCTION("""COMPUTED_VALUE"""),6)</f>
        <v>6</v>
      </c>
      <c r="AO2" s="2">
        <f ca="1">IFERROR(__xludf.DUMMYFUNCTION("""COMPUTED_VALUE"""),6)</f>
        <v>6</v>
      </c>
      <c r="AP2" s="2">
        <f ca="1">IFERROR(__xludf.DUMMYFUNCTION("""COMPUTED_VALUE"""),6)</f>
        <v>6</v>
      </c>
      <c r="AQ2" s="2">
        <f ca="1">IFERROR(__xludf.DUMMYFUNCTION("""COMPUTED_VALUE"""),6)</f>
        <v>6</v>
      </c>
      <c r="AR2" s="2">
        <f ca="1">IFERROR(__xludf.DUMMYFUNCTION("""COMPUTED_VALUE"""),6)</f>
        <v>6</v>
      </c>
      <c r="AS2" s="2">
        <f ca="1">IFERROR(__xludf.DUMMYFUNCTION("""COMPUTED_VALUE"""),6)</f>
        <v>6</v>
      </c>
      <c r="AT2" s="2">
        <f ca="1">IFERROR(__xludf.DUMMYFUNCTION("""COMPUTED_VALUE"""),6)</f>
        <v>6</v>
      </c>
      <c r="AU2" s="2">
        <f ca="1">IFERROR(__xludf.DUMMYFUNCTION("""COMPUTED_VALUE"""),6)</f>
        <v>6</v>
      </c>
    </row>
    <row r="3" spans="1:57" ht="15.75" customHeight="1" x14ac:dyDescent="0.25">
      <c r="A3" s="2" t="str">
        <f ca="1">IFERROR(__xludf.DUMMYFUNCTION("""COMPUTED_VALUE"""),"Beijing")</f>
        <v>Beijing</v>
      </c>
      <c r="B3" s="2" t="str">
        <f ca="1">IFERROR(__xludf.DUMMYFUNCTION("""COMPUTED_VALUE"""),"Mainland China")</f>
        <v>Mainland China</v>
      </c>
      <c r="C3" s="2">
        <f ca="1">IFERROR(__xludf.DUMMYFUNCTION("""COMPUTED_VALUE"""),40.1824)</f>
        <v>40.182400000000001</v>
      </c>
      <c r="D3" s="2">
        <f ca="1">IFERROR(__xludf.DUMMYFUNCTION("""COMPUTED_VALUE"""),116.4142)</f>
        <v>116.41419999999999</v>
      </c>
      <c r="E3" s="2">
        <f ca="1">IFERROR(__xludf.DUMMYFUNCTION("""COMPUTED_VALUE"""),0)</f>
        <v>0</v>
      </c>
      <c r="F3" s="2">
        <f ca="1">IFERROR(__xludf.DUMMYFUNCTION("""COMPUTED_VALUE"""),0)</f>
        <v>0</v>
      </c>
      <c r="G3" s="2">
        <f ca="1">IFERROR(__xludf.DUMMYFUNCTION("""COMPUTED_VALUE"""),0)</f>
        <v>0</v>
      </c>
      <c r="H3" s="2">
        <f ca="1">IFERROR(__xludf.DUMMYFUNCTION("""COMPUTED_VALUE"""),0)</f>
        <v>0</v>
      </c>
      <c r="I3" s="2">
        <f ca="1">IFERROR(__xludf.DUMMYFUNCTION("""COMPUTED_VALUE"""),0)</f>
        <v>0</v>
      </c>
      <c r="J3" s="2">
        <f ca="1">IFERROR(__xludf.DUMMYFUNCTION("""COMPUTED_VALUE"""),1)</f>
        <v>1</v>
      </c>
      <c r="K3" s="2">
        <f ca="1">IFERROR(__xludf.DUMMYFUNCTION("""COMPUTED_VALUE"""),1)</f>
        <v>1</v>
      </c>
      <c r="L3" s="2">
        <f ca="1">IFERROR(__xludf.DUMMYFUNCTION("""COMPUTED_VALUE"""),1)</f>
        <v>1</v>
      </c>
      <c r="M3" s="2">
        <f ca="1">IFERROR(__xludf.DUMMYFUNCTION("""COMPUTED_VALUE"""),1)</f>
        <v>1</v>
      </c>
      <c r="N3" s="2">
        <f ca="1">IFERROR(__xludf.DUMMYFUNCTION("""COMPUTED_VALUE"""),1)</f>
        <v>1</v>
      </c>
      <c r="O3" s="2">
        <f ca="1">IFERROR(__xludf.DUMMYFUNCTION("""COMPUTED_VALUE"""),1)</f>
        <v>1</v>
      </c>
      <c r="P3" s="2">
        <f ca="1">IFERROR(__xludf.DUMMYFUNCTION("""COMPUTED_VALUE"""),1)</f>
        <v>1</v>
      </c>
      <c r="Q3" s="2">
        <f ca="1">IFERROR(__xludf.DUMMYFUNCTION("""COMPUTED_VALUE"""),1)</f>
        <v>1</v>
      </c>
      <c r="R3" s="2">
        <f ca="1">IFERROR(__xludf.DUMMYFUNCTION("""COMPUTED_VALUE"""),1)</f>
        <v>1</v>
      </c>
      <c r="S3" s="2">
        <f ca="1">IFERROR(__xludf.DUMMYFUNCTION("""COMPUTED_VALUE"""),1)</f>
        <v>1</v>
      </c>
      <c r="T3" s="2">
        <f ca="1">IFERROR(__xludf.DUMMYFUNCTION("""COMPUTED_VALUE"""),1)</f>
        <v>1</v>
      </c>
      <c r="U3" s="2">
        <f ca="1">IFERROR(__xludf.DUMMYFUNCTION("""COMPUTED_VALUE"""),1)</f>
        <v>1</v>
      </c>
      <c r="V3" s="2">
        <f ca="1">IFERROR(__xludf.DUMMYFUNCTION("""COMPUTED_VALUE"""),2)</f>
        <v>2</v>
      </c>
      <c r="W3" s="2">
        <f ca="1">IFERROR(__xludf.DUMMYFUNCTION("""COMPUTED_VALUE"""),2)</f>
        <v>2</v>
      </c>
      <c r="X3" s="2">
        <f ca="1">IFERROR(__xludf.DUMMYFUNCTION("""COMPUTED_VALUE"""),2)</f>
        <v>2</v>
      </c>
      <c r="Y3" s="2">
        <f ca="1">IFERROR(__xludf.DUMMYFUNCTION("""COMPUTED_VALUE"""),3)</f>
        <v>3</v>
      </c>
      <c r="Z3" s="2">
        <f ca="1">IFERROR(__xludf.DUMMYFUNCTION("""COMPUTED_VALUE"""),3)</f>
        <v>3</v>
      </c>
      <c r="AA3" s="2">
        <f ca="1">IFERROR(__xludf.DUMMYFUNCTION("""COMPUTED_VALUE"""),3)</f>
        <v>3</v>
      </c>
      <c r="AB3" s="2">
        <f ca="1">IFERROR(__xludf.DUMMYFUNCTION("""COMPUTED_VALUE"""),3)</f>
        <v>3</v>
      </c>
      <c r="AC3" s="2">
        <f ca="1">IFERROR(__xludf.DUMMYFUNCTION("""COMPUTED_VALUE"""),4)</f>
        <v>4</v>
      </c>
      <c r="AD3" s="2">
        <f ca="1">IFERROR(__xludf.DUMMYFUNCTION("""COMPUTED_VALUE"""),4)</f>
        <v>4</v>
      </c>
      <c r="AE3" s="2">
        <f ca="1">IFERROR(__xludf.DUMMYFUNCTION("""COMPUTED_VALUE"""),4)</f>
        <v>4</v>
      </c>
      <c r="AF3" s="2">
        <f ca="1">IFERROR(__xludf.DUMMYFUNCTION("""COMPUTED_VALUE"""),4)</f>
        <v>4</v>
      </c>
      <c r="AG3" s="2">
        <f ca="1">IFERROR(__xludf.DUMMYFUNCTION("""COMPUTED_VALUE"""),4)</f>
        <v>4</v>
      </c>
      <c r="AH3" s="2">
        <f ca="1">IFERROR(__xludf.DUMMYFUNCTION("""COMPUTED_VALUE"""),4)</f>
        <v>4</v>
      </c>
      <c r="AI3" s="2">
        <f ca="1">IFERROR(__xludf.DUMMYFUNCTION("""COMPUTED_VALUE"""),4)</f>
        <v>4</v>
      </c>
      <c r="AJ3" s="2">
        <f ca="1">IFERROR(__xludf.DUMMYFUNCTION("""COMPUTED_VALUE"""),4)</f>
        <v>4</v>
      </c>
      <c r="AK3" s="2">
        <f ca="1">IFERROR(__xludf.DUMMYFUNCTION("""COMPUTED_VALUE"""),4)</f>
        <v>4</v>
      </c>
      <c r="AL3" s="2">
        <f ca="1">IFERROR(__xludf.DUMMYFUNCTION("""COMPUTED_VALUE"""),4)</f>
        <v>4</v>
      </c>
      <c r="AM3" s="2">
        <f ca="1">IFERROR(__xludf.DUMMYFUNCTION("""COMPUTED_VALUE"""),4)</f>
        <v>4</v>
      </c>
      <c r="AN3" s="2">
        <f ca="1">IFERROR(__xludf.DUMMYFUNCTION("""COMPUTED_VALUE"""),4)</f>
        <v>4</v>
      </c>
      <c r="AO3" s="2">
        <f ca="1">IFERROR(__xludf.DUMMYFUNCTION("""COMPUTED_VALUE"""),5)</f>
        <v>5</v>
      </c>
      <c r="AP3" s="2">
        <f ca="1">IFERROR(__xludf.DUMMYFUNCTION("""COMPUTED_VALUE"""),7)</f>
        <v>7</v>
      </c>
      <c r="AQ3" s="2">
        <f ca="1">IFERROR(__xludf.DUMMYFUNCTION("""COMPUTED_VALUE"""),8)</f>
        <v>8</v>
      </c>
      <c r="AR3" s="2">
        <f ca="1">IFERROR(__xludf.DUMMYFUNCTION("""COMPUTED_VALUE"""),8)</f>
        <v>8</v>
      </c>
      <c r="AS3" s="2">
        <f ca="1">IFERROR(__xludf.DUMMYFUNCTION("""COMPUTED_VALUE"""),8)</f>
        <v>8</v>
      </c>
      <c r="AT3" s="2">
        <f ca="1">IFERROR(__xludf.DUMMYFUNCTION("""COMPUTED_VALUE"""),8)</f>
        <v>8</v>
      </c>
      <c r="AU3" s="2">
        <f ca="1">IFERROR(__xludf.DUMMYFUNCTION("""COMPUTED_VALUE"""),8)</f>
        <v>8</v>
      </c>
    </row>
    <row r="4" spans="1:57" ht="15.75" customHeight="1" x14ac:dyDescent="0.25">
      <c r="A4" s="2" t="str">
        <f ca="1">IFERROR(__xludf.DUMMYFUNCTION("""COMPUTED_VALUE"""),"Chongqing")</f>
        <v>Chongqing</v>
      </c>
      <c r="B4" s="2" t="str">
        <f ca="1">IFERROR(__xludf.DUMMYFUNCTION("""COMPUTED_VALUE"""),"Mainland China")</f>
        <v>Mainland China</v>
      </c>
      <c r="C4" s="2">
        <f ca="1">IFERROR(__xludf.DUMMYFUNCTION("""COMPUTED_VALUE"""),30.0572)</f>
        <v>30.057200000000002</v>
      </c>
      <c r="D4" s="2">
        <f ca="1">IFERROR(__xludf.DUMMYFUNCTION("""COMPUTED_VALUE"""),107.874)</f>
        <v>107.874</v>
      </c>
      <c r="E4" s="2">
        <f ca="1">IFERROR(__xludf.DUMMYFUNCTION("""COMPUTED_VALUE"""),0)</f>
        <v>0</v>
      </c>
      <c r="F4" s="2">
        <f ca="1">IFERROR(__xludf.DUMMYFUNCTION("""COMPUTED_VALUE"""),0)</f>
        <v>0</v>
      </c>
      <c r="G4" s="2">
        <f ca="1">IFERROR(__xludf.DUMMYFUNCTION("""COMPUTED_VALUE"""),0)</f>
        <v>0</v>
      </c>
      <c r="H4" s="2">
        <f ca="1">IFERROR(__xludf.DUMMYFUNCTION("""COMPUTED_VALUE"""),0)</f>
        <v>0</v>
      </c>
      <c r="I4" s="2">
        <f ca="1">IFERROR(__xludf.DUMMYFUNCTION("""COMPUTED_VALUE"""),0)</f>
        <v>0</v>
      </c>
      <c r="J4" s="2">
        <f ca="1">IFERROR(__xludf.DUMMYFUNCTION("""COMPUTED_VALUE"""),0)</f>
        <v>0</v>
      </c>
      <c r="K4" s="2">
        <f ca="1">IFERROR(__xludf.DUMMYFUNCTION("""COMPUTED_VALUE"""),0)</f>
        <v>0</v>
      </c>
      <c r="L4" s="2">
        <f ca="1">IFERROR(__xludf.DUMMYFUNCTION("""COMPUTED_VALUE"""),0)</f>
        <v>0</v>
      </c>
      <c r="M4" s="2">
        <f ca="1">IFERROR(__xludf.DUMMYFUNCTION("""COMPUTED_VALUE"""),0)</f>
        <v>0</v>
      </c>
      <c r="N4" s="2">
        <f ca="1">IFERROR(__xludf.DUMMYFUNCTION("""COMPUTED_VALUE"""),0)</f>
        <v>0</v>
      </c>
      <c r="O4" s="2">
        <f ca="1">IFERROR(__xludf.DUMMYFUNCTION("""COMPUTED_VALUE"""),1)</f>
        <v>1</v>
      </c>
      <c r="P4" s="2">
        <f ca="1">IFERROR(__xludf.DUMMYFUNCTION("""COMPUTED_VALUE"""),2)</f>
        <v>2</v>
      </c>
      <c r="Q4" s="2">
        <f ca="1">IFERROR(__xludf.DUMMYFUNCTION("""COMPUTED_VALUE"""),2)</f>
        <v>2</v>
      </c>
      <c r="R4" s="2">
        <f ca="1">IFERROR(__xludf.DUMMYFUNCTION("""COMPUTED_VALUE"""),2)</f>
        <v>2</v>
      </c>
      <c r="S4" s="2">
        <f ca="1">IFERROR(__xludf.DUMMYFUNCTION("""COMPUTED_VALUE"""),2)</f>
        <v>2</v>
      </c>
      <c r="T4" s="2">
        <f ca="1">IFERROR(__xludf.DUMMYFUNCTION("""COMPUTED_VALUE"""),2)</f>
        <v>2</v>
      </c>
      <c r="U4" s="2">
        <f ca="1">IFERROR(__xludf.DUMMYFUNCTION("""COMPUTED_VALUE"""),2)</f>
        <v>2</v>
      </c>
      <c r="V4" s="2">
        <f ca="1">IFERROR(__xludf.DUMMYFUNCTION("""COMPUTED_VALUE"""),2)</f>
        <v>2</v>
      </c>
      <c r="W4" s="2">
        <f ca="1">IFERROR(__xludf.DUMMYFUNCTION("""COMPUTED_VALUE"""),2)</f>
        <v>2</v>
      </c>
      <c r="X4" s="2">
        <f ca="1">IFERROR(__xludf.DUMMYFUNCTION("""COMPUTED_VALUE"""),2)</f>
        <v>2</v>
      </c>
      <c r="Y4" s="2">
        <f ca="1">IFERROR(__xludf.DUMMYFUNCTION("""COMPUTED_VALUE"""),3)</f>
        <v>3</v>
      </c>
      <c r="Z4" s="2">
        <f ca="1">IFERROR(__xludf.DUMMYFUNCTION("""COMPUTED_VALUE"""),3)</f>
        <v>3</v>
      </c>
      <c r="AA4" s="2">
        <f ca="1">IFERROR(__xludf.DUMMYFUNCTION("""COMPUTED_VALUE"""),4)</f>
        <v>4</v>
      </c>
      <c r="AB4" s="2">
        <f ca="1">IFERROR(__xludf.DUMMYFUNCTION("""COMPUTED_VALUE"""),5)</f>
        <v>5</v>
      </c>
      <c r="AC4" s="2">
        <f ca="1">IFERROR(__xludf.DUMMYFUNCTION("""COMPUTED_VALUE"""),5)</f>
        <v>5</v>
      </c>
      <c r="AD4" s="2">
        <f ca="1">IFERROR(__xludf.DUMMYFUNCTION("""COMPUTED_VALUE"""),5)</f>
        <v>5</v>
      </c>
      <c r="AE4" s="2">
        <f ca="1">IFERROR(__xludf.DUMMYFUNCTION("""COMPUTED_VALUE"""),5)</f>
        <v>5</v>
      </c>
      <c r="AF4" s="2">
        <f ca="1">IFERROR(__xludf.DUMMYFUNCTION("""COMPUTED_VALUE"""),5)</f>
        <v>5</v>
      </c>
      <c r="AG4" s="2">
        <f ca="1">IFERROR(__xludf.DUMMYFUNCTION("""COMPUTED_VALUE"""),5)</f>
        <v>5</v>
      </c>
      <c r="AH4" s="2">
        <f ca="1">IFERROR(__xludf.DUMMYFUNCTION("""COMPUTED_VALUE"""),6)</f>
        <v>6</v>
      </c>
      <c r="AI4" s="2">
        <f ca="1">IFERROR(__xludf.DUMMYFUNCTION("""COMPUTED_VALUE"""),6)</f>
        <v>6</v>
      </c>
      <c r="AJ4" s="2">
        <f ca="1">IFERROR(__xludf.DUMMYFUNCTION("""COMPUTED_VALUE"""),6)</f>
        <v>6</v>
      </c>
      <c r="AK4" s="2">
        <f ca="1">IFERROR(__xludf.DUMMYFUNCTION("""COMPUTED_VALUE"""),6)</f>
        <v>6</v>
      </c>
      <c r="AL4" s="2">
        <f ca="1">IFERROR(__xludf.DUMMYFUNCTION("""COMPUTED_VALUE"""),6)</f>
        <v>6</v>
      </c>
      <c r="AM4" s="2">
        <f ca="1">IFERROR(__xludf.DUMMYFUNCTION("""COMPUTED_VALUE"""),6)</f>
        <v>6</v>
      </c>
      <c r="AN4" s="2">
        <f ca="1">IFERROR(__xludf.DUMMYFUNCTION("""COMPUTED_VALUE"""),6)</f>
        <v>6</v>
      </c>
      <c r="AO4" s="2">
        <f ca="1">IFERROR(__xludf.DUMMYFUNCTION("""COMPUTED_VALUE"""),6)</f>
        <v>6</v>
      </c>
      <c r="AP4" s="2">
        <f ca="1">IFERROR(__xludf.DUMMYFUNCTION("""COMPUTED_VALUE"""),6)</f>
        <v>6</v>
      </c>
      <c r="AQ4" s="2">
        <f ca="1">IFERROR(__xludf.DUMMYFUNCTION("""COMPUTED_VALUE"""),6)</f>
        <v>6</v>
      </c>
      <c r="AR4" s="2">
        <f ca="1">IFERROR(__xludf.DUMMYFUNCTION("""COMPUTED_VALUE"""),6)</f>
        <v>6</v>
      </c>
      <c r="AS4" s="2">
        <f ca="1">IFERROR(__xludf.DUMMYFUNCTION("""COMPUTED_VALUE"""),6)</f>
        <v>6</v>
      </c>
      <c r="AT4" s="2">
        <f ca="1">IFERROR(__xludf.DUMMYFUNCTION("""COMPUTED_VALUE"""),6)</f>
        <v>6</v>
      </c>
      <c r="AU4" s="2">
        <f ca="1">IFERROR(__xludf.DUMMYFUNCTION("""COMPUTED_VALUE"""),6)</f>
        <v>6</v>
      </c>
    </row>
    <row r="5" spans="1:57" ht="15.75" customHeight="1" x14ac:dyDescent="0.25">
      <c r="A5" s="2" t="str">
        <f ca="1">IFERROR(__xludf.DUMMYFUNCTION("""COMPUTED_VALUE"""),"Fujian")</f>
        <v>Fujian</v>
      </c>
      <c r="B5" s="2" t="str">
        <f ca="1">IFERROR(__xludf.DUMMYFUNCTION("""COMPUTED_VALUE"""),"Mainland China")</f>
        <v>Mainland China</v>
      </c>
      <c r="C5" s="2">
        <f ca="1">IFERROR(__xludf.DUMMYFUNCTION("""COMPUTED_VALUE"""),26.0789)</f>
        <v>26.078900000000001</v>
      </c>
      <c r="D5" s="2">
        <f ca="1">IFERROR(__xludf.DUMMYFUNCTION("""COMPUTED_VALUE"""),117.9874)</f>
        <v>117.98739999999999</v>
      </c>
      <c r="E5" s="2">
        <f ca="1">IFERROR(__xludf.DUMMYFUNCTION("""COMPUTED_VALUE"""),0)</f>
        <v>0</v>
      </c>
      <c r="F5" s="2">
        <f ca="1">IFERROR(__xludf.DUMMYFUNCTION("""COMPUTED_VALUE"""),0)</f>
        <v>0</v>
      </c>
      <c r="G5" s="2">
        <f ca="1">IFERROR(__xludf.DUMMYFUNCTION("""COMPUTED_VALUE"""),0)</f>
        <v>0</v>
      </c>
      <c r="H5" s="2">
        <f ca="1">IFERROR(__xludf.DUMMYFUNCTION("""COMPUTED_VALUE"""),0)</f>
        <v>0</v>
      </c>
      <c r="I5" s="2">
        <f ca="1">IFERROR(__xludf.DUMMYFUNCTION("""COMPUTED_VALUE"""),0)</f>
        <v>0</v>
      </c>
      <c r="J5" s="2">
        <f ca="1">IFERROR(__xludf.DUMMYFUNCTION("""COMPUTED_VALUE"""),0)</f>
        <v>0</v>
      </c>
      <c r="K5" s="2">
        <f ca="1">IFERROR(__xludf.DUMMYFUNCTION("""COMPUTED_VALUE"""),0)</f>
        <v>0</v>
      </c>
      <c r="L5" s="2">
        <f ca="1">IFERROR(__xludf.DUMMYFUNCTION("""COMPUTED_VALUE"""),0)</f>
        <v>0</v>
      </c>
      <c r="M5" s="2">
        <f ca="1">IFERROR(__xludf.DUMMYFUNCTION("""COMPUTED_VALUE"""),0)</f>
        <v>0</v>
      </c>
      <c r="N5" s="2">
        <f ca="1">IFERROR(__xludf.DUMMYFUNCTION("""COMPUTED_VALUE"""),0)</f>
        <v>0</v>
      </c>
      <c r="O5" s="2">
        <f ca="1">IFERROR(__xludf.DUMMYFUNCTION("""COMPUTED_VALUE"""),0)</f>
        <v>0</v>
      </c>
      <c r="P5" s="2">
        <f ca="1">IFERROR(__xludf.DUMMYFUNCTION("""COMPUTED_VALUE"""),0)</f>
        <v>0</v>
      </c>
      <c r="Q5" s="2">
        <f ca="1">IFERROR(__xludf.DUMMYFUNCTION("""COMPUTED_VALUE"""),0)</f>
        <v>0</v>
      </c>
      <c r="R5" s="2">
        <f ca="1">IFERROR(__xludf.DUMMYFUNCTION("""COMPUTED_VALUE"""),0)</f>
        <v>0</v>
      </c>
      <c r="S5" s="2">
        <f ca="1">IFERROR(__xludf.DUMMYFUNCTION("""COMPUTED_VALUE"""),0)</f>
        <v>0</v>
      </c>
      <c r="T5" s="2">
        <f ca="1">IFERROR(__xludf.DUMMYFUNCTION("""COMPUTED_VALUE"""),0)</f>
        <v>0</v>
      </c>
      <c r="U5" s="2">
        <f ca="1">IFERROR(__xludf.DUMMYFUNCTION("""COMPUTED_VALUE"""),0)</f>
        <v>0</v>
      </c>
      <c r="V5" s="2">
        <f ca="1">IFERROR(__xludf.DUMMYFUNCTION("""COMPUTED_VALUE"""),0)</f>
        <v>0</v>
      </c>
      <c r="W5" s="2">
        <f ca="1">IFERROR(__xludf.DUMMYFUNCTION("""COMPUTED_VALUE"""),0)</f>
        <v>0</v>
      </c>
      <c r="X5" s="2">
        <f ca="1">IFERROR(__xludf.DUMMYFUNCTION("""COMPUTED_VALUE"""),0)</f>
        <v>0</v>
      </c>
      <c r="Y5" s="2">
        <f ca="1">IFERROR(__xludf.DUMMYFUNCTION("""COMPUTED_VALUE"""),0)</f>
        <v>0</v>
      </c>
      <c r="Z5" s="2">
        <f ca="1">IFERROR(__xludf.DUMMYFUNCTION("""COMPUTED_VALUE"""),0)</f>
        <v>0</v>
      </c>
      <c r="AA5" s="2">
        <f ca="1">IFERROR(__xludf.DUMMYFUNCTION("""COMPUTED_VALUE"""),0)</f>
        <v>0</v>
      </c>
      <c r="AB5" s="2">
        <f ca="1">IFERROR(__xludf.DUMMYFUNCTION("""COMPUTED_VALUE"""),0)</f>
        <v>0</v>
      </c>
      <c r="AC5" s="2">
        <f ca="1">IFERROR(__xludf.DUMMYFUNCTION("""COMPUTED_VALUE"""),0)</f>
        <v>0</v>
      </c>
      <c r="AD5" s="2">
        <f ca="1">IFERROR(__xludf.DUMMYFUNCTION("""COMPUTED_VALUE"""),0)</f>
        <v>0</v>
      </c>
      <c r="AE5" s="2">
        <f ca="1">IFERROR(__xludf.DUMMYFUNCTION("""COMPUTED_VALUE"""),0)</f>
        <v>0</v>
      </c>
      <c r="AF5" s="2">
        <f ca="1">IFERROR(__xludf.DUMMYFUNCTION("""COMPUTED_VALUE"""),0)</f>
        <v>0</v>
      </c>
      <c r="AG5" s="2">
        <f ca="1">IFERROR(__xludf.DUMMYFUNCTION("""COMPUTED_VALUE"""),0)</f>
        <v>0</v>
      </c>
      <c r="AH5" s="2">
        <f ca="1">IFERROR(__xludf.DUMMYFUNCTION("""COMPUTED_VALUE"""),1)</f>
        <v>1</v>
      </c>
      <c r="AI5" s="2">
        <f ca="1">IFERROR(__xludf.DUMMYFUNCTION("""COMPUTED_VALUE"""),1)</f>
        <v>1</v>
      </c>
      <c r="AJ5" s="2">
        <f ca="1">IFERROR(__xludf.DUMMYFUNCTION("""COMPUTED_VALUE"""),1)</f>
        <v>1</v>
      </c>
      <c r="AK5" s="2">
        <f ca="1">IFERROR(__xludf.DUMMYFUNCTION("""COMPUTED_VALUE"""),1)</f>
        <v>1</v>
      </c>
      <c r="AL5" s="2">
        <f ca="1">IFERROR(__xludf.DUMMYFUNCTION("""COMPUTED_VALUE"""),1)</f>
        <v>1</v>
      </c>
      <c r="AM5" s="2">
        <f ca="1">IFERROR(__xludf.DUMMYFUNCTION("""COMPUTED_VALUE"""),1)</f>
        <v>1</v>
      </c>
      <c r="AN5" s="2">
        <f ca="1">IFERROR(__xludf.DUMMYFUNCTION("""COMPUTED_VALUE"""),1)</f>
        <v>1</v>
      </c>
      <c r="AO5" s="2">
        <f ca="1">IFERROR(__xludf.DUMMYFUNCTION("""COMPUTED_VALUE"""),1)</f>
        <v>1</v>
      </c>
      <c r="AP5" s="2">
        <f ca="1">IFERROR(__xludf.DUMMYFUNCTION("""COMPUTED_VALUE"""),1)</f>
        <v>1</v>
      </c>
      <c r="AQ5" s="2">
        <f ca="1">IFERROR(__xludf.DUMMYFUNCTION("""COMPUTED_VALUE"""),1)</f>
        <v>1</v>
      </c>
      <c r="AR5" s="2">
        <f ca="1">IFERROR(__xludf.DUMMYFUNCTION("""COMPUTED_VALUE"""),1)</f>
        <v>1</v>
      </c>
      <c r="AS5" s="2">
        <f ca="1">IFERROR(__xludf.DUMMYFUNCTION("""COMPUTED_VALUE"""),1)</f>
        <v>1</v>
      </c>
      <c r="AT5" s="2">
        <f ca="1">IFERROR(__xludf.DUMMYFUNCTION("""COMPUTED_VALUE"""),1)</f>
        <v>1</v>
      </c>
      <c r="AU5" s="2">
        <f ca="1">IFERROR(__xludf.DUMMYFUNCTION("""COMPUTED_VALUE"""),1)</f>
        <v>1</v>
      </c>
    </row>
    <row r="6" spans="1:57" ht="15.75" customHeight="1" x14ac:dyDescent="0.25">
      <c r="A6" s="2" t="str">
        <f ca="1">IFERROR(__xludf.DUMMYFUNCTION("""COMPUTED_VALUE"""),"Gansu")</f>
        <v>Gansu</v>
      </c>
      <c r="B6" s="2" t="str">
        <f ca="1">IFERROR(__xludf.DUMMYFUNCTION("""COMPUTED_VALUE"""),"Mainland China")</f>
        <v>Mainland China</v>
      </c>
      <c r="C6" s="2">
        <f ca="1">IFERROR(__xludf.DUMMYFUNCTION("""COMPUTED_VALUE"""),36.0611)</f>
        <v>36.061100000000003</v>
      </c>
      <c r="D6" s="2">
        <f ca="1">IFERROR(__xludf.DUMMYFUNCTION("""COMPUTED_VALUE"""),103.8343)</f>
        <v>103.8343</v>
      </c>
      <c r="E6" s="2">
        <f ca="1">IFERROR(__xludf.DUMMYFUNCTION("""COMPUTED_VALUE"""),0)</f>
        <v>0</v>
      </c>
      <c r="F6" s="2">
        <f ca="1">IFERROR(__xludf.DUMMYFUNCTION("""COMPUTED_VALUE"""),0)</f>
        <v>0</v>
      </c>
      <c r="G6" s="2">
        <f ca="1">IFERROR(__xludf.DUMMYFUNCTION("""COMPUTED_VALUE"""),0)</f>
        <v>0</v>
      </c>
      <c r="H6" s="2">
        <f ca="1">IFERROR(__xludf.DUMMYFUNCTION("""COMPUTED_VALUE"""),0)</f>
        <v>0</v>
      </c>
      <c r="I6" s="2">
        <f ca="1">IFERROR(__xludf.DUMMYFUNCTION("""COMPUTED_VALUE"""),0)</f>
        <v>0</v>
      </c>
      <c r="J6" s="2">
        <f ca="1">IFERROR(__xludf.DUMMYFUNCTION("""COMPUTED_VALUE"""),0)</f>
        <v>0</v>
      </c>
      <c r="K6" s="2">
        <f ca="1">IFERROR(__xludf.DUMMYFUNCTION("""COMPUTED_VALUE"""),0)</f>
        <v>0</v>
      </c>
      <c r="L6" s="2">
        <f ca="1">IFERROR(__xludf.DUMMYFUNCTION("""COMPUTED_VALUE"""),0)</f>
        <v>0</v>
      </c>
      <c r="M6" s="2">
        <f ca="1">IFERROR(__xludf.DUMMYFUNCTION("""COMPUTED_VALUE"""),0)</f>
        <v>0</v>
      </c>
      <c r="N6" s="2">
        <f ca="1">IFERROR(__xludf.DUMMYFUNCTION("""COMPUTED_VALUE"""),0)</f>
        <v>0</v>
      </c>
      <c r="O6" s="2">
        <f ca="1">IFERROR(__xludf.DUMMYFUNCTION("""COMPUTED_VALUE"""),0)</f>
        <v>0</v>
      </c>
      <c r="P6" s="2">
        <f ca="1">IFERROR(__xludf.DUMMYFUNCTION("""COMPUTED_VALUE"""),0)</f>
        <v>0</v>
      </c>
      <c r="Q6" s="2">
        <f ca="1">IFERROR(__xludf.DUMMYFUNCTION("""COMPUTED_VALUE"""),0)</f>
        <v>0</v>
      </c>
      <c r="R6" s="2">
        <f ca="1">IFERROR(__xludf.DUMMYFUNCTION("""COMPUTED_VALUE"""),0)</f>
        <v>0</v>
      </c>
      <c r="S6" s="2">
        <f ca="1">IFERROR(__xludf.DUMMYFUNCTION("""COMPUTED_VALUE"""),0)</f>
        <v>0</v>
      </c>
      <c r="T6" s="2">
        <f ca="1">IFERROR(__xludf.DUMMYFUNCTION("""COMPUTED_VALUE"""),0)</f>
        <v>0</v>
      </c>
      <c r="U6" s="2">
        <f ca="1">IFERROR(__xludf.DUMMYFUNCTION("""COMPUTED_VALUE"""),0)</f>
        <v>0</v>
      </c>
      <c r="V6" s="2">
        <f ca="1">IFERROR(__xludf.DUMMYFUNCTION("""COMPUTED_VALUE"""),1)</f>
        <v>1</v>
      </c>
      <c r="W6" s="2">
        <f ca="1">IFERROR(__xludf.DUMMYFUNCTION("""COMPUTED_VALUE"""),2)</f>
        <v>2</v>
      </c>
      <c r="X6" s="2">
        <f ca="1">IFERROR(__xludf.DUMMYFUNCTION("""COMPUTED_VALUE"""),2)</f>
        <v>2</v>
      </c>
      <c r="Y6" s="2">
        <f ca="1">IFERROR(__xludf.DUMMYFUNCTION("""COMPUTED_VALUE"""),2)</f>
        <v>2</v>
      </c>
      <c r="Z6" s="2">
        <f ca="1">IFERROR(__xludf.DUMMYFUNCTION("""COMPUTED_VALUE"""),2)</f>
        <v>2</v>
      </c>
      <c r="AA6" s="2">
        <f ca="1">IFERROR(__xludf.DUMMYFUNCTION("""COMPUTED_VALUE"""),2)</f>
        <v>2</v>
      </c>
      <c r="AB6" s="2">
        <f ca="1">IFERROR(__xludf.DUMMYFUNCTION("""COMPUTED_VALUE"""),2)</f>
        <v>2</v>
      </c>
      <c r="AC6" s="2">
        <f ca="1">IFERROR(__xludf.DUMMYFUNCTION("""COMPUTED_VALUE"""),2)</f>
        <v>2</v>
      </c>
      <c r="AD6" s="2">
        <f ca="1">IFERROR(__xludf.DUMMYFUNCTION("""COMPUTED_VALUE"""),2)</f>
        <v>2</v>
      </c>
      <c r="AE6" s="2">
        <f ca="1">IFERROR(__xludf.DUMMYFUNCTION("""COMPUTED_VALUE"""),2)</f>
        <v>2</v>
      </c>
      <c r="AF6" s="2">
        <f ca="1">IFERROR(__xludf.DUMMYFUNCTION("""COMPUTED_VALUE"""),2)</f>
        <v>2</v>
      </c>
      <c r="AG6" s="2">
        <f ca="1">IFERROR(__xludf.DUMMYFUNCTION("""COMPUTED_VALUE"""),2)</f>
        <v>2</v>
      </c>
      <c r="AH6" s="2">
        <f ca="1">IFERROR(__xludf.DUMMYFUNCTION("""COMPUTED_VALUE"""),2)</f>
        <v>2</v>
      </c>
      <c r="AI6" s="2">
        <f ca="1">IFERROR(__xludf.DUMMYFUNCTION("""COMPUTED_VALUE"""),2)</f>
        <v>2</v>
      </c>
      <c r="AJ6" s="2">
        <f ca="1">IFERROR(__xludf.DUMMYFUNCTION("""COMPUTED_VALUE"""),2)</f>
        <v>2</v>
      </c>
      <c r="AK6" s="2">
        <f ca="1">IFERROR(__xludf.DUMMYFUNCTION("""COMPUTED_VALUE"""),2)</f>
        <v>2</v>
      </c>
      <c r="AL6" s="2">
        <f ca="1">IFERROR(__xludf.DUMMYFUNCTION("""COMPUTED_VALUE"""),2)</f>
        <v>2</v>
      </c>
      <c r="AM6" s="2">
        <f ca="1">IFERROR(__xludf.DUMMYFUNCTION("""COMPUTED_VALUE"""),2)</f>
        <v>2</v>
      </c>
      <c r="AN6" s="2">
        <f ca="1">IFERROR(__xludf.DUMMYFUNCTION("""COMPUTED_VALUE"""),2)</f>
        <v>2</v>
      </c>
      <c r="AO6" s="2">
        <f ca="1">IFERROR(__xludf.DUMMYFUNCTION("""COMPUTED_VALUE"""),2)</f>
        <v>2</v>
      </c>
      <c r="AP6" s="2">
        <f ca="1">IFERROR(__xludf.DUMMYFUNCTION("""COMPUTED_VALUE"""),2)</f>
        <v>2</v>
      </c>
      <c r="AQ6" s="2">
        <f ca="1">IFERROR(__xludf.DUMMYFUNCTION("""COMPUTED_VALUE"""),2)</f>
        <v>2</v>
      </c>
      <c r="AR6" s="2">
        <f ca="1">IFERROR(__xludf.DUMMYFUNCTION("""COMPUTED_VALUE"""),2)</f>
        <v>2</v>
      </c>
      <c r="AS6" s="2">
        <f ca="1">IFERROR(__xludf.DUMMYFUNCTION("""COMPUTED_VALUE"""),2)</f>
        <v>2</v>
      </c>
      <c r="AT6" s="2">
        <f ca="1">IFERROR(__xludf.DUMMYFUNCTION("""COMPUTED_VALUE"""),2)</f>
        <v>2</v>
      </c>
      <c r="AU6" s="2">
        <f ca="1">IFERROR(__xludf.DUMMYFUNCTION("""COMPUTED_VALUE"""),2)</f>
        <v>2</v>
      </c>
    </row>
    <row r="7" spans="1:57" ht="15.75" customHeight="1" x14ac:dyDescent="0.25">
      <c r="A7" s="2" t="str">
        <f ca="1">IFERROR(__xludf.DUMMYFUNCTION("""COMPUTED_VALUE"""),"Guangdong")</f>
        <v>Guangdong</v>
      </c>
      <c r="B7" s="2" t="str">
        <f ca="1">IFERROR(__xludf.DUMMYFUNCTION("""COMPUTED_VALUE"""),"Mainland China")</f>
        <v>Mainland China</v>
      </c>
      <c r="C7" s="2">
        <f ca="1">IFERROR(__xludf.DUMMYFUNCTION("""COMPUTED_VALUE"""),23.3417)</f>
        <v>23.341699999999999</v>
      </c>
      <c r="D7" s="2">
        <f ca="1">IFERROR(__xludf.DUMMYFUNCTION("""COMPUTED_VALUE"""),113.4244)</f>
        <v>113.42440000000001</v>
      </c>
      <c r="E7" s="2">
        <f ca="1">IFERROR(__xludf.DUMMYFUNCTION("""COMPUTED_VALUE"""),0)</f>
        <v>0</v>
      </c>
      <c r="F7" s="2">
        <f ca="1">IFERROR(__xludf.DUMMYFUNCTION("""COMPUTED_VALUE"""),0)</f>
        <v>0</v>
      </c>
      <c r="G7" s="2">
        <f ca="1">IFERROR(__xludf.DUMMYFUNCTION("""COMPUTED_VALUE"""),0)</f>
        <v>0</v>
      </c>
      <c r="H7" s="2">
        <f ca="1">IFERROR(__xludf.DUMMYFUNCTION("""COMPUTED_VALUE"""),0)</f>
        <v>0</v>
      </c>
      <c r="I7" s="2">
        <f ca="1">IFERROR(__xludf.DUMMYFUNCTION("""COMPUTED_VALUE"""),0)</f>
        <v>0</v>
      </c>
      <c r="J7" s="2">
        <f ca="1">IFERROR(__xludf.DUMMYFUNCTION("""COMPUTED_VALUE"""),0)</f>
        <v>0</v>
      </c>
      <c r="K7" s="2">
        <f ca="1">IFERROR(__xludf.DUMMYFUNCTION("""COMPUTED_VALUE"""),0)</f>
        <v>0</v>
      </c>
      <c r="L7" s="2">
        <f ca="1">IFERROR(__xludf.DUMMYFUNCTION("""COMPUTED_VALUE"""),0)</f>
        <v>0</v>
      </c>
      <c r="M7" s="2">
        <f ca="1">IFERROR(__xludf.DUMMYFUNCTION("""COMPUTED_VALUE"""),0)</f>
        <v>0</v>
      </c>
      <c r="N7" s="2">
        <f ca="1">IFERROR(__xludf.DUMMYFUNCTION("""COMPUTED_VALUE"""),0)</f>
        <v>0</v>
      </c>
      <c r="O7" s="2">
        <f ca="1">IFERROR(__xludf.DUMMYFUNCTION("""COMPUTED_VALUE"""),0)</f>
        <v>0</v>
      </c>
      <c r="P7" s="2">
        <f ca="1">IFERROR(__xludf.DUMMYFUNCTION("""COMPUTED_VALUE"""),0)</f>
        <v>0</v>
      </c>
      <c r="Q7" s="2">
        <f ca="1">IFERROR(__xludf.DUMMYFUNCTION("""COMPUTED_VALUE"""),0)</f>
        <v>0</v>
      </c>
      <c r="R7" s="2">
        <f ca="1">IFERROR(__xludf.DUMMYFUNCTION("""COMPUTED_VALUE"""),0)</f>
        <v>0</v>
      </c>
      <c r="S7" s="2">
        <f ca="1">IFERROR(__xludf.DUMMYFUNCTION("""COMPUTED_VALUE"""),0)</f>
        <v>0</v>
      </c>
      <c r="T7" s="2">
        <f ca="1">IFERROR(__xludf.DUMMYFUNCTION("""COMPUTED_VALUE"""),0)</f>
        <v>0</v>
      </c>
      <c r="U7" s="2">
        <f ca="1">IFERROR(__xludf.DUMMYFUNCTION("""COMPUTED_VALUE"""),1)</f>
        <v>1</v>
      </c>
      <c r="V7" s="2">
        <f ca="1">IFERROR(__xludf.DUMMYFUNCTION("""COMPUTED_VALUE"""),1)</f>
        <v>1</v>
      </c>
      <c r="W7" s="2">
        <f ca="1">IFERROR(__xludf.DUMMYFUNCTION("""COMPUTED_VALUE"""),1)</f>
        <v>1</v>
      </c>
      <c r="X7" s="2">
        <f ca="1">IFERROR(__xludf.DUMMYFUNCTION("""COMPUTED_VALUE"""),1)</f>
        <v>1</v>
      </c>
      <c r="Y7" s="2">
        <f ca="1">IFERROR(__xludf.DUMMYFUNCTION("""COMPUTED_VALUE"""),1)</f>
        <v>1</v>
      </c>
      <c r="Z7" s="2">
        <f ca="1">IFERROR(__xludf.DUMMYFUNCTION("""COMPUTED_VALUE"""),1)</f>
        <v>1</v>
      </c>
      <c r="AA7" s="2">
        <f ca="1">IFERROR(__xludf.DUMMYFUNCTION("""COMPUTED_VALUE"""),2)</f>
        <v>2</v>
      </c>
      <c r="AB7" s="2">
        <f ca="1">IFERROR(__xludf.DUMMYFUNCTION("""COMPUTED_VALUE"""),2)</f>
        <v>2</v>
      </c>
      <c r="AC7" s="2">
        <f ca="1">IFERROR(__xludf.DUMMYFUNCTION("""COMPUTED_VALUE"""),2)</f>
        <v>2</v>
      </c>
      <c r="AD7" s="2">
        <f ca="1">IFERROR(__xludf.DUMMYFUNCTION("""COMPUTED_VALUE"""),2)</f>
        <v>2</v>
      </c>
      <c r="AE7" s="2">
        <f ca="1">IFERROR(__xludf.DUMMYFUNCTION("""COMPUTED_VALUE"""),4)</f>
        <v>4</v>
      </c>
      <c r="AF7" s="2">
        <f ca="1">IFERROR(__xludf.DUMMYFUNCTION("""COMPUTED_VALUE"""),4)</f>
        <v>4</v>
      </c>
      <c r="AG7" s="2">
        <f ca="1">IFERROR(__xludf.DUMMYFUNCTION("""COMPUTED_VALUE"""),5)</f>
        <v>5</v>
      </c>
      <c r="AH7" s="2">
        <f ca="1">IFERROR(__xludf.DUMMYFUNCTION("""COMPUTED_VALUE"""),5)</f>
        <v>5</v>
      </c>
      <c r="AI7" s="2">
        <f ca="1">IFERROR(__xludf.DUMMYFUNCTION("""COMPUTED_VALUE"""),5)</f>
        <v>5</v>
      </c>
      <c r="AJ7" s="2">
        <f ca="1">IFERROR(__xludf.DUMMYFUNCTION("""COMPUTED_VALUE"""),5)</f>
        <v>5</v>
      </c>
      <c r="AK7" s="2">
        <f ca="1">IFERROR(__xludf.DUMMYFUNCTION("""COMPUTED_VALUE"""),6)</f>
        <v>6</v>
      </c>
      <c r="AL7" s="2">
        <f ca="1">IFERROR(__xludf.DUMMYFUNCTION("""COMPUTED_VALUE"""),6)</f>
        <v>6</v>
      </c>
      <c r="AM7" s="2">
        <f ca="1">IFERROR(__xludf.DUMMYFUNCTION("""COMPUTED_VALUE"""),7)</f>
        <v>7</v>
      </c>
      <c r="AN7" s="2">
        <f ca="1">IFERROR(__xludf.DUMMYFUNCTION("""COMPUTED_VALUE"""),7)</f>
        <v>7</v>
      </c>
      <c r="AO7" s="2">
        <f ca="1">IFERROR(__xludf.DUMMYFUNCTION("""COMPUTED_VALUE"""),7)</f>
        <v>7</v>
      </c>
      <c r="AP7" s="2">
        <f ca="1">IFERROR(__xludf.DUMMYFUNCTION("""COMPUTED_VALUE"""),7)</f>
        <v>7</v>
      </c>
      <c r="AQ7" s="2">
        <f ca="1">IFERROR(__xludf.DUMMYFUNCTION("""COMPUTED_VALUE"""),7)</f>
        <v>7</v>
      </c>
      <c r="AR7" s="2">
        <f ca="1">IFERROR(__xludf.DUMMYFUNCTION("""COMPUTED_VALUE"""),7)</f>
        <v>7</v>
      </c>
      <c r="AS7" s="2">
        <f ca="1">IFERROR(__xludf.DUMMYFUNCTION("""COMPUTED_VALUE"""),7)</f>
        <v>7</v>
      </c>
      <c r="AT7" s="2">
        <f ca="1">IFERROR(__xludf.DUMMYFUNCTION("""COMPUTED_VALUE"""),7)</f>
        <v>7</v>
      </c>
      <c r="AU7" s="2">
        <f ca="1">IFERROR(__xludf.DUMMYFUNCTION("""COMPUTED_VALUE"""),7)</f>
        <v>7</v>
      </c>
    </row>
    <row r="8" spans="1:57" ht="15.75" customHeight="1" x14ac:dyDescent="0.25">
      <c r="A8" s="2" t="str">
        <f ca="1">IFERROR(__xludf.DUMMYFUNCTION("""COMPUTED_VALUE"""),"Guangxi")</f>
        <v>Guangxi</v>
      </c>
      <c r="B8" s="2" t="str">
        <f ca="1">IFERROR(__xludf.DUMMYFUNCTION("""COMPUTED_VALUE"""),"Mainland China")</f>
        <v>Mainland China</v>
      </c>
      <c r="C8" s="2">
        <f ca="1">IFERROR(__xludf.DUMMYFUNCTION("""COMPUTED_VALUE"""),23.8298)</f>
        <v>23.829799999999999</v>
      </c>
      <c r="D8" s="2">
        <f ca="1">IFERROR(__xludf.DUMMYFUNCTION("""COMPUTED_VALUE"""),108.7881)</f>
        <v>108.7881</v>
      </c>
      <c r="E8" s="2">
        <f ca="1">IFERROR(__xludf.DUMMYFUNCTION("""COMPUTED_VALUE"""),0)</f>
        <v>0</v>
      </c>
      <c r="F8" s="2">
        <f ca="1">IFERROR(__xludf.DUMMYFUNCTION("""COMPUTED_VALUE"""),0)</f>
        <v>0</v>
      </c>
      <c r="G8" s="2">
        <f ca="1">IFERROR(__xludf.DUMMYFUNCTION("""COMPUTED_VALUE"""),0)</f>
        <v>0</v>
      </c>
      <c r="H8" s="2">
        <f ca="1">IFERROR(__xludf.DUMMYFUNCTION("""COMPUTED_VALUE"""),0)</f>
        <v>0</v>
      </c>
      <c r="I8" s="2">
        <f ca="1">IFERROR(__xludf.DUMMYFUNCTION("""COMPUTED_VALUE"""),0)</f>
        <v>0</v>
      </c>
      <c r="J8" s="2">
        <f ca="1">IFERROR(__xludf.DUMMYFUNCTION("""COMPUTED_VALUE"""),0)</f>
        <v>0</v>
      </c>
      <c r="K8" s="2">
        <f ca="1">IFERROR(__xludf.DUMMYFUNCTION("""COMPUTED_VALUE"""),0)</f>
        <v>0</v>
      </c>
      <c r="L8" s="2">
        <f ca="1">IFERROR(__xludf.DUMMYFUNCTION("""COMPUTED_VALUE"""),0)</f>
        <v>0</v>
      </c>
      <c r="M8" s="2">
        <f ca="1">IFERROR(__xludf.DUMMYFUNCTION("""COMPUTED_VALUE"""),0)</f>
        <v>0</v>
      </c>
      <c r="N8" s="2">
        <f ca="1">IFERROR(__xludf.DUMMYFUNCTION("""COMPUTED_VALUE"""),0)</f>
        <v>0</v>
      </c>
      <c r="O8" s="2">
        <f ca="1">IFERROR(__xludf.DUMMYFUNCTION("""COMPUTED_VALUE"""),0)</f>
        <v>0</v>
      </c>
      <c r="P8" s="2">
        <f ca="1">IFERROR(__xludf.DUMMYFUNCTION("""COMPUTED_VALUE"""),0)</f>
        <v>0</v>
      </c>
      <c r="Q8" s="2">
        <f ca="1">IFERROR(__xludf.DUMMYFUNCTION("""COMPUTED_VALUE"""),0)</f>
        <v>0</v>
      </c>
      <c r="R8" s="2">
        <f ca="1">IFERROR(__xludf.DUMMYFUNCTION("""COMPUTED_VALUE"""),0)</f>
        <v>0</v>
      </c>
      <c r="S8" s="2">
        <f ca="1">IFERROR(__xludf.DUMMYFUNCTION("""COMPUTED_VALUE"""),0)</f>
        <v>0</v>
      </c>
      <c r="T8" s="2">
        <f ca="1">IFERROR(__xludf.DUMMYFUNCTION("""COMPUTED_VALUE"""),0)</f>
        <v>0</v>
      </c>
      <c r="U8" s="2">
        <f ca="1">IFERROR(__xludf.DUMMYFUNCTION("""COMPUTED_VALUE"""),0)</f>
        <v>0</v>
      </c>
      <c r="V8" s="2">
        <f ca="1">IFERROR(__xludf.DUMMYFUNCTION("""COMPUTED_VALUE"""),0)</f>
        <v>0</v>
      </c>
      <c r="W8" s="2">
        <f ca="1">IFERROR(__xludf.DUMMYFUNCTION("""COMPUTED_VALUE"""),1)</f>
        <v>1</v>
      </c>
      <c r="X8" s="2">
        <f ca="1">IFERROR(__xludf.DUMMYFUNCTION("""COMPUTED_VALUE"""),1)</f>
        <v>1</v>
      </c>
      <c r="Y8" s="2">
        <f ca="1">IFERROR(__xludf.DUMMYFUNCTION("""COMPUTED_VALUE"""),1)</f>
        <v>1</v>
      </c>
      <c r="Z8" s="2">
        <f ca="1">IFERROR(__xludf.DUMMYFUNCTION("""COMPUTED_VALUE"""),1)</f>
        <v>1</v>
      </c>
      <c r="AA8" s="2">
        <f ca="1">IFERROR(__xludf.DUMMYFUNCTION("""COMPUTED_VALUE"""),2)</f>
        <v>2</v>
      </c>
      <c r="AB8" s="2">
        <f ca="1">IFERROR(__xludf.DUMMYFUNCTION("""COMPUTED_VALUE"""),2)</f>
        <v>2</v>
      </c>
      <c r="AC8" s="2">
        <f ca="1">IFERROR(__xludf.DUMMYFUNCTION("""COMPUTED_VALUE"""),2)</f>
        <v>2</v>
      </c>
      <c r="AD8" s="2">
        <f ca="1">IFERROR(__xludf.DUMMYFUNCTION("""COMPUTED_VALUE"""),2)</f>
        <v>2</v>
      </c>
      <c r="AE8" s="2">
        <f ca="1">IFERROR(__xludf.DUMMYFUNCTION("""COMPUTED_VALUE"""),2)</f>
        <v>2</v>
      </c>
      <c r="AF8" s="2">
        <f ca="1">IFERROR(__xludf.DUMMYFUNCTION("""COMPUTED_VALUE"""),2)</f>
        <v>2</v>
      </c>
      <c r="AG8" s="2">
        <f ca="1">IFERROR(__xludf.DUMMYFUNCTION("""COMPUTED_VALUE"""),2)</f>
        <v>2</v>
      </c>
      <c r="AH8" s="2">
        <f ca="1">IFERROR(__xludf.DUMMYFUNCTION("""COMPUTED_VALUE"""),2)</f>
        <v>2</v>
      </c>
      <c r="AI8" s="2">
        <f ca="1">IFERROR(__xludf.DUMMYFUNCTION("""COMPUTED_VALUE"""),2)</f>
        <v>2</v>
      </c>
      <c r="AJ8" s="2">
        <f ca="1">IFERROR(__xludf.DUMMYFUNCTION("""COMPUTED_VALUE"""),2)</f>
        <v>2</v>
      </c>
      <c r="AK8" s="2">
        <f ca="1">IFERROR(__xludf.DUMMYFUNCTION("""COMPUTED_VALUE"""),2)</f>
        <v>2</v>
      </c>
      <c r="AL8" s="2">
        <f ca="1">IFERROR(__xludf.DUMMYFUNCTION("""COMPUTED_VALUE"""),2)</f>
        <v>2</v>
      </c>
      <c r="AM8" s="2">
        <f ca="1">IFERROR(__xludf.DUMMYFUNCTION("""COMPUTED_VALUE"""),2)</f>
        <v>2</v>
      </c>
      <c r="AN8" s="2">
        <f ca="1">IFERROR(__xludf.DUMMYFUNCTION("""COMPUTED_VALUE"""),2)</f>
        <v>2</v>
      </c>
      <c r="AO8" s="2">
        <f ca="1">IFERROR(__xludf.DUMMYFUNCTION("""COMPUTED_VALUE"""),2)</f>
        <v>2</v>
      </c>
      <c r="AP8" s="2">
        <f ca="1">IFERROR(__xludf.DUMMYFUNCTION("""COMPUTED_VALUE"""),2)</f>
        <v>2</v>
      </c>
      <c r="AQ8" s="2">
        <f ca="1">IFERROR(__xludf.DUMMYFUNCTION("""COMPUTED_VALUE"""),2)</f>
        <v>2</v>
      </c>
      <c r="AR8" s="2">
        <f ca="1">IFERROR(__xludf.DUMMYFUNCTION("""COMPUTED_VALUE"""),2)</f>
        <v>2</v>
      </c>
      <c r="AS8" s="2">
        <f ca="1">IFERROR(__xludf.DUMMYFUNCTION("""COMPUTED_VALUE"""),2)</f>
        <v>2</v>
      </c>
      <c r="AT8" s="2">
        <f ca="1">IFERROR(__xludf.DUMMYFUNCTION("""COMPUTED_VALUE"""),2)</f>
        <v>2</v>
      </c>
      <c r="AU8" s="2">
        <f ca="1">IFERROR(__xludf.DUMMYFUNCTION("""COMPUTED_VALUE"""),2)</f>
        <v>2</v>
      </c>
    </row>
    <row r="9" spans="1:57" ht="15.75" customHeight="1" x14ac:dyDescent="0.25">
      <c r="A9" s="2" t="str">
        <f ca="1">IFERROR(__xludf.DUMMYFUNCTION("""COMPUTED_VALUE"""),"Guizhou")</f>
        <v>Guizhou</v>
      </c>
      <c r="B9" s="2" t="str">
        <f ca="1">IFERROR(__xludf.DUMMYFUNCTION("""COMPUTED_VALUE"""),"Mainland China")</f>
        <v>Mainland China</v>
      </c>
      <c r="C9" s="2">
        <f ca="1">IFERROR(__xludf.DUMMYFUNCTION("""COMPUTED_VALUE"""),26.8154)</f>
        <v>26.8154</v>
      </c>
      <c r="D9" s="2">
        <f ca="1">IFERROR(__xludf.DUMMYFUNCTION("""COMPUTED_VALUE"""),106.8748)</f>
        <v>106.87479999999999</v>
      </c>
      <c r="E9" s="2">
        <f ca="1">IFERROR(__xludf.DUMMYFUNCTION("""COMPUTED_VALUE"""),0)</f>
        <v>0</v>
      </c>
      <c r="F9" s="2">
        <f ca="1">IFERROR(__xludf.DUMMYFUNCTION("""COMPUTED_VALUE"""),0)</f>
        <v>0</v>
      </c>
      <c r="G9" s="2">
        <f ca="1">IFERROR(__xludf.DUMMYFUNCTION("""COMPUTED_VALUE"""),0)</f>
        <v>0</v>
      </c>
      <c r="H9" s="2">
        <f ca="1">IFERROR(__xludf.DUMMYFUNCTION("""COMPUTED_VALUE"""),0)</f>
        <v>0</v>
      </c>
      <c r="I9" s="2">
        <f ca="1">IFERROR(__xludf.DUMMYFUNCTION("""COMPUTED_VALUE"""),0)</f>
        <v>0</v>
      </c>
      <c r="J9" s="2">
        <f ca="1">IFERROR(__xludf.DUMMYFUNCTION("""COMPUTED_VALUE"""),0)</f>
        <v>0</v>
      </c>
      <c r="K9" s="2">
        <f ca="1">IFERROR(__xludf.DUMMYFUNCTION("""COMPUTED_VALUE"""),0)</f>
        <v>0</v>
      </c>
      <c r="L9" s="2">
        <f ca="1">IFERROR(__xludf.DUMMYFUNCTION("""COMPUTED_VALUE"""),0)</f>
        <v>0</v>
      </c>
      <c r="M9" s="2">
        <f ca="1">IFERROR(__xludf.DUMMYFUNCTION("""COMPUTED_VALUE"""),0)</f>
        <v>0</v>
      </c>
      <c r="N9" s="2">
        <f ca="1">IFERROR(__xludf.DUMMYFUNCTION("""COMPUTED_VALUE"""),0)</f>
        <v>0</v>
      </c>
      <c r="O9" s="2">
        <f ca="1">IFERROR(__xludf.DUMMYFUNCTION("""COMPUTED_VALUE"""),0)</f>
        <v>0</v>
      </c>
      <c r="P9" s="2">
        <f ca="1">IFERROR(__xludf.DUMMYFUNCTION("""COMPUTED_VALUE"""),0)</f>
        <v>0</v>
      </c>
      <c r="Q9" s="2">
        <f ca="1">IFERROR(__xludf.DUMMYFUNCTION("""COMPUTED_VALUE"""),0)</f>
        <v>0</v>
      </c>
      <c r="R9" s="2">
        <f ca="1">IFERROR(__xludf.DUMMYFUNCTION("""COMPUTED_VALUE"""),0)</f>
        <v>0</v>
      </c>
      <c r="S9" s="2">
        <f ca="1">IFERROR(__xludf.DUMMYFUNCTION("""COMPUTED_VALUE"""),1)</f>
        <v>1</v>
      </c>
      <c r="T9" s="2">
        <f ca="1">IFERROR(__xludf.DUMMYFUNCTION("""COMPUTED_VALUE"""),1)</f>
        <v>1</v>
      </c>
      <c r="U9" s="2">
        <f ca="1">IFERROR(__xludf.DUMMYFUNCTION("""COMPUTED_VALUE"""),1)</f>
        <v>1</v>
      </c>
      <c r="V9" s="2">
        <f ca="1">IFERROR(__xludf.DUMMYFUNCTION("""COMPUTED_VALUE"""),1)</f>
        <v>1</v>
      </c>
      <c r="W9" s="2">
        <f ca="1">IFERROR(__xludf.DUMMYFUNCTION("""COMPUTED_VALUE"""),1)</f>
        <v>1</v>
      </c>
      <c r="X9" s="2">
        <f ca="1">IFERROR(__xludf.DUMMYFUNCTION("""COMPUTED_VALUE"""),1)</f>
        <v>1</v>
      </c>
      <c r="Y9" s="2">
        <f ca="1">IFERROR(__xludf.DUMMYFUNCTION("""COMPUTED_VALUE"""),1)</f>
        <v>1</v>
      </c>
      <c r="Z9" s="2">
        <f ca="1">IFERROR(__xludf.DUMMYFUNCTION("""COMPUTED_VALUE"""),1)</f>
        <v>1</v>
      </c>
      <c r="AA9" s="2">
        <f ca="1">IFERROR(__xludf.DUMMYFUNCTION("""COMPUTED_VALUE"""),1)</f>
        <v>1</v>
      </c>
      <c r="AB9" s="2">
        <f ca="1">IFERROR(__xludf.DUMMYFUNCTION("""COMPUTED_VALUE"""),1)</f>
        <v>1</v>
      </c>
      <c r="AC9" s="2">
        <f ca="1">IFERROR(__xludf.DUMMYFUNCTION("""COMPUTED_VALUE"""),1)</f>
        <v>1</v>
      </c>
      <c r="AD9" s="2">
        <f ca="1">IFERROR(__xludf.DUMMYFUNCTION("""COMPUTED_VALUE"""),1)</f>
        <v>1</v>
      </c>
      <c r="AE9" s="2">
        <f ca="1">IFERROR(__xludf.DUMMYFUNCTION("""COMPUTED_VALUE"""),1)</f>
        <v>1</v>
      </c>
      <c r="AF9" s="2">
        <f ca="1">IFERROR(__xludf.DUMMYFUNCTION("""COMPUTED_VALUE"""),2)</f>
        <v>2</v>
      </c>
      <c r="AG9" s="2">
        <f ca="1">IFERROR(__xludf.DUMMYFUNCTION("""COMPUTED_VALUE"""),2)</f>
        <v>2</v>
      </c>
      <c r="AH9" s="2">
        <f ca="1">IFERROR(__xludf.DUMMYFUNCTION("""COMPUTED_VALUE"""),2)</f>
        <v>2</v>
      </c>
      <c r="AI9" s="2">
        <f ca="1">IFERROR(__xludf.DUMMYFUNCTION("""COMPUTED_VALUE"""),2)</f>
        <v>2</v>
      </c>
      <c r="AJ9" s="2">
        <f ca="1">IFERROR(__xludf.DUMMYFUNCTION("""COMPUTED_VALUE"""),2)</f>
        <v>2</v>
      </c>
      <c r="AK9" s="2">
        <f ca="1">IFERROR(__xludf.DUMMYFUNCTION("""COMPUTED_VALUE"""),2)</f>
        <v>2</v>
      </c>
      <c r="AL9" s="2">
        <f ca="1">IFERROR(__xludf.DUMMYFUNCTION("""COMPUTED_VALUE"""),2)</f>
        <v>2</v>
      </c>
      <c r="AM9" s="2">
        <f ca="1">IFERROR(__xludf.DUMMYFUNCTION("""COMPUTED_VALUE"""),2)</f>
        <v>2</v>
      </c>
      <c r="AN9" s="2">
        <f ca="1">IFERROR(__xludf.DUMMYFUNCTION("""COMPUTED_VALUE"""),2)</f>
        <v>2</v>
      </c>
      <c r="AO9" s="2">
        <f ca="1">IFERROR(__xludf.DUMMYFUNCTION("""COMPUTED_VALUE"""),2)</f>
        <v>2</v>
      </c>
      <c r="AP9" s="2">
        <f ca="1">IFERROR(__xludf.DUMMYFUNCTION("""COMPUTED_VALUE"""),2)</f>
        <v>2</v>
      </c>
      <c r="AQ9" s="2">
        <f ca="1">IFERROR(__xludf.DUMMYFUNCTION("""COMPUTED_VALUE"""),2)</f>
        <v>2</v>
      </c>
      <c r="AR9" s="2">
        <f ca="1">IFERROR(__xludf.DUMMYFUNCTION("""COMPUTED_VALUE"""),2)</f>
        <v>2</v>
      </c>
      <c r="AS9" s="2">
        <f ca="1">IFERROR(__xludf.DUMMYFUNCTION("""COMPUTED_VALUE"""),2)</f>
        <v>2</v>
      </c>
      <c r="AT9" s="2">
        <f ca="1">IFERROR(__xludf.DUMMYFUNCTION("""COMPUTED_VALUE"""),2)</f>
        <v>2</v>
      </c>
      <c r="AU9" s="2">
        <f ca="1">IFERROR(__xludf.DUMMYFUNCTION("""COMPUTED_VALUE"""),2)</f>
        <v>2</v>
      </c>
    </row>
    <row r="10" spans="1:57" ht="15.75" customHeight="1" x14ac:dyDescent="0.25">
      <c r="A10" s="2" t="str">
        <f ca="1">IFERROR(__xludf.DUMMYFUNCTION("""COMPUTED_VALUE"""),"Hainan")</f>
        <v>Hainan</v>
      </c>
      <c r="B10" s="2" t="str">
        <f ca="1">IFERROR(__xludf.DUMMYFUNCTION("""COMPUTED_VALUE"""),"Mainland China")</f>
        <v>Mainland China</v>
      </c>
      <c r="C10" s="2">
        <f ca="1">IFERROR(__xludf.DUMMYFUNCTION("""COMPUTED_VALUE"""),19.1959)</f>
        <v>19.195900000000002</v>
      </c>
      <c r="D10" s="2">
        <f ca="1">IFERROR(__xludf.DUMMYFUNCTION("""COMPUTED_VALUE"""),109.7453)</f>
        <v>109.7453</v>
      </c>
      <c r="E10" s="2">
        <f ca="1">IFERROR(__xludf.DUMMYFUNCTION("""COMPUTED_VALUE"""),0)</f>
        <v>0</v>
      </c>
      <c r="F10" s="2">
        <f ca="1">IFERROR(__xludf.DUMMYFUNCTION("""COMPUTED_VALUE"""),0)</f>
        <v>0</v>
      </c>
      <c r="G10" s="2">
        <f ca="1">IFERROR(__xludf.DUMMYFUNCTION("""COMPUTED_VALUE"""),0)</f>
        <v>0</v>
      </c>
      <c r="H10" s="2">
        <f ca="1">IFERROR(__xludf.DUMMYFUNCTION("""COMPUTED_VALUE"""),0)</f>
        <v>0</v>
      </c>
      <c r="I10" s="2">
        <f ca="1">IFERROR(__xludf.DUMMYFUNCTION("""COMPUTED_VALUE"""),0)</f>
        <v>0</v>
      </c>
      <c r="J10" s="2">
        <f ca="1">IFERROR(__xludf.DUMMYFUNCTION("""COMPUTED_VALUE"""),1)</f>
        <v>1</v>
      </c>
      <c r="K10" s="2">
        <f ca="1">IFERROR(__xludf.DUMMYFUNCTION("""COMPUTED_VALUE"""),1)</f>
        <v>1</v>
      </c>
      <c r="L10" s="2">
        <f ca="1">IFERROR(__xludf.DUMMYFUNCTION("""COMPUTED_VALUE"""),1)</f>
        <v>1</v>
      </c>
      <c r="M10" s="2">
        <f ca="1">IFERROR(__xludf.DUMMYFUNCTION("""COMPUTED_VALUE"""),1)</f>
        <v>1</v>
      </c>
      <c r="N10" s="2">
        <f ca="1">IFERROR(__xludf.DUMMYFUNCTION("""COMPUTED_VALUE"""),1)</f>
        <v>1</v>
      </c>
      <c r="O10" s="2">
        <f ca="1">IFERROR(__xludf.DUMMYFUNCTION("""COMPUTED_VALUE"""),1)</f>
        <v>1</v>
      </c>
      <c r="P10" s="2">
        <f ca="1">IFERROR(__xludf.DUMMYFUNCTION("""COMPUTED_VALUE"""),1)</f>
        <v>1</v>
      </c>
      <c r="Q10" s="2">
        <f ca="1">IFERROR(__xludf.DUMMYFUNCTION("""COMPUTED_VALUE"""),1)</f>
        <v>1</v>
      </c>
      <c r="R10" s="2">
        <f ca="1">IFERROR(__xludf.DUMMYFUNCTION("""COMPUTED_VALUE"""),1)</f>
        <v>1</v>
      </c>
      <c r="S10" s="2">
        <f ca="1">IFERROR(__xludf.DUMMYFUNCTION("""COMPUTED_VALUE"""),1)</f>
        <v>1</v>
      </c>
      <c r="T10" s="2">
        <f ca="1">IFERROR(__xludf.DUMMYFUNCTION("""COMPUTED_VALUE"""),1)</f>
        <v>1</v>
      </c>
      <c r="U10" s="2">
        <f ca="1">IFERROR(__xludf.DUMMYFUNCTION("""COMPUTED_VALUE"""),2)</f>
        <v>2</v>
      </c>
      <c r="V10" s="2">
        <f ca="1">IFERROR(__xludf.DUMMYFUNCTION("""COMPUTED_VALUE"""),2)</f>
        <v>2</v>
      </c>
      <c r="W10" s="2">
        <f ca="1">IFERROR(__xludf.DUMMYFUNCTION("""COMPUTED_VALUE"""),3)</f>
        <v>3</v>
      </c>
      <c r="X10" s="2">
        <f ca="1">IFERROR(__xludf.DUMMYFUNCTION("""COMPUTED_VALUE"""),3)</f>
        <v>3</v>
      </c>
      <c r="Y10" s="2">
        <f ca="1">IFERROR(__xludf.DUMMYFUNCTION("""COMPUTED_VALUE"""),3)</f>
        <v>3</v>
      </c>
      <c r="Z10" s="2">
        <f ca="1">IFERROR(__xludf.DUMMYFUNCTION("""COMPUTED_VALUE"""),4)</f>
        <v>4</v>
      </c>
      <c r="AA10" s="2">
        <f ca="1">IFERROR(__xludf.DUMMYFUNCTION("""COMPUTED_VALUE"""),4)</f>
        <v>4</v>
      </c>
      <c r="AB10" s="2">
        <f ca="1">IFERROR(__xludf.DUMMYFUNCTION("""COMPUTED_VALUE"""),4)</f>
        <v>4</v>
      </c>
      <c r="AC10" s="2">
        <f ca="1">IFERROR(__xludf.DUMMYFUNCTION("""COMPUTED_VALUE"""),4)</f>
        <v>4</v>
      </c>
      <c r="AD10" s="2">
        <f ca="1">IFERROR(__xludf.DUMMYFUNCTION("""COMPUTED_VALUE"""),4)</f>
        <v>4</v>
      </c>
      <c r="AE10" s="2">
        <f ca="1">IFERROR(__xludf.DUMMYFUNCTION("""COMPUTED_VALUE"""),4)</f>
        <v>4</v>
      </c>
      <c r="AF10" s="2">
        <f ca="1">IFERROR(__xludf.DUMMYFUNCTION("""COMPUTED_VALUE"""),4)</f>
        <v>4</v>
      </c>
      <c r="AG10" s="2">
        <f ca="1">IFERROR(__xludf.DUMMYFUNCTION("""COMPUTED_VALUE"""),4)</f>
        <v>4</v>
      </c>
      <c r="AH10" s="2">
        <f ca="1">IFERROR(__xludf.DUMMYFUNCTION("""COMPUTED_VALUE"""),4)</f>
        <v>4</v>
      </c>
      <c r="AI10" s="2">
        <f ca="1">IFERROR(__xludf.DUMMYFUNCTION("""COMPUTED_VALUE"""),4)</f>
        <v>4</v>
      </c>
      <c r="AJ10" s="2">
        <f ca="1">IFERROR(__xludf.DUMMYFUNCTION("""COMPUTED_VALUE"""),4)</f>
        <v>4</v>
      </c>
      <c r="AK10" s="2">
        <f ca="1">IFERROR(__xludf.DUMMYFUNCTION("""COMPUTED_VALUE"""),5)</f>
        <v>5</v>
      </c>
      <c r="AL10" s="2">
        <f ca="1">IFERROR(__xludf.DUMMYFUNCTION("""COMPUTED_VALUE"""),5)</f>
        <v>5</v>
      </c>
      <c r="AM10" s="2">
        <f ca="1">IFERROR(__xludf.DUMMYFUNCTION("""COMPUTED_VALUE"""),5)</f>
        <v>5</v>
      </c>
      <c r="AN10" s="2">
        <f ca="1">IFERROR(__xludf.DUMMYFUNCTION("""COMPUTED_VALUE"""),5)</f>
        <v>5</v>
      </c>
      <c r="AO10" s="2">
        <f ca="1">IFERROR(__xludf.DUMMYFUNCTION("""COMPUTED_VALUE"""),5)</f>
        <v>5</v>
      </c>
      <c r="AP10" s="2">
        <f ca="1">IFERROR(__xludf.DUMMYFUNCTION("""COMPUTED_VALUE"""),5)</f>
        <v>5</v>
      </c>
      <c r="AQ10" s="2">
        <f ca="1">IFERROR(__xludf.DUMMYFUNCTION("""COMPUTED_VALUE"""),5)</f>
        <v>5</v>
      </c>
      <c r="AR10" s="2">
        <f ca="1">IFERROR(__xludf.DUMMYFUNCTION("""COMPUTED_VALUE"""),5)</f>
        <v>5</v>
      </c>
      <c r="AS10" s="2">
        <f ca="1">IFERROR(__xludf.DUMMYFUNCTION("""COMPUTED_VALUE"""),5)</f>
        <v>5</v>
      </c>
      <c r="AT10" s="2">
        <f ca="1">IFERROR(__xludf.DUMMYFUNCTION("""COMPUTED_VALUE"""),5)</f>
        <v>5</v>
      </c>
      <c r="AU10" s="2">
        <f ca="1">IFERROR(__xludf.DUMMYFUNCTION("""COMPUTED_VALUE"""),5)</f>
        <v>5</v>
      </c>
    </row>
    <row r="11" spans="1:57" ht="15.75" customHeight="1" x14ac:dyDescent="0.25">
      <c r="A11" s="2" t="str">
        <f ca="1">IFERROR(__xludf.DUMMYFUNCTION("""COMPUTED_VALUE"""),"Hebei")</f>
        <v>Hebei</v>
      </c>
      <c r="B11" s="2" t="str">
        <f ca="1">IFERROR(__xludf.DUMMYFUNCTION("""COMPUTED_VALUE"""),"Mainland China")</f>
        <v>Mainland China</v>
      </c>
      <c r="C11" s="2">
        <f ca="1">IFERROR(__xludf.DUMMYFUNCTION("""COMPUTED_VALUE"""),38.0428)</f>
        <v>38.0428</v>
      </c>
      <c r="D11" s="2">
        <f ca="1">IFERROR(__xludf.DUMMYFUNCTION("""COMPUTED_VALUE"""),114.5149)</f>
        <v>114.5149</v>
      </c>
      <c r="E11" s="2">
        <f ca="1">IFERROR(__xludf.DUMMYFUNCTION("""COMPUTED_VALUE"""),0)</f>
        <v>0</v>
      </c>
      <c r="F11" s="2">
        <f ca="1">IFERROR(__xludf.DUMMYFUNCTION("""COMPUTED_VALUE"""),1)</f>
        <v>1</v>
      </c>
      <c r="G11" s="2">
        <f ca="1">IFERROR(__xludf.DUMMYFUNCTION("""COMPUTED_VALUE"""),1)</f>
        <v>1</v>
      </c>
      <c r="H11" s="2">
        <f ca="1">IFERROR(__xludf.DUMMYFUNCTION("""COMPUTED_VALUE"""),1)</f>
        <v>1</v>
      </c>
      <c r="I11" s="2">
        <f ca="1">IFERROR(__xludf.DUMMYFUNCTION("""COMPUTED_VALUE"""),1)</f>
        <v>1</v>
      </c>
      <c r="J11" s="2">
        <f ca="1">IFERROR(__xludf.DUMMYFUNCTION("""COMPUTED_VALUE"""),1)</f>
        <v>1</v>
      </c>
      <c r="K11" s="2">
        <f ca="1">IFERROR(__xludf.DUMMYFUNCTION("""COMPUTED_VALUE"""),1)</f>
        <v>1</v>
      </c>
      <c r="L11" s="2">
        <f ca="1">IFERROR(__xludf.DUMMYFUNCTION("""COMPUTED_VALUE"""),1)</f>
        <v>1</v>
      </c>
      <c r="M11" s="2">
        <f ca="1">IFERROR(__xludf.DUMMYFUNCTION("""COMPUTED_VALUE"""),1)</f>
        <v>1</v>
      </c>
      <c r="N11" s="2">
        <f ca="1">IFERROR(__xludf.DUMMYFUNCTION("""COMPUTED_VALUE"""),1)</f>
        <v>1</v>
      </c>
      <c r="O11" s="2">
        <f ca="1">IFERROR(__xludf.DUMMYFUNCTION("""COMPUTED_VALUE"""),1)</f>
        <v>1</v>
      </c>
      <c r="P11" s="2">
        <f ca="1">IFERROR(__xludf.DUMMYFUNCTION("""COMPUTED_VALUE"""),1)</f>
        <v>1</v>
      </c>
      <c r="Q11" s="2">
        <f ca="1">IFERROR(__xludf.DUMMYFUNCTION("""COMPUTED_VALUE"""),1)</f>
        <v>1</v>
      </c>
      <c r="R11" s="2">
        <f ca="1">IFERROR(__xludf.DUMMYFUNCTION("""COMPUTED_VALUE"""),1)</f>
        <v>1</v>
      </c>
      <c r="S11" s="2">
        <f ca="1">IFERROR(__xludf.DUMMYFUNCTION("""COMPUTED_VALUE"""),1)</f>
        <v>1</v>
      </c>
      <c r="T11" s="2">
        <f ca="1">IFERROR(__xludf.DUMMYFUNCTION("""COMPUTED_VALUE"""),1)</f>
        <v>1</v>
      </c>
      <c r="U11" s="2">
        <f ca="1">IFERROR(__xludf.DUMMYFUNCTION("""COMPUTED_VALUE"""),1)</f>
        <v>1</v>
      </c>
      <c r="V11" s="2">
        <f ca="1">IFERROR(__xludf.DUMMYFUNCTION("""COMPUTED_VALUE"""),1)</f>
        <v>1</v>
      </c>
      <c r="W11" s="2">
        <f ca="1">IFERROR(__xludf.DUMMYFUNCTION("""COMPUTED_VALUE"""),2)</f>
        <v>2</v>
      </c>
      <c r="X11" s="2">
        <f ca="1">IFERROR(__xludf.DUMMYFUNCTION("""COMPUTED_VALUE"""),2)</f>
        <v>2</v>
      </c>
      <c r="Y11" s="2">
        <f ca="1">IFERROR(__xludf.DUMMYFUNCTION("""COMPUTED_VALUE"""),2)</f>
        <v>2</v>
      </c>
      <c r="Z11" s="2">
        <f ca="1">IFERROR(__xludf.DUMMYFUNCTION("""COMPUTED_VALUE"""),2)</f>
        <v>2</v>
      </c>
      <c r="AA11" s="2">
        <f ca="1">IFERROR(__xludf.DUMMYFUNCTION("""COMPUTED_VALUE"""),3)</f>
        <v>3</v>
      </c>
      <c r="AB11" s="2">
        <f ca="1">IFERROR(__xludf.DUMMYFUNCTION("""COMPUTED_VALUE"""),3)</f>
        <v>3</v>
      </c>
      <c r="AC11" s="2">
        <f ca="1">IFERROR(__xludf.DUMMYFUNCTION("""COMPUTED_VALUE"""),3)</f>
        <v>3</v>
      </c>
      <c r="AD11" s="2">
        <f ca="1">IFERROR(__xludf.DUMMYFUNCTION("""COMPUTED_VALUE"""),3)</f>
        <v>3</v>
      </c>
      <c r="AE11" s="2">
        <f ca="1">IFERROR(__xludf.DUMMYFUNCTION("""COMPUTED_VALUE"""),3)</f>
        <v>3</v>
      </c>
      <c r="AF11" s="2">
        <f ca="1">IFERROR(__xludf.DUMMYFUNCTION("""COMPUTED_VALUE"""),4)</f>
        <v>4</v>
      </c>
      <c r="AG11" s="2">
        <f ca="1">IFERROR(__xludf.DUMMYFUNCTION("""COMPUTED_VALUE"""),4)</f>
        <v>4</v>
      </c>
      <c r="AH11" s="2">
        <f ca="1">IFERROR(__xludf.DUMMYFUNCTION("""COMPUTED_VALUE"""),5)</f>
        <v>5</v>
      </c>
      <c r="AI11" s="2">
        <f ca="1">IFERROR(__xludf.DUMMYFUNCTION("""COMPUTED_VALUE"""),5)</f>
        <v>5</v>
      </c>
      <c r="AJ11" s="2">
        <f ca="1">IFERROR(__xludf.DUMMYFUNCTION("""COMPUTED_VALUE"""),6)</f>
        <v>6</v>
      </c>
      <c r="AK11" s="2">
        <f ca="1">IFERROR(__xludf.DUMMYFUNCTION("""COMPUTED_VALUE"""),6)</f>
        <v>6</v>
      </c>
      <c r="AL11" s="2">
        <f ca="1">IFERROR(__xludf.DUMMYFUNCTION("""COMPUTED_VALUE"""),6)</f>
        <v>6</v>
      </c>
      <c r="AM11" s="2">
        <f ca="1">IFERROR(__xludf.DUMMYFUNCTION("""COMPUTED_VALUE"""),6)</f>
        <v>6</v>
      </c>
      <c r="AN11" s="2">
        <f ca="1">IFERROR(__xludf.DUMMYFUNCTION("""COMPUTED_VALUE"""),6)</f>
        <v>6</v>
      </c>
      <c r="AO11" s="2">
        <f ca="1">IFERROR(__xludf.DUMMYFUNCTION("""COMPUTED_VALUE"""),6)</f>
        <v>6</v>
      </c>
      <c r="AP11" s="2">
        <f ca="1">IFERROR(__xludf.DUMMYFUNCTION("""COMPUTED_VALUE"""),6)</f>
        <v>6</v>
      </c>
      <c r="AQ11" s="2">
        <f ca="1">IFERROR(__xludf.DUMMYFUNCTION("""COMPUTED_VALUE"""),6)</f>
        <v>6</v>
      </c>
      <c r="AR11" s="2">
        <f ca="1">IFERROR(__xludf.DUMMYFUNCTION("""COMPUTED_VALUE"""),6)</f>
        <v>6</v>
      </c>
      <c r="AS11" s="2">
        <f ca="1">IFERROR(__xludf.DUMMYFUNCTION("""COMPUTED_VALUE"""),6)</f>
        <v>6</v>
      </c>
      <c r="AT11" s="2">
        <f ca="1">IFERROR(__xludf.DUMMYFUNCTION("""COMPUTED_VALUE"""),6)</f>
        <v>6</v>
      </c>
      <c r="AU11" s="2">
        <f ca="1">IFERROR(__xludf.DUMMYFUNCTION("""COMPUTED_VALUE"""),6)</f>
        <v>6</v>
      </c>
    </row>
    <row r="12" spans="1:57" ht="12.5" x14ac:dyDescent="0.25">
      <c r="A12" s="2" t="str">
        <f ca="1">IFERROR(__xludf.DUMMYFUNCTION("""COMPUTED_VALUE"""),"Heilongjiang")</f>
        <v>Heilongjiang</v>
      </c>
      <c r="B12" s="2" t="str">
        <f ca="1">IFERROR(__xludf.DUMMYFUNCTION("""COMPUTED_VALUE"""),"Mainland China")</f>
        <v>Mainland China</v>
      </c>
      <c r="C12" s="2">
        <f ca="1">IFERROR(__xludf.DUMMYFUNCTION("""COMPUTED_VALUE"""),47.862)</f>
        <v>47.862000000000002</v>
      </c>
      <c r="D12" s="2">
        <f ca="1">IFERROR(__xludf.DUMMYFUNCTION("""COMPUTED_VALUE"""),127.7615)</f>
        <v>127.7615</v>
      </c>
      <c r="E12" s="2">
        <f ca="1">IFERROR(__xludf.DUMMYFUNCTION("""COMPUTED_VALUE"""),0)</f>
        <v>0</v>
      </c>
      <c r="F12" s="2">
        <f ca="1">IFERROR(__xludf.DUMMYFUNCTION("""COMPUTED_VALUE"""),0)</f>
        <v>0</v>
      </c>
      <c r="G12" s="2">
        <f ca="1">IFERROR(__xludf.DUMMYFUNCTION("""COMPUTED_VALUE"""),1)</f>
        <v>1</v>
      </c>
      <c r="H12" s="2">
        <f ca="1">IFERROR(__xludf.DUMMYFUNCTION("""COMPUTED_VALUE"""),1)</f>
        <v>1</v>
      </c>
      <c r="I12" s="2">
        <f ca="1">IFERROR(__xludf.DUMMYFUNCTION("""COMPUTED_VALUE"""),1)</f>
        <v>1</v>
      </c>
      <c r="J12" s="2">
        <f ca="1">IFERROR(__xludf.DUMMYFUNCTION("""COMPUTED_VALUE"""),1)</f>
        <v>1</v>
      </c>
      <c r="K12" s="2">
        <f ca="1">IFERROR(__xludf.DUMMYFUNCTION("""COMPUTED_VALUE"""),1)</f>
        <v>1</v>
      </c>
      <c r="L12" s="2">
        <f ca="1">IFERROR(__xludf.DUMMYFUNCTION("""COMPUTED_VALUE"""),1)</f>
        <v>1</v>
      </c>
      <c r="M12" s="2">
        <f ca="1">IFERROR(__xludf.DUMMYFUNCTION("""COMPUTED_VALUE"""),2)</f>
        <v>2</v>
      </c>
      <c r="N12" s="2">
        <f ca="1">IFERROR(__xludf.DUMMYFUNCTION("""COMPUTED_VALUE"""),2)</f>
        <v>2</v>
      </c>
      <c r="O12" s="2">
        <f ca="1">IFERROR(__xludf.DUMMYFUNCTION("""COMPUTED_VALUE"""),2)</f>
        <v>2</v>
      </c>
      <c r="P12" s="2">
        <f ca="1">IFERROR(__xludf.DUMMYFUNCTION("""COMPUTED_VALUE"""),2)</f>
        <v>2</v>
      </c>
      <c r="Q12" s="2">
        <f ca="1">IFERROR(__xludf.DUMMYFUNCTION("""COMPUTED_VALUE"""),2)</f>
        <v>2</v>
      </c>
      <c r="R12" s="2">
        <f ca="1">IFERROR(__xludf.DUMMYFUNCTION("""COMPUTED_VALUE"""),2)</f>
        <v>2</v>
      </c>
      <c r="S12" s="2">
        <f ca="1">IFERROR(__xludf.DUMMYFUNCTION("""COMPUTED_VALUE"""),2)</f>
        <v>2</v>
      </c>
      <c r="T12" s="2">
        <f ca="1">IFERROR(__xludf.DUMMYFUNCTION("""COMPUTED_VALUE"""),3)</f>
        <v>3</v>
      </c>
      <c r="U12" s="2">
        <f ca="1">IFERROR(__xludf.DUMMYFUNCTION("""COMPUTED_VALUE"""),3)</f>
        <v>3</v>
      </c>
      <c r="V12" s="2">
        <f ca="1">IFERROR(__xludf.DUMMYFUNCTION("""COMPUTED_VALUE"""),5)</f>
        <v>5</v>
      </c>
      <c r="W12" s="2">
        <f ca="1">IFERROR(__xludf.DUMMYFUNCTION("""COMPUTED_VALUE"""),6)</f>
        <v>6</v>
      </c>
      <c r="X12" s="2">
        <f ca="1">IFERROR(__xludf.DUMMYFUNCTION("""COMPUTED_VALUE"""),7)</f>
        <v>7</v>
      </c>
      <c r="Y12" s="2">
        <f ca="1">IFERROR(__xludf.DUMMYFUNCTION("""COMPUTED_VALUE"""),8)</f>
        <v>8</v>
      </c>
      <c r="Z12" s="2">
        <f ca="1">IFERROR(__xludf.DUMMYFUNCTION("""COMPUTED_VALUE"""),8)</f>
        <v>8</v>
      </c>
      <c r="AA12" s="2">
        <f ca="1">IFERROR(__xludf.DUMMYFUNCTION("""COMPUTED_VALUE"""),9)</f>
        <v>9</v>
      </c>
      <c r="AB12" s="2">
        <f ca="1">IFERROR(__xludf.DUMMYFUNCTION("""COMPUTED_VALUE"""),11)</f>
        <v>11</v>
      </c>
      <c r="AC12" s="2">
        <f ca="1">IFERROR(__xludf.DUMMYFUNCTION("""COMPUTED_VALUE"""),11)</f>
        <v>11</v>
      </c>
      <c r="AD12" s="2">
        <f ca="1">IFERROR(__xludf.DUMMYFUNCTION("""COMPUTED_VALUE"""),11)</f>
        <v>11</v>
      </c>
      <c r="AE12" s="2">
        <f ca="1">IFERROR(__xludf.DUMMYFUNCTION("""COMPUTED_VALUE"""),11)</f>
        <v>11</v>
      </c>
      <c r="AF12" s="2">
        <f ca="1">IFERROR(__xludf.DUMMYFUNCTION("""COMPUTED_VALUE"""),11)</f>
        <v>11</v>
      </c>
      <c r="AG12" s="2">
        <f ca="1">IFERROR(__xludf.DUMMYFUNCTION("""COMPUTED_VALUE"""),12)</f>
        <v>12</v>
      </c>
      <c r="AH12" s="2">
        <f ca="1">IFERROR(__xludf.DUMMYFUNCTION("""COMPUTED_VALUE"""),12)</f>
        <v>12</v>
      </c>
      <c r="AI12" s="2">
        <f ca="1">IFERROR(__xludf.DUMMYFUNCTION("""COMPUTED_VALUE"""),12)</f>
        <v>12</v>
      </c>
      <c r="AJ12" s="2">
        <f ca="1">IFERROR(__xludf.DUMMYFUNCTION("""COMPUTED_VALUE"""),12)</f>
        <v>12</v>
      </c>
      <c r="AK12" s="2">
        <f ca="1">IFERROR(__xludf.DUMMYFUNCTION("""COMPUTED_VALUE"""),12)</f>
        <v>12</v>
      </c>
      <c r="AL12" s="2">
        <f ca="1">IFERROR(__xludf.DUMMYFUNCTION("""COMPUTED_VALUE"""),12)</f>
        <v>12</v>
      </c>
      <c r="AM12" s="2">
        <f ca="1">IFERROR(__xludf.DUMMYFUNCTION("""COMPUTED_VALUE"""),12)</f>
        <v>12</v>
      </c>
      <c r="AN12" s="2">
        <f ca="1">IFERROR(__xludf.DUMMYFUNCTION("""COMPUTED_VALUE"""),12)</f>
        <v>12</v>
      </c>
      <c r="AO12" s="2">
        <f ca="1">IFERROR(__xludf.DUMMYFUNCTION("""COMPUTED_VALUE"""),13)</f>
        <v>13</v>
      </c>
      <c r="AP12" s="2">
        <f ca="1">IFERROR(__xludf.DUMMYFUNCTION("""COMPUTED_VALUE"""),13)</f>
        <v>13</v>
      </c>
      <c r="AQ12" s="2">
        <f ca="1">IFERROR(__xludf.DUMMYFUNCTION("""COMPUTED_VALUE"""),13)</f>
        <v>13</v>
      </c>
      <c r="AR12" s="2">
        <f ca="1">IFERROR(__xludf.DUMMYFUNCTION("""COMPUTED_VALUE"""),13)</f>
        <v>13</v>
      </c>
      <c r="AS12" s="2">
        <f ca="1">IFERROR(__xludf.DUMMYFUNCTION("""COMPUTED_VALUE"""),13)</f>
        <v>13</v>
      </c>
      <c r="AT12" s="2">
        <f ca="1">IFERROR(__xludf.DUMMYFUNCTION("""COMPUTED_VALUE"""),13)</f>
        <v>13</v>
      </c>
      <c r="AU12" s="2">
        <f ca="1">IFERROR(__xludf.DUMMYFUNCTION("""COMPUTED_VALUE"""),13)</f>
        <v>13</v>
      </c>
    </row>
    <row r="13" spans="1:57" ht="12.5" x14ac:dyDescent="0.25">
      <c r="A13" s="2" t="str">
        <f ca="1">IFERROR(__xludf.DUMMYFUNCTION("""COMPUTED_VALUE"""),"Henan")</f>
        <v>Henan</v>
      </c>
      <c r="B13" s="2" t="str">
        <f ca="1">IFERROR(__xludf.DUMMYFUNCTION("""COMPUTED_VALUE"""),"Mainland China")</f>
        <v>Mainland China</v>
      </c>
      <c r="C13" s="2">
        <f ca="1">IFERROR(__xludf.DUMMYFUNCTION("""COMPUTED_VALUE"""),33.88202)</f>
        <v>33.882019999999997</v>
      </c>
      <c r="D13" s="2">
        <f ca="1">IFERROR(__xludf.DUMMYFUNCTION("""COMPUTED_VALUE"""),113.614)</f>
        <v>113.614</v>
      </c>
      <c r="E13" s="2">
        <f ca="1">IFERROR(__xludf.DUMMYFUNCTION("""COMPUTED_VALUE"""),0)</f>
        <v>0</v>
      </c>
      <c r="F13" s="2">
        <f ca="1">IFERROR(__xludf.DUMMYFUNCTION("""COMPUTED_VALUE"""),0)</f>
        <v>0</v>
      </c>
      <c r="G13" s="2">
        <f ca="1">IFERROR(__xludf.DUMMYFUNCTION("""COMPUTED_VALUE"""),0)</f>
        <v>0</v>
      </c>
      <c r="H13" s="2">
        <f ca="1">IFERROR(__xludf.DUMMYFUNCTION("""COMPUTED_VALUE"""),0)</f>
        <v>0</v>
      </c>
      <c r="I13" s="2">
        <f ca="1">IFERROR(__xludf.DUMMYFUNCTION("""COMPUTED_VALUE"""),1)</f>
        <v>1</v>
      </c>
      <c r="J13" s="2">
        <f ca="1">IFERROR(__xludf.DUMMYFUNCTION("""COMPUTED_VALUE"""),1)</f>
        <v>1</v>
      </c>
      <c r="K13" s="2">
        <f ca="1">IFERROR(__xludf.DUMMYFUNCTION("""COMPUTED_VALUE"""),1)</f>
        <v>1</v>
      </c>
      <c r="L13" s="2">
        <f ca="1">IFERROR(__xludf.DUMMYFUNCTION("""COMPUTED_VALUE"""),2)</f>
        <v>2</v>
      </c>
      <c r="M13" s="2">
        <f ca="1">IFERROR(__xludf.DUMMYFUNCTION("""COMPUTED_VALUE"""),2)</f>
        <v>2</v>
      </c>
      <c r="N13" s="2">
        <f ca="1">IFERROR(__xludf.DUMMYFUNCTION("""COMPUTED_VALUE"""),2)</f>
        <v>2</v>
      </c>
      <c r="O13" s="2">
        <f ca="1">IFERROR(__xludf.DUMMYFUNCTION("""COMPUTED_VALUE"""),2)</f>
        <v>2</v>
      </c>
      <c r="P13" s="2">
        <f ca="1">IFERROR(__xludf.DUMMYFUNCTION("""COMPUTED_VALUE"""),2)</f>
        <v>2</v>
      </c>
      <c r="Q13" s="2">
        <f ca="1">IFERROR(__xludf.DUMMYFUNCTION("""COMPUTED_VALUE"""),2)</f>
        <v>2</v>
      </c>
      <c r="R13" s="2">
        <f ca="1">IFERROR(__xludf.DUMMYFUNCTION("""COMPUTED_VALUE"""),2)</f>
        <v>2</v>
      </c>
      <c r="S13" s="2">
        <f ca="1">IFERROR(__xludf.DUMMYFUNCTION("""COMPUTED_VALUE"""),2)</f>
        <v>2</v>
      </c>
      <c r="T13" s="2">
        <f ca="1">IFERROR(__xludf.DUMMYFUNCTION("""COMPUTED_VALUE"""),2)</f>
        <v>2</v>
      </c>
      <c r="U13" s="2">
        <f ca="1">IFERROR(__xludf.DUMMYFUNCTION("""COMPUTED_VALUE"""),3)</f>
        <v>3</v>
      </c>
      <c r="V13" s="2">
        <f ca="1">IFERROR(__xludf.DUMMYFUNCTION("""COMPUTED_VALUE"""),4)</f>
        <v>4</v>
      </c>
      <c r="W13" s="2">
        <f ca="1">IFERROR(__xludf.DUMMYFUNCTION("""COMPUTED_VALUE"""),6)</f>
        <v>6</v>
      </c>
      <c r="X13" s="2">
        <f ca="1">IFERROR(__xludf.DUMMYFUNCTION("""COMPUTED_VALUE"""),6)</f>
        <v>6</v>
      </c>
      <c r="Y13" s="2">
        <f ca="1">IFERROR(__xludf.DUMMYFUNCTION("""COMPUTED_VALUE"""),7)</f>
        <v>7</v>
      </c>
      <c r="Z13" s="2">
        <f ca="1">IFERROR(__xludf.DUMMYFUNCTION("""COMPUTED_VALUE"""),8)</f>
        <v>8</v>
      </c>
      <c r="AA13" s="2">
        <f ca="1">IFERROR(__xludf.DUMMYFUNCTION("""COMPUTED_VALUE"""),10)</f>
        <v>10</v>
      </c>
      <c r="AB13" s="2">
        <f ca="1">IFERROR(__xludf.DUMMYFUNCTION("""COMPUTED_VALUE"""),11)</f>
        <v>11</v>
      </c>
      <c r="AC13" s="2">
        <f ca="1">IFERROR(__xludf.DUMMYFUNCTION("""COMPUTED_VALUE"""),13)</f>
        <v>13</v>
      </c>
      <c r="AD13" s="2">
        <f ca="1">IFERROR(__xludf.DUMMYFUNCTION("""COMPUTED_VALUE"""),13)</f>
        <v>13</v>
      </c>
      <c r="AE13" s="2">
        <f ca="1">IFERROR(__xludf.DUMMYFUNCTION("""COMPUTED_VALUE"""),16)</f>
        <v>16</v>
      </c>
      <c r="AF13" s="2">
        <f ca="1">IFERROR(__xludf.DUMMYFUNCTION("""COMPUTED_VALUE"""),19)</f>
        <v>19</v>
      </c>
      <c r="AG13" s="2">
        <f ca="1">IFERROR(__xludf.DUMMYFUNCTION("""COMPUTED_VALUE"""),19)</f>
        <v>19</v>
      </c>
      <c r="AH13" s="2">
        <f ca="1">IFERROR(__xludf.DUMMYFUNCTION("""COMPUTED_VALUE"""),19)</f>
        <v>19</v>
      </c>
      <c r="AI13" s="2">
        <f ca="1">IFERROR(__xludf.DUMMYFUNCTION("""COMPUTED_VALUE"""),19)</f>
        <v>19</v>
      </c>
      <c r="AJ13" s="2">
        <f ca="1">IFERROR(__xludf.DUMMYFUNCTION("""COMPUTED_VALUE"""),19)</f>
        <v>19</v>
      </c>
      <c r="AK13" s="2">
        <f ca="1">IFERROR(__xludf.DUMMYFUNCTION("""COMPUTED_VALUE"""),19)</f>
        <v>19</v>
      </c>
      <c r="AL13" s="2">
        <f ca="1">IFERROR(__xludf.DUMMYFUNCTION("""COMPUTED_VALUE"""),19)</f>
        <v>19</v>
      </c>
      <c r="AM13" s="2">
        <f ca="1">IFERROR(__xludf.DUMMYFUNCTION("""COMPUTED_VALUE"""),19)</f>
        <v>19</v>
      </c>
      <c r="AN13" s="2">
        <f ca="1">IFERROR(__xludf.DUMMYFUNCTION("""COMPUTED_VALUE"""),19)</f>
        <v>19</v>
      </c>
      <c r="AO13" s="2">
        <f ca="1">IFERROR(__xludf.DUMMYFUNCTION("""COMPUTED_VALUE"""),20)</f>
        <v>20</v>
      </c>
      <c r="AP13" s="2">
        <f ca="1">IFERROR(__xludf.DUMMYFUNCTION("""COMPUTED_VALUE"""),20)</f>
        <v>20</v>
      </c>
      <c r="AQ13" s="2">
        <f ca="1">IFERROR(__xludf.DUMMYFUNCTION("""COMPUTED_VALUE"""),21)</f>
        <v>21</v>
      </c>
      <c r="AR13" s="2">
        <f ca="1">IFERROR(__xludf.DUMMYFUNCTION("""COMPUTED_VALUE"""),22)</f>
        <v>22</v>
      </c>
      <c r="AS13" s="2">
        <f ca="1">IFERROR(__xludf.DUMMYFUNCTION("""COMPUTED_VALUE"""),22)</f>
        <v>22</v>
      </c>
      <c r="AT13" s="2">
        <f ca="1">IFERROR(__xludf.DUMMYFUNCTION("""COMPUTED_VALUE"""),22)</f>
        <v>22</v>
      </c>
      <c r="AU13" s="2">
        <f ca="1">IFERROR(__xludf.DUMMYFUNCTION("""COMPUTED_VALUE"""),22)</f>
        <v>22</v>
      </c>
    </row>
    <row r="14" spans="1:57" ht="12.5" x14ac:dyDescent="0.25">
      <c r="A14" s="2" t="str">
        <f ca="1">IFERROR(__xludf.DUMMYFUNCTION("""COMPUTED_VALUE"""),"Hubei")</f>
        <v>Hubei</v>
      </c>
      <c r="B14" s="2" t="str">
        <f ca="1">IFERROR(__xludf.DUMMYFUNCTION("""COMPUTED_VALUE"""),"Mainland China")</f>
        <v>Mainland China</v>
      </c>
      <c r="C14" s="2">
        <f ca="1">IFERROR(__xludf.DUMMYFUNCTION("""COMPUTED_VALUE"""),30.9756)</f>
        <v>30.9756</v>
      </c>
      <c r="D14" s="2">
        <f ca="1">IFERROR(__xludf.DUMMYFUNCTION("""COMPUTED_VALUE"""),112.2707)</f>
        <v>112.27070000000001</v>
      </c>
      <c r="E14" s="2">
        <f ca="1">IFERROR(__xludf.DUMMYFUNCTION("""COMPUTED_VALUE"""),17)</f>
        <v>17</v>
      </c>
      <c r="F14" s="2">
        <f ca="1">IFERROR(__xludf.DUMMYFUNCTION("""COMPUTED_VALUE"""),17)</f>
        <v>17</v>
      </c>
      <c r="G14" s="2">
        <f ca="1">IFERROR(__xludf.DUMMYFUNCTION("""COMPUTED_VALUE"""),24)</f>
        <v>24</v>
      </c>
      <c r="H14" s="2">
        <f ca="1">IFERROR(__xludf.DUMMYFUNCTION("""COMPUTED_VALUE"""),40)</f>
        <v>40</v>
      </c>
      <c r="I14" s="2">
        <f ca="1">IFERROR(__xludf.DUMMYFUNCTION("""COMPUTED_VALUE"""),52)</f>
        <v>52</v>
      </c>
      <c r="J14" s="2">
        <f ca="1">IFERROR(__xludf.DUMMYFUNCTION("""COMPUTED_VALUE"""),76)</f>
        <v>76</v>
      </c>
      <c r="K14" s="2">
        <f ca="1">IFERROR(__xludf.DUMMYFUNCTION("""COMPUTED_VALUE"""),125)</f>
        <v>125</v>
      </c>
      <c r="L14" s="2">
        <f ca="1">IFERROR(__xludf.DUMMYFUNCTION("""COMPUTED_VALUE"""),125)</f>
        <v>125</v>
      </c>
      <c r="M14" s="2">
        <f ca="1">IFERROR(__xludf.DUMMYFUNCTION("""COMPUTED_VALUE"""),162)</f>
        <v>162</v>
      </c>
      <c r="N14" s="2">
        <f ca="1">IFERROR(__xludf.DUMMYFUNCTION("""COMPUTED_VALUE"""),204)</f>
        <v>204</v>
      </c>
      <c r="O14" s="2">
        <f ca="1">IFERROR(__xludf.DUMMYFUNCTION("""COMPUTED_VALUE"""),249)</f>
        <v>249</v>
      </c>
      <c r="P14" s="2">
        <f ca="1">IFERROR(__xludf.DUMMYFUNCTION("""COMPUTED_VALUE"""),350)</f>
        <v>350</v>
      </c>
      <c r="Q14" s="2">
        <f ca="1">IFERROR(__xludf.DUMMYFUNCTION("""COMPUTED_VALUE"""),414)</f>
        <v>414</v>
      </c>
      <c r="R14" s="2">
        <f ca="1">IFERROR(__xludf.DUMMYFUNCTION("""COMPUTED_VALUE"""),479)</f>
        <v>479</v>
      </c>
      <c r="S14" s="2">
        <f ca="1">IFERROR(__xludf.DUMMYFUNCTION("""COMPUTED_VALUE"""),549)</f>
        <v>549</v>
      </c>
      <c r="T14" s="2">
        <f ca="1">IFERROR(__xludf.DUMMYFUNCTION("""COMPUTED_VALUE"""),618)</f>
        <v>618</v>
      </c>
      <c r="U14" s="2">
        <f ca="1">IFERROR(__xludf.DUMMYFUNCTION("""COMPUTED_VALUE"""),699)</f>
        <v>699</v>
      </c>
      <c r="V14" s="2">
        <f ca="1">IFERROR(__xludf.DUMMYFUNCTION("""COMPUTED_VALUE"""),780)</f>
        <v>780</v>
      </c>
      <c r="W14" s="2">
        <f ca="1">IFERROR(__xludf.DUMMYFUNCTION("""COMPUTED_VALUE"""),871)</f>
        <v>871</v>
      </c>
      <c r="X14" s="2">
        <f ca="1">IFERROR(__xludf.DUMMYFUNCTION("""COMPUTED_VALUE"""),974)</f>
        <v>974</v>
      </c>
      <c r="Y14" s="2">
        <f ca="1">IFERROR(__xludf.DUMMYFUNCTION("""COMPUTED_VALUE"""),1068)</f>
        <v>1068</v>
      </c>
      <c r="Z14" s="2">
        <f ca="1">IFERROR(__xludf.DUMMYFUNCTION("""COMPUTED_VALUE"""),1068)</f>
        <v>1068</v>
      </c>
      <c r="AA14" s="2">
        <f ca="1">IFERROR(__xludf.DUMMYFUNCTION("""COMPUTED_VALUE"""),1310)</f>
        <v>1310</v>
      </c>
      <c r="AB14" s="2">
        <f ca="1">IFERROR(__xludf.DUMMYFUNCTION("""COMPUTED_VALUE"""),1457)</f>
        <v>1457</v>
      </c>
      <c r="AC14" s="2">
        <f ca="1">IFERROR(__xludf.DUMMYFUNCTION("""COMPUTED_VALUE"""),1596)</f>
        <v>1596</v>
      </c>
      <c r="AD14" s="2">
        <f ca="1">IFERROR(__xludf.DUMMYFUNCTION("""COMPUTED_VALUE"""),1696)</f>
        <v>1696</v>
      </c>
      <c r="AE14" s="2">
        <f ca="1">IFERROR(__xludf.DUMMYFUNCTION("""COMPUTED_VALUE"""),1789)</f>
        <v>1789</v>
      </c>
      <c r="AF14" s="2">
        <f ca="1">IFERROR(__xludf.DUMMYFUNCTION("""COMPUTED_VALUE"""),1921)</f>
        <v>1921</v>
      </c>
      <c r="AG14" s="2">
        <f ca="1">IFERROR(__xludf.DUMMYFUNCTION("""COMPUTED_VALUE"""),2029)</f>
        <v>2029</v>
      </c>
      <c r="AH14" s="2">
        <f ca="1">IFERROR(__xludf.DUMMYFUNCTION("""COMPUTED_VALUE"""),2144)</f>
        <v>2144</v>
      </c>
      <c r="AI14" s="2">
        <f ca="1">IFERROR(__xludf.DUMMYFUNCTION("""COMPUTED_VALUE"""),2144)</f>
        <v>2144</v>
      </c>
      <c r="AJ14" s="2">
        <f ca="1">IFERROR(__xludf.DUMMYFUNCTION("""COMPUTED_VALUE"""),2346)</f>
        <v>2346</v>
      </c>
      <c r="AK14" s="2">
        <f ca="1">IFERROR(__xludf.DUMMYFUNCTION("""COMPUTED_VALUE"""),2346)</f>
        <v>2346</v>
      </c>
      <c r="AL14" s="2">
        <f ca="1">IFERROR(__xludf.DUMMYFUNCTION("""COMPUTED_VALUE"""),2495)</f>
        <v>2495</v>
      </c>
      <c r="AM14" s="2">
        <f ca="1">IFERROR(__xludf.DUMMYFUNCTION("""COMPUTED_VALUE"""),2563)</f>
        <v>2563</v>
      </c>
      <c r="AN14" s="2">
        <f ca="1">IFERROR(__xludf.DUMMYFUNCTION("""COMPUTED_VALUE"""),2615)</f>
        <v>2615</v>
      </c>
      <c r="AO14" s="2">
        <f ca="1">IFERROR(__xludf.DUMMYFUNCTION("""COMPUTED_VALUE"""),2641)</f>
        <v>2641</v>
      </c>
      <c r="AP14" s="2">
        <f ca="1">IFERROR(__xludf.DUMMYFUNCTION("""COMPUTED_VALUE"""),2682)</f>
        <v>2682</v>
      </c>
      <c r="AQ14" s="2">
        <f ca="1">IFERROR(__xludf.DUMMYFUNCTION("""COMPUTED_VALUE"""),2727)</f>
        <v>2727</v>
      </c>
      <c r="AR14" s="2">
        <f ca="1">IFERROR(__xludf.DUMMYFUNCTION("""COMPUTED_VALUE"""),2761)</f>
        <v>2761</v>
      </c>
      <c r="AS14" s="2">
        <f ca="1">IFERROR(__xludf.DUMMYFUNCTION("""COMPUTED_VALUE"""),2803)</f>
        <v>2803</v>
      </c>
      <c r="AT14" s="2">
        <f ca="1">IFERROR(__xludf.DUMMYFUNCTION("""COMPUTED_VALUE"""),2835)</f>
        <v>2835</v>
      </c>
      <c r="AU14" s="2">
        <f ca="1">IFERROR(__xludf.DUMMYFUNCTION("""COMPUTED_VALUE"""),2871)</f>
        <v>2871</v>
      </c>
    </row>
    <row r="15" spans="1:57" ht="12.5" x14ac:dyDescent="0.25">
      <c r="A15" s="2" t="str">
        <f ca="1">IFERROR(__xludf.DUMMYFUNCTION("""COMPUTED_VALUE"""),"Hunan")</f>
        <v>Hunan</v>
      </c>
      <c r="B15" s="2" t="str">
        <f ca="1">IFERROR(__xludf.DUMMYFUNCTION("""COMPUTED_VALUE"""),"Mainland China")</f>
        <v>Mainland China</v>
      </c>
      <c r="C15" s="2">
        <f ca="1">IFERROR(__xludf.DUMMYFUNCTION("""COMPUTED_VALUE"""),27.6104)</f>
        <v>27.610399999999998</v>
      </c>
      <c r="D15" s="2">
        <f ca="1">IFERROR(__xludf.DUMMYFUNCTION("""COMPUTED_VALUE"""),111.7088)</f>
        <v>111.7088</v>
      </c>
      <c r="E15" s="2">
        <f ca="1">IFERROR(__xludf.DUMMYFUNCTION("""COMPUTED_VALUE"""),0)</f>
        <v>0</v>
      </c>
      <c r="F15" s="2">
        <f ca="1">IFERROR(__xludf.DUMMYFUNCTION("""COMPUTED_VALUE"""),0)</f>
        <v>0</v>
      </c>
      <c r="G15" s="2">
        <f ca="1">IFERROR(__xludf.DUMMYFUNCTION("""COMPUTED_VALUE"""),0)</f>
        <v>0</v>
      </c>
      <c r="H15" s="2">
        <f ca="1">IFERROR(__xludf.DUMMYFUNCTION("""COMPUTED_VALUE"""),0)</f>
        <v>0</v>
      </c>
      <c r="I15" s="2">
        <f ca="1">IFERROR(__xludf.DUMMYFUNCTION("""COMPUTED_VALUE"""),0)</f>
        <v>0</v>
      </c>
      <c r="J15" s="2">
        <f ca="1">IFERROR(__xludf.DUMMYFUNCTION("""COMPUTED_VALUE"""),0)</f>
        <v>0</v>
      </c>
      <c r="K15" s="2">
        <f ca="1">IFERROR(__xludf.DUMMYFUNCTION("""COMPUTED_VALUE"""),0)</f>
        <v>0</v>
      </c>
      <c r="L15" s="2">
        <f ca="1">IFERROR(__xludf.DUMMYFUNCTION("""COMPUTED_VALUE"""),0)</f>
        <v>0</v>
      </c>
      <c r="M15" s="2">
        <f ca="1">IFERROR(__xludf.DUMMYFUNCTION("""COMPUTED_VALUE"""),0)</f>
        <v>0</v>
      </c>
      <c r="N15" s="2">
        <f ca="1">IFERROR(__xludf.DUMMYFUNCTION("""COMPUTED_VALUE"""),0)</f>
        <v>0</v>
      </c>
      <c r="O15" s="2">
        <f ca="1">IFERROR(__xludf.DUMMYFUNCTION("""COMPUTED_VALUE"""),0)</f>
        <v>0</v>
      </c>
      <c r="P15" s="2">
        <f ca="1">IFERROR(__xludf.DUMMYFUNCTION("""COMPUTED_VALUE"""),0)</f>
        <v>0</v>
      </c>
      <c r="Q15" s="2">
        <f ca="1">IFERROR(__xludf.DUMMYFUNCTION("""COMPUTED_VALUE"""),0)</f>
        <v>0</v>
      </c>
      <c r="R15" s="2">
        <f ca="1">IFERROR(__xludf.DUMMYFUNCTION("""COMPUTED_VALUE"""),0)</f>
        <v>0</v>
      </c>
      <c r="S15" s="2">
        <f ca="1">IFERROR(__xludf.DUMMYFUNCTION("""COMPUTED_VALUE"""),0)</f>
        <v>0</v>
      </c>
      <c r="T15" s="2">
        <f ca="1">IFERROR(__xludf.DUMMYFUNCTION("""COMPUTED_VALUE"""),0)</f>
        <v>0</v>
      </c>
      <c r="U15" s="2">
        <f ca="1">IFERROR(__xludf.DUMMYFUNCTION("""COMPUTED_VALUE"""),0)</f>
        <v>0</v>
      </c>
      <c r="V15" s="2">
        <f ca="1">IFERROR(__xludf.DUMMYFUNCTION("""COMPUTED_VALUE"""),1)</f>
        <v>1</v>
      </c>
      <c r="W15" s="2">
        <f ca="1">IFERROR(__xludf.DUMMYFUNCTION("""COMPUTED_VALUE"""),1)</f>
        <v>1</v>
      </c>
      <c r="X15" s="2">
        <f ca="1">IFERROR(__xludf.DUMMYFUNCTION("""COMPUTED_VALUE"""),1)</f>
        <v>1</v>
      </c>
      <c r="Y15" s="2">
        <f ca="1">IFERROR(__xludf.DUMMYFUNCTION("""COMPUTED_VALUE"""),1)</f>
        <v>1</v>
      </c>
      <c r="Z15" s="2">
        <f ca="1">IFERROR(__xludf.DUMMYFUNCTION("""COMPUTED_VALUE"""),2)</f>
        <v>2</v>
      </c>
      <c r="AA15" s="2">
        <f ca="1">IFERROR(__xludf.DUMMYFUNCTION("""COMPUTED_VALUE"""),2)</f>
        <v>2</v>
      </c>
      <c r="AB15" s="2">
        <f ca="1">IFERROR(__xludf.DUMMYFUNCTION("""COMPUTED_VALUE"""),2)</f>
        <v>2</v>
      </c>
      <c r="AC15" s="2">
        <f ca="1">IFERROR(__xludf.DUMMYFUNCTION("""COMPUTED_VALUE"""),2)</f>
        <v>2</v>
      </c>
      <c r="AD15" s="2">
        <f ca="1">IFERROR(__xludf.DUMMYFUNCTION("""COMPUTED_VALUE"""),3)</f>
        <v>3</v>
      </c>
      <c r="AE15" s="2">
        <f ca="1">IFERROR(__xludf.DUMMYFUNCTION("""COMPUTED_VALUE"""),3)</f>
        <v>3</v>
      </c>
      <c r="AF15" s="2">
        <f ca="1">IFERROR(__xludf.DUMMYFUNCTION("""COMPUTED_VALUE"""),4)</f>
        <v>4</v>
      </c>
      <c r="AG15" s="2">
        <f ca="1">IFERROR(__xludf.DUMMYFUNCTION("""COMPUTED_VALUE"""),4)</f>
        <v>4</v>
      </c>
      <c r="AH15" s="2">
        <f ca="1">IFERROR(__xludf.DUMMYFUNCTION("""COMPUTED_VALUE"""),4)</f>
        <v>4</v>
      </c>
      <c r="AI15" s="2">
        <f ca="1">IFERROR(__xludf.DUMMYFUNCTION("""COMPUTED_VALUE"""),4)</f>
        <v>4</v>
      </c>
      <c r="AJ15" s="2">
        <f ca="1">IFERROR(__xludf.DUMMYFUNCTION("""COMPUTED_VALUE"""),4)</f>
        <v>4</v>
      </c>
      <c r="AK15" s="2">
        <f ca="1">IFERROR(__xludf.DUMMYFUNCTION("""COMPUTED_VALUE"""),4)</f>
        <v>4</v>
      </c>
      <c r="AL15" s="2">
        <f ca="1">IFERROR(__xludf.DUMMYFUNCTION("""COMPUTED_VALUE"""),4)</f>
        <v>4</v>
      </c>
      <c r="AM15" s="2">
        <f ca="1">IFERROR(__xludf.DUMMYFUNCTION("""COMPUTED_VALUE"""),4)</f>
        <v>4</v>
      </c>
      <c r="AN15" s="2">
        <f ca="1">IFERROR(__xludf.DUMMYFUNCTION("""COMPUTED_VALUE"""),4)</f>
        <v>4</v>
      </c>
      <c r="AO15" s="2">
        <f ca="1">IFERROR(__xludf.DUMMYFUNCTION("""COMPUTED_VALUE"""),4)</f>
        <v>4</v>
      </c>
      <c r="AP15" s="2">
        <f ca="1">IFERROR(__xludf.DUMMYFUNCTION("""COMPUTED_VALUE"""),4)</f>
        <v>4</v>
      </c>
      <c r="AQ15" s="2">
        <f ca="1">IFERROR(__xludf.DUMMYFUNCTION("""COMPUTED_VALUE"""),4)</f>
        <v>4</v>
      </c>
      <c r="AR15" s="2">
        <f ca="1">IFERROR(__xludf.DUMMYFUNCTION("""COMPUTED_VALUE"""),4)</f>
        <v>4</v>
      </c>
      <c r="AS15" s="2">
        <f ca="1">IFERROR(__xludf.DUMMYFUNCTION("""COMPUTED_VALUE"""),4)</f>
        <v>4</v>
      </c>
      <c r="AT15" s="2">
        <f ca="1">IFERROR(__xludf.DUMMYFUNCTION("""COMPUTED_VALUE"""),4)</f>
        <v>4</v>
      </c>
      <c r="AU15" s="2">
        <f ca="1">IFERROR(__xludf.DUMMYFUNCTION("""COMPUTED_VALUE"""),4)</f>
        <v>4</v>
      </c>
    </row>
    <row r="16" spans="1:57" ht="12.5" x14ac:dyDescent="0.25">
      <c r="A16" s="2" t="str">
        <f ca="1">IFERROR(__xludf.DUMMYFUNCTION("""COMPUTED_VALUE"""),"Inner Mongolia")</f>
        <v>Inner Mongolia</v>
      </c>
      <c r="B16" s="2" t="str">
        <f ca="1">IFERROR(__xludf.DUMMYFUNCTION("""COMPUTED_VALUE"""),"Mainland China")</f>
        <v>Mainland China</v>
      </c>
      <c r="C16" s="2">
        <f ca="1">IFERROR(__xludf.DUMMYFUNCTION("""COMPUTED_VALUE"""),44.0935)</f>
        <v>44.093499999999999</v>
      </c>
      <c r="D16" s="2">
        <f ca="1">IFERROR(__xludf.DUMMYFUNCTION("""COMPUTED_VALUE"""),113.9448)</f>
        <v>113.9448</v>
      </c>
      <c r="E16" s="2">
        <f ca="1">IFERROR(__xludf.DUMMYFUNCTION("""COMPUTED_VALUE"""),0)</f>
        <v>0</v>
      </c>
      <c r="F16" s="2">
        <f ca="1">IFERROR(__xludf.DUMMYFUNCTION("""COMPUTED_VALUE"""),0)</f>
        <v>0</v>
      </c>
      <c r="G16" s="2">
        <f ca="1">IFERROR(__xludf.DUMMYFUNCTION("""COMPUTED_VALUE"""),0)</f>
        <v>0</v>
      </c>
      <c r="H16" s="2">
        <f ca="1">IFERROR(__xludf.DUMMYFUNCTION("""COMPUTED_VALUE"""),0)</f>
        <v>0</v>
      </c>
      <c r="I16" s="2">
        <f ca="1">IFERROR(__xludf.DUMMYFUNCTION("""COMPUTED_VALUE"""),0)</f>
        <v>0</v>
      </c>
      <c r="J16" s="2">
        <f ca="1">IFERROR(__xludf.DUMMYFUNCTION("""COMPUTED_VALUE"""),0)</f>
        <v>0</v>
      </c>
      <c r="K16" s="2">
        <f ca="1">IFERROR(__xludf.DUMMYFUNCTION("""COMPUTED_VALUE"""),0)</f>
        <v>0</v>
      </c>
      <c r="L16" s="2">
        <f ca="1">IFERROR(__xludf.DUMMYFUNCTION("""COMPUTED_VALUE"""),0)</f>
        <v>0</v>
      </c>
      <c r="M16" s="2">
        <f ca="1">IFERROR(__xludf.DUMMYFUNCTION("""COMPUTED_VALUE"""),0)</f>
        <v>0</v>
      </c>
      <c r="N16" s="2">
        <f ca="1">IFERROR(__xludf.DUMMYFUNCTION("""COMPUTED_VALUE"""),0)</f>
        <v>0</v>
      </c>
      <c r="O16" s="2">
        <f ca="1">IFERROR(__xludf.DUMMYFUNCTION("""COMPUTED_VALUE"""),0)</f>
        <v>0</v>
      </c>
      <c r="P16" s="2">
        <f ca="1">IFERROR(__xludf.DUMMYFUNCTION("""COMPUTED_VALUE"""),0)</f>
        <v>0</v>
      </c>
      <c r="Q16" s="2">
        <f ca="1">IFERROR(__xludf.DUMMYFUNCTION("""COMPUTED_VALUE"""),0)</f>
        <v>0</v>
      </c>
      <c r="R16" s="2">
        <f ca="1">IFERROR(__xludf.DUMMYFUNCTION("""COMPUTED_VALUE"""),0)</f>
        <v>0</v>
      </c>
      <c r="S16" s="2">
        <f ca="1">IFERROR(__xludf.DUMMYFUNCTION("""COMPUTED_VALUE"""),0)</f>
        <v>0</v>
      </c>
      <c r="T16" s="2">
        <f ca="1">IFERROR(__xludf.DUMMYFUNCTION("""COMPUTED_VALUE"""),0)</f>
        <v>0</v>
      </c>
      <c r="U16" s="2">
        <f ca="1">IFERROR(__xludf.DUMMYFUNCTION("""COMPUTED_VALUE"""),0)</f>
        <v>0</v>
      </c>
      <c r="V16" s="2">
        <f ca="1">IFERROR(__xludf.DUMMYFUNCTION("""COMPUTED_VALUE"""),0)</f>
        <v>0</v>
      </c>
      <c r="W16" s="2">
        <f ca="1">IFERROR(__xludf.DUMMYFUNCTION("""COMPUTED_VALUE"""),0)</f>
        <v>0</v>
      </c>
      <c r="X16" s="2">
        <f ca="1">IFERROR(__xludf.DUMMYFUNCTION("""COMPUTED_VALUE"""),0)</f>
        <v>0</v>
      </c>
      <c r="Y16" s="2">
        <f ca="1">IFERROR(__xludf.DUMMYFUNCTION("""COMPUTED_VALUE"""),0)</f>
        <v>0</v>
      </c>
      <c r="Z16" s="2">
        <f ca="1">IFERROR(__xludf.DUMMYFUNCTION("""COMPUTED_VALUE"""),0)</f>
        <v>0</v>
      </c>
      <c r="AA16" s="2">
        <f ca="1">IFERROR(__xludf.DUMMYFUNCTION("""COMPUTED_VALUE"""),0)</f>
        <v>0</v>
      </c>
      <c r="AB16" s="2">
        <f ca="1">IFERROR(__xludf.DUMMYFUNCTION("""COMPUTED_VALUE"""),0)</f>
        <v>0</v>
      </c>
      <c r="AC16" s="2">
        <f ca="1">IFERROR(__xludf.DUMMYFUNCTION("""COMPUTED_VALUE"""),0)</f>
        <v>0</v>
      </c>
      <c r="AD16" s="2">
        <f ca="1">IFERROR(__xludf.DUMMYFUNCTION("""COMPUTED_VALUE"""),0)</f>
        <v>0</v>
      </c>
      <c r="AE16" s="2">
        <f ca="1">IFERROR(__xludf.DUMMYFUNCTION("""COMPUTED_VALUE"""),0)</f>
        <v>0</v>
      </c>
      <c r="AF16" s="2">
        <f ca="1">IFERROR(__xludf.DUMMYFUNCTION("""COMPUTED_VALUE"""),0)</f>
        <v>0</v>
      </c>
      <c r="AG16" s="2">
        <f ca="1">IFERROR(__xludf.DUMMYFUNCTION("""COMPUTED_VALUE"""),0)</f>
        <v>0</v>
      </c>
      <c r="AH16" s="2">
        <f ca="1">IFERROR(__xludf.DUMMYFUNCTION("""COMPUTED_VALUE"""),0)</f>
        <v>0</v>
      </c>
      <c r="AI16" s="2">
        <f ca="1">IFERROR(__xludf.DUMMYFUNCTION("""COMPUTED_VALUE"""),0)</f>
        <v>0</v>
      </c>
      <c r="AJ16" s="2">
        <f ca="1">IFERROR(__xludf.DUMMYFUNCTION("""COMPUTED_VALUE"""),0)</f>
        <v>0</v>
      </c>
      <c r="AK16" s="2">
        <f ca="1">IFERROR(__xludf.DUMMYFUNCTION("""COMPUTED_VALUE"""),0)</f>
        <v>0</v>
      </c>
      <c r="AL16" s="2">
        <f ca="1">IFERROR(__xludf.DUMMYFUNCTION("""COMPUTED_VALUE"""),0)</f>
        <v>0</v>
      </c>
      <c r="AM16" s="2">
        <f ca="1">IFERROR(__xludf.DUMMYFUNCTION("""COMPUTED_VALUE"""),0)</f>
        <v>0</v>
      </c>
      <c r="AN16" s="2">
        <f ca="1">IFERROR(__xludf.DUMMYFUNCTION("""COMPUTED_VALUE"""),0)</f>
        <v>0</v>
      </c>
      <c r="AO16" s="2">
        <f ca="1">IFERROR(__xludf.DUMMYFUNCTION("""COMPUTED_VALUE"""),0)</f>
        <v>0</v>
      </c>
      <c r="AP16" s="2">
        <f ca="1">IFERROR(__xludf.DUMMYFUNCTION("""COMPUTED_VALUE"""),0)</f>
        <v>0</v>
      </c>
      <c r="AQ16" s="2">
        <f ca="1">IFERROR(__xludf.DUMMYFUNCTION("""COMPUTED_VALUE"""),0)</f>
        <v>0</v>
      </c>
      <c r="AR16" s="2">
        <f ca="1">IFERROR(__xludf.DUMMYFUNCTION("""COMPUTED_VALUE"""),0)</f>
        <v>0</v>
      </c>
      <c r="AS16" s="2">
        <f ca="1">IFERROR(__xludf.DUMMYFUNCTION("""COMPUTED_VALUE"""),0)</f>
        <v>0</v>
      </c>
      <c r="AT16" s="2">
        <f ca="1">IFERROR(__xludf.DUMMYFUNCTION("""COMPUTED_VALUE"""),1)</f>
        <v>1</v>
      </c>
      <c r="AU16" s="2">
        <f ca="1">IFERROR(__xludf.DUMMYFUNCTION("""COMPUTED_VALUE"""),1)</f>
        <v>1</v>
      </c>
    </row>
    <row r="17" spans="1:47" ht="12.5" x14ac:dyDescent="0.25">
      <c r="A17" s="2" t="str">
        <f ca="1">IFERROR(__xludf.DUMMYFUNCTION("""COMPUTED_VALUE"""),"Jiangsu")</f>
        <v>Jiangsu</v>
      </c>
      <c r="B17" s="2" t="str">
        <f ca="1">IFERROR(__xludf.DUMMYFUNCTION("""COMPUTED_VALUE"""),"Mainland China")</f>
        <v>Mainland China</v>
      </c>
      <c r="C17" s="2">
        <f ca="1">IFERROR(__xludf.DUMMYFUNCTION("""COMPUTED_VALUE"""),32.9711)</f>
        <v>32.9711</v>
      </c>
      <c r="D17" s="2">
        <f ca="1">IFERROR(__xludf.DUMMYFUNCTION("""COMPUTED_VALUE"""),119.455)</f>
        <v>119.455</v>
      </c>
      <c r="E17" s="2">
        <f ca="1">IFERROR(__xludf.DUMMYFUNCTION("""COMPUTED_VALUE"""),0)</f>
        <v>0</v>
      </c>
      <c r="F17" s="2">
        <f ca="1">IFERROR(__xludf.DUMMYFUNCTION("""COMPUTED_VALUE"""),0)</f>
        <v>0</v>
      </c>
      <c r="G17" s="2">
        <f ca="1">IFERROR(__xludf.DUMMYFUNCTION("""COMPUTED_VALUE"""),0)</f>
        <v>0</v>
      </c>
      <c r="H17" s="2">
        <f ca="1">IFERROR(__xludf.DUMMYFUNCTION("""COMPUTED_VALUE"""),0)</f>
        <v>0</v>
      </c>
      <c r="I17" s="2">
        <f ca="1">IFERROR(__xludf.DUMMYFUNCTION("""COMPUTED_VALUE"""),0)</f>
        <v>0</v>
      </c>
      <c r="J17" s="2">
        <f ca="1">IFERROR(__xludf.DUMMYFUNCTION("""COMPUTED_VALUE"""),0)</f>
        <v>0</v>
      </c>
      <c r="K17" s="2">
        <f ca="1">IFERROR(__xludf.DUMMYFUNCTION("""COMPUTED_VALUE"""),0)</f>
        <v>0</v>
      </c>
      <c r="L17" s="2">
        <f ca="1">IFERROR(__xludf.DUMMYFUNCTION("""COMPUTED_VALUE"""),0)</f>
        <v>0</v>
      </c>
      <c r="M17" s="2">
        <f ca="1">IFERROR(__xludf.DUMMYFUNCTION("""COMPUTED_VALUE"""),0)</f>
        <v>0</v>
      </c>
      <c r="N17" s="2">
        <f ca="1">IFERROR(__xludf.DUMMYFUNCTION("""COMPUTED_VALUE"""),0)</f>
        <v>0</v>
      </c>
      <c r="O17" s="2">
        <f ca="1">IFERROR(__xludf.DUMMYFUNCTION("""COMPUTED_VALUE"""),0)</f>
        <v>0</v>
      </c>
      <c r="P17" s="2">
        <f ca="1">IFERROR(__xludf.DUMMYFUNCTION("""COMPUTED_VALUE"""),0)</f>
        <v>0</v>
      </c>
      <c r="Q17" s="2">
        <f ca="1">IFERROR(__xludf.DUMMYFUNCTION("""COMPUTED_VALUE"""),0)</f>
        <v>0</v>
      </c>
      <c r="R17" s="2">
        <f ca="1">IFERROR(__xludf.DUMMYFUNCTION("""COMPUTED_VALUE"""),0)</f>
        <v>0</v>
      </c>
      <c r="S17" s="2">
        <f ca="1">IFERROR(__xludf.DUMMYFUNCTION("""COMPUTED_VALUE"""),0)</f>
        <v>0</v>
      </c>
      <c r="T17" s="2">
        <f ca="1">IFERROR(__xludf.DUMMYFUNCTION("""COMPUTED_VALUE"""),0)</f>
        <v>0</v>
      </c>
      <c r="U17" s="2">
        <f ca="1">IFERROR(__xludf.DUMMYFUNCTION("""COMPUTED_VALUE"""),0)</f>
        <v>0</v>
      </c>
      <c r="V17" s="2">
        <f ca="1">IFERROR(__xludf.DUMMYFUNCTION("""COMPUTED_VALUE"""),0)</f>
        <v>0</v>
      </c>
      <c r="W17" s="2">
        <f ca="1">IFERROR(__xludf.DUMMYFUNCTION("""COMPUTED_VALUE"""),0)</f>
        <v>0</v>
      </c>
      <c r="X17" s="2">
        <f ca="1">IFERROR(__xludf.DUMMYFUNCTION("""COMPUTED_VALUE"""),0)</f>
        <v>0</v>
      </c>
      <c r="Y17" s="2">
        <f ca="1">IFERROR(__xludf.DUMMYFUNCTION("""COMPUTED_VALUE"""),0)</f>
        <v>0</v>
      </c>
      <c r="Z17" s="2">
        <f ca="1">IFERROR(__xludf.DUMMYFUNCTION("""COMPUTED_VALUE"""),0)</f>
        <v>0</v>
      </c>
      <c r="AA17" s="2">
        <f ca="1">IFERROR(__xludf.DUMMYFUNCTION("""COMPUTED_VALUE"""),0)</f>
        <v>0</v>
      </c>
      <c r="AB17" s="2">
        <f ca="1">IFERROR(__xludf.DUMMYFUNCTION("""COMPUTED_VALUE"""),0)</f>
        <v>0</v>
      </c>
      <c r="AC17" s="2">
        <f ca="1">IFERROR(__xludf.DUMMYFUNCTION("""COMPUTED_VALUE"""),0)</f>
        <v>0</v>
      </c>
      <c r="AD17" s="2">
        <f ca="1">IFERROR(__xludf.DUMMYFUNCTION("""COMPUTED_VALUE"""),0)</f>
        <v>0</v>
      </c>
      <c r="AE17" s="2">
        <f ca="1">IFERROR(__xludf.DUMMYFUNCTION("""COMPUTED_VALUE"""),0)</f>
        <v>0</v>
      </c>
      <c r="AF17" s="2">
        <f ca="1">IFERROR(__xludf.DUMMYFUNCTION("""COMPUTED_VALUE"""),0)</f>
        <v>0</v>
      </c>
      <c r="AG17" s="2">
        <f ca="1">IFERROR(__xludf.DUMMYFUNCTION("""COMPUTED_VALUE"""),0)</f>
        <v>0</v>
      </c>
      <c r="AH17" s="2">
        <f ca="1">IFERROR(__xludf.DUMMYFUNCTION("""COMPUTED_VALUE"""),0)</f>
        <v>0</v>
      </c>
      <c r="AI17" s="2">
        <f ca="1">IFERROR(__xludf.DUMMYFUNCTION("""COMPUTED_VALUE"""),0)</f>
        <v>0</v>
      </c>
      <c r="AJ17" s="2">
        <f ca="1">IFERROR(__xludf.DUMMYFUNCTION("""COMPUTED_VALUE"""),0)</f>
        <v>0</v>
      </c>
      <c r="AK17" s="2">
        <f ca="1">IFERROR(__xludf.DUMMYFUNCTION("""COMPUTED_VALUE"""),0)</f>
        <v>0</v>
      </c>
      <c r="AL17" s="2">
        <f ca="1">IFERROR(__xludf.DUMMYFUNCTION("""COMPUTED_VALUE"""),0)</f>
        <v>0</v>
      </c>
      <c r="AM17" s="2">
        <f ca="1">IFERROR(__xludf.DUMMYFUNCTION("""COMPUTED_VALUE"""),0)</f>
        <v>0</v>
      </c>
      <c r="AN17" s="2">
        <f ca="1">IFERROR(__xludf.DUMMYFUNCTION("""COMPUTED_VALUE"""),0)</f>
        <v>0</v>
      </c>
      <c r="AO17" s="2">
        <f ca="1">IFERROR(__xludf.DUMMYFUNCTION("""COMPUTED_VALUE"""),0)</f>
        <v>0</v>
      </c>
      <c r="AP17" s="2">
        <f ca="1">IFERROR(__xludf.DUMMYFUNCTION("""COMPUTED_VALUE"""),0)</f>
        <v>0</v>
      </c>
      <c r="AQ17" s="2">
        <f ca="1">IFERROR(__xludf.DUMMYFUNCTION("""COMPUTED_VALUE"""),0)</f>
        <v>0</v>
      </c>
      <c r="AR17" s="2">
        <f ca="1">IFERROR(__xludf.DUMMYFUNCTION("""COMPUTED_VALUE"""),0)</f>
        <v>0</v>
      </c>
      <c r="AS17" s="2">
        <f ca="1">IFERROR(__xludf.DUMMYFUNCTION("""COMPUTED_VALUE"""),0)</f>
        <v>0</v>
      </c>
      <c r="AT17" s="2">
        <f ca="1">IFERROR(__xludf.DUMMYFUNCTION("""COMPUTED_VALUE"""),0)</f>
        <v>0</v>
      </c>
      <c r="AU17" s="2">
        <f ca="1">IFERROR(__xludf.DUMMYFUNCTION("""COMPUTED_VALUE"""),0)</f>
        <v>0</v>
      </c>
    </row>
    <row r="18" spans="1:47" ht="12.5" x14ac:dyDescent="0.25">
      <c r="A18" s="2" t="str">
        <f ca="1">IFERROR(__xludf.DUMMYFUNCTION("""COMPUTED_VALUE"""),"Jiangxi")</f>
        <v>Jiangxi</v>
      </c>
      <c r="B18" s="2" t="str">
        <f ca="1">IFERROR(__xludf.DUMMYFUNCTION("""COMPUTED_VALUE"""),"Mainland China")</f>
        <v>Mainland China</v>
      </c>
      <c r="C18" s="2">
        <f ca="1">IFERROR(__xludf.DUMMYFUNCTION("""COMPUTED_VALUE"""),27.614)</f>
        <v>27.614000000000001</v>
      </c>
      <c r="D18" s="2">
        <f ca="1">IFERROR(__xludf.DUMMYFUNCTION("""COMPUTED_VALUE"""),115.7221)</f>
        <v>115.7221</v>
      </c>
      <c r="E18" s="2">
        <f ca="1">IFERROR(__xludf.DUMMYFUNCTION("""COMPUTED_VALUE"""),0)</f>
        <v>0</v>
      </c>
      <c r="F18" s="2">
        <f ca="1">IFERROR(__xludf.DUMMYFUNCTION("""COMPUTED_VALUE"""),0)</f>
        <v>0</v>
      </c>
      <c r="G18" s="2">
        <f ca="1">IFERROR(__xludf.DUMMYFUNCTION("""COMPUTED_VALUE"""),0)</f>
        <v>0</v>
      </c>
      <c r="H18" s="2">
        <f ca="1">IFERROR(__xludf.DUMMYFUNCTION("""COMPUTED_VALUE"""),0)</f>
        <v>0</v>
      </c>
      <c r="I18" s="2">
        <f ca="1">IFERROR(__xludf.DUMMYFUNCTION("""COMPUTED_VALUE"""),0)</f>
        <v>0</v>
      </c>
      <c r="J18" s="2">
        <f ca="1">IFERROR(__xludf.DUMMYFUNCTION("""COMPUTED_VALUE"""),0)</f>
        <v>0</v>
      </c>
      <c r="K18" s="2">
        <f ca="1">IFERROR(__xludf.DUMMYFUNCTION("""COMPUTED_VALUE"""),0)</f>
        <v>0</v>
      </c>
      <c r="L18" s="2">
        <f ca="1">IFERROR(__xludf.DUMMYFUNCTION("""COMPUTED_VALUE"""),0)</f>
        <v>0</v>
      </c>
      <c r="M18" s="2">
        <f ca="1">IFERROR(__xludf.DUMMYFUNCTION("""COMPUTED_VALUE"""),0)</f>
        <v>0</v>
      </c>
      <c r="N18" s="2">
        <f ca="1">IFERROR(__xludf.DUMMYFUNCTION("""COMPUTED_VALUE"""),0)</f>
        <v>0</v>
      </c>
      <c r="O18" s="2">
        <f ca="1">IFERROR(__xludf.DUMMYFUNCTION("""COMPUTED_VALUE"""),0)</f>
        <v>0</v>
      </c>
      <c r="P18" s="2">
        <f ca="1">IFERROR(__xludf.DUMMYFUNCTION("""COMPUTED_VALUE"""),0)</f>
        <v>0</v>
      </c>
      <c r="Q18" s="2">
        <f ca="1">IFERROR(__xludf.DUMMYFUNCTION("""COMPUTED_VALUE"""),0)</f>
        <v>0</v>
      </c>
      <c r="R18" s="2">
        <f ca="1">IFERROR(__xludf.DUMMYFUNCTION("""COMPUTED_VALUE"""),0)</f>
        <v>0</v>
      </c>
      <c r="S18" s="2">
        <f ca="1">IFERROR(__xludf.DUMMYFUNCTION("""COMPUTED_VALUE"""),0)</f>
        <v>0</v>
      </c>
      <c r="T18" s="2">
        <f ca="1">IFERROR(__xludf.DUMMYFUNCTION("""COMPUTED_VALUE"""),0)</f>
        <v>0</v>
      </c>
      <c r="U18" s="2">
        <f ca="1">IFERROR(__xludf.DUMMYFUNCTION("""COMPUTED_VALUE"""),0)</f>
        <v>0</v>
      </c>
      <c r="V18" s="2">
        <f ca="1">IFERROR(__xludf.DUMMYFUNCTION("""COMPUTED_VALUE"""),0)</f>
        <v>0</v>
      </c>
      <c r="W18" s="2">
        <f ca="1">IFERROR(__xludf.DUMMYFUNCTION("""COMPUTED_VALUE"""),0)</f>
        <v>0</v>
      </c>
      <c r="X18" s="2">
        <f ca="1">IFERROR(__xludf.DUMMYFUNCTION("""COMPUTED_VALUE"""),1)</f>
        <v>1</v>
      </c>
      <c r="Y18" s="2">
        <f ca="1">IFERROR(__xludf.DUMMYFUNCTION("""COMPUTED_VALUE"""),1)</f>
        <v>1</v>
      </c>
      <c r="Z18" s="2">
        <f ca="1">IFERROR(__xludf.DUMMYFUNCTION("""COMPUTED_VALUE"""),1)</f>
        <v>1</v>
      </c>
      <c r="AA18" s="2">
        <f ca="1">IFERROR(__xludf.DUMMYFUNCTION("""COMPUTED_VALUE"""),1)</f>
        <v>1</v>
      </c>
      <c r="AB18" s="2">
        <f ca="1">IFERROR(__xludf.DUMMYFUNCTION("""COMPUTED_VALUE"""),1)</f>
        <v>1</v>
      </c>
      <c r="AC18" s="2">
        <f ca="1">IFERROR(__xludf.DUMMYFUNCTION("""COMPUTED_VALUE"""),1)</f>
        <v>1</v>
      </c>
      <c r="AD18" s="2">
        <f ca="1">IFERROR(__xludf.DUMMYFUNCTION("""COMPUTED_VALUE"""),1)</f>
        <v>1</v>
      </c>
      <c r="AE18" s="2">
        <f ca="1">IFERROR(__xludf.DUMMYFUNCTION("""COMPUTED_VALUE"""),1)</f>
        <v>1</v>
      </c>
      <c r="AF18" s="2">
        <f ca="1">IFERROR(__xludf.DUMMYFUNCTION("""COMPUTED_VALUE"""),1)</f>
        <v>1</v>
      </c>
      <c r="AG18" s="2">
        <f ca="1">IFERROR(__xludf.DUMMYFUNCTION("""COMPUTED_VALUE"""),1)</f>
        <v>1</v>
      </c>
      <c r="AH18" s="2">
        <f ca="1">IFERROR(__xludf.DUMMYFUNCTION("""COMPUTED_VALUE"""),1)</f>
        <v>1</v>
      </c>
      <c r="AI18" s="2">
        <f ca="1">IFERROR(__xludf.DUMMYFUNCTION("""COMPUTED_VALUE"""),1)</f>
        <v>1</v>
      </c>
      <c r="AJ18" s="2">
        <f ca="1">IFERROR(__xludf.DUMMYFUNCTION("""COMPUTED_VALUE"""),1)</f>
        <v>1</v>
      </c>
      <c r="AK18" s="2">
        <f ca="1">IFERROR(__xludf.DUMMYFUNCTION("""COMPUTED_VALUE"""),1)</f>
        <v>1</v>
      </c>
      <c r="AL18" s="2">
        <f ca="1">IFERROR(__xludf.DUMMYFUNCTION("""COMPUTED_VALUE"""),1)</f>
        <v>1</v>
      </c>
      <c r="AM18" s="2">
        <f ca="1">IFERROR(__xludf.DUMMYFUNCTION("""COMPUTED_VALUE"""),1)</f>
        <v>1</v>
      </c>
      <c r="AN18" s="2">
        <f ca="1">IFERROR(__xludf.DUMMYFUNCTION("""COMPUTED_VALUE"""),1)</f>
        <v>1</v>
      </c>
      <c r="AO18" s="2">
        <f ca="1">IFERROR(__xludf.DUMMYFUNCTION("""COMPUTED_VALUE"""),1)</f>
        <v>1</v>
      </c>
      <c r="AP18" s="2">
        <f ca="1">IFERROR(__xludf.DUMMYFUNCTION("""COMPUTED_VALUE"""),1)</f>
        <v>1</v>
      </c>
      <c r="AQ18" s="2">
        <f ca="1">IFERROR(__xludf.DUMMYFUNCTION("""COMPUTED_VALUE"""),1)</f>
        <v>1</v>
      </c>
      <c r="AR18" s="2">
        <f ca="1">IFERROR(__xludf.DUMMYFUNCTION("""COMPUTED_VALUE"""),1)</f>
        <v>1</v>
      </c>
      <c r="AS18" s="2">
        <f ca="1">IFERROR(__xludf.DUMMYFUNCTION("""COMPUTED_VALUE"""),1)</f>
        <v>1</v>
      </c>
      <c r="AT18" s="2">
        <f ca="1">IFERROR(__xludf.DUMMYFUNCTION("""COMPUTED_VALUE"""),1)</f>
        <v>1</v>
      </c>
      <c r="AU18" s="2">
        <f ca="1">IFERROR(__xludf.DUMMYFUNCTION("""COMPUTED_VALUE"""),1)</f>
        <v>1</v>
      </c>
    </row>
    <row r="19" spans="1:47" ht="12.5" x14ac:dyDescent="0.25">
      <c r="A19" s="2" t="str">
        <f ca="1">IFERROR(__xludf.DUMMYFUNCTION("""COMPUTED_VALUE"""),"Jilin")</f>
        <v>Jilin</v>
      </c>
      <c r="B19" s="2" t="str">
        <f ca="1">IFERROR(__xludf.DUMMYFUNCTION("""COMPUTED_VALUE"""),"Mainland China")</f>
        <v>Mainland China</v>
      </c>
      <c r="C19" s="2">
        <f ca="1">IFERROR(__xludf.DUMMYFUNCTION("""COMPUTED_VALUE"""),43.6661)</f>
        <v>43.6661</v>
      </c>
      <c r="D19" s="2">
        <f ca="1">IFERROR(__xludf.DUMMYFUNCTION("""COMPUTED_VALUE"""),126.1923)</f>
        <v>126.1923</v>
      </c>
      <c r="E19" s="2">
        <f ca="1">IFERROR(__xludf.DUMMYFUNCTION("""COMPUTED_VALUE"""),0)</f>
        <v>0</v>
      </c>
      <c r="F19" s="2">
        <f ca="1">IFERROR(__xludf.DUMMYFUNCTION("""COMPUTED_VALUE"""),0)</f>
        <v>0</v>
      </c>
      <c r="G19" s="2">
        <f ca="1">IFERROR(__xludf.DUMMYFUNCTION("""COMPUTED_VALUE"""),0)</f>
        <v>0</v>
      </c>
      <c r="H19" s="2">
        <f ca="1">IFERROR(__xludf.DUMMYFUNCTION("""COMPUTED_VALUE"""),0)</f>
        <v>0</v>
      </c>
      <c r="I19" s="2">
        <f ca="1">IFERROR(__xludf.DUMMYFUNCTION("""COMPUTED_VALUE"""),0)</f>
        <v>0</v>
      </c>
      <c r="J19" s="2">
        <f ca="1">IFERROR(__xludf.DUMMYFUNCTION("""COMPUTED_VALUE"""),0)</f>
        <v>0</v>
      </c>
      <c r="K19" s="2">
        <f ca="1">IFERROR(__xludf.DUMMYFUNCTION("""COMPUTED_VALUE"""),0)</f>
        <v>0</v>
      </c>
      <c r="L19" s="2">
        <f ca="1">IFERROR(__xludf.DUMMYFUNCTION("""COMPUTED_VALUE"""),0)</f>
        <v>0</v>
      </c>
      <c r="M19" s="2">
        <f ca="1">IFERROR(__xludf.DUMMYFUNCTION("""COMPUTED_VALUE"""),0)</f>
        <v>0</v>
      </c>
      <c r="N19" s="2">
        <f ca="1">IFERROR(__xludf.DUMMYFUNCTION("""COMPUTED_VALUE"""),0)</f>
        <v>0</v>
      </c>
      <c r="O19" s="2">
        <f ca="1">IFERROR(__xludf.DUMMYFUNCTION("""COMPUTED_VALUE"""),0)</f>
        <v>0</v>
      </c>
      <c r="P19" s="2">
        <f ca="1">IFERROR(__xludf.DUMMYFUNCTION("""COMPUTED_VALUE"""),0)</f>
        <v>0</v>
      </c>
      <c r="Q19" s="2">
        <f ca="1">IFERROR(__xludf.DUMMYFUNCTION("""COMPUTED_VALUE"""),0)</f>
        <v>0</v>
      </c>
      <c r="R19" s="2">
        <f ca="1">IFERROR(__xludf.DUMMYFUNCTION("""COMPUTED_VALUE"""),0)</f>
        <v>0</v>
      </c>
      <c r="S19" s="2">
        <f ca="1">IFERROR(__xludf.DUMMYFUNCTION("""COMPUTED_VALUE"""),0)</f>
        <v>0</v>
      </c>
      <c r="T19" s="2">
        <f ca="1">IFERROR(__xludf.DUMMYFUNCTION("""COMPUTED_VALUE"""),0)</f>
        <v>0</v>
      </c>
      <c r="U19" s="2">
        <f ca="1">IFERROR(__xludf.DUMMYFUNCTION("""COMPUTED_VALUE"""),1)</f>
        <v>1</v>
      </c>
      <c r="V19" s="2">
        <f ca="1">IFERROR(__xludf.DUMMYFUNCTION("""COMPUTED_VALUE"""),1)</f>
        <v>1</v>
      </c>
      <c r="W19" s="2">
        <f ca="1">IFERROR(__xludf.DUMMYFUNCTION("""COMPUTED_VALUE"""),1)</f>
        <v>1</v>
      </c>
      <c r="X19" s="2">
        <f ca="1">IFERROR(__xludf.DUMMYFUNCTION("""COMPUTED_VALUE"""),1)</f>
        <v>1</v>
      </c>
      <c r="Y19" s="2">
        <f ca="1">IFERROR(__xludf.DUMMYFUNCTION("""COMPUTED_VALUE"""),1)</f>
        <v>1</v>
      </c>
      <c r="Z19" s="2">
        <f ca="1">IFERROR(__xludf.DUMMYFUNCTION("""COMPUTED_VALUE"""),1)</f>
        <v>1</v>
      </c>
      <c r="AA19" s="2">
        <f ca="1">IFERROR(__xludf.DUMMYFUNCTION("""COMPUTED_VALUE"""),1)</f>
        <v>1</v>
      </c>
      <c r="AB19" s="2">
        <f ca="1">IFERROR(__xludf.DUMMYFUNCTION("""COMPUTED_VALUE"""),1)</f>
        <v>1</v>
      </c>
      <c r="AC19" s="2">
        <f ca="1">IFERROR(__xludf.DUMMYFUNCTION("""COMPUTED_VALUE"""),1)</f>
        <v>1</v>
      </c>
      <c r="AD19" s="2">
        <f ca="1">IFERROR(__xludf.DUMMYFUNCTION("""COMPUTED_VALUE"""),1)</f>
        <v>1</v>
      </c>
      <c r="AE19" s="2">
        <f ca="1">IFERROR(__xludf.DUMMYFUNCTION("""COMPUTED_VALUE"""),1)</f>
        <v>1</v>
      </c>
      <c r="AF19" s="2">
        <f ca="1">IFERROR(__xludf.DUMMYFUNCTION("""COMPUTED_VALUE"""),1)</f>
        <v>1</v>
      </c>
      <c r="AG19" s="2">
        <f ca="1">IFERROR(__xludf.DUMMYFUNCTION("""COMPUTED_VALUE"""),1)</f>
        <v>1</v>
      </c>
      <c r="AH19" s="2">
        <f ca="1">IFERROR(__xludf.DUMMYFUNCTION("""COMPUTED_VALUE"""),1)</f>
        <v>1</v>
      </c>
      <c r="AI19" s="2">
        <f ca="1">IFERROR(__xludf.DUMMYFUNCTION("""COMPUTED_VALUE"""),1)</f>
        <v>1</v>
      </c>
      <c r="AJ19" s="2">
        <f ca="1">IFERROR(__xludf.DUMMYFUNCTION("""COMPUTED_VALUE"""),1)</f>
        <v>1</v>
      </c>
      <c r="AK19" s="2">
        <f ca="1">IFERROR(__xludf.DUMMYFUNCTION("""COMPUTED_VALUE"""),1)</f>
        <v>1</v>
      </c>
      <c r="AL19" s="2">
        <f ca="1">IFERROR(__xludf.DUMMYFUNCTION("""COMPUTED_VALUE"""),1)</f>
        <v>1</v>
      </c>
      <c r="AM19" s="2">
        <f ca="1">IFERROR(__xludf.DUMMYFUNCTION("""COMPUTED_VALUE"""),1)</f>
        <v>1</v>
      </c>
      <c r="AN19" s="2">
        <f ca="1">IFERROR(__xludf.DUMMYFUNCTION("""COMPUTED_VALUE"""),1)</f>
        <v>1</v>
      </c>
      <c r="AO19" s="2">
        <f ca="1">IFERROR(__xludf.DUMMYFUNCTION("""COMPUTED_VALUE"""),1)</f>
        <v>1</v>
      </c>
      <c r="AP19" s="2">
        <f ca="1">IFERROR(__xludf.DUMMYFUNCTION("""COMPUTED_VALUE"""),1)</f>
        <v>1</v>
      </c>
      <c r="AQ19" s="2">
        <f ca="1">IFERROR(__xludf.DUMMYFUNCTION("""COMPUTED_VALUE"""),1)</f>
        <v>1</v>
      </c>
      <c r="AR19" s="2">
        <f ca="1">IFERROR(__xludf.DUMMYFUNCTION("""COMPUTED_VALUE"""),1)</f>
        <v>1</v>
      </c>
      <c r="AS19" s="2">
        <f ca="1">IFERROR(__xludf.DUMMYFUNCTION("""COMPUTED_VALUE"""),1)</f>
        <v>1</v>
      </c>
      <c r="AT19" s="2">
        <f ca="1">IFERROR(__xludf.DUMMYFUNCTION("""COMPUTED_VALUE"""),1)</f>
        <v>1</v>
      </c>
      <c r="AU19" s="2">
        <f ca="1">IFERROR(__xludf.DUMMYFUNCTION("""COMPUTED_VALUE"""),1)</f>
        <v>1</v>
      </c>
    </row>
    <row r="20" spans="1:47" ht="12.5" x14ac:dyDescent="0.25">
      <c r="A20" s="2" t="str">
        <f ca="1">IFERROR(__xludf.DUMMYFUNCTION("""COMPUTED_VALUE"""),"Liaoning")</f>
        <v>Liaoning</v>
      </c>
      <c r="B20" s="2" t="str">
        <f ca="1">IFERROR(__xludf.DUMMYFUNCTION("""COMPUTED_VALUE"""),"Mainland China")</f>
        <v>Mainland China</v>
      </c>
      <c r="C20" s="2">
        <f ca="1">IFERROR(__xludf.DUMMYFUNCTION("""COMPUTED_VALUE"""),41.2956)</f>
        <v>41.2956</v>
      </c>
      <c r="D20" s="2">
        <f ca="1">IFERROR(__xludf.DUMMYFUNCTION("""COMPUTED_VALUE"""),122.6085)</f>
        <v>122.60850000000001</v>
      </c>
      <c r="E20" s="2">
        <f ca="1">IFERROR(__xludf.DUMMYFUNCTION("""COMPUTED_VALUE"""),0)</f>
        <v>0</v>
      </c>
      <c r="F20" s="2">
        <f ca="1">IFERROR(__xludf.DUMMYFUNCTION("""COMPUTED_VALUE"""),0)</f>
        <v>0</v>
      </c>
      <c r="G20" s="2">
        <f ca="1">IFERROR(__xludf.DUMMYFUNCTION("""COMPUTED_VALUE"""),0)</f>
        <v>0</v>
      </c>
      <c r="H20" s="2">
        <f ca="1">IFERROR(__xludf.DUMMYFUNCTION("""COMPUTED_VALUE"""),0)</f>
        <v>0</v>
      </c>
      <c r="I20" s="2">
        <f ca="1">IFERROR(__xludf.DUMMYFUNCTION("""COMPUTED_VALUE"""),0)</f>
        <v>0</v>
      </c>
      <c r="J20" s="2">
        <f ca="1">IFERROR(__xludf.DUMMYFUNCTION("""COMPUTED_VALUE"""),0)</f>
        <v>0</v>
      </c>
      <c r="K20" s="2">
        <f ca="1">IFERROR(__xludf.DUMMYFUNCTION("""COMPUTED_VALUE"""),0)</f>
        <v>0</v>
      </c>
      <c r="L20" s="2">
        <f ca="1">IFERROR(__xludf.DUMMYFUNCTION("""COMPUTED_VALUE"""),0)</f>
        <v>0</v>
      </c>
      <c r="M20" s="2">
        <f ca="1">IFERROR(__xludf.DUMMYFUNCTION("""COMPUTED_VALUE"""),0)</f>
        <v>0</v>
      </c>
      <c r="N20" s="2">
        <f ca="1">IFERROR(__xludf.DUMMYFUNCTION("""COMPUTED_VALUE"""),0)</f>
        <v>0</v>
      </c>
      <c r="O20" s="2">
        <f ca="1">IFERROR(__xludf.DUMMYFUNCTION("""COMPUTED_VALUE"""),0)</f>
        <v>0</v>
      </c>
      <c r="P20" s="2">
        <f ca="1">IFERROR(__xludf.DUMMYFUNCTION("""COMPUTED_VALUE"""),0)</f>
        <v>0</v>
      </c>
      <c r="Q20" s="2">
        <f ca="1">IFERROR(__xludf.DUMMYFUNCTION("""COMPUTED_VALUE"""),0)</f>
        <v>0</v>
      </c>
      <c r="R20" s="2">
        <f ca="1">IFERROR(__xludf.DUMMYFUNCTION("""COMPUTED_VALUE"""),0)</f>
        <v>0</v>
      </c>
      <c r="S20" s="2">
        <f ca="1">IFERROR(__xludf.DUMMYFUNCTION("""COMPUTED_VALUE"""),0)</f>
        <v>0</v>
      </c>
      <c r="T20" s="2">
        <f ca="1">IFERROR(__xludf.DUMMYFUNCTION("""COMPUTED_VALUE"""),0)</f>
        <v>0</v>
      </c>
      <c r="U20" s="2">
        <f ca="1">IFERROR(__xludf.DUMMYFUNCTION("""COMPUTED_VALUE"""),0)</f>
        <v>0</v>
      </c>
      <c r="V20" s="2">
        <f ca="1">IFERROR(__xludf.DUMMYFUNCTION("""COMPUTED_VALUE"""),0)</f>
        <v>0</v>
      </c>
      <c r="W20" s="2">
        <f ca="1">IFERROR(__xludf.DUMMYFUNCTION("""COMPUTED_VALUE"""),0)</f>
        <v>0</v>
      </c>
      <c r="X20" s="2">
        <f ca="1">IFERROR(__xludf.DUMMYFUNCTION("""COMPUTED_VALUE"""),0)</f>
        <v>0</v>
      </c>
      <c r="Y20" s="2">
        <f ca="1">IFERROR(__xludf.DUMMYFUNCTION("""COMPUTED_VALUE"""),0)</f>
        <v>0</v>
      </c>
      <c r="Z20" s="2">
        <f ca="1">IFERROR(__xludf.DUMMYFUNCTION("""COMPUTED_VALUE"""),1)</f>
        <v>1</v>
      </c>
      <c r="AA20" s="2">
        <f ca="1">IFERROR(__xludf.DUMMYFUNCTION("""COMPUTED_VALUE"""),1)</f>
        <v>1</v>
      </c>
      <c r="AB20" s="2">
        <f ca="1">IFERROR(__xludf.DUMMYFUNCTION("""COMPUTED_VALUE"""),1)</f>
        <v>1</v>
      </c>
      <c r="AC20" s="2">
        <f ca="1">IFERROR(__xludf.DUMMYFUNCTION("""COMPUTED_VALUE"""),1)</f>
        <v>1</v>
      </c>
      <c r="AD20" s="2">
        <f ca="1">IFERROR(__xludf.DUMMYFUNCTION("""COMPUTED_VALUE"""),1)</f>
        <v>1</v>
      </c>
      <c r="AE20" s="2">
        <f ca="1">IFERROR(__xludf.DUMMYFUNCTION("""COMPUTED_VALUE"""),1)</f>
        <v>1</v>
      </c>
      <c r="AF20" s="2">
        <f ca="1">IFERROR(__xludf.DUMMYFUNCTION("""COMPUTED_VALUE"""),1)</f>
        <v>1</v>
      </c>
      <c r="AG20" s="2">
        <f ca="1">IFERROR(__xludf.DUMMYFUNCTION("""COMPUTED_VALUE"""),1)</f>
        <v>1</v>
      </c>
      <c r="AH20" s="2">
        <f ca="1">IFERROR(__xludf.DUMMYFUNCTION("""COMPUTED_VALUE"""),1)</f>
        <v>1</v>
      </c>
      <c r="AI20" s="2">
        <f ca="1">IFERROR(__xludf.DUMMYFUNCTION("""COMPUTED_VALUE"""),1)</f>
        <v>1</v>
      </c>
      <c r="AJ20" s="2">
        <f ca="1">IFERROR(__xludf.DUMMYFUNCTION("""COMPUTED_VALUE"""),1)</f>
        <v>1</v>
      </c>
      <c r="AK20" s="2">
        <f ca="1">IFERROR(__xludf.DUMMYFUNCTION("""COMPUTED_VALUE"""),1)</f>
        <v>1</v>
      </c>
      <c r="AL20" s="2">
        <f ca="1">IFERROR(__xludf.DUMMYFUNCTION("""COMPUTED_VALUE"""),1)</f>
        <v>1</v>
      </c>
      <c r="AM20" s="2">
        <f ca="1">IFERROR(__xludf.DUMMYFUNCTION("""COMPUTED_VALUE"""),1)</f>
        <v>1</v>
      </c>
      <c r="AN20" s="2">
        <f ca="1">IFERROR(__xludf.DUMMYFUNCTION("""COMPUTED_VALUE"""),1)</f>
        <v>1</v>
      </c>
      <c r="AO20" s="2">
        <f ca="1">IFERROR(__xludf.DUMMYFUNCTION("""COMPUTED_VALUE"""),1)</f>
        <v>1</v>
      </c>
      <c r="AP20" s="2">
        <f ca="1">IFERROR(__xludf.DUMMYFUNCTION("""COMPUTED_VALUE"""),1)</f>
        <v>1</v>
      </c>
      <c r="AQ20" s="2">
        <f ca="1">IFERROR(__xludf.DUMMYFUNCTION("""COMPUTED_VALUE"""),1)</f>
        <v>1</v>
      </c>
      <c r="AR20" s="2">
        <f ca="1">IFERROR(__xludf.DUMMYFUNCTION("""COMPUTED_VALUE"""),1)</f>
        <v>1</v>
      </c>
      <c r="AS20" s="2">
        <f ca="1">IFERROR(__xludf.DUMMYFUNCTION("""COMPUTED_VALUE"""),1)</f>
        <v>1</v>
      </c>
      <c r="AT20" s="2">
        <f ca="1">IFERROR(__xludf.DUMMYFUNCTION("""COMPUTED_VALUE"""),1)</f>
        <v>1</v>
      </c>
      <c r="AU20" s="2">
        <f ca="1">IFERROR(__xludf.DUMMYFUNCTION("""COMPUTED_VALUE"""),1)</f>
        <v>1</v>
      </c>
    </row>
    <row r="21" spans="1:47" ht="12.5" x14ac:dyDescent="0.25">
      <c r="A21" s="2" t="str">
        <f ca="1">IFERROR(__xludf.DUMMYFUNCTION("""COMPUTED_VALUE"""),"Ningxia")</f>
        <v>Ningxia</v>
      </c>
      <c r="B21" s="2" t="str">
        <f ca="1">IFERROR(__xludf.DUMMYFUNCTION("""COMPUTED_VALUE"""),"Mainland China")</f>
        <v>Mainland China</v>
      </c>
      <c r="C21" s="2">
        <f ca="1">IFERROR(__xludf.DUMMYFUNCTION("""COMPUTED_VALUE"""),37.2692)</f>
        <v>37.269199999999998</v>
      </c>
      <c r="D21" s="2">
        <f ca="1">IFERROR(__xludf.DUMMYFUNCTION("""COMPUTED_VALUE"""),106.1655)</f>
        <v>106.16549999999999</v>
      </c>
      <c r="E21" s="2">
        <f ca="1">IFERROR(__xludf.DUMMYFUNCTION("""COMPUTED_VALUE"""),0)</f>
        <v>0</v>
      </c>
      <c r="F21" s="2">
        <f ca="1">IFERROR(__xludf.DUMMYFUNCTION("""COMPUTED_VALUE"""),0)</f>
        <v>0</v>
      </c>
      <c r="G21" s="2">
        <f ca="1">IFERROR(__xludf.DUMMYFUNCTION("""COMPUTED_VALUE"""),0)</f>
        <v>0</v>
      </c>
      <c r="H21" s="2">
        <f ca="1">IFERROR(__xludf.DUMMYFUNCTION("""COMPUTED_VALUE"""),0)</f>
        <v>0</v>
      </c>
      <c r="I21" s="2">
        <f ca="1">IFERROR(__xludf.DUMMYFUNCTION("""COMPUTED_VALUE"""),0)</f>
        <v>0</v>
      </c>
      <c r="J21" s="2">
        <f ca="1">IFERROR(__xludf.DUMMYFUNCTION("""COMPUTED_VALUE"""),0)</f>
        <v>0</v>
      </c>
      <c r="K21" s="2">
        <f ca="1">IFERROR(__xludf.DUMMYFUNCTION("""COMPUTED_VALUE"""),0)</f>
        <v>0</v>
      </c>
      <c r="L21" s="2">
        <f ca="1">IFERROR(__xludf.DUMMYFUNCTION("""COMPUTED_VALUE"""),0)</f>
        <v>0</v>
      </c>
      <c r="M21" s="2">
        <f ca="1">IFERROR(__xludf.DUMMYFUNCTION("""COMPUTED_VALUE"""),0)</f>
        <v>0</v>
      </c>
      <c r="N21" s="2">
        <f ca="1">IFERROR(__xludf.DUMMYFUNCTION("""COMPUTED_VALUE"""),0)</f>
        <v>0</v>
      </c>
      <c r="O21" s="2">
        <f ca="1">IFERROR(__xludf.DUMMYFUNCTION("""COMPUTED_VALUE"""),0)</f>
        <v>0</v>
      </c>
      <c r="P21" s="2">
        <f ca="1">IFERROR(__xludf.DUMMYFUNCTION("""COMPUTED_VALUE"""),0)</f>
        <v>0</v>
      </c>
      <c r="Q21" s="2">
        <f ca="1">IFERROR(__xludf.DUMMYFUNCTION("""COMPUTED_VALUE"""),0)</f>
        <v>0</v>
      </c>
      <c r="R21" s="2">
        <f ca="1">IFERROR(__xludf.DUMMYFUNCTION("""COMPUTED_VALUE"""),0)</f>
        <v>0</v>
      </c>
      <c r="S21" s="2">
        <f ca="1">IFERROR(__xludf.DUMMYFUNCTION("""COMPUTED_VALUE"""),0)</f>
        <v>0</v>
      </c>
      <c r="T21" s="2">
        <f ca="1">IFERROR(__xludf.DUMMYFUNCTION("""COMPUTED_VALUE"""),0)</f>
        <v>0</v>
      </c>
      <c r="U21" s="2">
        <f ca="1">IFERROR(__xludf.DUMMYFUNCTION("""COMPUTED_VALUE"""),0)</f>
        <v>0</v>
      </c>
      <c r="V21" s="2">
        <f ca="1">IFERROR(__xludf.DUMMYFUNCTION("""COMPUTED_VALUE"""),0)</f>
        <v>0</v>
      </c>
      <c r="W21" s="2">
        <f ca="1">IFERROR(__xludf.DUMMYFUNCTION("""COMPUTED_VALUE"""),0)</f>
        <v>0</v>
      </c>
      <c r="X21" s="2">
        <f ca="1">IFERROR(__xludf.DUMMYFUNCTION("""COMPUTED_VALUE"""),0)</f>
        <v>0</v>
      </c>
      <c r="Y21" s="2">
        <f ca="1">IFERROR(__xludf.DUMMYFUNCTION("""COMPUTED_VALUE"""),0)</f>
        <v>0</v>
      </c>
      <c r="Z21" s="2">
        <f ca="1">IFERROR(__xludf.DUMMYFUNCTION("""COMPUTED_VALUE"""),0)</f>
        <v>0</v>
      </c>
      <c r="AA21" s="2">
        <f ca="1">IFERROR(__xludf.DUMMYFUNCTION("""COMPUTED_VALUE"""),0)</f>
        <v>0</v>
      </c>
      <c r="AB21" s="2">
        <f ca="1">IFERROR(__xludf.DUMMYFUNCTION("""COMPUTED_VALUE"""),0)</f>
        <v>0</v>
      </c>
      <c r="AC21" s="2">
        <f ca="1">IFERROR(__xludf.DUMMYFUNCTION("""COMPUTED_VALUE"""),0)</f>
        <v>0</v>
      </c>
      <c r="AD21" s="2">
        <f ca="1">IFERROR(__xludf.DUMMYFUNCTION("""COMPUTED_VALUE"""),0)</f>
        <v>0</v>
      </c>
      <c r="AE21" s="2">
        <f ca="1">IFERROR(__xludf.DUMMYFUNCTION("""COMPUTED_VALUE"""),0)</f>
        <v>0</v>
      </c>
      <c r="AF21" s="2">
        <f ca="1">IFERROR(__xludf.DUMMYFUNCTION("""COMPUTED_VALUE"""),0)</f>
        <v>0</v>
      </c>
      <c r="AG21" s="2">
        <f ca="1">IFERROR(__xludf.DUMMYFUNCTION("""COMPUTED_VALUE"""),0)</f>
        <v>0</v>
      </c>
      <c r="AH21" s="2">
        <f ca="1">IFERROR(__xludf.DUMMYFUNCTION("""COMPUTED_VALUE"""),0)</f>
        <v>0</v>
      </c>
      <c r="AI21" s="2">
        <f ca="1">IFERROR(__xludf.DUMMYFUNCTION("""COMPUTED_VALUE"""),0)</f>
        <v>0</v>
      </c>
      <c r="AJ21" s="2">
        <f ca="1">IFERROR(__xludf.DUMMYFUNCTION("""COMPUTED_VALUE"""),0)</f>
        <v>0</v>
      </c>
      <c r="AK21" s="2">
        <f ca="1">IFERROR(__xludf.DUMMYFUNCTION("""COMPUTED_VALUE"""),0)</f>
        <v>0</v>
      </c>
      <c r="AL21" s="2">
        <f ca="1">IFERROR(__xludf.DUMMYFUNCTION("""COMPUTED_VALUE"""),0)</f>
        <v>0</v>
      </c>
      <c r="AM21" s="2">
        <f ca="1">IFERROR(__xludf.DUMMYFUNCTION("""COMPUTED_VALUE"""),0)</f>
        <v>0</v>
      </c>
      <c r="AN21" s="2">
        <f ca="1">IFERROR(__xludf.DUMMYFUNCTION("""COMPUTED_VALUE"""),0)</f>
        <v>0</v>
      </c>
      <c r="AO21" s="2">
        <f ca="1">IFERROR(__xludf.DUMMYFUNCTION("""COMPUTED_VALUE"""),0)</f>
        <v>0</v>
      </c>
      <c r="AP21" s="2">
        <f ca="1">IFERROR(__xludf.DUMMYFUNCTION("""COMPUTED_VALUE"""),0)</f>
        <v>0</v>
      </c>
      <c r="AQ21" s="2">
        <f ca="1">IFERROR(__xludf.DUMMYFUNCTION("""COMPUTED_VALUE"""),0)</f>
        <v>0</v>
      </c>
      <c r="AR21" s="2">
        <f ca="1">IFERROR(__xludf.DUMMYFUNCTION("""COMPUTED_VALUE"""),0)</f>
        <v>0</v>
      </c>
      <c r="AS21" s="2">
        <f ca="1">IFERROR(__xludf.DUMMYFUNCTION("""COMPUTED_VALUE"""),0)</f>
        <v>0</v>
      </c>
      <c r="AT21" s="2">
        <f ca="1">IFERROR(__xludf.DUMMYFUNCTION("""COMPUTED_VALUE"""),0)</f>
        <v>0</v>
      </c>
      <c r="AU21" s="2">
        <f ca="1">IFERROR(__xludf.DUMMYFUNCTION("""COMPUTED_VALUE"""),0)</f>
        <v>0</v>
      </c>
    </row>
    <row r="22" spans="1:47" ht="12.5" x14ac:dyDescent="0.25">
      <c r="A22" s="2" t="str">
        <f ca="1">IFERROR(__xludf.DUMMYFUNCTION("""COMPUTED_VALUE"""),"Qinghai")</f>
        <v>Qinghai</v>
      </c>
      <c r="B22" s="2" t="str">
        <f ca="1">IFERROR(__xludf.DUMMYFUNCTION("""COMPUTED_VALUE"""),"Mainland China")</f>
        <v>Mainland China</v>
      </c>
      <c r="C22" s="2">
        <f ca="1">IFERROR(__xludf.DUMMYFUNCTION("""COMPUTED_VALUE"""),35.7452)</f>
        <v>35.745199999999997</v>
      </c>
      <c r="D22" s="2">
        <f ca="1">IFERROR(__xludf.DUMMYFUNCTION("""COMPUTED_VALUE"""),95.9956)</f>
        <v>95.995599999999996</v>
      </c>
      <c r="E22" s="2">
        <f ca="1">IFERROR(__xludf.DUMMYFUNCTION("""COMPUTED_VALUE"""),0)</f>
        <v>0</v>
      </c>
      <c r="F22" s="2">
        <f ca="1">IFERROR(__xludf.DUMMYFUNCTION("""COMPUTED_VALUE"""),0)</f>
        <v>0</v>
      </c>
      <c r="G22" s="2">
        <f ca="1">IFERROR(__xludf.DUMMYFUNCTION("""COMPUTED_VALUE"""),0)</f>
        <v>0</v>
      </c>
      <c r="H22" s="2">
        <f ca="1">IFERROR(__xludf.DUMMYFUNCTION("""COMPUTED_VALUE"""),0)</f>
        <v>0</v>
      </c>
      <c r="I22" s="2">
        <f ca="1">IFERROR(__xludf.DUMMYFUNCTION("""COMPUTED_VALUE"""),0)</f>
        <v>0</v>
      </c>
      <c r="J22" s="2">
        <f ca="1">IFERROR(__xludf.DUMMYFUNCTION("""COMPUTED_VALUE"""),0)</f>
        <v>0</v>
      </c>
      <c r="K22" s="2">
        <f ca="1">IFERROR(__xludf.DUMMYFUNCTION("""COMPUTED_VALUE"""),0)</f>
        <v>0</v>
      </c>
      <c r="L22" s="2">
        <f ca="1">IFERROR(__xludf.DUMMYFUNCTION("""COMPUTED_VALUE"""),0)</f>
        <v>0</v>
      </c>
      <c r="M22" s="2">
        <f ca="1">IFERROR(__xludf.DUMMYFUNCTION("""COMPUTED_VALUE"""),0)</f>
        <v>0</v>
      </c>
      <c r="N22" s="2">
        <f ca="1">IFERROR(__xludf.DUMMYFUNCTION("""COMPUTED_VALUE"""),0)</f>
        <v>0</v>
      </c>
      <c r="O22" s="2">
        <f ca="1">IFERROR(__xludf.DUMMYFUNCTION("""COMPUTED_VALUE"""),0)</f>
        <v>0</v>
      </c>
      <c r="P22" s="2">
        <f ca="1">IFERROR(__xludf.DUMMYFUNCTION("""COMPUTED_VALUE"""),0)</f>
        <v>0</v>
      </c>
      <c r="Q22" s="2">
        <f ca="1">IFERROR(__xludf.DUMMYFUNCTION("""COMPUTED_VALUE"""),0)</f>
        <v>0</v>
      </c>
      <c r="R22" s="2">
        <f ca="1">IFERROR(__xludf.DUMMYFUNCTION("""COMPUTED_VALUE"""),0)</f>
        <v>0</v>
      </c>
      <c r="S22" s="2">
        <f ca="1">IFERROR(__xludf.DUMMYFUNCTION("""COMPUTED_VALUE"""),0)</f>
        <v>0</v>
      </c>
      <c r="T22" s="2">
        <f ca="1">IFERROR(__xludf.DUMMYFUNCTION("""COMPUTED_VALUE"""),0)</f>
        <v>0</v>
      </c>
      <c r="U22" s="2">
        <f ca="1">IFERROR(__xludf.DUMMYFUNCTION("""COMPUTED_VALUE"""),0)</f>
        <v>0</v>
      </c>
      <c r="V22" s="2">
        <f ca="1">IFERROR(__xludf.DUMMYFUNCTION("""COMPUTED_VALUE"""),0)</f>
        <v>0</v>
      </c>
      <c r="W22" s="2">
        <f ca="1">IFERROR(__xludf.DUMMYFUNCTION("""COMPUTED_VALUE"""),0)</f>
        <v>0</v>
      </c>
      <c r="X22" s="2">
        <f ca="1">IFERROR(__xludf.DUMMYFUNCTION("""COMPUTED_VALUE"""),0)</f>
        <v>0</v>
      </c>
      <c r="Y22" s="2">
        <f ca="1">IFERROR(__xludf.DUMMYFUNCTION("""COMPUTED_VALUE"""),0)</f>
        <v>0</v>
      </c>
      <c r="Z22" s="2">
        <f ca="1">IFERROR(__xludf.DUMMYFUNCTION("""COMPUTED_VALUE"""),0)</f>
        <v>0</v>
      </c>
      <c r="AA22" s="2">
        <f ca="1">IFERROR(__xludf.DUMMYFUNCTION("""COMPUTED_VALUE"""),0)</f>
        <v>0</v>
      </c>
      <c r="AB22" s="2">
        <f ca="1">IFERROR(__xludf.DUMMYFUNCTION("""COMPUTED_VALUE"""),0)</f>
        <v>0</v>
      </c>
      <c r="AC22" s="2">
        <f ca="1">IFERROR(__xludf.DUMMYFUNCTION("""COMPUTED_VALUE"""),0)</f>
        <v>0</v>
      </c>
      <c r="AD22" s="2">
        <f ca="1">IFERROR(__xludf.DUMMYFUNCTION("""COMPUTED_VALUE"""),0)</f>
        <v>0</v>
      </c>
      <c r="AE22" s="2">
        <f ca="1">IFERROR(__xludf.DUMMYFUNCTION("""COMPUTED_VALUE"""),0)</f>
        <v>0</v>
      </c>
      <c r="AF22" s="2">
        <f ca="1">IFERROR(__xludf.DUMMYFUNCTION("""COMPUTED_VALUE"""),0)</f>
        <v>0</v>
      </c>
      <c r="AG22" s="2">
        <f ca="1">IFERROR(__xludf.DUMMYFUNCTION("""COMPUTED_VALUE"""),0)</f>
        <v>0</v>
      </c>
      <c r="AH22" s="2">
        <f ca="1">IFERROR(__xludf.DUMMYFUNCTION("""COMPUTED_VALUE"""),0)</f>
        <v>0</v>
      </c>
      <c r="AI22" s="2">
        <f ca="1">IFERROR(__xludf.DUMMYFUNCTION("""COMPUTED_VALUE"""),0)</f>
        <v>0</v>
      </c>
      <c r="AJ22" s="2">
        <f ca="1">IFERROR(__xludf.DUMMYFUNCTION("""COMPUTED_VALUE"""),0)</f>
        <v>0</v>
      </c>
      <c r="AK22" s="2">
        <f ca="1">IFERROR(__xludf.DUMMYFUNCTION("""COMPUTED_VALUE"""),0)</f>
        <v>0</v>
      </c>
      <c r="AL22" s="2">
        <f ca="1">IFERROR(__xludf.DUMMYFUNCTION("""COMPUTED_VALUE"""),0)</f>
        <v>0</v>
      </c>
      <c r="AM22" s="2">
        <f ca="1">IFERROR(__xludf.DUMMYFUNCTION("""COMPUTED_VALUE"""),0)</f>
        <v>0</v>
      </c>
      <c r="AN22" s="2">
        <f ca="1">IFERROR(__xludf.DUMMYFUNCTION("""COMPUTED_VALUE"""),0)</f>
        <v>0</v>
      </c>
      <c r="AO22" s="2">
        <f ca="1">IFERROR(__xludf.DUMMYFUNCTION("""COMPUTED_VALUE"""),0)</f>
        <v>0</v>
      </c>
      <c r="AP22" s="2">
        <f ca="1">IFERROR(__xludf.DUMMYFUNCTION("""COMPUTED_VALUE"""),0)</f>
        <v>0</v>
      </c>
      <c r="AQ22" s="2">
        <f ca="1">IFERROR(__xludf.DUMMYFUNCTION("""COMPUTED_VALUE"""),0)</f>
        <v>0</v>
      </c>
      <c r="AR22" s="2">
        <f ca="1">IFERROR(__xludf.DUMMYFUNCTION("""COMPUTED_VALUE"""),0)</f>
        <v>0</v>
      </c>
      <c r="AS22" s="2">
        <f ca="1">IFERROR(__xludf.DUMMYFUNCTION("""COMPUTED_VALUE"""),0)</f>
        <v>0</v>
      </c>
      <c r="AT22" s="2">
        <f ca="1">IFERROR(__xludf.DUMMYFUNCTION("""COMPUTED_VALUE"""),0)</f>
        <v>0</v>
      </c>
      <c r="AU22" s="2">
        <f ca="1">IFERROR(__xludf.DUMMYFUNCTION("""COMPUTED_VALUE"""),0)</f>
        <v>0</v>
      </c>
    </row>
    <row r="23" spans="1:47" ht="12.5" x14ac:dyDescent="0.25">
      <c r="A23" s="2" t="str">
        <f ca="1">IFERROR(__xludf.DUMMYFUNCTION("""COMPUTED_VALUE"""),"Shaanxi")</f>
        <v>Shaanxi</v>
      </c>
      <c r="B23" s="2" t="str">
        <f ca="1">IFERROR(__xludf.DUMMYFUNCTION("""COMPUTED_VALUE"""),"Mainland China")</f>
        <v>Mainland China</v>
      </c>
      <c r="C23" s="2">
        <f ca="1">IFERROR(__xludf.DUMMYFUNCTION("""COMPUTED_VALUE"""),35.1917)</f>
        <v>35.191699999999997</v>
      </c>
      <c r="D23" s="2">
        <f ca="1">IFERROR(__xludf.DUMMYFUNCTION("""COMPUTED_VALUE"""),108.8701)</f>
        <v>108.87009999999999</v>
      </c>
      <c r="E23" s="2">
        <f ca="1">IFERROR(__xludf.DUMMYFUNCTION("""COMPUTED_VALUE"""),0)</f>
        <v>0</v>
      </c>
      <c r="F23" s="2">
        <f ca="1">IFERROR(__xludf.DUMMYFUNCTION("""COMPUTED_VALUE"""),0)</f>
        <v>0</v>
      </c>
      <c r="G23" s="2">
        <f ca="1">IFERROR(__xludf.DUMMYFUNCTION("""COMPUTED_VALUE"""),0)</f>
        <v>0</v>
      </c>
      <c r="H23" s="2">
        <f ca="1">IFERROR(__xludf.DUMMYFUNCTION("""COMPUTED_VALUE"""),0)</f>
        <v>0</v>
      </c>
      <c r="I23" s="2">
        <f ca="1">IFERROR(__xludf.DUMMYFUNCTION("""COMPUTED_VALUE"""),0)</f>
        <v>0</v>
      </c>
      <c r="J23" s="2">
        <f ca="1">IFERROR(__xludf.DUMMYFUNCTION("""COMPUTED_VALUE"""),0)</f>
        <v>0</v>
      </c>
      <c r="K23" s="2">
        <f ca="1">IFERROR(__xludf.DUMMYFUNCTION("""COMPUTED_VALUE"""),0)</f>
        <v>0</v>
      </c>
      <c r="L23" s="2">
        <f ca="1">IFERROR(__xludf.DUMMYFUNCTION("""COMPUTED_VALUE"""),0)</f>
        <v>0</v>
      </c>
      <c r="M23" s="2">
        <f ca="1">IFERROR(__xludf.DUMMYFUNCTION("""COMPUTED_VALUE"""),0)</f>
        <v>0</v>
      </c>
      <c r="N23" s="2">
        <f ca="1">IFERROR(__xludf.DUMMYFUNCTION("""COMPUTED_VALUE"""),0)</f>
        <v>0</v>
      </c>
      <c r="O23" s="2">
        <f ca="1">IFERROR(__xludf.DUMMYFUNCTION("""COMPUTED_VALUE"""),0)</f>
        <v>0</v>
      </c>
      <c r="P23" s="2">
        <f ca="1">IFERROR(__xludf.DUMMYFUNCTION("""COMPUTED_VALUE"""),0)</f>
        <v>0</v>
      </c>
      <c r="Q23" s="2">
        <f ca="1">IFERROR(__xludf.DUMMYFUNCTION("""COMPUTED_VALUE"""),0)</f>
        <v>0</v>
      </c>
      <c r="R23" s="2">
        <f ca="1">IFERROR(__xludf.DUMMYFUNCTION("""COMPUTED_VALUE"""),0)</f>
        <v>0</v>
      </c>
      <c r="S23" s="2">
        <f ca="1">IFERROR(__xludf.DUMMYFUNCTION("""COMPUTED_VALUE"""),0)</f>
        <v>0</v>
      </c>
      <c r="T23" s="2">
        <f ca="1">IFERROR(__xludf.DUMMYFUNCTION("""COMPUTED_VALUE"""),0)</f>
        <v>0</v>
      </c>
      <c r="U23" s="2">
        <f ca="1">IFERROR(__xludf.DUMMYFUNCTION("""COMPUTED_VALUE"""),0)</f>
        <v>0</v>
      </c>
      <c r="V23" s="2">
        <f ca="1">IFERROR(__xludf.DUMMYFUNCTION("""COMPUTED_VALUE"""),0)</f>
        <v>0</v>
      </c>
      <c r="W23" s="2">
        <f ca="1">IFERROR(__xludf.DUMMYFUNCTION("""COMPUTED_VALUE"""),0)</f>
        <v>0</v>
      </c>
      <c r="X23" s="2">
        <f ca="1">IFERROR(__xludf.DUMMYFUNCTION("""COMPUTED_VALUE"""),0)</f>
        <v>0</v>
      </c>
      <c r="Y23" s="2">
        <f ca="1">IFERROR(__xludf.DUMMYFUNCTION("""COMPUTED_VALUE"""),0)</f>
        <v>0</v>
      </c>
      <c r="Z23" s="2">
        <f ca="1">IFERROR(__xludf.DUMMYFUNCTION("""COMPUTED_VALUE"""),0)</f>
        <v>0</v>
      </c>
      <c r="AA23" s="2">
        <f ca="1">IFERROR(__xludf.DUMMYFUNCTION("""COMPUTED_VALUE"""),0)</f>
        <v>0</v>
      </c>
      <c r="AB23" s="2">
        <f ca="1">IFERROR(__xludf.DUMMYFUNCTION("""COMPUTED_VALUE"""),0)</f>
        <v>0</v>
      </c>
      <c r="AC23" s="2">
        <f ca="1">IFERROR(__xludf.DUMMYFUNCTION("""COMPUTED_VALUE"""),0)</f>
        <v>0</v>
      </c>
      <c r="AD23" s="2">
        <f ca="1">IFERROR(__xludf.DUMMYFUNCTION("""COMPUTED_VALUE"""),0)</f>
        <v>0</v>
      </c>
      <c r="AE23" s="2">
        <f ca="1">IFERROR(__xludf.DUMMYFUNCTION("""COMPUTED_VALUE"""),0)</f>
        <v>0</v>
      </c>
      <c r="AF23" s="2">
        <f ca="1">IFERROR(__xludf.DUMMYFUNCTION("""COMPUTED_VALUE"""),0)</f>
        <v>0</v>
      </c>
      <c r="AG23" s="2">
        <f ca="1">IFERROR(__xludf.DUMMYFUNCTION("""COMPUTED_VALUE"""),0)</f>
        <v>0</v>
      </c>
      <c r="AH23" s="2">
        <f ca="1">IFERROR(__xludf.DUMMYFUNCTION("""COMPUTED_VALUE"""),1)</f>
        <v>1</v>
      </c>
      <c r="AI23" s="2">
        <f ca="1">IFERROR(__xludf.DUMMYFUNCTION("""COMPUTED_VALUE"""),1)</f>
        <v>1</v>
      </c>
      <c r="AJ23" s="2">
        <f ca="1">IFERROR(__xludf.DUMMYFUNCTION("""COMPUTED_VALUE"""),1)</f>
        <v>1</v>
      </c>
      <c r="AK23" s="2">
        <f ca="1">IFERROR(__xludf.DUMMYFUNCTION("""COMPUTED_VALUE"""),1)</f>
        <v>1</v>
      </c>
      <c r="AL23" s="2">
        <f ca="1">IFERROR(__xludf.DUMMYFUNCTION("""COMPUTED_VALUE"""),1)</f>
        <v>1</v>
      </c>
      <c r="AM23" s="2">
        <f ca="1">IFERROR(__xludf.DUMMYFUNCTION("""COMPUTED_VALUE"""),1)</f>
        <v>1</v>
      </c>
      <c r="AN23" s="2">
        <f ca="1">IFERROR(__xludf.DUMMYFUNCTION("""COMPUTED_VALUE"""),1)</f>
        <v>1</v>
      </c>
      <c r="AO23" s="2">
        <f ca="1">IFERROR(__xludf.DUMMYFUNCTION("""COMPUTED_VALUE"""),1)</f>
        <v>1</v>
      </c>
      <c r="AP23" s="2">
        <f ca="1">IFERROR(__xludf.DUMMYFUNCTION("""COMPUTED_VALUE"""),1)</f>
        <v>1</v>
      </c>
      <c r="AQ23" s="2">
        <f ca="1">IFERROR(__xludf.DUMMYFUNCTION("""COMPUTED_VALUE"""),1)</f>
        <v>1</v>
      </c>
      <c r="AR23" s="2">
        <f ca="1">IFERROR(__xludf.DUMMYFUNCTION("""COMPUTED_VALUE"""),1)</f>
        <v>1</v>
      </c>
      <c r="AS23" s="2">
        <f ca="1">IFERROR(__xludf.DUMMYFUNCTION("""COMPUTED_VALUE"""),1)</f>
        <v>1</v>
      </c>
      <c r="AT23" s="2">
        <f ca="1">IFERROR(__xludf.DUMMYFUNCTION("""COMPUTED_VALUE"""),1)</f>
        <v>1</v>
      </c>
      <c r="AU23" s="2">
        <f ca="1">IFERROR(__xludf.DUMMYFUNCTION("""COMPUTED_VALUE"""),1)</f>
        <v>1</v>
      </c>
    </row>
    <row r="24" spans="1:47" ht="12.5" x14ac:dyDescent="0.25">
      <c r="A24" s="2" t="str">
        <f ca="1">IFERROR(__xludf.DUMMYFUNCTION("""COMPUTED_VALUE"""),"Shandong")</f>
        <v>Shandong</v>
      </c>
      <c r="B24" s="2" t="str">
        <f ca="1">IFERROR(__xludf.DUMMYFUNCTION("""COMPUTED_VALUE"""),"Mainland China")</f>
        <v>Mainland China</v>
      </c>
      <c r="C24" s="2">
        <f ca="1">IFERROR(__xludf.DUMMYFUNCTION("""COMPUTED_VALUE"""),36.3427)</f>
        <v>36.342700000000001</v>
      </c>
      <c r="D24" s="2">
        <f ca="1">IFERROR(__xludf.DUMMYFUNCTION("""COMPUTED_VALUE"""),118.1498)</f>
        <v>118.1498</v>
      </c>
      <c r="E24" s="2">
        <f ca="1">IFERROR(__xludf.DUMMYFUNCTION("""COMPUTED_VALUE"""),0)</f>
        <v>0</v>
      </c>
      <c r="F24" s="2">
        <f ca="1">IFERROR(__xludf.DUMMYFUNCTION("""COMPUTED_VALUE"""),0)</f>
        <v>0</v>
      </c>
      <c r="G24" s="2">
        <f ca="1">IFERROR(__xludf.DUMMYFUNCTION("""COMPUTED_VALUE"""),0)</f>
        <v>0</v>
      </c>
      <c r="H24" s="2">
        <f ca="1">IFERROR(__xludf.DUMMYFUNCTION("""COMPUTED_VALUE"""),0)</f>
        <v>0</v>
      </c>
      <c r="I24" s="2">
        <f ca="1">IFERROR(__xludf.DUMMYFUNCTION("""COMPUTED_VALUE"""),0)</f>
        <v>0</v>
      </c>
      <c r="J24" s="2">
        <f ca="1">IFERROR(__xludf.DUMMYFUNCTION("""COMPUTED_VALUE"""),0)</f>
        <v>0</v>
      </c>
      <c r="K24" s="2">
        <f ca="1">IFERROR(__xludf.DUMMYFUNCTION("""COMPUTED_VALUE"""),0)</f>
        <v>0</v>
      </c>
      <c r="L24" s="2">
        <f ca="1">IFERROR(__xludf.DUMMYFUNCTION("""COMPUTED_VALUE"""),0)</f>
        <v>0</v>
      </c>
      <c r="M24" s="2">
        <f ca="1">IFERROR(__xludf.DUMMYFUNCTION("""COMPUTED_VALUE"""),0)</f>
        <v>0</v>
      </c>
      <c r="N24" s="2">
        <f ca="1">IFERROR(__xludf.DUMMYFUNCTION("""COMPUTED_VALUE"""),0)</f>
        <v>0</v>
      </c>
      <c r="O24" s="2">
        <f ca="1">IFERROR(__xludf.DUMMYFUNCTION("""COMPUTED_VALUE"""),0)</f>
        <v>0</v>
      </c>
      <c r="P24" s="2">
        <f ca="1">IFERROR(__xludf.DUMMYFUNCTION("""COMPUTED_VALUE"""),0)</f>
        <v>0</v>
      </c>
      <c r="Q24" s="2">
        <f ca="1">IFERROR(__xludf.DUMMYFUNCTION("""COMPUTED_VALUE"""),0)</f>
        <v>0</v>
      </c>
      <c r="R24" s="2">
        <f ca="1">IFERROR(__xludf.DUMMYFUNCTION("""COMPUTED_VALUE"""),0)</f>
        <v>0</v>
      </c>
      <c r="S24" s="2">
        <f ca="1">IFERROR(__xludf.DUMMYFUNCTION("""COMPUTED_VALUE"""),0)</f>
        <v>0</v>
      </c>
      <c r="T24" s="2">
        <f ca="1">IFERROR(__xludf.DUMMYFUNCTION("""COMPUTED_VALUE"""),0)</f>
        <v>0</v>
      </c>
      <c r="U24" s="2">
        <f ca="1">IFERROR(__xludf.DUMMYFUNCTION("""COMPUTED_VALUE"""),0)</f>
        <v>0</v>
      </c>
      <c r="V24" s="2">
        <f ca="1">IFERROR(__xludf.DUMMYFUNCTION("""COMPUTED_VALUE"""),0)</f>
        <v>0</v>
      </c>
      <c r="W24" s="2">
        <f ca="1">IFERROR(__xludf.DUMMYFUNCTION("""COMPUTED_VALUE"""),1)</f>
        <v>1</v>
      </c>
      <c r="X24" s="2">
        <f ca="1">IFERROR(__xludf.DUMMYFUNCTION("""COMPUTED_VALUE"""),1)</f>
        <v>1</v>
      </c>
      <c r="Y24" s="2">
        <f ca="1">IFERROR(__xludf.DUMMYFUNCTION("""COMPUTED_VALUE"""),1)</f>
        <v>1</v>
      </c>
      <c r="Z24" s="2">
        <f ca="1">IFERROR(__xludf.DUMMYFUNCTION("""COMPUTED_VALUE"""),2)</f>
        <v>2</v>
      </c>
      <c r="AA24" s="2">
        <f ca="1">IFERROR(__xludf.DUMMYFUNCTION("""COMPUTED_VALUE"""),2)</f>
        <v>2</v>
      </c>
      <c r="AB24" s="2">
        <f ca="1">IFERROR(__xludf.DUMMYFUNCTION("""COMPUTED_VALUE"""),2)</f>
        <v>2</v>
      </c>
      <c r="AC24" s="2">
        <f ca="1">IFERROR(__xludf.DUMMYFUNCTION("""COMPUTED_VALUE"""),2)</f>
        <v>2</v>
      </c>
      <c r="AD24" s="2">
        <f ca="1">IFERROR(__xludf.DUMMYFUNCTION("""COMPUTED_VALUE"""),2)</f>
        <v>2</v>
      </c>
      <c r="AE24" s="2">
        <f ca="1">IFERROR(__xludf.DUMMYFUNCTION("""COMPUTED_VALUE"""),2)</f>
        <v>2</v>
      </c>
      <c r="AF24" s="2">
        <f ca="1">IFERROR(__xludf.DUMMYFUNCTION("""COMPUTED_VALUE"""),3)</f>
        <v>3</v>
      </c>
      <c r="AG24" s="2">
        <f ca="1">IFERROR(__xludf.DUMMYFUNCTION("""COMPUTED_VALUE"""),3)</f>
        <v>3</v>
      </c>
      <c r="AH24" s="2">
        <f ca="1">IFERROR(__xludf.DUMMYFUNCTION("""COMPUTED_VALUE"""),4)</f>
        <v>4</v>
      </c>
      <c r="AI24" s="2">
        <f ca="1">IFERROR(__xludf.DUMMYFUNCTION("""COMPUTED_VALUE"""),4)</f>
        <v>4</v>
      </c>
      <c r="AJ24" s="2">
        <f ca="1">IFERROR(__xludf.DUMMYFUNCTION("""COMPUTED_VALUE"""),4)</f>
        <v>4</v>
      </c>
      <c r="AK24" s="2">
        <f ca="1">IFERROR(__xludf.DUMMYFUNCTION("""COMPUTED_VALUE"""),4)</f>
        <v>4</v>
      </c>
      <c r="AL24" s="2">
        <f ca="1">IFERROR(__xludf.DUMMYFUNCTION("""COMPUTED_VALUE"""),5)</f>
        <v>5</v>
      </c>
      <c r="AM24" s="2">
        <f ca="1">IFERROR(__xludf.DUMMYFUNCTION("""COMPUTED_VALUE"""),6)</f>
        <v>6</v>
      </c>
      <c r="AN24" s="2">
        <f ca="1">IFERROR(__xludf.DUMMYFUNCTION("""COMPUTED_VALUE"""),6)</f>
        <v>6</v>
      </c>
      <c r="AO24" s="2">
        <f ca="1">IFERROR(__xludf.DUMMYFUNCTION("""COMPUTED_VALUE"""),6)</f>
        <v>6</v>
      </c>
      <c r="AP24" s="2">
        <f ca="1">IFERROR(__xludf.DUMMYFUNCTION("""COMPUTED_VALUE"""),6)</f>
        <v>6</v>
      </c>
      <c r="AQ24" s="2">
        <f ca="1">IFERROR(__xludf.DUMMYFUNCTION("""COMPUTED_VALUE"""),6)</f>
        <v>6</v>
      </c>
      <c r="AR24" s="2">
        <f ca="1">IFERROR(__xludf.DUMMYFUNCTION("""COMPUTED_VALUE"""),6)</f>
        <v>6</v>
      </c>
      <c r="AS24" s="2">
        <f ca="1">IFERROR(__xludf.DUMMYFUNCTION("""COMPUTED_VALUE"""),6)</f>
        <v>6</v>
      </c>
      <c r="AT24" s="2">
        <f ca="1">IFERROR(__xludf.DUMMYFUNCTION("""COMPUTED_VALUE"""),6)</f>
        <v>6</v>
      </c>
      <c r="AU24" s="2">
        <f ca="1">IFERROR(__xludf.DUMMYFUNCTION("""COMPUTED_VALUE"""),6)</f>
        <v>6</v>
      </c>
    </row>
    <row r="25" spans="1:47" ht="12.5" x14ac:dyDescent="0.25">
      <c r="A25" s="2" t="str">
        <f ca="1">IFERROR(__xludf.DUMMYFUNCTION("""COMPUTED_VALUE"""),"Shanghai")</f>
        <v>Shanghai</v>
      </c>
      <c r="B25" s="2" t="str">
        <f ca="1">IFERROR(__xludf.DUMMYFUNCTION("""COMPUTED_VALUE"""),"Mainland China")</f>
        <v>Mainland China</v>
      </c>
      <c r="C25" s="2">
        <f ca="1">IFERROR(__xludf.DUMMYFUNCTION("""COMPUTED_VALUE"""),31.202)</f>
        <v>31.202000000000002</v>
      </c>
      <c r="D25" s="2">
        <f ca="1">IFERROR(__xludf.DUMMYFUNCTION("""COMPUTED_VALUE"""),121.4491)</f>
        <v>121.4491</v>
      </c>
      <c r="E25" s="2">
        <f ca="1">IFERROR(__xludf.DUMMYFUNCTION("""COMPUTED_VALUE"""),0)</f>
        <v>0</v>
      </c>
      <c r="F25" s="2">
        <f ca="1">IFERROR(__xludf.DUMMYFUNCTION("""COMPUTED_VALUE"""),0)</f>
        <v>0</v>
      </c>
      <c r="G25" s="2">
        <f ca="1">IFERROR(__xludf.DUMMYFUNCTION("""COMPUTED_VALUE"""),0)</f>
        <v>0</v>
      </c>
      <c r="H25" s="2">
        <f ca="1">IFERROR(__xludf.DUMMYFUNCTION("""COMPUTED_VALUE"""),0)</f>
        <v>0</v>
      </c>
      <c r="I25" s="2">
        <f ca="1">IFERROR(__xludf.DUMMYFUNCTION("""COMPUTED_VALUE"""),1)</f>
        <v>1</v>
      </c>
      <c r="J25" s="2">
        <f ca="1">IFERROR(__xludf.DUMMYFUNCTION("""COMPUTED_VALUE"""),1)</f>
        <v>1</v>
      </c>
      <c r="K25" s="2">
        <f ca="1">IFERROR(__xludf.DUMMYFUNCTION("""COMPUTED_VALUE"""),1)</f>
        <v>1</v>
      </c>
      <c r="L25" s="2">
        <f ca="1">IFERROR(__xludf.DUMMYFUNCTION("""COMPUTED_VALUE"""),1)</f>
        <v>1</v>
      </c>
      <c r="M25" s="2">
        <f ca="1">IFERROR(__xludf.DUMMYFUNCTION("""COMPUTED_VALUE"""),1)</f>
        <v>1</v>
      </c>
      <c r="N25" s="2">
        <f ca="1">IFERROR(__xludf.DUMMYFUNCTION("""COMPUTED_VALUE"""),1)</f>
        <v>1</v>
      </c>
      <c r="O25" s="2">
        <f ca="1">IFERROR(__xludf.DUMMYFUNCTION("""COMPUTED_VALUE"""),1)</f>
        <v>1</v>
      </c>
      <c r="P25" s="2">
        <f ca="1">IFERROR(__xludf.DUMMYFUNCTION("""COMPUTED_VALUE"""),1)</f>
        <v>1</v>
      </c>
      <c r="Q25" s="2">
        <f ca="1">IFERROR(__xludf.DUMMYFUNCTION("""COMPUTED_VALUE"""),1)</f>
        <v>1</v>
      </c>
      <c r="R25" s="2">
        <f ca="1">IFERROR(__xludf.DUMMYFUNCTION("""COMPUTED_VALUE"""),1)</f>
        <v>1</v>
      </c>
      <c r="S25" s="2">
        <f ca="1">IFERROR(__xludf.DUMMYFUNCTION("""COMPUTED_VALUE"""),1)</f>
        <v>1</v>
      </c>
      <c r="T25" s="2">
        <f ca="1">IFERROR(__xludf.DUMMYFUNCTION("""COMPUTED_VALUE"""),1)</f>
        <v>1</v>
      </c>
      <c r="U25" s="2">
        <f ca="1">IFERROR(__xludf.DUMMYFUNCTION("""COMPUTED_VALUE"""),1)</f>
        <v>1</v>
      </c>
      <c r="V25" s="2">
        <f ca="1">IFERROR(__xludf.DUMMYFUNCTION("""COMPUTED_VALUE"""),1)</f>
        <v>1</v>
      </c>
      <c r="W25" s="2">
        <f ca="1">IFERROR(__xludf.DUMMYFUNCTION("""COMPUTED_VALUE"""),1)</f>
        <v>1</v>
      </c>
      <c r="X25" s="2">
        <f ca="1">IFERROR(__xludf.DUMMYFUNCTION("""COMPUTED_VALUE"""),1)</f>
        <v>1</v>
      </c>
      <c r="Y25" s="2">
        <f ca="1">IFERROR(__xludf.DUMMYFUNCTION("""COMPUTED_VALUE"""),1)</f>
        <v>1</v>
      </c>
      <c r="Z25" s="2">
        <f ca="1">IFERROR(__xludf.DUMMYFUNCTION("""COMPUTED_VALUE"""),1)</f>
        <v>1</v>
      </c>
      <c r="AA25" s="2">
        <f ca="1">IFERROR(__xludf.DUMMYFUNCTION("""COMPUTED_VALUE"""),1)</f>
        <v>1</v>
      </c>
      <c r="AB25" s="2">
        <f ca="1">IFERROR(__xludf.DUMMYFUNCTION("""COMPUTED_VALUE"""),1)</f>
        <v>1</v>
      </c>
      <c r="AC25" s="2">
        <f ca="1">IFERROR(__xludf.DUMMYFUNCTION("""COMPUTED_VALUE"""),1)</f>
        <v>1</v>
      </c>
      <c r="AD25" s="2">
        <f ca="1">IFERROR(__xludf.DUMMYFUNCTION("""COMPUTED_VALUE"""),1)</f>
        <v>1</v>
      </c>
      <c r="AE25" s="2">
        <f ca="1">IFERROR(__xludf.DUMMYFUNCTION("""COMPUTED_VALUE"""),1)</f>
        <v>1</v>
      </c>
      <c r="AF25" s="2">
        <f ca="1">IFERROR(__xludf.DUMMYFUNCTION("""COMPUTED_VALUE"""),1)</f>
        <v>1</v>
      </c>
      <c r="AG25" s="2">
        <f ca="1">IFERROR(__xludf.DUMMYFUNCTION("""COMPUTED_VALUE"""),2)</f>
        <v>2</v>
      </c>
      <c r="AH25" s="2">
        <f ca="1">IFERROR(__xludf.DUMMYFUNCTION("""COMPUTED_VALUE"""),2)</f>
        <v>2</v>
      </c>
      <c r="AI25" s="2">
        <f ca="1">IFERROR(__xludf.DUMMYFUNCTION("""COMPUTED_VALUE"""),2)</f>
        <v>2</v>
      </c>
      <c r="AJ25" s="2">
        <f ca="1">IFERROR(__xludf.DUMMYFUNCTION("""COMPUTED_VALUE"""),3)</f>
        <v>3</v>
      </c>
      <c r="AK25" s="2">
        <f ca="1">IFERROR(__xludf.DUMMYFUNCTION("""COMPUTED_VALUE"""),3)</f>
        <v>3</v>
      </c>
      <c r="AL25" s="2">
        <f ca="1">IFERROR(__xludf.DUMMYFUNCTION("""COMPUTED_VALUE"""),3)</f>
        <v>3</v>
      </c>
      <c r="AM25" s="2">
        <f ca="1">IFERROR(__xludf.DUMMYFUNCTION("""COMPUTED_VALUE"""),3)</f>
        <v>3</v>
      </c>
      <c r="AN25" s="2">
        <f ca="1">IFERROR(__xludf.DUMMYFUNCTION("""COMPUTED_VALUE"""),3)</f>
        <v>3</v>
      </c>
      <c r="AO25" s="2">
        <f ca="1">IFERROR(__xludf.DUMMYFUNCTION("""COMPUTED_VALUE"""),3)</f>
        <v>3</v>
      </c>
      <c r="AP25" s="2">
        <f ca="1">IFERROR(__xludf.DUMMYFUNCTION("""COMPUTED_VALUE"""),3)</f>
        <v>3</v>
      </c>
      <c r="AQ25" s="2">
        <f ca="1">IFERROR(__xludf.DUMMYFUNCTION("""COMPUTED_VALUE"""),3)</f>
        <v>3</v>
      </c>
      <c r="AR25" s="2">
        <f ca="1">IFERROR(__xludf.DUMMYFUNCTION("""COMPUTED_VALUE"""),3)</f>
        <v>3</v>
      </c>
      <c r="AS25" s="2">
        <f ca="1">IFERROR(__xludf.DUMMYFUNCTION("""COMPUTED_VALUE"""),3)</f>
        <v>3</v>
      </c>
      <c r="AT25" s="2">
        <f ca="1">IFERROR(__xludf.DUMMYFUNCTION("""COMPUTED_VALUE"""),3)</f>
        <v>3</v>
      </c>
      <c r="AU25" s="2">
        <f ca="1">IFERROR(__xludf.DUMMYFUNCTION("""COMPUTED_VALUE"""),3)</f>
        <v>3</v>
      </c>
    </row>
    <row r="26" spans="1:47" ht="12.5" x14ac:dyDescent="0.25">
      <c r="A26" s="2" t="str">
        <f ca="1">IFERROR(__xludf.DUMMYFUNCTION("""COMPUTED_VALUE"""),"Shanxi")</f>
        <v>Shanxi</v>
      </c>
      <c r="B26" s="2" t="str">
        <f ca="1">IFERROR(__xludf.DUMMYFUNCTION("""COMPUTED_VALUE"""),"Mainland China")</f>
        <v>Mainland China</v>
      </c>
      <c r="C26" s="2">
        <f ca="1">IFERROR(__xludf.DUMMYFUNCTION("""COMPUTED_VALUE"""),37.5777)</f>
        <v>37.5777</v>
      </c>
      <c r="D26" s="2">
        <f ca="1">IFERROR(__xludf.DUMMYFUNCTION("""COMPUTED_VALUE"""),112.2922)</f>
        <v>112.29219999999999</v>
      </c>
      <c r="E26" s="2">
        <f ca="1">IFERROR(__xludf.DUMMYFUNCTION("""COMPUTED_VALUE"""),0)</f>
        <v>0</v>
      </c>
      <c r="F26" s="2">
        <f ca="1">IFERROR(__xludf.DUMMYFUNCTION("""COMPUTED_VALUE"""),0)</f>
        <v>0</v>
      </c>
      <c r="G26" s="2">
        <f ca="1">IFERROR(__xludf.DUMMYFUNCTION("""COMPUTED_VALUE"""),0)</f>
        <v>0</v>
      </c>
      <c r="H26" s="2">
        <f ca="1">IFERROR(__xludf.DUMMYFUNCTION("""COMPUTED_VALUE"""),0)</f>
        <v>0</v>
      </c>
      <c r="I26" s="2">
        <f ca="1">IFERROR(__xludf.DUMMYFUNCTION("""COMPUTED_VALUE"""),0)</f>
        <v>0</v>
      </c>
      <c r="J26" s="2">
        <f ca="1">IFERROR(__xludf.DUMMYFUNCTION("""COMPUTED_VALUE"""),0)</f>
        <v>0</v>
      </c>
      <c r="K26" s="2">
        <f ca="1">IFERROR(__xludf.DUMMYFUNCTION("""COMPUTED_VALUE"""),0)</f>
        <v>0</v>
      </c>
      <c r="L26" s="2">
        <f ca="1">IFERROR(__xludf.DUMMYFUNCTION("""COMPUTED_VALUE"""),0)</f>
        <v>0</v>
      </c>
      <c r="M26" s="2">
        <f ca="1">IFERROR(__xludf.DUMMYFUNCTION("""COMPUTED_VALUE"""),0)</f>
        <v>0</v>
      </c>
      <c r="N26" s="2">
        <f ca="1">IFERROR(__xludf.DUMMYFUNCTION("""COMPUTED_VALUE"""),0)</f>
        <v>0</v>
      </c>
      <c r="O26" s="2">
        <f ca="1">IFERROR(__xludf.DUMMYFUNCTION("""COMPUTED_VALUE"""),0)</f>
        <v>0</v>
      </c>
      <c r="P26" s="2">
        <f ca="1">IFERROR(__xludf.DUMMYFUNCTION("""COMPUTED_VALUE"""),0)</f>
        <v>0</v>
      </c>
      <c r="Q26" s="2">
        <f ca="1">IFERROR(__xludf.DUMMYFUNCTION("""COMPUTED_VALUE"""),0)</f>
        <v>0</v>
      </c>
      <c r="R26" s="2">
        <f ca="1">IFERROR(__xludf.DUMMYFUNCTION("""COMPUTED_VALUE"""),0)</f>
        <v>0</v>
      </c>
      <c r="S26" s="2">
        <f ca="1">IFERROR(__xludf.DUMMYFUNCTION("""COMPUTED_VALUE"""),0)</f>
        <v>0</v>
      </c>
      <c r="T26" s="2">
        <f ca="1">IFERROR(__xludf.DUMMYFUNCTION("""COMPUTED_VALUE"""),0)</f>
        <v>0</v>
      </c>
      <c r="U26" s="2">
        <f ca="1">IFERROR(__xludf.DUMMYFUNCTION("""COMPUTED_VALUE"""),0)</f>
        <v>0</v>
      </c>
      <c r="V26" s="2">
        <f ca="1">IFERROR(__xludf.DUMMYFUNCTION("""COMPUTED_VALUE"""),0)</f>
        <v>0</v>
      </c>
      <c r="W26" s="2">
        <f ca="1">IFERROR(__xludf.DUMMYFUNCTION("""COMPUTED_VALUE"""),0)</f>
        <v>0</v>
      </c>
      <c r="X26" s="2">
        <f ca="1">IFERROR(__xludf.DUMMYFUNCTION("""COMPUTED_VALUE"""),0)</f>
        <v>0</v>
      </c>
      <c r="Y26" s="2">
        <f ca="1">IFERROR(__xludf.DUMMYFUNCTION("""COMPUTED_VALUE"""),0)</f>
        <v>0</v>
      </c>
      <c r="Z26" s="2">
        <f ca="1">IFERROR(__xludf.DUMMYFUNCTION("""COMPUTED_VALUE"""),0)</f>
        <v>0</v>
      </c>
      <c r="AA26" s="2">
        <f ca="1">IFERROR(__xludf.DUMMYFUNCTION("""COMPUTED_VALUE"""),0)</f>
        <v>0</v>
      </c>
      <c r="AB26" s="2">
        <f ca="1">IFERROR(__xludf.DUMMYFUNCTION("""COMPUTED_VALUE"""),0)</f>
        <v>0</v>
      </c>
      <c r="AC26" s="2">
        <f ca="1">IFERROR(__xludf.DUMMYFUNCTION("""COMPUTED_VALUE"""),0)</f>
        <v>0</v>
      </c>
      <c r="AD26" s="2">
        <f ca="1">IFERROR(__xludf.DUMMYFUNCTION("""COMPUTED_VALUE"""),0)</f>
        <v>0</v>
      </c>
      <c r="AE26" s="2">
        <f ca="1">IFERROR(__xludf.DUMMYFUNCTION("""COMPUTED_VALUE"""),0)</f>
        <v>0</v>
      </c>
      <c r="AF26" s="2">
        <f ca="1">IFERROR(__xludf.DUMMYFUNCTION("""COMPUTED_VALUE"""),0)</f>
        <v>0</v>
      </c>
      <c r="AG26" s="2">
        <f ca="1">IFERROR(__xludf.DUMMYFUNCTION("""COMPUTED_VALUE"""),0)</f>
        <v>0</v>
      </c>
      <c r="AH26" s="2">
        <f ca="1">IFERROR(__xludf.DUMMYFUNCTION("""COMPUTED_VALUE"""),0)</f>
        <v>0</v>
      </c>
      <c r="AI26" s="2">
        <f ca="1">IFERROR(__xludf.DUMMYFUNCTION("""COMPUTED_VALUE"""),0)</f>
        <v>0</v>
      </c>
      <c r="AJ26" s="2">
        <f ca="1">IFERROR(__xludf.DUMMYFUNCTION("""COMPUTED_VALUE"""),0)</f>
        <v>0</v>
      </c>
      <c r="AK26" s="2">
        <f ca="1">IFERROR(__xludf.DUMMYFUNCTION("""COMPUTED_VALUE"""),0)</f>
        <v>0</v>
      </c>
      <c r="AL26" s="2">
        <f ca="1">IFERROR(__xludf.DUMMYFUNCTION("""COMPUTED_VALUE"""),0)</f>
        <v>0</v>
      </c>
      <c r="AM26" s="2">
        <f ca="1">IFERROR(__xludf.DUMMYFUNCTION("""COMPUTED_VALUE"""),0)</f>
        <v>0</v>
      </c>
      <c r="AN26" s="2">
        <f ca="1">IFERROR(__xludf.DUMMYFUNCTION("""COMPUTED_VALUE"""),0)</f>
        <v>0</v>
      </c>
      <c r="AO26" s="2">
        <f ca="1">IFERROR(__xludf.DUMMYFUNCTION("""COMPUTED_VALUE"""),0)</f>
        <v>0</v>
      </c>
      <c r="AP26" s="2">
        <f ca="1">IFERROR(__xludf.DUMMYFUNCTION("""COMPUTED_VALUE"""),0)</f>
        <v>0</v>
      </c>
      <c r="AQ26" s="2">
        <f ca="1">IFERROR(__xludf.DUMMYFUNCTION("""COMPUTED_VALUE"""),0)</f>
        <v>0</v>
      </c>
      <c r="AR26" s="2">
        <f ca="1">IFERROR(__xludf.DUMMYFUNCTION("""COMPUTED_VALUE"""),0)</f>
        <v>0</v>
      </c>
      <c r="AS26" s="2">
        <f ca="1">IFERROR(__xludf.DUMMYFUNCTION("""COMPUTED_VALUE"""),0)</f>
        <v>0</v>
      </c>
      <c r="AT26" s="2">
        <f ca="1">IFERROR(__xludf.DUMMYFUNCTION("""COMPUTED_VALUE"""),0)</f>
        <v>0</v>
      </c>
      <c r="AU26" s="2">
        <f ca="1">IFERROR(__xludf.DUMMYFUNCTION("""COMPUTED_VALUE"""),0)</f>
        <v>0</v>
      </c>
    </row>
    <row r="27" spans="1:47" ht="12.5" x14ac:dyDescent="0.25">
      <c r="A27" s="2" t="str">
        <f ca="1">IFERROR(__xludf.DUMMYFUNCTION("""COMPUTED_VALUE"""),"Sichuan")</f>
        <v>Sichuan</v>
      </c>
      <c r="B27" s="2" t="str">
        <f ca="1">IFERROR(__xludf.DUMMYFUNCTION("""COMPUTED_VALUE"""),"Mainland China")</f>
        <v>Mainland China</v>
      </c>
      <c r="C27" s="2">
        <f ca="1">IFERROR(__xludf.DUMMYFUNCTION("""COMPUTED_VALUE"""),30.6171)</f>
        <v>30.617100000000001</v>
      </c>
      <c r="D27" s="2">
        <f ca="1">IFERROR(__xludf.DUMMYFUNCTION("""COMPUTED_VALUE"""),102.7103)</f>
        <v>102.7103</v>
      </c>
      <c r="E27" s="2">
        <f ca="1">IFERROR(__xludf.DUMMYFUNCTION("""COMPUTED_VALUE"""),0)</f>
        <v>0</v>
      </c>
      <c r="F27" s="2">
        <f ca="1">IFERROR(__xludf.DUMMYFUNCTION("""COMPUTED_VALUE"""),0)</f>
        <v>0</v>
      </c>
      <c r="G27" s="2">
        <f ca="1">IFERROR(__xludf.DUMMYFUNCTION("""COMPUTED_VALUE"""),0)</f>
        <v>0</v>
      </c>
      <c r="H27" s="2">
        <f ca="1">IFERROR(__xludf.DUMMYFUNCTION("""COMPUTED_VALUE"""),0)</f>
        <v>0</v>
      </c>
      <c r="I27" s="2">
        <f ca="1">IFERROR(__xludf.DUMMYFUNCTION("""COMPUTED_VALUE"""),0)</f>
        <v>0</v>
      </c>
      <c r="J27" s="2">
        <f ca="1">IFERROR(__xludf.DUMMYFUNCTION("""COMPUTED_VALUE"""),0)</f>
        <v>0</v>
      </c>
      <c r="K27" s="2">
        <f ca="1">IFERROR(__xludf.DUMMYFUNCTION("""COMPUTED_VALUE"""),0)</f>
        <v>0</v>
      </c>
      <c r="L27" s="2">
        <f ca="1">IFERROR(__xludf.DUMMYFUNCTION("""COMPUTED_VALUE"""),1)</f>
        <v>1</v>
      </c>
      <c r="M27" s="2">
        <f ca="1">IFERROR(__xludf.DUMMYFUNCTION("""COMPUTED_VALUE"""),1)</f>
        <v>1</v>
      </c>
      <c r="N27" s="2">
        <f ca="1">IFERROR(__xludf.DUMMYFUNCTION("""COMPUTED_VALUE"""),1)</f>
        <v>1</v>
      </c>
      <c r="O27" s="2">
        <f ca="1">IFERROR(__xludf.DUMMYFUNCTION("""COMPUTED_VALUE"""),1)</f>
        <v>1</v>
      </c>
      <c r="P27" s="2">
        <f ca="1">IFERROR(__xludf.DUMMYFUNCTION("""COMPUTED_VALUE"""),1)</f>
        <v>1</v>
      </c>
      <c r="Q27" s="2">
        <f ca="1">IFERROR(__xludf.DUMMYFUNCTION("""COMPUTED_VALUE"""),1)</f>
        <v>1</v>
      </c>
      <c r="R27" s="2">
        <f ca="1">IFERROR(__xludf.DUMMYFUNCTION("""COMPUTED_VALUE"""),1)</f>
        <v>1</v>
      </c>
      <c r="S27" s="2">
        <f ca="1">IFERROR(__xludf.DUMMYFUNCTION("""COMPUTED_VALUE"""),1)</f>
        <v>1</v>
      </c>
      <c r="T27" s="2">
        <f ca="1">IFERROR(__xludf.DUMMYFUNCTION("""COMPUTED_VALUE"""),1)</f>
        <v>1</v>
      </c>
      <c r="U27" s="2">
        <f ca="1">IFERROR(__xludf.DUMMYFUNCTION("""COMPUTED_VALUE"""),1)</f>
        <v>1</v>
      </c>
      <c r="V27" s="2">
        <f ca="1">IFERROR(__xludf.DUMMYFUNCTION("""COMPUTED_VALUE"""),1)</f>
        <v>1</v>
      </c>
      <c r="W27" s="2">
        <f ca="1">IFERROR(__xludf.DUMMYFUNCTION("""COMPUTED_VALUE"""),1)</f>
        <v>1</v>
      </c>
      <c r="X27" s="2">
        <f ca="1">IFERROR(__xludf.DUMMYFUNCTION("""COMPUTED_VALUE"""),1)</f>
        <v>1</v>
      </c>
      <c r="Y27" s="2">
        <f ca="1">IFERROR(__xludf.DUMMYFUNCTION("""COMPUTED_VALUE"""),1)</f>
        <v>1</v>
      </c>
      <c r="Z27" s="2">
        <f ca="1">IFERROR(__xludf.DUMMYFUNCTION("""COMPUTED_VALUE"""),1)</f>
        <v>1</v>
      </c>
      <c r="AA27" s="2">
        <f ca="1">IFERROR(__xludf.DUMMYFUNCTION("""COMPUTED_VALUE"""),1)</f>
        <v>1</v>
      </c>
      <c r="AB27" s="2">
        <f ca="1">IFERROR(__xludf.DUMMYFUNCTION("""COMPUTED_VALUE"""),1)</f>
        <v>1</v>
      </c>
      <c r="AC27" s="2">
        <f ca="1">IFERROR(__xludf.DUMMYFUNCTION("""COMPUTED_VALUE"""),1)</f>
        <v>1</v>
      </c>
      <c r="AD27" s="2">
        <f ca="1">IFERROR(__xludf.DUMMYFUNCTION("""COMPUTED_VALUE"""),3)</f>
        <v>3</v>
      </c>
      <c r="AE27" s="2">
        <f ca="1">IFERROR(__xludf.DUMMYFUNCTION("""COMPUTED_VALUE"""),3)</f>
        <v>3</v>
      </c>
      <c r="AF27" s="2">
        <f ca="1">IFERROR(__xludf.DUMMYFUNCTION("""COMPUTED_VALUE"""),3)</f>
        <v>3</v>
      </c>
      <c r="AG27" s="2">
        <f ca="1">IFERROR(__xludf.DUMMYFUNCTION("""COMPUTED_VALUE"""),3)</f>
        <v>3</v>
      </c>
      <c r="AH27" s="2">
        <f ca="1">IFERROR(__xludf.DUMMYFUNCTION("""COMPUTED_VALUE"""),3)</f>
        <v>3</v>
      </c>
      <c r="AI27" s="2">
        <f ca="1">IFERROR(__xludf.DUMMYFUNCTION("""COMPUTED_VALUE"""),3)</f>
        <v>3</v>
      </c>
      <c r="AJ27" s="2">
        <f ca="1">IFERROR(__xludf.DUMMYFUNCTION("""COMPUTED_VALUE"""),3)</f>
        <v>3</v>
      </c>
      <c r="AK27" s="2">
        <f ca="1">IFERROR(__xludf.DUMMYFUNCTION("""COMPUTED_VALUE"""),3)</f>
        <v>3</v>
      </c>
      <c r="AL27" s="2">
        <f ca="1">IFERROR(__xludf.DUMMYFUNCTION("""COMPUTED_VALUE"""),3)</f>
        <v>3</v>
      </c>
      <c r="AM27" s="2">
        <f ca="1">IFERROR(__xludf.DUMMYFUNCTION("""COMPUTED_VALUE"""),3)</f>
        <v>3</v>
      </c>
      <c r="AN27" s="2">
        <f ca="1">IFERROR(__xludf.DUMMYFUNCTION("""COMPUTED_VALUE"""),3)</f>
        <v>3</v>
      </c>
      <c r="AO27" s="2">
        <f ca="1">IFERROR(__xludf.DUMMYFUNCTION("""COMPUTED_VALUE"""),3)</f>
        <v>3</v>
      </c>
      <c r="AP27" s="2">
        <f ca="1">IFERROR(__xludf.DUMMYFUNCTION("""COMPUTED_VALUE"""),3)</f>
        <v>3</v>
      </c>
      <c r="AQ27" s="2">
        <f ca="1">IFERROR(__xludf.DUMMYFUNCTION("""COMPUTED_VALUE"""),3)</f>
        <v>3</v>
      </c>
      <c r="AR27" s="2">
        <f ca="1">IFERROR(__xludf.DUMMYFUNCTION("""COMPUTED_VALUE"""),3)</f>
        <v>3</v>
      </c>
      <c r="AS27" s="2">
        <f ca="1">IFERROR(__xludf.DUMMYFUNCTION("""COMPUTED_VALUE"""),3)</f>
        <v>3</v>
      </c>
      <c r="AT27" s="2">
        <f ca="1">IFERROR(__xludf.DUMMYFUNCTION("""COMPUTED_VALUE"""),3)</f>
        <v>3</v>
      </c>
      <c r="AU27" s="2">
        <f ca="1">IFERROR(__xludf.DUMMYFUNCTION("""COMPUTED_VALUE"""),3)</f>
        <v>3</v>
      </c>
    </row>
    <row r="28" spans="1:47" ht="12.5" x14ac:dyDescent="0.25">
      <c r="A28" s="2" t="str">
        <f ca="1">IFERROR(__xludf.DUMMYFUNCTION("""COMPUTED_VALUE"""),"Tianjin")</f>
        <v>Tianjin</v>
      </c>
      <c r="B28" s="2" t="str">
        <f ca="1">IFERROR(__xludf.DUMMYFUNCTION("""COMPUTED_VALUE"""),"Mainland China")</f>
        <v>Mainland China</v>
      </c>
      <c r="C28" s="2">
        <f ca="1">IFERROR(__xludf.DUMMYFUNCTION("""COMPUTED_VALUE"""),39.3054)</f>
        <v>39.305399999999999</v>
      </c>
      <c r="D28" s="2">
        <f ca="1">IFERROR(__xludf.DUMMYFUNCTION("""COMPUTED_VALUE"""),117.323)</f>
        <v>117.32299999999999</v>
      </c>
      <c r="E28" s="2">
        <f ca="1">IFERROR(__xludf.DUMMYFUNCTION("""COMPUTED_VALUE"""),0)</f>
        <v>0</v>
      </c>
      <c r="F28" s="2">
        <f ca="1">IFERROR(__xludf.DUMMYFUNCTION("""COMPUTED_VALUE"""),0)</f>
        <v>0</v>
      </c>
      <c r="G28" s="2">
        <f ca="1">IFERROR(__xludf.DUMMYFUNCTION("""COMPUTED_VALUE"""),0)</f>
        <v>0</v>
      </c>
      <c r="H28" s="2">
        <f ca="1">IFERROR(__xludf.DUMMYFUNCTION("""COMPUTED_VALUE"""),0)</f>
        <v>0</v>
      </c>
      <c r="I28" s="2">
        <f ca="1">IFERROR(__xludf.DUMMYFUNCTION("""COMPUTED_VALUE"""),0)</f>
        <v>0</v>
      </c>
      <c r="J28" s="2">
        <f ca="1">IFERROR(__xludf.DUMMYFUNCTION("""COMPUTED_VALUE"""),0)</f>
        <v>0</v>
      </c>
      <c r="K28" s="2">
        <f ca="1">IFERROR(__xludf.DUMMYFUNCTION("""COMPUTED_VALUE"""),0)</f>
        <v>0</v>
      </c>
      <c r="L28" s="2">
        <f ca="1">IFERROR(__xludf.DUMMYFUNCTION("""COMPUTED_VALUE"""),0)</f>
        <v>0</v>
      </c>
      <c r="M28" s="2">
        <f ca="1">IFERROR(__xludf.DUMMYFUNCTION("""COMPUTED_VALUE"""),0)</f>
        <v>0</v>
      </c>
      <c r="N28" s="2">
        <f ca="1">IFERROR(__xludf.DUMMYFUNCTION("""COMPUTED_VALUE"""),0)</f>
        <v>0</v>
      </c>
      <c r="O28" s="2">
        <f ca="1">IFERROR(__xludf.DUMMYFUNCTION("""COMPUTED_VALUE"""),0)</f>
        <v>0</v>
      </c>
      <c r="P28" s="2">
        <f ca="1">IFERROR(__xludf.DUMMYFUNCTION("""COMPUTED_VALUE"""),0)</f>
        <v>0</v>
      </c>
      <c r="Q28" s="2">
        <f ca="1">IFERROR(__xludf.DUMMYFUNCTION("""COMPUTED_VALUE"""),0)</f>
        <v>0</v>
      </c>
      <c r="R28" s="2">
        <f ca="1">IFERROR(__xludf.DUMMYFUNCTION("""COMPUTED_VALUE"""),0)</f>
        <v>0</v>
      </c>
      <c r="S28" s="2">
        <f ca="1">IFERROR(__xludf.DUMMYFUNCTION("""COMPUTED_VALUE"""),1)</f>
        <v>1</v>
      </c>
      <c r="T28" s="2">
        <f ca="1">IFERROR(__xludf.DUMMYFUNCTION("""COMPUTED_VALUE"""),1)</f>
        <v>1</v>
      </c>
      <c r="U28" s="2">
        <f ca="1">IFERROR(__xludf.DUMMYFUNCTION("""COMPUTED_VALUE"""),1)</f>
        <v>1</v>
      </c>
      <c r="V28" s="2">
        <f ca="1">IFERROR(__xludf.DUMMYFUNCTION("""COMPUTED_VALUE"""),1)</f>
        <v>1</v>
      </c>
      <c r="W28" s="2">
        <f ca="1">IFERROR(__xludf.DUMMYFUNCTION("""COMPUTED_VALUE"""),1)</f>
        <v>1</v>
      </c>
      <c r="X28" s="2">
        <f ca="1">IFERROR(__xludf.DUMMYFUNCTION("""COMPUTED_VALUE"""),1)</f>
        <v>1</v>
      </c>
      <c r="Y28" s="2">
        <f ca="1">IFERROR(__xludf.DUMMYFUNCTION("""COMPUTED_VALUE"""),2)</f>
        <v>2</v>
      </c>
      <c r="Z28" s="2">
        <f ca="1">IFERROR(__xludf.DUMMYFUNCTION("""COMPUTED_VALUE"""),2)</f>
        <v>2</v>
      </c>
      <c r="AA28" s="2">
        <f ca="1">IFERROR(__xludf.DUMMYFUNCTION("""COMPUTED_VALUE"""),3)</f>
        <v>3</v>
      </c>
      <c r="AB28" s="2">
        <f ca="1">IFERROR(__xludf.DUMMYFUNCTION("""COMPUTED_VALUE"""),3)</f>
        <v>3</v>
      </c>
      <c r="AC28" s="2">
        <f ca="1">IFERROR(__xludf.DUMMYFUNCTION("""COMPUTED_VALUE"""),3)</f>
        <v>3</v>
      </c>
      <c r="AD28" s="2">
        <f ca="1">IFERROR(__xludf.DUMMYFUNCTION("""COMPUTED_VALUE"""),3)</f>
        <v>3</v>
      </c>
      <c r="AE28" s="2">
        <f ca="1">IFERROR(__xludf.DUMMYFUNCTION("""COMPUTED_VALUE"""),3)</f>
        <v>3</v>
      </c>
      <c r="AF28" s="2">
        <f ca="1">IFERROR(__xludf.DUMMYFUNCTION("""COMPUTED_VALUE"""),3)</f>
        <v>3</v>
      </c>
      <c r="AG28" s="2">
        <f ca="1">IFERROR(__xludf.DUMMYFUNCTION("""COMPUTED_VALUE"""),3)</f>
        <v>3</v>
      </c>
      <c r="AH28" s="2">
        <f ca="1">IFERROR(__xludf.DUMMYFUNCTION("""COMPUTED_VALUE"""),3)</f>
        <v>3</v>
      </c>
      <c r="AI28" s="2">
        <f ca="1">IFERROR(__xludf.DUMMYFUNCTION("""COMPUTED_VALUE"""),3)</f>
        <v>3</v>
      </c>
      <c r="AJ28" s="2">
        <f ca="1">IFERROR(__xludf.DUMMYFUNCTION("""COMPUTED_VALUE"""),3)</f>
        <v>3</v>
      </c>
      <c r="AK28" s="2">
        <f ca="1">IFERROR(__xludf.DUMMYFUNCTION("""COMPUTED_VALUE"""),3)</f>
        <v>3</v>
      </c>
      <c r="AL28" s="2">
        <f ca="1">IFERROR(__xludf.DUMMYFUNCTION("""COMPUTED_VALUE"""),3)</f>
        <v>3</v>
      </c>
      <c r="AM28" s="2">
        <f ca="1">IFERROR(__xludf.DUMMYFUNCTION("""COMPUTED_VALUE"""),3)</f>
        <v>3</v>
      </c>
      <c r="AN28" s="2">
        <f ca="1">IFERROR(__xludf.DUMMYFUNCTION("""COMPUTED_VALUE"""),3)</f>
        <v>3</v>
      </c>
      <c r="AO28" s="2">
        <f ca="1">IFERROR(__xludf.DUMMYFUNCTION("""COMPUTED_VALUE"""),3)</f>
        <v>3</v>
      </c>
      <c r="AP28" s="2">
        <f ca="1">IFERROR(__xludf.DUMMYFUNCTION("""COMPUTED_VALUE"""),3)</f>
        <v>3</v>
      </c>
      <c r="AQ28" s="2">
        <f ca="1">IFERROR(__xludf.DUMMYFUNCTION("""COMPUTED_VALUE"""),3)</f>
        <v>3</v>
      </c>
      <c r="AR28" s="2">
        <f ca="1">IFERROR(__xludf.DUMMYFUNCTION("""COMPUTED_VALUE"""),3)</f>
        <v>3</v>
      </c>
      <c r="AS28" s="2">
        <f ca="1">IFERROR(__xludf.DUMMYFUNCTION("""COMPUTED_VALUE"""),3)</f>
        <v>3</v>
      </c>
      <c r="AT28" s="2">
        <f ca="1">IFERROR(__xludf.DUMMYFUNCTION("""COMPUTED_VALUE"""),3)</f>
        <v>3</v>
      </c>
      <c r="AU28" s="2">
        <f ca="1">IFERROR(__xludf.DUMMYFUNCTION("""COMPUTED_VALUE"""),3)</f>
        <v>3</v>
      </c>
    </row>
    <row r="29" spans="1:47" ht="12.5" x14ac:dyDescent="0.25">
      <c r="A29" s="2" t="str">
        <f ca="1">IFERROR(__xludf.DUMMYFUNCTION("""COMPUTED_VALUE"""),"Tibet")</f>
        <v>Tibet</v>
      </c>
      <c r="B29" s="2" t="str">
        <f ca="1">IFERROR(__xludf.DUMMYFUNCTION("""COMPUTED_VALUE"""),"Mainland China")</f>
        <v>Mainland China</v>
      </c>
      <c r="C29" s="2">
        <f ca="1">IFERROR(__xludf.DUMMYFUNCTION("""COMPUTED_VALUE"""),31.6927)</f>
        <v>31.692699999999999</v>
      </c>
      <c r="D29" s="2">
        <f ca="1">IFERROR(__xludf.DUMMYFUNCTION("""COMPUTED_VALUE"""),88.0924)</f>
        <v>88.092399999999998</v>
      </c>
      <c r="E29" s="2">
        <f ca="1">IFERROR(__xludf.DUMMYFUNCTION("""COMPUTED_VALUE"""),0)</f>
        <v>0</v>
      </c>
      <c r="F29" s="2">
        <f ca="1">IFERROR(__xludf.DUMMYFUNCTION("""COMPUTED_VALUE"""),0)</f>
        <v>0</v>
      </c>
      <c r="G29" s="2">
        <f ca="1">IFERROR(__xludf.DUMMYFUNCTION("""COMPUTED_VALUE"""),0)</f>
        <v>0</v>
      </c>
      <c r="H29" s="2">
        <f ca="1">IFERROR(__xludf.DUMMYFUNCTION("""COMPUTED_VALUE"""),0)</f>
        <v>0</v>
      </c>
      <c r="I29" s="2">
        <f ca="1">IFERROR(__xludf.DUMMYFUNCTION("""COMPUTED_VALUE"""),0)</f>
        <v>0</v>
      </c>
      <c r="J29" s="2">
        <f ca="1">IFERROR(__xludf.DUMMYFUNCTION("""COMPUTED_VALUE"""),0)</f>
        <v>0</v>
      </c>
      <c r="K29" s="2">
        <f ca="1">IFERROR(__xludf.DUMMYFUNCTION("""COMPUTED_VALUE"""),0)</f>
        <v>0</v>
      </c>
      <c r="L29" s="2">
        <f ca="1">IFERROR(__xludf.DUMMYFUNCTION("""COMPUTED_VALUE"""),0)</f>
        <v>0</v>
      </c>
      <c r="M29" s="2">
        <f ca="1">IFERROR(__xludf.DUMMYFUNCTION("""COMPUTED_VALUE"""),0)</f>
        <v>0</v>
      </c>
      <c r="N29" s="2">
        <f ca="1">IFERROR(__xludf.DUMMYFUNCTION("""COMPUTED_VALUE"""),0)</f>
        <v>0</v>
      </c>
      <c r="O29" s="2">
        <f ca="1">IFERROR(__xludf.DUMMYFUNCTION("""COMPUTED_VALUE"""),0)</f>
        <v>0</v>
      </c>
      <c r="P29" s="2">
        <f ca="1">IFERROR(__xludf.DUMMYFUNCTION("""COMPUTED_VALUE"""),0)</f>
        <v>0</v>
      </c>
      <c r="Q29" s="2">
        <f ca="1">IFERROR(__xludf.DUMMYFUNCTION("""COMPUTED_VALUE"""),0)</f>
        <v>0</v>
      </c>
      <c r="R29" s="2">
        <f ca="1">IFERROR(__xludf.DUMMYFUNCTION("""COMPUTED_VALUE"""),0)</f>
        <v>0</v>
      </c>
      <c r="S29" s="2">
        <f ca="1">IFERROR(__xludf.DUMMYFUNCTION("""COMPUTED_VALUE"""),0)</f>
        <v>0</v>
      </c>
      <c r="T29" s="2">
        <f ca="1">IFERROR(__xludf.DUMMYFUNCTION("""COMPUTED_VALUE"""),0)</f>
        <v>0</v>
      </c>
      <c r="U29" s="2">
        <f ca="1">IFERROR(__xludf.DUMMYFUNCTION("""COMPUTED_VALUE"""),0)</f>
        <v>0</v>
      </c>
      <c r="V29" s="2">
        <f ca="1">IFERROR(__xludf.DUMMYFUNCTION("""COMPUTED_VALUE"""),0)</f>
        <v>0</v>
      </c>
      <c r="W29" s="2">
        <f ca="1">IFERROR(__xludf.DUMMYFUNCTION("""COMPUTED_VALUE"""),0)</f>
        <v>0</v>
      </c>
      <c r="X29" s="2">
        <f ca="1">IFERROR(__xludf.DUMMYFUNCTION("""COMPUTED_VALUE"""),0)</f>
        <v>0</v>
      </c>
      <c r="Y29" s="2">
        <f ca="1">IFERROR(__xludf.DUMMYFUNCTION("""COMPUTED_VALUE"""),0)</f>
        <v>0</v>
      </c>
      <c r="Z29" s="2">
        <f ca="1">IFERROR(__xludf.DUMMYFUNCTION("""COMPUTED_VALUE"""),0)</f>
        <v>0</v>
      </c>
      <c r="AA29" s="2">
        <f ca="1">IFERROR(__xludf.DUMMYFUNCTION("""COMPUTED_VALUE"""),0)</f>
        <v>0</v>
      </c>
      <c r="AB29" s="2">
        <f ca="1">IFERROR(__xludf.DUMMYFUNCTION("""COMPUTED_VALUE"""),0)</f>
        <v>0</v>
      </c>
      <c r="AC29" s="2">
        <f ca="1">IFERROR(__xludf.DUMMYFUNCTION("""COMPUTED_VALUE"""),0)</f>
        <v>0</v>
      </c>
      <c r="AD29" s="2">
        <f ca="1">IFERROR(__xludf.DUMMYFUNCTION("""COMPUTED_VALUE"""),0)</f>
        <v>0</v>
      </c>
      <c r="AE29" s="2">
        <f ca="1">IFERROR(__xludf.DUMMYFUNCTION("""COMPUTED_VALUE"""),0)</f>
        <v>0</v>
      </c>
      <c r="AF29" s="2">
        <f ca="1">IFERROR(__xludf.DUMMYFUNCTION("""COMPUTED_VALUE"""),0)</f>
        <v>0</v>
      </c>
      <c r="AG29" s="2">
        <f ca="1">IFERROR(__xludf.DUMMYFUNCTION("""COMPUTED_VALUE"""),0)</f>
        <v>0</v>
      </c>
      <c r="AH29" s="2">
        <f ca="1">IFERROR(__xludf.DUMMYFUNCTION("""COMPUTED_VALUE"""),0)</f>
        <v>0</v>
      </c>
      <c r="AI29" s="2">
        <f ca="1">IFERROR(__xludf.DUMMYFUNCTION("""COMPUTED_VALUE"""),0)</f>
        <v>0</v>
      </c>
      <c r="AJ29" s="2">
        <f ca="1">IFERROR(__xludf.DUMMYFUNCTION("""COMPUTED_VALUE"""),0)</f>
        <v>0</v>
      </c>
      <c r="AK29" s="2">
        <f ca="1">IFERROR(__xludf.DUMMYFUNCTION("""COMPUTED_VALUE"""),0)</f>
        <v>0</v>
      </c>
      <c r="AL29" s="2">
        <f ca="1">IFERROR(__xludf.DUMMYFUNCTION("""COMPUTED_VALUE"""),0)</f>
        <v>0</v>
      </c>
      <c r="AM29" s="2">
        <f ca="1">IFERROR(__xludf.DUMMYFUNCTION("""COMPUTED_VALUE"""),0)</f>
        <v>0</v>
      </c>
      <c r="AN29" s="2">
        <f ca="1">IFERROR(__xludf.DUMMYFUNCTION("""COMPUTED_VALUE"""),0)</f>
        <v>0</v>
      </c>
      <c r="AO29" s="2">
        <f ca="1">IFERROR(__xludf.DUMMYFUNCTION("""COMPUTED_VALUE"""),0)</f>
        <v>0</v>
      </c>
      <c r="AP29" s="2">
        <f ca="1">IFERROR(__xludf.DUMMYFUNCTION("""COMPUTED_VALUE"""),0)</f>
        <v>0</v>
      </c>
      <c r="AQ29" s="2">
        <f ca="1">IFERROR(__xludf.DUMMYFUNCTION("""COMPUTED_VALUE"""),0)</f>
        <v>0</v>
      </c>
      <c r="AR29" s="2">
        <f ca="1">IFERROR(__xludf.DUMMYFUNCTION("""COMPUTED_VALUE"""),0)</f>
        <v>0</v>
      </c>
      <c r="AS29" s="2">
        <f ca="1">IFERROR(__xludf.DUMMYFUNCTION("""COMPUTED_VALUE"""),0)</f>
        <v>0</v>
      </c>
      <c r="AT29" s="2">
        <f ca="1">IFERROR(__xludf.DUMMYFUNCTION("""COMPUTED_VALUE"""),0)</f>
        <v>0</v>
      </c>
      <c r="AU29" s="2">
        <f ca="1">IFERROR(__xludf.DUMMYFUNCTION("""COMPUTED_VALUE"""),0)</f>
        <v>0</v>
      </c>
    </row>
    <row r="30" spans="1:47" ht="12.5" x14ac:dyDescent="0.25">
      <c r="A30" s="2" t="str">
        <f ca="1">IFERROR(__xludf.DUMMYFUNCTION("""COMPUTED_VALUE"""),"Xinjiang")</f>
        <v>Xinjiang</v>
      </c>
      <c r="B30" s="2" t="str">
        <f ca="1">IFERROR(__xludf.DUMMYFUNCTION("""COMPUTED_VALUE"""),"Mainland China")</f>
        <v>Mainland China</v>
      </c>
      <c r="C30" s="2">
        <f ca="1">IFERROR(__xludf.DUMMYFUNCTION("""COMPUTED_VALUE"""),41.1129)</f>
        <v>41.112900000000003</v>
      </c>
      <c r="D30" s="2">
        <f ca="1">IFERROR(__xludf.DUMMYFUNCTION("""COMPUTED_VALUE"""),85.2401)</f>
        <v>85.240099999999998</v>
      </c>
      <c r="E30" s="2">
        <f ca="1">IFERROR(__xludf.DUMMYFUNCTION("""COMPUTED_VALUE"""),0)</f>
        <v>0</v>
      </c>
      <c r="F30" s="2">
        <f ca="1">IFERROR(__xludf.DUMMYFUNCTION("""COMPUTED_VALUE"""),0)</f>
        <v>0</v>
      </c>
      <c r="G30" s="2">
        <f ca="1">IFERROR(__xludf.DUMMYFUNCTION("""COMPUTED_VALUE"""),0)</f>
        <v>0</v>
      </c>
      <c r="H30" s="2">
        <f ca="1">IFERROR(__xludf.DUMMYFUNCTION("""COMPUTED_VALUE"""),0)</f>
        <v>0</v>
      </c>
      <c r="I30" s="2">
        <f ca="1">IFERROR(__xludf.DUMMYFUNCTION("""COMPUTED_VALUE"""),0)</f>
        <v>0</v>
      </c>
      <c r="J30" s="2">
        <f ca="1">IFERROR(__xludf.DUMMYFUNCTION("""COMPUTED_VALUE"""),0)</f>
        <v>0</v>
      </c>
      <c r="K30" s="2">
        <f ca="1">IFERROR(__xludf.DUMMYFUNCTION("""COMPUTED_VALUE"""),0)</f>
        <v>0</v>
      </c>
      <c r="L30" s="2">
        <f ca="1">IFERROR(__xludf.DUMMYFUNCTION("""COMPUTED_VALUE"""),0)</f>
        <v>0</v>
      </c>
      <c r="M30" s="2">
        <f ca="1">IFERROR(__xludf.DUMMYFUNCTION("""COMPUTED_VALUE"""),0)</f>
        <v>0</v>
      </c>
      <c r="N30" s="2">
        <f ca="1">IFERROR(__xludf.DUMMYFUNCTION("""COMPUTED_VALUE"""),0)</f>
        <v>0</v>
      </c>
      <c r="O30" s="2">
        <f ca="1">IFERROR(__xludf.DUMMYFUNCTION("""COMPUTED_VALUE"""),0)</f>
        <v>0</v>
      </c>
      <c r="P30" s="2">
        <f ca="1">IFERROR(__xludf.DUMMYFUNCTION("""COMPUTED_VALUE"""),0)</f>
        <v>0</v>
      </c>
      <c r="Q30" s="2">
        <f ca="1">IFERROR(__xludf.DUMMYFUNCTION("""COMPUTED_VALUE"""),0)</f>
        <v>0</v>
      </c>
      <c r="R30" s="2">
        <f ca="1">IFERROR(__xludf.DUMMYFUNCTION("""COMPUTED_VALUE"""),0)</f>
        <v>0</v>
      </c>
      <c r="S30" s="2">
        <f ca="1">IFERROR(__xludf.DUMMYFUNCTION("""COMPUTED_VALUE"""),0)</f>
        <v>0</v>
      </c>
      <c r="T30" s="2">
        <f ca="1">IFERROR(__xludf.DUMMYFUNCTION("""COMPUTED_VALUE"""),0)</f>
        <v>0</v>
      </c>
      <c r="U30" s="2">
        <f ca="1">IFERROR(__xludf.DUMMYFUNCTION("""COMPUTED_VALUE"""),0)</f>
        <v>0</v>
      </c>
      <c r="V30" s="2">
        <f ca="1">IFERROR(__xludf.DUMMYFUNCTION("""COMPUTED_VALUE"""),0)</f>
        <v>0</v>
      </c>
      <c r="W30" s="2">
        <f ca="1">IFERROR(__xludf.DUMMYFUNCTION("""COMPUTED_VALUE"""),0)</f>
        <v>0</v>
      </c>
      <c r="X30" s="2">
        <f ca="1">IFERROR(__xludf.DUMMYFUNCTION("""COMPUTED_VALUE"""),0)</f>
        <v>0</v>
      </c>
      <c r="Y30" s="2">
        <f ca="1">IFERROR(__xludf.DUMMYFUNCTION("""COMPUTED_VALUE"""),0)</f>
        <v>0</v>
      </c>
      <c r="Z30" s="2">
        <f ca="1">IFERROR(__xludf.DUMMYFUNCTION("""COMPUTED_VALUE"""),0)</f>
        <v>0</v>
      </c>
      <c r="AA30" s="2">
        <f ca="1">IFERROR(__xludf.DUMMYFUNCTION("""COMPUTED_VALUE"""),1)</f>
        <v>1</v>
      </c>
      <c r="AB30" s="2">
        <f ca="1">IFERROR(__xludf.DUMMYFUNCTION("""COMPUTED_VALUE"""),1)</f>
        <v>1</v>
      </c>
      <c r="AC30" s="2">
        <f ca="1">IFERROR(__xludf.DUMMYFUNCTION("""COMPUTED_VALUE"""),1)</f>
        <v>1</v>
      </c>
      <c r="AD30" s="2">
        <f ca="1">IFERROR(__xludf.DUMMYFUNCTION("""COMPUTED_VALUE"""),1)</f>
        <v>1</v>
      </c>
      <c r="AE30" s="2">
        <f ca="1">IFERROR(__xludf.DUMMYFUNCTION("""COMPUTED_VALUE"""),1)</f>
        <v>1</v>
      </c>
      <c r="AF30" s="2">
        <f ca="1">IFERROR(__xludf.DUMMYFUNCTION("""COMPUTED_VALUE"""),1)</f>
        <v>1</v>
      </c>
      <c r="AG30" s="2">
        <f ca="1">IFERROR(__xludf.DUMMYFUNCTION("""COMPUTED_VALUE"""),1)</f>
        <v>1</v>
      </c>
      <c r="AH30" s="2">
        <f ca="1">IFERROR(__xludf.DUMMYFUNCTION("""COMPUTED_VALUE"""),1)</f>
        <v>1</v>
      </c>
      <c r="AI30" s="2">
        <f ca="1">IFERROR(__xludf.DUMMYFUNCTION("""COMPUTED_VALUE"""),1)</f>
        <v>1</v>
      </c>
      <c r="AJ30" s="2">
        <f ca="1">IFERROR(__xludf.DUMMYFUNCTION("""COMPUTED_VALUE"""),2)</f>
        <v>2</v>
      </c>
      <c r="AK30" s="2">
        <f ca="1">IFERROR(__xludf.DUMMYFUNCTION("""COMPUTED_VALUE"""),2)</f>
        <v>2</v>
      </c>
      <c r="AL30" s="2">
        <f ca="1">IFERROR(__xludf.DUMMYFUNCTION("""COMPUTED_VALUE"""),2)</f>
        <v>2</v>
      </c>
      <c r="AM30" s="2">
        <f ca="1">IFERROR(__xludf.DUMMYFUNCTION("""COMPUTED_VALUE"""),2)</f>
        <v>2</v>
      </c>
      <c r="AN30" s="2">
        <f ca="1">IFERROR(__xludf.DUMMYFUNCTION("""COMPUTED_VALUE"""),2)</f>
        <v>2</v>
      </c>
      <c r="AO30" s="2">
        <f ca="1">IFERROR(__xludf.DUMMYFUNCTION("""COMPUTED_VALUE"""),2)</f>
        <v>2</v>
      </c>
      <c r="AP30" s="2">
        <f ca="1">IFERROR(__xludf.DUMMYFUNCTION("""COMPUTED_VALUE"""),3)</f>
        <v>3</v>
      </c>
      <c r="AQ30" s="2">
        <f ca="1">IFERROR(__xludf.DUMMYFUNCTION("""COMPUTED_VALUE"""),3)</f>
        <v>3</v>
      </c>
      <c r="AR30" s="2">
        <f ca="1">IFERROR(__xludf.DUMMYFUNCTION("""COMPUTED_VALUE"""),3)</f>
        <v>3</v>
      </c>
      <c r="AS30" s="2">
        <f ca="1">IFERROR(__xludf.DUMMYFUNCTION("""COMPUTED_VALUE"""),3)</f>
        <v>3</v>
      </c>
      <c r="AT30" s="2">
        <f ca="1">IFERROR(__xludf.DUMMYFUNCTION("""COMPUTED_VALUE"""),3)</f>
        <v>3</v>
      </c>
      <c r="AU30" s="2">
        <f ca="1">IFERROR(__xludf.DUMMYFUNCTION("""COMPUTED_VALUE"""),3)</f>
        <v>3</v>
      </c>
    </row>
    <row r="31" spans="1:47" ht="12.5" x14ac:dyDescent="0.25">
      <c r="A31" s="2" t="str">
        <f ca="1">IFERROR(__xludf.DUMMYFUNCTION("""COMPUTED_VALUE"""),"Yunnan")</f>
        <v>Yunnan</v>
      </c>
      <c r="B31" s="2" t="str">
        <f ca="1">IFERROR(__xludf.DUMMYFUNCTION("""COMPUTED_VALUE"""),"Mainland China")</f>
        <v>Mainland China</v>
      </c>
      <c r="C31" s="2">
        <f ca="1">IFERROR(__xludf.DUMMYFUNCTION("""COMPUTED_VALUE"""),24.974)</f>
        <v>24.974</v>
      </c>
      <c r="D31" s="2">
        <f ca="1">IFERROR(__xludf.DUMMYFUNCTION("""COMPUTED_VALUE"""),101.487)</f>
        <v>101.48699999999999</v>
      </c>
      <c r="E31" s="2">
        <f ca="1">IFERROR(__xludf.DUMMYFUNCTION("""COMPUTED_VALUE"""),0)</f>
        <v>0</v>
      </c>
      <c r="F31" s="2">
        <f ca="1">IFERROR(__xludf.DUMMYFUNCTION("""COMPUTED_VALUE"""),0)</f>
        <v>0</v>
      </c>
      <c r="G31" s="2">
        <f ca="1">IFERROR(__xludf.DUMMYFUNCTION("""COMPUTED_VALUE"""),0)</f>
        <v>0</v>
      </c>
      <c r="H31" s="2">
        <f ca="1">IFERROR(__xludf.DUMMYFUNCTION("""COMPUTED_VALUE"""),0)</f>
        <v>0</v>
      </c>
      <c r="I31" s="2">
        <f ca="1">IFERROR(__xludf.DUMMYFUNCTION("""COMPUTED_VALUE"""),0)</f>
        <v>0</v>
      </c>
      <c r="J31" s="2">
        <f ca="1">IFERROR(__xludf.DUMMYFUNCTION("""COMPUTED_VALUE"""),0)</f>
        <v>0</v>
      </c>
      <c r="K31" s="2">
        <f ca="1">IFERROR(__xludf.DUMMYFUNCTION("""COMPUTED_VALUE"""),0)</f>
        <v>0</v>
      </c>
      <c r="L31" s="2">
        <f ca="1">IFERROR(__xludf.DUMMYFUNCTION("""COMPUTED_VALUE"""),0)</f>
        <v>0</v>
      </c>
      <c r="M31" s="2">
        <f ca="1">IFERROR(__xludf.DUMMYFUNCTION("""COMPUTED_VALUE"""),0)</f>
        <v>0</v>
      </c>
      <c r="N31" s="2">
        <f ca="1">IFERROR(__xludf.DUMMYFUNCTION("""COMPUTED_VALUE"""),0)</f>
        <v>0</v>
      </c>
      <c r="O31" s="2">
        <f ca="1">IFERROR(__xludf.DUMMYFUNCTION("""COMPUTED_VALUE"""),0)</f>
        <v>0</v>
      </c>
      <c r="P31" s="2">
        <f ca="1">IFERROR(__xludf.DUMMYFUNCTION("""COMPUTED_VALUE"""),0)</f>
        <v>0</v>
      </c>
      <c r="Q31" s="2">
        <f ca="1">IFERROR(__xludf.DUMMYFUNCTION("""COMPUTED_VALUE"""),0)</f>
        <v>0</v>
      </c>
      <c r="R31" s="2">
        <f ca="1">IFERROR(__xludf.DUMMYFUNCTION("""COMPUTED_VALUE"""),0)</f>
        <v>0</v>
      </c>
      <c r="S31" s="2">
        <f ca="1">IFERROR(__xludf.DUMMYFUNCTION("""COMPUTED_VALUE"""),0)</f>
        <v>0</v>
      </c>
      <c r="T31" s="2">
        <f ca="1">IFERROR(__xludf.DUMMYFUNCTION("""COMPUTED_VALUE"""),0)</f>
        <v>0</v>
      </c>
      <c r="U31" s="2">
        <f ca="1">IFERROR(__xludf.DUMMYFUNCTION("""COMPUTED_VALUE"""),0)</f>
        <v>0</v>
      </c>
      <c r="V31" s="2">
        <f ca="1">IFERROR(__xludf.DUMMYFUNCTION("""COMPUTED_VALUE"""),0)</f>
        <v>0</v>
      </c>
      <c r="W31" s="2">
        <f ca="1">IFERROR(__xludf.DUMMYFUNCTION("""COMPUTED_VALUE"""),0)</f>
        <v>0</v>
      </c>
      <c r="X31" s="2">
        <f ca="1">IFERROR(__xludf.DUMMYFUNCTION("""COMPUTED_VALUE"""),0)</f>
        <v>0</v>
      </c>
      <c r="Y31" s="2">
        <f ca="1">IFERROR(__xludf.DUMMYFUNCTION("""COMPUTED_VALUE"""),0)</f>
        <v>0</v>
      </c>
      <c r="Z31" s="2">
        <f ca="1">IFERROR(__xludf.DUMMYFUNCTION("""COMPUTED_VALUE"""),0)</f>
        <v>0</v>
      </c>
      <c r="AA31" s="2">
        <f ca="1">IFERROR(__xludf.DUMMYFUNCTION("""COMPUTED_VALUE"""),0)</f>
        <v>0</v>
      </c>
      <c r="AB31" s="2">
        <f ca="1">IFERROR(__xludf.DUMMYFUNCTION("""COMPUTED_VALUE"""),0)</f>
        <v>0</v>
      </c>
      <c r="AC31" s="2">
        <f ca="1">IFERROR(__xludf.DUMMYFUNCTION("""COMPUTED_VALUE"""),0)</f>
        <v>0</v>
      </c>
      <c r="AD31" s="2">
        <f ca="1">IFERROR(__xludf.DUMMYFUNCTION("""COMPUTED_VALUE"""),0)</f>
        <v>0</v>
      </c>
      <c r="AE31" s="2">
        <f ca="1">IFERROR(__xludf.DUMMYFUNCTION("""COMPUTED_VALUE"""),0)</f>
        <v>0</v>
      </c>
      <c r="AF31" s="2">
        <f ca="1">IFERROR(__xludf.DUMMYFUNCTION("""COMPUTED_VALUE"""),0)</f>
        <v>0</v>
      </c>
      <c r="AG31" s="2">
        <f ca="1">IFERROR(__xludf.DUMMYFUNCTION("""COMPUTED_VALUE"""),1)</f>
        <v>1</v>
      </c>
      <c r="AH31" s="2">
        <f ca="1">IFERROR(__xludf.DUMMYFUNCTION("""COMPUTED_VALUE"""),2)</f>
        <v>2</v>
      </c>
      <c r="AI31" s="2">
        <f ca="1">IFERROR(__xludf.DUMMYFUNCTION("""COMPUTED_VALUE"""),2)</f>
        <v>2</v>
      </c>
      <c r="AJ31" s="2">
        <f ca="1">IFERROR(__xludf.DUMMYFUNCTION("""COMPUTED_VALUE"""),2)</f>
        <v>2</v>
      </c>
      <c r="AK31" s="2">
        <f ca="1">IFERROR(__xludf.DUMMYFUNCTION("""COMPUTED_VALUE"""),2)</f>
        <v>2</v>
      </c>
      <c r="AL31" s="2">
        <f ca="1">IFERROR(__xludf.DUMMYFUNCTION("""COMPUTED_VALUE"""),2)</f>
        <v>2</v>
      </c>
      <c r="AM31" s="2">
        <f ca="1">IFERROR(__xludf.DUMMYFUNCTION("""COMPUTED_VALUE"""),2)</f>
        <v>2</v>
      </c>
      <c r="AN31" s="2">
        <f ca="1">IFERROR(__xludf.DUMMYFUNCTION("""COMPUTED_VALUE"""),2)</f>
        <v>2</v>
      </c>
      <c r="AO31" s="2">
        <f ca="1">IFERROR(__xludf.DUMMYFUNCTION("""COMPUTED_VALUE"""),2)</f>
        <v>2</v>
      </c>
      <c r="AP31" s="2">
        <f ca="1">IFERROR(__xludf.DUMMYFUNCTION("""COMPUTED_VALUE"""),2)</f>
        <v>2</v>
      </c>
      <c r="AQ31" s="2">
        <f ca="1">IFERROR(__xludf.DUMMYFUNCTION("""COMPUTED_VALUE"""),2)</f>
        <v>2</v>
      </c>
      <c r="AR31" s="2">
        <f ca="1">IFERROR(__xludf.DUMMYFUNCTION("""COMPUTED_VALUE"""),2)</f>
        <v>2</v>
      </c>
      <c r="AS31" s="2">
        <f ca="1">IFERROR(__xludf.DUMMYFUNCTION("""COMPUTED_VALUE"""),2)</f>
        <v>2</v>
      </c>
      <c r="AT31" s="2">
        <f ca="1">IFERROR(__xludf.DUMMYFUNCTION("""COMPUTED_VALUE"""),2)</f>
        <v>2</v>
      </c>
      <c r="AU31" s="2">
        <f ca="1">IFERROR(__xludf.DUMMYFUNCTION("""COMPUTED_VALUE"""),2)</f>
        <v>2</v>
      </c>
    </row>
    <row r="32" spans="1:47" ht="12.5" x14ac:dyDescent="0.25">
      <c r="A32" s="2" t="str">
        <f ca="1">IFERROR(__xludf.DUMMYFUNCTION("""COMPUTED_VALUE"""),"Zhejiang")</f>
        <v>Zhejiang</v>
      </c>
      <c r="B32" s="2" t="str">
        <f ca="1">IFERROR(__xludf.DUMMYFUNCTION("""COMPUTED_VALUE"""),"Mainland China")</f>
        <v>Mainland China</v>
      </c>
      <c r="C32" s="2">
        <f ca="1">IFERROR(__xludf.DUMMYFUNCTION("""COMPUTED_VALUE"""),29.1832)</f>
        <v>29.183199999999999</v>
      </c>
      <c r="D32" s="2">
        <f ca="1">IFERROR(__xludf.DUMMYFUNCTION("""COMPUTED_VALUE"""),120.0934)</f>
        <v>120.0934</v>
      </c>
      <c r="E32" s="2">
        <f ca="1">IFERROR(__xludf.DUMMYFUNCTION("""COMPUTED_VALUE"""),0)</f>
        <v>0</v>
      </c>
      <c r="F32" s="2">
        <f ca="1">IFERROR(__xludf.DUMMYFUNCTION("""COMPUTED_VALUE"""),0)</f>
        <v>0</v>
      </c>
      <c r="G32" s="2">
        <f ca="1">IFERROR(__xludf.DUMMYFUNCTION("""COMPUTED_VALUE"""),0)</f>
        <v>0</v>
      </c>
      <c r="H32" s="2">
        <f ca="1">IFERROR(__xludf.DUMMYFUNCTION("""COMPUTED_VALUE"""),0)</f>
        <v>0</v>
      </c>
      <c r="I32" s="2">
        <f ca="1">IFERROR(__xludf.DUMMYFUNCTION("""COMPUTED_VALUE"""),0)</f>
        <v>0</v>
      </c>
      <c r="J32" s="2">
        <f ca="1">IFERROR(__xludf.DUMMYFUNCTION("""COMPUTED_VALUE"""),0)</f>
        <v>0</v>
      </c>
      <c r="K32" s="2">
        <f ca="1">IFERROR(__xludf.DUMMYFUNCTION("""COMPUTED_VALUE"""),0)</f>
        <v>0</v>
      </c>
      <c r="L32" s="2">
        <f ca="1">IFERROR(__xludf.DUMMYFUNCTION("""COMPUTED_VALUE"""),0)</f>
        <v>0</v>
      </c>
      <c r="M32" s="2">
        <f ca="1">IFERROR(__xludf.DUMMYFUNCTION("""COMPUTED_VALUE"""),0)</f>
        <v>0</v>
      </c>
      <c r="N32" s="2">
        <f ca="1">IFERROR(__xludf.DUMMYFUNCTION("""COMPUTED_VALUE"""),0)</f>
        <v>0</v>
      </c>
      <c r="O32" s="2">
        <f ca="1">IFERROR(__xludf.DUMMYFUNCTION("""COMPUTED_VALUE"""),0)</f>
        <v>0</v>
      </c>
      <c r="P32" s="2">
        <f ca="1">IFERROR(__xludf.DUMMYFUNCTION("""COMPUTED_VALUE"""),0)</f>
        <v>0</v>
      </c>
      <c r="Q32" s="2">
        <f ca="1">IFERROR(__xludf.DUMMYFUNCTION("""COMPUTED_VALUE"""),0)</f>
        <v>0</v>
      </c>
      <c r="R32" s="2">
        <f ca="1">IFERROR(__xludf.DUMMYFUNCTION("""COMPUTED_VALUE"""),0)</f>
        <v>0</v>
      </c>
      <c r="S32" s="2">
        <f ca="1">IFERROR(__xludf.DUMMYFUNCTION("""COMPUTED_VALUE"""),0)</f>
        <v>0</v>
      </c>
      <c r="T32" s="2">
        <f ca="1">IFERROR(__xludf.DUMMYFUNCTION("""COMPUTED_VALUE"""),0)</f>
        <v>0</v>
      </c>
      <c r="U32" s="2">
        <f ca="1">IFERROR(__xludf.DUMMYFUNCTION("""COMPUTED_VALUE"""),0)</f>
        <v>0</v>
      </c>
      <c r="V32" s="2">
        <f ca="1">IFERROR(__xludf.DUMMYFUNCTION("""COMPUTED_VALUE"""),0)</f>
        <v>0</v>
      </c>
      <c r="W32" s="2">
        <f ca="1">IFERROR(__xludf.DUMMYFUNCTION("""COMPUTED_VALUE"""),0)</f>
        <v>0</v>
      </c>
      <c r="X32" s="2">
        <f ca="1">IFERROR(__xludf.DUMMYFUNCTION("""COMPUTED_VALUE"""),0)</f>
        <v>0</v>
      </c>
      <c r="Y32" s="2">
        <f ca="1">IFERROR(__xludf.DUMMYFUNCTION("""COMPUTED_VALUE"""),0)</f>
        <v>0</v>
      </c>
      <c r="Z32" s="2">
        <f ca="1">IFERROR(__xludf.DUMMYFUNCTION("""COMPUTED_VALUE"""),0)</f>
        <v>0</v>
      </c>
      <c r="AA32" s="2">
        <f ca="1">IFERROR(__xludf.DUMMYFUNCTION("""COMPUTED_VALUE"""),0)</f>
        <v>0</v>
      </c>
      <c r="AB32" s="2">
        <f ca="1">IFERROR(__xludf.DUMMYFUNCTION("""COMPUTED_VALUE"""),0)</f>
        <v>0</v>
      </c>
      <c r="AC32" s="2">
        <f ca="1">IFERROR(__xludf.DUMMYFUNCTION("""COMPUTED_VALUE"""),0)</f>
        <v>0</v>
      </c>
      <c r="AD32" s="2">
        <f ca="1">IFERROR(__xludf.DUMMYFUNCTION("""COMPUTED_VALUE"""),0)</f>
        <v>0</v>
      </c>
      <c r="AE32" s="2">
        <f ca="1">IFERROR(__xludf.DUMMYFUNCTION("""COMPUTED_VALUE"""),0)</f>
        <v>0</v>
      </c>
      <c r="AF32" s="2">
        <f ca="1">IFERROR(__xludf.DUMMYFUNCTION("""COMPUTED_VALUE"""),0)</f>
        <v>0</v>
      </c>
      <c r="AG32" s="2">
        <f ca="1">IFERROR(__xludf.DUMMYFUNCTION("""COMPUTED_VALUE"""),0)</f>
        <v>0</v>
      </c>
      <c r="AH32" s="2">
        <f ca="1">IFERROR(__xludf.DUMMYFUNCTION("""COMPUTED_VALUE"""),1)</f>
        <v>1</v>
      </c>
      <c r="AI32" s="2">
        <f ca="1">IFERROR(__xludf.DUMMYFUNCTION("""COMPUTED_VALUE"""),1)</f>
        <v>1</v>
      </c>
      <c r="AJ32" s="2">
        <f ca="1">IFERROR(__xludf.DUMMYFUNCTION("""COMPUTED_VALUE"""),1)</f>
        <v>1</v>
      </c>
      <c r="AK32" s="2">
        <f ca="1">IFERROR(__xludf.DUMMYFUNCTION("""COMPUTED_VALUE"""),1)</f>
        <v>1</v>
      </c>
      <c r="AL32" s="2">
        <f ca="1">IFERROR(__xludf.DUMMYFUNCTION("""COMPUTED_VALUE"""),1)</f>
        <v>1</v>
      </c>
      <c r="AM32" s="2">
        <f ca="1">IFERROR(__xludf.DUMMYFUNCTION("""COMPUTED_VALUE"""),1)</f>
        <v>1</v>
      </c>
      <c r="AN32" s="2">
        <f ca="1">IFERROR(__xludf.DUMMYFUNCTION("""COMPUTED_VALUE"""),1)</f>
        <v>1</v>
      </c>
      <c r="AO32" s="2">
        <f ca="1">IFERROR(__xludf.DUMMYFUNCTION("""COMPUTED_VALUE"""),1)</f>
        <v>1</v>
      </c>
      <c r="AP32" s="2">
        <f ca="1">IFERROR(__xludf.DUMMYFUNCTION("""COMPUTED_VALUE"""),1)</f>
        <v>1</v>
      </c>
      <c r="AQ32" s="2">
        <f ca="1">IFERROR(__xludf.DUMMYFUNCTION("""COMPUTED_VALUE"""),1)</f>
        <v>1</v>
      </c>
      <c r="AR32" s="2">
        <f ca="1">IFERROR(__xludf.DUMMYFUNCTION("""COMPUTED_VALUE"""),1)</f>
        <v>1</v>
      </c>
      <c r="AS32" s="2">
        <f ca="1">IFERROR(__xludf.DUMMYFUNCTION("""COMPUTED_VALUE"""),1)</f>
        <v>1</v>
      </c>
      <c r="AT32" s="2">
        <f ca="1">IFERROR(__xludf.DUMMYFUNCTION("""COMPUTED_VALUE"""),1)</f>
        <v>1</v>
      </c>
      <c r="AU32" s="2">
        <f ca="1">IFERROR(__xludf.DUMMYFUNCTION("""COMPUTED_VALUE"""),1)</f>
        <v>1</v>
      </c>
    </row>
    <row r="33" spans="1:47" ht="12.5" x14ac:dyDescent="0.25">
      <c r="A33" s="2" t="str">
        <f ca="1">IFERROR(__xludf.DUMMYFUNCTION("""COMPUTED_VALUE"""),"")</f>
        <v/>
      </c>
      <c r="B33" s="2" t="str">
        <f ca="1">IFERROR(__xludf.DUMMYFUNCTION("""COMPUTED_VALUE"""),"Thailand")</f>
        <v>Thailand</v>
      </c>
      <c r="C33" s="2">
        <f ca="1">IFERROR(__xludf.DUMMYFUNCTION("""COMPUTED_VALUE"""),15)</f>
        <v>15</v>
      </c>
      <c r="D33" s="2">
        <f ca="1">IFERROR(__xludf.DUMMYFUNCTION("""COMPUTED_VALUE"""),101)</f>
        <v>101</v>
      </c>
      <c r="E33" s="2">
        <f ca="1">IFERROR(__xludf.DUMMYFUNCTION("""COMPUTED_VALUE"""),0)</f>
        <v>0</v>
      </c>
      <c r="F33" s="2">
        <f ca="1">IFERROR(__xludf.DUMMYFUNCTION("""COMPUTED_VALUE"""),0)</f>
        <v>0</v>
      </c>
      <c r="G33" s="2">
        <f ca="1">IFERROR(__xludf.DUMMYFUNCTION("""COMPUTED_VALUE"""),0)</f>
        <v>0</v>
      </c>
      <c r="H33" s="2">
        <f ca="1">IFERROR(__xludf.DUMMYFUNCTION("""COMPUTED_VALUE"""),0)</f>
        <v>0</v>
      </c>
      <c r="I33" s="2">
        <f ca="1">IFERROR(__xludf.DUMMYFUNCTION("""COMPUTED_VALUE"""),0)</f>
        <v>0</v>
      </c>
      <c r="J33" s="2">
        <f ca="1">IFERROR(__xludf.DUMMYFUNCTION("""COMPUTED_VALUE"""),0)</f>
        <v>0</v>
      </c>
      <c r="K33" s="2">
        <f ca="1">IFERROR(__xludf.DUMMYFUNCTION("""COMPUTED_VALUE"""),0)</f>
        <v>0</v>
      </c>
      <c r="L33" s="2">
        <f ca="1">IFERROR(__xludf.DUMMYFUNCTION("""COMPUTED_VALUE"""),0)</f>
        <v>0</v>
      </c>
      <c r="M33" s="2">
        <f ca="1">IFERROR(__xludf.DUMMYFUNCTION("""COMPUTED_VALUE"""),0)</f>
        <v>0</v>
      </c>
      <c r="N33" s="2">
        <f ca="1">IFERROR(__xludf.DUMMYFUNCTION("""COMPUTED_VALUE"""),0)</f>
        <v>0</v>
      </c>
      <c r="O33" s="2">
        <f ca="1">IFERROR(__xludf.DUMMYFUNCTION("""COMPUTED_VALUE"""),0)</f>
        <v>0</v>
      </c>
      <c r="P33" s="2">
        <f ca="1">IFERROR(__xludf.DUMMYFUNCTION("""COMPUTED_VALUE"""),0)</f>
        <v>0</v>
      </c>
      <c r="Q33" s="2">
        <f ca="1">IFERROR(__xludf.DUMMYFUNCTION("""COMPUTED_VALUE"""),0)</f>
        <v>0</v>
      </c>
      <c r="R33" s="2">
        <f ca="1">IFERROR(__xludf.DUMMYFUNCTION("""COMPUTED_VALUE"""),0)</f>
        <v>0</v>
      </c>
      <c r="S33" s="2">
        <f ca="1">IFERROR(__xludf.DUMMYFUNCTION("""COMPUTED_VALUE"""),0)</f>
        <v>0</v>
      </c>
      <c r="T33" s="2">
        <f ca="1">IFERROR(__xludf.DUMMYFUNCTION("""COMPUTED_VALUE"""),0)</f>
        <v>0</v>
      </c>
      <c r="U33" s="2">
        <f ca="1">IFERROR(__xludf.DUMMYFUNCTION("""COMPUTED_VALUE"""),0)</f>
        <v>0</v>
      </c>
      <c r="V33" s="2">
        <f ca="1">IFERROR(__xludf.DUMMYFUNCTION("""COMPUTED_VALUE"""),0)</f>
        <v>0</v>
      </c>
      <c r="W33" s="2">
        <f ca="1">IFERROR(__xludf.DUMMYFUNCTION("""COMPUTED_VALUE"""),0)</f>
        <v>0</v>
      </c>
      <c r="X33" s="2">
        <f ca="1">IFERROR(__xludf.DUMMYFUNCTION("""COMPUTED_VALUE"""),0)</f>
        <v>0</v>
      </c>
      <c r="Y33" s="2">
        <f ca="1">IFERROR(__xludf.DUMMYFUNCTION("""COMPUTED_VALUE"""),0)</f>
        <v>0</v>
      </c>
      <c r="Z33" s="2">
        <f ca="1">IFERROR(__xludf.DUMMYFUNCTION("""COMPUTED_VALUE"""),0)</f>
        <v>0</v>
      </c>
      <c r="AA33" s="2">
        <f ca="1">IFERROR(__xludf.DUMMYFUNCTION("""COMPUTED_VALUE"""),0)</f>
        <v>0</v>
      </c>
      <c r="AB33" s="2">
        <f ca="1">IFERROR(__xludf.DUMMYFUNCTION("""COMPUTED_VALUE"""),0)</f>
        <v>0</v>
      </c>
      <c r="AC33" s="2">
        <f ca="1">IFERROR(__xludf.DUMMYFUNCTION("""COMPUTED_VALUE"""),0)</f>
        <v>0</v>
      </c>
      <c r="AD33" s="2">
        <f ca="1">IFERROR(__xludf.DUMMYFUNCTION("""COMPUTED_VALUE"""),0)</f>
        <v>0</v>
      </c>
      <c r="AE33" s="2">
        <f ca="1">IFERROR(__xludf.DUMMYFUNCTION("""COMPUTED_VALUE"""),0)</f>
        <v>0</v>
      </c>
      <c r="AF33" s="2">
        <f ca="1">IFERROR(__xludf.DUMMYFUNCTION("""COMPUTED_VALUE"""),0)</f>
        <v>0</v>
      </c>
      <c r="AG33" s="2">
        <f ca="1">IFERROR(__xludf.DUMMYFUNCTION("""COMPUTED_VALUE"""),0)</f>
        <v>0</v>
      </c>
      <c r="AH33" s="2">
        <f ca="1">IFERROR(__xludf.DUMMYFUNCTION("""COMPUTED_VALUE"""),0)</f>
        <v>0</v>
      </c>
      <c r="AI33" s="2">
        <f ca="1">IFERROR(__xludf.DUMMYFUNCTION("""COMPUTED_VALUE"""),0)</f>
        <v>0</v>
      </c>
      <c r="AJ33" s="2">
        <f ca="1">IFERROR(__xludf.DUMMYFUNCTION("""COMPUTED_VALUE"""),0)</f>
        <v>0</v>
      </c>
      <c r="AK33" s="2">
        <f ca="1">IFERROR(__xludf.DUMMYFUNCTION("""COMPUTED_VALUE"""),0)</f>
        <v>0</v>
      </c>
      <c r="AL33" s="2">
        <f ca="1">IFERROR(__xludf.DUMMYFUNCTION("""COMPUTED_VALUE"""),0)</f>
        <v>0</v>
      </c>
      <c r="AM33" s="2">
        <f ca="1">IFERROR(__xludf.DUMMYFUNCTION("""COMPUTED_VALUE"""),0)</f>
        <v>0</v>
      </c>
      <c r="AN33" s="2">
        <f ca="1">IFERROR(__xludf.DUMMYFUNCTION("""COMPUTED_VALUE"""),0)</f>
        <v>0</v>
      </c>
      <c r="AO33" s="2">
        <f ca="1">IFERROR(__xludf.DUMMYFUNCTION("""COMPUTED_VALUE"""),0)</f>
        <v>0</v>
      </c>
      <c r="AP33" s="2">
        <f ca="1">IFERROR(__xludf.DUMMYFUNCTION("""COMPUTED_VALUE"""),0)</f>
        <v>0</v>
      </c>
      <c r="AQ33" s="2">
        <f ca="1">IFERROR(__xludf.DUMMYFUNCTION("""COMPUTED_VALUE"""),0)</f>
        <v>0</v>
      </c>
      <c r="AR33" s="2">
        <f ca="1">IFERROR(__xludf.DUMMYFUNCTION("""COMPUTED_VALUE"""),1)</f>
        <v>1</v>
      </c>
      <c r="AS33" s="2">
        <f ca="1">IFERROR(__xludf.DUMMYFUNCTION("""COMPUTED_VALUE"""),1)</f>
        <v>1</v>
      </c>
      <c r="AT33" s="2">
        <f ca="1">IFERROR(__xludf.DUMMYFUNCTION("""COMPUTED_VALUE"""),1)</f>
        <v>1</v>
      </c>
      <c r="AU33" s="2">
        <f ca="1">IFERROR(__xludf.DUMMYFUNCTION("""COMPUTED_VALUE"""),1)</f>
        <v>1</v>
      </c>
    </row>
    <row r="34" spans="1:47" ht="12.5" x14ac:dyDescent="0.25">
      <c r="A34" s="2" t="str">
        <f ca="1">IFERROR(__xludf.DUMMYFUNCTION("""COMPUTED_VALUE"""),"")</f>
        <v/>
      </c>
      <c r="B34" s="2" t="str">
        <f ca="1">IFERROR(__xludf.DUMMYFUNCTION("""COMPUTED_VALUE"""),"Japan")</f>
        <v>Japan</v>
      </c>
      <c r="C34" s="2">
        <f ca="1">IFERROR(__xludf.DUMMYFUNCTION("""COMPUTED_VALUE"""),36)</f>
        <v>36</v>
      </c>
      <c r="D34" s="2">
        <f ca="1">IFERROR(__xludf.DUMMYFUNCTION("""COMPUTED_VALUE"""),138)</f>
        <v>138</v>
      </c>
      <c r="E34" s="2">
        <f ca="1">IFERROR(__xludf.DUMMYFUNCTION("""COMPUTED_VALUE"""),0)</f>
        <v>0</v>
      </c>
      <c r="F34" s="2">
        <f ca="1">IFERROR(__xludf.DUMMYFUNCTION("""COMPUTED_VALUE"""),0)</f>
        <v>0</v>
      </c>
      <c r="G34" s="2">
        <f ca="1">IFERROR(__xludf.DUMMYFUNCTION("""COMPUTED_VALUE"""),0)</f>
        <v>0</v>
      </c>
      <c r="H34" s="2">
        <f ca="1">IFERROR(__xludf.DUMMYFUNCTION("""COMPUTED_VALUE"""),0)</f>
        <v>0</v>
      </c>
      <c r="I34" s="2">
        <f ca="1">IFERROR(__xludf.DUMMYFUNCTION("""COMPUTED_VALUE"""),0)</f>
        <v>0</v>
      </c>
      <c r="J34" s="2">
        <f ca="1">IFERROR(__xludf.DUMMYFUNCTION("""COMPUTED_VALUE"""),0)</f>
        <v>0</v>
      </c>
      <c r="K34" s="2">
        <f ca="1">IFERROR(__xludf.DUMMYFUNCTION("""COMPUTED_VALUE"""),0)</f>
        <v>0</v>
      </c>
      <c r="L34" s="2">
        <f ca="1">IFERROR(__xludf.DUMMYFUNCTION("""COMPUTED_VALUE"""),0)</f>
        <v>0</v>
      </c>
      <c r="M34" s="2">
        <f ca="1">IFERROR(__xludf.DUMMYFUNCTION("""COMPUTED_VALUE"""),0)</f>
        <v>0</v>
      </c>
      <c r="N34" s="2">
        <f ca="1">IFERROR(__xludf.DUMMYFUNCTION("""COMPUTED_VALUE"""),0)</f>
        <v>0</v>
      </c>
      <c r="O34" s="2">
        <f ca="1">IFERROR(__xludf.DUMMYFUNCTION("""COMPUTED_VALUE"""),0)</f>
        <v>0</v>
      </c>
      <c r="P34" s="2">
        <f ca="1">IFERROR(__xludf.DUMMYFUNCTION("""COMPUTED_VALUE"""),0)</f>
        <v>0</v>
      </c>
      <c r="Q34" s="2">
        <f ca="1">IFERROR(__xludf.DUMMYFUNCTION("""COMPUTED_VALUE"""),0)</f>
        <v>0</v>
      </c>
      <c r="R34" s="2">
        <f ca="1">IFERROR(__xludf.DUMMYFUNCTION("""COMPUTED_VALUE"""),0)</f>
        <v>0</v>
      </c>
      <c r="S34" s="2">
        <f ca="1">IFERROR(__xludf.DUMMYFUNCTION("""COMPUTED_VALUE"""),0)</f>
        <v>0</v>
      </c>
      <c r="T34" s="2">
        <f ca="1">IFERROR(__xludf.DUMMYFUNCTION("""COMPUTED_VALUE"""),0)</f>
        <v>0</v>
      </c>
      <c r="U34" s="2">
        <f ca="1">IFERROR(__xludf.DUMMYFUNCTION("""COMPUTED_VALUE"""),0)</f>
        <v>0</v>
      </c>
      <c r="V34" s="2">
        <f ca="1">IFERROR(__xludf.DUMMYFUNCTION("""COMPUTED_VALUE"""),0)</f>
        <v>0</v>
      </c>
      <c r="W34" s="2">
        <f ca="1">IFERROR(__xludf.DUMMYFUNCTION("""COMPUTED_VALUE"""),0)</f>
        <v>0</v>
      </c>
      <c r="X34" s="2">
        <f ca="1">IFERROR(__xludf.DUMMYFUNCTION("""COMPUTED_VALUE"""),0)</f>
        <v>0</v>
      </c>
      <c r="Y34" s="2">
        <f ca="1">IFERROR(__xludf.DUMMYFUNCTION("""COMPUTED_VALUE"""),0)</f>
        <v>0</v>
      </c>
      <c r="Z34" s="2">
        <f ca="1">IFERROR(__xludf.DUMMYFUNCTION("""COMPUTED_VALUE"""),0)</f>
        <v>0</v>
      </c>
      <c r="AA34" s="2">
        <f ca="1">IFERROR(__xludf.DUMMYFUNCTION("""COMPUTED_VALUE"""),1)</f>
        <v>1</v>
      </c>
      <c r="AB34" s="2">
        <f ca="1">IFERROR(__xludf.DUMMYFUNCTION("""COMPUTED_VALUE"""),1)</f>
        <v>1</v>
      </c>
      <c r="AC34" s="2">
        <f ca="1">IFERROR(__xludf.DUMMYFUNCTION("""COMPUTED_VALUE"""),1)</f>
        <v>1</v>
      </c>
      <c r="AD34" s="2">
        <f ca="1">IFERROR(__xludf.DUMMYFUNCTION("""COMPUTED_VALUE"""),1)</f>
        <v>1</v>
      </c>
      <c r="AE34" s="2">
        <f ca="1">IFERROR(__xludf.DUMMYFUNCTION("""COMPUTED_VALUE"""),1)</f>
        <v>1</v>
      </c>
      <c r="AF34" s="2">
        <f ca="1">IFERROR(__xludf.DUMMYFUNCTION("""COMPUTED_VALUE"""),1)</f>
        <v>1</v>
      </c>
      <c r="AG34" s="2">
        <f ca="1">IFERROR(__xludf.DUMMYFUNCTION("""COMPUTED_VALUE"""),1)</f>
        <v>1</v>
      </c>
      <c r="AH34" s="2">
        <f ca="1">IFERROR(__xludf.DUMMYFUNCTION("""COMPUTED_VALUE"""),1)</f>
        <v>1</v>
      </c>
      <c r="AI34" s="2">
        <f ca="1">IFERROR(__xludf.DUMMYFUNCTION("""COMPUTED_VALUE"""),1)</f>
        <v>1</v>
      </c>
      <c r="AJ34" s="2">
        <f ca="1">IFERROR(__xludf.DUMMYFUNCTION("""COMPUTED_VALUE"""),1)</f>
        <v>1</v>
      </c>
      <c r="AK34" s="2">
        <f ca="1">IFERROR(__xludf.DUMMYFUNCTION("""COMPUTED_VALUE"""),1)</f>
        <v>1</v>
      </c>
      <c r="AL34" s="2">
        <f ca="1">IFERROR(__xludf.DUMMYFUNCTION("""COMPUTED_VALUE"""),1)</f>
        <v>1</v>
      </c>
      <c r="AM34" s="2">
        <f ca="1">IFERROR(__xludf.DUMMYFUNCTION("""COMPUTED_VALUE"""),1)</f>
        <v>1</v>
      </c>
      <c r="AN34" s="2">
        <f ca="1">IFERROR(__xludf.DUMMYFUNCTION("""COMPUTED_VALUE"""),2)</f>
        <v>2</v>
      </c>
      <c r="AO34" s="2">
        <f ca="1">IFERROR(__xludf.DUMMYFUNCTION("""COMPUTED_VALUE"""),4)</f>
        <v>4</v>
      </c>
      <c r="AP34" s="2">
        <f ca="1">IFERROR(__xludf.DUMMYFUNCTION("""COMPUTED_VALUE"""),4)</f>
        <v>4</v>
      </c>
      <c r="AQ34" s="2">
        <f ca="1">IFERROR(__xludf.DUMMYFUNCTION("""COMPUTED_VALUE"""),5)</f>
        <v>5</v>
      </c>
      <c r="AR34" s="2">
        <f ca="1">IFERROR(__xludf.DUMMYFUNCTION("""COMPUTED_VALUE"""),6)</f>
        <v>6</v>
      </c>
      <c r="AS34" s="2">
        <f ca="1">IFERROR(__xludf.DUMMYFUNCTION("""COMPUTED_VALUE"""),6)</f>
        <v>6</v>
      </c>
      <c r="AT34" s="2">
        <f ca="1">IFERROR(__xludf.DUMMYFUNCTION("""COMPUTED_VALUE"""),6)</f>
        <v>6</v>
      </c>
      <c r="AU34" s="2">
        <f ca="1">IFERROR(__xludf.DUMMYFUNCTION("""COMPUTED_VALUE"""),6)</f>
        <v>6</v>
      </c>
    </row>
    <row r="35" spans="1:47" ht="12.5" x14ac:dyDescent="0.25">
      <c r="A35" s="2" t="str">
        <f ca="1">IFERROR(__xludf.DUMMYFUNCTION("""COMPUTED_VALUE"""),"")</f>
        <v/>
      </c>
      <c r="B35" s="2" t="str">
        <f ca="1">IFERROR(__xludf.DUMMYFUNCTION("""COMPUTED_VALUE"""),"South Korea")</f>
        <v>South Korea</v>
      </c>
      <c r="C35" s="2">
        <f ca="1">IFERROR(__xludf.DUMMYFUNCTION("""COMPUTED_VALUE"""),36)</f>
        <v>36</v>
      </c>
      <c r="D35" s="2">
        <f ca="1">IFERROR(__xludf.DUMMYFUNCTION("""COMPUTED_VALUE"""),128)</f>
        <v>128</v>
      </c>
      <c r="E35" s="2">
        <f ca="1">IFERROR(__xludf.DUMMYFUNCTION("""COMPUTED_VALUE"""),0)</f>
        <v>0</v>
      </c>
      <c r="F35" s="2">
        <f ca="1">IFERROR(__xludf.DUMMYFUNCTION("""COMPUTED_VALUE"""),0)</f>
        <v>0</v>
      </c>
      <c r="G35" s="2">
        <f ca="1">IFERROR(__xludf.DUMMYFUNCTION("""COMPUTED_VALUE"""),0)</f>
        <v>0</v>
      </c>
      <c r="H35" s="2">
        <f ca="1">IFERROR(__xludf.DUMMYFUNCTION("""COMPUTED_VALUE"""),0)</f>
        <v>0</v>
      </c>
      <c r="I35" s="2">
        <f ca="1">IFERROR(__xludf.DUMMYFUNCTION("""COMPUTED_VALUE"""),0)</f>
        <v>0</v>
      </c>
      <c r="J35" s="2">
        <f ca="1">IFERROR(__xludf.DUMMYFUNCTION("""COMPUTED_VALUE"""),0)</f>
        <v>0</v>
      </c>
      <c r="K35" s="2">
        <f ca="1">IFERROR(__xludf.DUMMYFUNCTION("""COMPUTED_VALUE"""),0)</f>
        <v>0</v>
      </c>
      <c r="L35" s="2">
        <f ca="1">IFERROR(__xludf.DUMMYFUNCTION("""COMPUTED_VALUE"""),0)</f>
        <v>0</v>
      </c>
      <c r="M35" s="2">
        <f ca="1">IFERROR(__xludf.DUMMYFUNCTION("""COMPUTED_VALUE"""),0)</f>
        <v>0</v>
      </c>
      <c r="N35" s="2">
        <f ca="1">IFERROR(__xludf.DUMMYFUNCTION("""COMPUTED_VALUE"""),0)</f>
        <v>0</v>
      </c>
      <c r="O35" s="2">
        <f ca="1">IFERROR(__xludf.DUMMYFUNCTION("""COMPUTED_VALUE"""),0)</f>
        <v>0</v>
      </c>
      <c r="P35" s="2">
        <f ca="1">IFERROR(__xludf.DUMMYFUNCTION("""COMPUTED_VALUE"""),0)</f>
        <v>0</v>
      </c>
      <c r="Q35" s="2">
        <f ca="1">IFERROR(__xludf.DUMMYFUNCTION("""COMPUTED_VALUE"""),0)</f>
        <v>0</v>
      </c>
      <c r="R35" s="2">
        <f ca="1">IFERROR(__xludf.DUMMYFUNCTION("""COMPUTED_VALUE"""),0)</f>
        <v>0</v>
      </c>
      <c r="S35" s="2">
        <f ca="1">IFERROR(__xludf.DUMMYFUNCTION("""COMPUTED_VALUE"""),0)</f>
        <v>0</v>
      </c>
      <c r="T35" s="2">
        <f ca="1">IFERROR(__xludf.DUMMYFUNCTION("""COMPUTED_VALUE"""),0)</f>
        <v>0</v>
      </c>
      <c r="U35" s="2">
        <f ca="1">IFERROR(__xludf.DUMMYFUNCTION("""COMPUTED_VALUE"""),0)</f>
        <v>0</v>
      </c>
      <c r="V35" s="2">
        <f ca="1">IFERROR(__xludf.DUMMYFUNCTION("""COMPUTED_VALUE"""),0)</f>
        <v>0</v>
      </c>
      <c r="W35" s="2">
        <f ca="1">IFERROR(__xludf.DUMMYFUNCTION("""COMPUTED_VALUE"""),0)</f>
        <v>0</v>
      </c>
      <c r="X35" s="2">
        <f ca="1">IFERROR(__xludf.DUMMYFUNCTION("""COMPUTED_VALUE"""),0)</f>
        <v>0</v>
      </c>
      <c r="Y35" s="2">
        <f ca="1">IFERROR(__xludf.DUMMYFUNCTION("""COMPUTED_VALUE"""),0)</f>
        <v>0</v>
      </c>
      <c r="Z35" s="2">
        <f ca="1">IFERROR(__xludf.DUMMYFUNCTION("""COMPUTED_VALUE"""),0)</f>
        <v>0</v>
      </c>
      <c r="AA35" s="2">
        <f ca="1">IFERROR(__xludf.DUMMYFUNCTION("""COMPUTED_VALUE"""),0)</f>
        <v>0</v>
      </c>
      <c r="AB35" s="2">
        <f ca="1">IFERROR(__xludf.DUMMYFUNCTION("""COMPUTED_VALUE"""),0)</f>
        <v>0</v>
      </c>
      <c r="AC35" s="2">
        <f ca="1">IFERROR(__xludf.DUMMYFUNCTION("""COMPUTED_VALUE"""),0)</f>
        <v>0</v>
      </c>
      <c r="AD35" s="2">
        <f ca="1">IFERROR(__xludf.DUMMYFUNCTION("""COMPUTED_VALUE"""),0)</f>
        <v>0</v>
      </c>
      <c r="AE35" s="2">
        <f ca="1">IFERROR(__xludf.DUMMYFUNCTION("""COMPUTED_VALUE"""),0)</f>
        <v>0</v>
      </c>
      <c r="AF35" s="2">
        <f ca="1">IFERROR(__xludf.DUMMYFUNCTION("""COMPUTED_VALUE"""),0)</f>
        <v>0</v>
      </c>
      <c r="AG35" s="2">
        <f ca="1">IFERROR(__xludf.DUMMYFUNCTION("""COMPUTED_VALUE"""),0)</f>
        <v>0</v>
      </c>
      <c r="AH35" s="2">
        <f ca="1">IFERROR(__xludf.DUMMYFUNCTION("""COMPUTED_VALUE"""),1)</f>
        <v>1</v>
      </c>
      <c r="AI35" s="2">
        <f ca="1">IFERROR(__xludf.DUMMYFUNCTION("""COMPUTED_VALUE"""),2)</f>
        <v>2</v>
      </c>
      <c r="AJ35" s="2">
        <f ca="1">IFERROR(__xludf.DUMMYFUNCTION("""COMPUTED_VALUE"""),2)</f>
        <v>2</v>
      </c>
      <c r="AK35" s="2">
        <f ca="1">IFERROR(__xludf.DUMMYFUNCTION("""COMPUTED_VALUE"""),6)</f>
        <v>6</v>
      </c>
      <c r="AL35" s="2">
        <f ca="1">IFERROR(__xludf.DUMMYFUNCTION("""COMPUTED_VALUE"""),8)</f>
        <v>8</v>
      </c>
      <c r="AM35" s="2">
        <f ca="1">IFERROR(__xludf.DUMMYFUNCTION("""COMPUTED_VALUE"""),10)</f>
        <v>10</v>
      </c>
      <c r="AN35" s="2">
        <f ca="1">IFERROR(__xludf.DUMMYFUNCTION("""COMPUTED_VALUE"""),12)</f>
        <v>12</v>
      </c>
      <c r="AO35" s="2">
        <f ca="1">IFERROR(__xludf.DUMMYFUNCTION("""COMPUTED_VALUE"""),13)</f>
        <v>13</v>
      </c>
      <c r="AP35" s="2">
        <f ca="1">IFERROR(__xludf.DUMMYFUNCTION("""COMPUTED_VALUE"""),13)</f>
        <v>13</v>
      </c>
      <c r="AQ35" s="2">
        <f ca="1">IFERROR(__xludf.DUMMYFUNCTION("""COMPUTED_VALUE"""),16)</f>
        <v>16</v>
      </c>
      <c r="AR35" s="2">
        <f ca="1">IFERROR(__xludf.DUMMYFUNCTION("""COMPUTED_VALUE"""),17)</f>
        <v>17</v>
      </c>
      <c r="AS35" s="2">
        <f ca="1">IFERROR(__xludf.DUMMYFUNCTION("""COMPUTED_VALUE"""),28)</f>
        <v>28</v>
      </c>
      <c r="AT35" s="2">
        <f ca="1">IFERROR(__xludf.DUMMYFUNCTION("""COMPUTED_VALUE"""),28)</f>
        <v>28</v>
      </c>
      <c r="AU35" s="2">
        <f ca="1">IFERROR(__xludf.DUMMYFUNCTION("""COMPUTED_VALUE"""),35)</f>
        <v>35</v>
      </c>
    </row>
    <row r="36" spans="1:47" ht="12.5" x14ac:dyDescent="0.25">
      <c r="A36" s="2" t="str">
        <f ca="1">IFERROR(__xludf.DUMMYFUNCTION("""COMPUTED_VALUE"""),"Taiwan")</f>
        <v>Taiwan</v>
      </c>
      <c r="B36" s="2" t="str">
        <f ca="1">IFERROR(__xludf.DUMMYFUNCTION("""COMPUTED_VALUE"""),"Taiwan")</f>
        <v>Taiwan</v>
      </c>
      <c r="C36" s="2">
        <f ca="1">IFERROR(__xludf.DUMMYFUNCTION("""COMPUTED_VALUE"""),23.7)</f>
        <v>23.7</v>
      </c>
      <c r="D36" s="2">
        <f ca="1">IFERROR(__xludf.DUMMYFUNCTION("""COMPUTED_VALUE"""),121)</f>
        <v>121</v>
      </c>
      <c r="E36" s="2">
        <f ca="1">IFERROR(__xludf.DUMMYFUNCTION("""COMPUTED_VALUE"""),0)</f>
        <v>0</v>
      </c>
      <c r="F36" s="2">
        <f ca="1">IFERROR(__xludf.DUMMYFUNCTION("""COMPUTED_VALUE"""),0)</f>
        <v>0</v>
      </c>
      <c r="G36" s="2">
        <f ca="1">IFERROR(__xludf.DUMMYFUNCTION("""COMPUTED_VALUE"""),0)</f>
        <v>0</v>
      </c>
      <c r="H36" s="2">
        <f ca="1">IFERROR(__xludf.DUMMYFUNCTION("""COMPUTED_VALUE"""),0)</f>
        <v>0</v>
      </c>
      <c r="I36" s="2">
        <f ca="1">IFERROR(__xludf.DUMMYFUNCTION("""COMPUTED_VALUE"""),0)</f>
        <v>0</v>
      </c>
      <c r="J36" s="2">
        <f ca="1">IFERROR(__xludf.DUMMYFUNCTION("""COMPUTED_VALUE"""),0)</f>
        <v>0</v>
      </c>
      <c r="K36" s="2">
        <f ca="1">IFERROR(__xludf.DUMMYFUNCTION("""COMPUTED_VALUE"""),0)</f>
        <v>0</v>
      </c>
      <c r="L36" s="2">
        <f ca="1">IFERROR(__xludf.DUMMYFUNCTION("""COMPUTED_VALUE"""),0)</f>
        <v>0</v>
      </c>
      <c r="M36" s="2">
        <f ca="1">IFERROR(__xludf.DUMMYFUNCTION("""COMPUTED_VALUE"""),0)</f>
        <v>0</v>
      </c>
      <c r="N36" s="2">
        <f ca="1">IFERROR(__xludf.DUMMYFUNCTION("""COMPUTED_VALUE"""),0)</f>
        <v>0</v>
      </c>
      <c r="O36" s="2">
        <f ca="1">IFERROR(__xludf.DUMMYFUNCTION("""COMPUTED_VALUE"""),0)</f>
        <v>0</v>
      </c>
      <c r="P36" s="2">
        <f ca="1">IFERROR(__xludf.DUMMYFUNCTION("""COMPUTED_VALUE"""),0)</f>
        <v>0</v>
      </c>
      <c r="Q36" s="2">
        <f ca="1">IFERROR(__xludf.DUMMYFUNCTION("""COMPUTED_VALUE"""),0)</f>
        <v>0</v>
      </c>
      <c r="R36" s="2">
        <f ca="1">IFERROR(__xludf.DUMMYFUNCTION("""COMPUTED_VALUE"""),0)</f>
        <v>0</v>
      </c>
      <c r="S36" s="2">
        <f ca="1">IFERROR(__xludf.DUMMYFUNCTION("""COMPUTED_VALUE"""),0)</f>
        <v>0</v>
      </c>
      <c r="T36" s="2">
        <f ca="1">IFERROR(__xludf.DUMMYFUNCTION("""COMPUTED_VALUE"""),0)</f>
        <v>0</v>
      </c>
      <c r="U36" s="2">
        <f ca="1">IFERROR(__xludf.DUMMYFUNCTION("""COMPUTED_VALUE"""),0)</f>
        <v>0</v>
      </c>
      <c r="V36" s="2">
        <f ca="1">IFERROR(__xludf.DUMMYFUNCTION("""COMPUTED_VALUE"""),0)</f>
        <v>0</v>
      </c>
      <c r="W36" s="2">
        <f ca="1">IFERROR(__xludf.DUMMYFUNCTION("""COMPUTED_VALUE"""),0)</f>
        <v>0</v>
      </c>
      <c r="X36" s="2">
        <f ca="1">IFERROR(__xludf.DUMMYFUNCTION("""COMPUTED_VALUE"""),0)</f>
        <v>0</v>
      </c>
      <c r="Y36" s="2">
        <f ca="1">IFERROR(__xludf.DUMMYFUNCTION("""COMPUTED_VALUE"""),0)</f>
        <v>0</v>
      </c>
      <c r="Z36" s="2">
        <f ca="1">IFERROR(__xludf.DUMMYFUNCTION("""COMPUTED_VALUE"""),0)</f>
        <v>0</v>
      </c>
      <c r="AA36" s="2">
        <f ca="1">IFERROR(__xludf.DUMMYFUNCTION("""COMPUTED_VALUE"""),0)</f>
        <v>0</v>
      </c>
      <c r="AB36" s="2">
        <f ca="1">IFERROR(__xludf.DUMMYFUNCTION("""COMPUTED_VALUE"""),0)</f>
        <v>0</v>
      </c>
      <c r="AC36" s="2">
        <f ca="1">IFERROR(__xludf.DUMMYFUNCTION("""COMPUTED_VALUE"""),0)</f>
        <v>0</v>
      </c>
      <c r="AD36" s="2">
        <f ca="1">IFERROR(__xludf.DUMMYFUNCTION("""COMPUTED_VALUE"""),1)</f>
        <v>1</v>
      </c>
      <c r="AE36" s="2">
        <f ca="1">IFERROR(__xludf.DUMMYFUNCTION("""COMPUTED_VALUE"""),1)</f>
        <v>1</v>
      </c>
      <c r="AF36" s="2">
        <f ca="1">IFERROR(__xludf.DUMMYFUNCTION("""COMPUTED_VALUE"""),1)</f>
        <v>1</v>
      </c>
      <c r="AG36" s="2">
        <f ca="1">IFERROR(__xludf.DUMMYFUNCTION("""COMPUTED_VALUE"""),1)</f>
        <v>1</v>
      </c>
      <c r="AH36" s="2">
        <f ca="1">IFERROR(__xludf.DUMMYFUNCTION("""COMPUTED_VALUE"""),1)</f>
        <v>1</v>
      </c>
      <c r="AI36" s="2">
        <f ca="1">IFERROR(__xludf.DUMMYFUNCTION("""COMPUTED_VALUE"""),1)</f>
        <v>1</v>
      </c>
      <c r="AJ36" s="2">
        <f ca="1">IFERROR(__xludf.DUMMYFUNCTION("""COMPUTED_VALUE"""),1)</f>
        <v>1</v>
      </c>
      <c r="AK36" s="2">
        <f ca="1">IFERROR(__xludf.DUMMYFUNCTION("""COMPUTED_VALUE"""),1)</f>
        <v>1</v>
      </c>
      <c r="AL36" s="2">
        <f ca="1">IFERROR(__xludf.DUMMYFUNCTION("""COMPUTED_VALUE"""),1)</f>
        <v>1</v>
      </c>
      <c r="AM36" s="2">
        <f ca="1">IFERROR(__xludf.DUMMYFUNCTION("""COMPUTED_VALUE"""),1)</f>
        <v>1</v>
      </c>
      <c r="AN36" s="2">
        <f ca="1">IFERROR(__xludf.DUMMYFUNCTION("""COMPUTED_VALUE"""),1)</f>
        <v>1</v>
      </c>
      <c r="AO36" s="2">
        <f ca="1">IFERROR(__xludf.DUMMYFUNCTION("""COMPUTED_VALUE"""),1)</f>
        <v>1</v>
      </c>
      <c r="AP36" s="2">
        <f ca="1">IFERROR(__xludf.DUMMYFUNCTION("""COMPUTED_VALUE"""),1)</f>
        <v>1</v>
      </c>
      <c r="AQ36" s="2">
        <f ca="1">IFERROR(__xludf.DUMMYFUNCTION("""COMPUTED_VALUE"""),1)</f>
        <v>1</v>
      </c>
      <c r="AR36" s="2">
        <f ca="1">IFERROR(__xludf.DUMMYFUNCTION("""COMPUTED_VALUE"""),1)</f>
        <v>1</v>
      </c>
      <c r="AS36" s="2">
        <f ca="1">IFERROR(__xludf.DUMMYFUNCTION("""COMPUTED_VALUE"""),1)</f>
        <v>1</v>
      </c>
      <c r="AT36" s="2">
        <f ca="1">IFERROR(__xludf.DUMMYFUNCTION("""COMPUTED_VALUE"""),1)</f>
        <v>1</v>
      </c>
      <c r="AU36" s="2">
        <f ca="1">IFERROR(__xludf.DUMMYFUNCTION("""COMPUTED_VALUE"""),1)</f>
        <v>1</v>
      </c>
    </row>
    <row r="37" spans="1:47" ht="12.5" x14ac:dyDescent="0.25">
      <c r="A37" s="2" t="str">
        <f ca="1">IFERROR(__xludf.DUMMYFUNCTION("""COMPUTED_VALUE"""),"King County, WA")</f>
        <v>King County, WA</v>
      </c>
      <c r="B37" s="2" t="str">
        <f ca="1">IFERROR(__xludf.DUMMYFUNCTION("""COMPUTED_VALUE"""),"US")</f>
        <v>US</v>
      </c>
      <c r="C37" s="2">
        <f ca="1">IFERROR(__xludf.DUMMYFUNCTION("""COMPUTED_VALUE"""),47.6062)</f>
        <v>47.606200000000001</v>
      </c>
      <c r="D37" s="2">
        <f ca="1">IFERROR(__xludf.DUMMYFUNCTION("""COMPUTED_VALUE"""),-122.3321)</f>
        <v>-122.3321</v>
      </c>
      <c r="E37" s="2">
        <f ca="1">IFERROR(__xludf.DUMMYFUNCTION("""COMPUTED_VALUE"""),0)</f>
        <v>0</v>
      </c>
      <c r="F37" s="2">
        <f ca="1">IFERROR(__xludf.DUMMYFUNCTION("""COMPUTED_VALUE"""),0)</f>
        <v>0</v>
      </c>
      <c r="G37" s="2">
        <f ca="1">IFERROR(__xludf.DUMMYFUNCTION("""COMPUTED_VALUE"""),0)</f>
        <v>0</v>
      </c>
      <c r="H37" s="2">
        <f ca="1">IFERROR(__xludf.DUMMYFUNCTION("""COMPUTED_VALUE"""),0)</f>
        <v>0</v>
      </c>
      <c r="I37" s="2">
        <f ca="1">IFERROR(__xludf.DUMMYFUNCTION("""COMPUTED_VALUE"""),0)</f>
        <v>0</v>
      </c>
      <c r="J37" s="2">
        <f ca="1">IFERROR(__xludf.DUMMYFUNCTION("""COMPUTED_VALUE"""),0)</f>
        <v>0</v>
      </c>
      <c r="K37" s="2">
        <f ca="1">IFERROR(__xludf.DUMMYFUNCTION("""COMPUTED_VALUE"""),0)</f>
        <v>0</v>
      </c>
      <c r="L37" s="2">
        <f ca="1">IFERROR(__xludf.DUMMYFUNCTION("""COMPUTED_VALUE"""),0)</f>
        <v>0</v>
      </c>
      <c r="M37" s="2">
        <f ca="1">IFERROR(__xludf.DUMMYFUNCTION("""COMPUTED_VALUE"""),0)</f>
        <v>0</v>
      </c>
      <c r="N37" s="2">
        <f ca="1">IFERROR(__xludf.DUMMYFUNCTION("""COMPUTED_VALUE"""),0)</f>
        <v>0</v>
      </c>
      <c r="O37" s="2">
        <f ca="1">IFERROR(__xludf.DUMMYFUNCTION("""COMPUTED_VALUE"""),0)</f>
        <v>0</v>
      </c>
      <c r="P37" s="2">
        <f ca="1">IFERROR(__xludf.DUMMYFUNCTION("""COMPUTED_VALUE"""),0)</f>
        <v>0</v>
      </c>
      <c r="Q37" s="2">
        <f ca="1">IFERROR(__xludf.DUMMYFUNCTION("""COMPUTED_VALUE"""),0)</f>
        <v>0</v>
      </c>
      <c r="R37" s="2">
        <f ca="1">IFERROR(__xludf.DUMMYFUNCTION("""COMPUTED_VALUE"""),0)</f>
        <v>0</v>
      </c>
      <c r="S37" s="2">
        <f ca="1">IFERROR(__xludf.DUMMYFUNCTION("""COMPUTED_VALUE"""),0)</f>
        <v>0</v>
      </c>
      <c r="T37" s="2">
        <f ca="1">IFERROR(__xludf.DUMMYFUNCTION("""COMPUTED_VALUE"""),0)</f>
        <v>0</v>
      </c>
      <c r="U37" s="2">
        <f ca="1">IFERROR(__xludf.DUMMYFUNCTION("""COMPUTED_VALUE"""),0)</f>
        <v>0</v>
      </c>
      <c r="V37" s="2">
        <f ca="1">IFERROR(__xludf.DUMMYFUNCTION("""COMPUTED_VALUE"""),0)</f>
        <v>0</v>
      </c>
      <c r="W37" s="2">
        <f ca="1">IFERROR(__xludf.DUMMYFUNCTION("""COMPUTED_VALUE"""),0)</f>
        <v>0</v>
      </c>
      <c r="X37" s="2">
        <f ca="1">IFERROR(__xludf.DUMMYFUNCTION("""COMPUTED_VALUE"""),0)</f>
        <v>0</v>
      </c>
      <c r="Y37" s="2">
        <f ca="1">IFERROR(__xludf.DUMMYFUNCTION("""COMPUTED_VALUE"""),0)</f>
        <v>0</v>
      </c>
      <c r="Z37" s="2">
        <f ca="1">IFERROR(__xludf.DUMMYFUNCTION("""COMPUTED_VALUE"""),0)</f>
        <v>0</v>
      </c>
      <c r="AA37" s="2">
        <f ca="1">IFERROR(__xludf.DUMMYFUNCTION("""COMPUTED_VALUE"""),0)</f>
        <v>0</v>
      </c>
      <c r="AB37" s="2">
        <f ca="1">IFERROR(__xludf.DUMMYFUNCTION("""COMPUTED_VALUE"""),0)</f>
        <v>0</v>
      </c>
      <c r="AC37" s="2">
        <f ca="1">IFERROR(__xludf.DUMMYFUNCTION("""COMPUTED_VALUE"""),0)</f>
        <v>0</v>
      </c>
      <c r="AD37" s="2">
        <f ca="1">IFERROR(__xludf.DUMMYFUNCTION("""COMPUTED_VALUE"""),0)</f>
        <v>0</v>
      </c>
      <c r="AE37" s="2">
        <f ca="1">IFERROR(__xludf.DUMMYFUNCTION("""COMPUTED_VALUE"""),0)</f>
        <v>0</v>
      </c>
      <c r="AF37" s="2">
        <f ca="1">IFERROR(__xludf.DUMMYFUNCTION("""COMPUTED_VALUE"""),0)</f>
        <v>0</v>
      </c>
      <c r="AG37" s="2">
        <f ca="1">IFERROR(__xludf.DUMMYFUNCTION("""COMPUTED_VALUE"""),0)</f>
        <v>0</v>
      </c>
      <c r="AH37" s="2">
        <f ca="1">IFERROR(__xludf.DUMMYFUNCTION("""COMPUTED_VALUE"""),0)</f>
        <v>0</v>
      </c>
      <c r="AI37" s="2">
        <f ca="1">IFERROR(__xludf.DUMMYFUNCTION("""COMPUTED_VALUE"""),0)</f>
        <v>0</v>
      </c>
      <c r="AJ37" s="2">
        <f ca="1">IFERROR(__xludf.DUMMYFUNCTION("""COMPUTED_VALUE"""),0)</f>
        <v>0</v>
      </c>
      <c r="AK37" s="2">
        <f ca="1">IFERROR(__xludf.DUMMYFUNCTION("""COMPUTED_VALUE"""),0)</f>
        <v>0</v>
      </c>
      <c r="AL37" s="2">
        <f ca="1">IFERROR(__xludf.DUMMYFUNCTION("""COMPUTED_VALUE"""),0)</f>
        <v>0</v>
      </c>
      <c r="AM37" s="2">
        <f ca="1">IFERROR(__xludf.DUMMYFUNCTION("""COMPUTED_VALUE"""),0)</f>
        <v>0</v>
      </c>
      <c r="AN37" s="2">
        <f ca="1">IFERROR(__xludf.DUMMYFUNCTION("""COMPUTED_VALUE"""),0)</f>
        <v>0</v>
      </c>
      <c r="AO37" s="2">
        <f ca="1">IFERROR(__xludf.DUMMYFUNCTION("""COMPUTED_VALUE"""),0)</f>
        <v>0</v>
      </c>
      <c r="AP37" s="2">
        <f ca="1">IFERROR(__xludf.DUMMYFUNCTION("""COMPUTED_VALUE"""),0)</f>
        <v>0</v>
      </c>
      <c r="AQ37" s="2">
        <f ca="1">IFERROR(__xludf.DUMMYFUNCTION("""COMPUTED_VALUE"""),1)</f>
        <v>1</v>
      </c>
      <c r="AR37" s="2">
        <f ca="1">IFERROR(__xludf.DUMMYFUNCTION("""COMPUTED_VALUE"""),1)</f>
        <v>1</v>
      </c>
      <c r="AS37" s="2">
        <f ca="1">IFERROR(__xludf.DUMMYFUNCTION("""COMPUTED_VALUE"""),5)</f>
        <v>5</v>
      </c>
      <c r="AT37" s="2">
        <f ca="1">IFERROR(__xludf.DUMMYFUNCTION("""COMPUTED_VALUE"""),6)</f>
        <v>6</v>
      </c>
      <c r="AU37" s="2">
        <f ca="1">IFERROR(__xludf.DUMMYFUNCTION("""COMPUTED_VALUE"""),9)</f>
        <v>9</v>
      </c>
    </row>
    <row r="38" spans="1:47" ht="12.5" x14ac:dyDescent="0.25">
      <c r="A38" s="2" t="str">
        <f ca="1">IFERROR(__xludf.DUMMYFUNCTION("""COMPUTED_VALUE"""),"Cook County, IL")</f>
        <v>Cook County, IL</v>
      </c>
      <c r="B38" s="2" t="str">
        <f ca="1">IFERROR(__xludf.DUMMYFUNCTION("""COMPUTED_VALUE"""),"US")</f>
        <v>US</v>
      </c>
      <c r="C38" s="2">
        <f ca="1">IFERROR(__xludf.DUMMYFUNCTION("""COMPUTED_VALUE"""),41.7377)</f>
        <v>41.737699999999997</v>
      </c>
      <c r="D38" s="2">
        <f ca="1">IFERROR(__xludf.DUMMYFUNCTION("""COMPUTED_VALUE"""),-87.6976)</f>
        <v>-87.697599999999994</v>
      </c>
      <c r="E38" s="2">
        <f ca="1">IFERROR(__xludf.DUMMYFUNCTION("""COMPUTED_VALUE"""),0)</f>
        <v>0</v>
      </c>
      <c r="F38" s="2">
        <f ca="1">IFERROR(__xludf.DUMMYFUNCTION("""COMPUTED_VALUE"""),0)</f>
        <v>0</v>
      </c>
      <c r="G38" s="2">
        <f ca="1">IFERROR(__xludf.DUMMYFUNCTION("""COMPUTED_VALUE"""),0)</f>
        <v>0</v>
      </c>
      <c r="H38" s="2">
        <f ca="1">IFERROR(__xludf.DUMMYFUNCTION("""COMPUTED_VALUE"""),0)</f>
        <v>0</v>
      </c>
      <c r="I38" s="2">
        <f ca="1">IFERROR(__xludf.DUMMYFUNCTION("""COMPUTED_VALUE"""),0)</f>
        <v>0</v>
      </c>
      <c r="J38" s="2">
        <f ca="1">IFERROR(__xludf.DUMMYFUNCTION("""COMPUTED_VALUE"""),0)</f>
        <v>0</v>
      </c>
      <c r="K38" s="2">
        <f ca="1">IFERROR(__xludf.DUMMYFUNCTION("""COMPUTED_VALUE"""),0)</f>
        <v>0</v>
      </c>
      <c r="L38" s="2">
        <f ca="1">IFERROR(__xludf.DUMMYFUNCTION("""COMPUTED_VALUE"""),0)</f>
        <v>0</v>
      </c>
      <c r="M38" s="2">
        <f ca="1">IFERROR(__xludf.DUMMYFUNCTION("""COMPUTED_VALUE"""),0)</f>
        <v>0</v>
      </c>
      <c r="N38" s="2">
        <f ca="1">IFERROR(__xludf.DUMMYFUNCTION("""COMPUTED_VALUE"""),0)</f>
        <v>0</v>
      </c>
      <c r="O38" s="2">
        <f ca="1">IFERROR(__xludf.DUMMYFUNCTION("""COMPUTED_VALUE"""),0)</f>
        <v>0</v>
      </c>
      <c r="P38" s="2">
        <f ca="1">IFERROR(__xludf.DUMMYFUNCTION("""COMPUTED_VALUE"""),0)</f>
        <v>0</v>
      </c>
      <c r="Q38" s="2">
        <f ca="1">IFERROR(__xludf.DUMMYFUNCTION("""COMPUTED_VALUE"""),0)</f>
        <v>0</v>
      </c>
      <c r="R38" s="2">
        <f ca="1">IFERROR(__xludf.DUMMYFUNCTION("""COMPUTED_VALUE"""),0)</f>
        <v>0</v>
      </c>
      <c r="S38" s="2">
        <f ca="1">IFERROR(__xludf.DUMMYFUNCTION("""COMPUTED_VALUE"""),0)</f>
        <v>0</v>
      </c>
      <c r="T38" s="2">
        <f ca="1">IFERROR(__xludf.DUMMYFUNCTION("""COMPUTED_VALUE"""),0)</f>
        <v>0</v>
      </c>
      <c r="U38" s="2">
        <f ca="1">IFERROR(__xludf.DUMMYFUNCTION("""COMPUTED_VALUE"""),0)</f>
        <v>0</v>
      </c>
      <c r="V38" s="2">
        <f ca="1">IFERROR(__xludf.DUMMYFUNCTION("""COMPUTED_VALUE"""),0)</f>
        <v>0</v>
      </c>
      <c r="W38" s="2">
        <f ca="1">IFERROR(__xludf.DUMMYFUNCTION("""COMPUTED_VALUE"""),0)</f>
        <v>0</v>
      </c>
      <c r="X38" s="2">
        <f ca="1">IFERROR(__xludf.DUMMYFUNCTION("""COMPUTED_VALUE"""),0)</f>
        <v>0</v>
      </c>
      <c r="Y38" s="2">
        <f ca="1">IFERROR(__xludf.DUMMYFUNCTION("""COMPUTED_VALUE"""),0)</f>
        <v>0</v>
      </c>
      <c r="Z38" s="2">
        <f ca="1">IFERROR(__xludf.DUMMYFUNCTION("""COMPUTED_VALUE"""),0)</f>
        <v>0</v>
      </c>
      <c r="AA38" s="2">
        <f ca="1">IFERROR(__xludf.DUMMYFUNCTION("""COMPUTED_VALUE"""),0)</f>
        <v>0</v>
      </c>
      <c r="AB38" s="2">
        <f ca="1">IFERROR(__xludf.DUMMYFUNCTION("""COMPUTED_VALUE"""),0)</f>
        <v>0</v>
      </c>
      <c r="AC38" s="2">
        <f ca="1">IFERROR(__xludf.DUMMYFUNCTION("""COMPUTED_VALUE"""),0)</f>
        <v>0</v>
      </c>
      <c r="AD38" s="2">
        <f ca="1">IFERROR(__xludf.DUMMYFUNCTION("""COMPUTED_VALUE"""),0)</f>
        <v>0</v>
      </c>
      <c r="AE38" s="2">
        <f ca="1">IFERROR(__xludf.DUMMYFUNCTION("""COMPUTED_VALUE"""),0)</f>
        <v>0</v>
      </c>
      <c r="AF38" s="2">
        <f ca="1">IFERROR(__xludf.DUMMYFUNCTION("""COMPUTED_VALUE"""),0)</f>
        <v>0</v>
      </c>
      <c r="AG38" s="2">
        <f ca="1">IFERROR(__xludf.DUMMYFUNCTION("""COMPUTED_VALUE"""),0)</f>
        <v>0</v>
      </c>
      <c r="AH38" s="2">
        <f ca="1">IFERROR(__xludf.DUMMYFUNCTION("""COMPUTED_VALUE"""),0)</f>
        <v>0</v>
      </c>
      <c r="AI38" s="2">
        <f ca="1">IFERROR(__xludf.DUMMYFUNCTION("""COMPUTED_VALUE"""),0)</f>
        <v>0</v>
      </c>
      <c r="AJ38" s="2">
        <f ca="1">IFERROR(__xludf.DUMMYFUNCTION("""COMPUTED_VALUE"""),0)</f>
        <v>0</v>
      </c>
      <c r="AK38" s="2">
        <f ca="1">IFERROR(__xludf.DUMMYFUNCTION("""COMPUTED_VALUE"""),0)</f>
        <v>0</v>
      </c>
      <c r="AL38" s="2">
        <f ca="1">IFERROR(__xludf.DUMMYFUNCTION("""COMPUTED_VALUE"""),0)</f>
        <v>0</v>
      </c>
      <c r="AM38" s="2">
        <f ca="1">IFERROR(__xludf.DUMMYFUNCTION("""COMPUTED_VALUE"""),0)</f>
        <v>0</v>
      </c>
      <c r="AN38" s="2">
        <f ca="1">IFERROR(__xludf.DUMMYFUNCTION("""COMPUTED_VALUE"""),0)</f>
        <v>0</v>
      </c>
      <c r="AO38" s="2">
        <f ca="1">IFERROR(__xludf.DUMMYFUNCTION("""COMPUTED_VALUE"""),0)</f>
        <v>0</v>
      </c>
      <c r="AP38" s="2">
        <f ca="1">IFERROR(__xludf.DUMMYFUNCTION("""COMPUTED_VALUE"""),0)</f>
        <v>0</v>
      </c>
      <c r="AQ38" s="2">
        <f ca="1">IFERROR(__xludf.DUMMYFUNCTION("""COMPUTED_VALUE"""),0)</f>
        <v>0</v>
      </c>
      <c r="AR38" s="2">
        <f ca="1">IFERROR(__xludf.DUMMYFUNCTION("""COMPUTED_VALUE"""),0)</f>
        <v>0</v>
      </c>
      <c r="AS38" s="2">
        <f ca="1">IFERROR(__xludf.DUMMYFUNCTION("""COMPUTED_VALUE"""),0)</f>
        <v>0</v>
      </c>
      <c r="AT38" s="2">
        <f ca="1">IFERROR(__xludf.DUMMYFUNCTION("""COMPUTED_VALUE"""),0)</f>
        <v>0</v>
      </c>
      <c r="AU38" s="2">
        <f ca="1">IFERROR(__xludf.DUMMYFUNCTION("""COMPUTED_VALUE"""),0)</f>
        <v>0</v>
      </c>
    </row>
    <row r="39" spans="1:47" ht="12.5" x14ac:dyDescent="0.25">
      <c r="A39" s="2" t="str">
        <f ca="1">IFERROR(__xludf.DUMMYFUNCTION("""COMPUTED_VALUE"""),"Tempe, AZ")</f>
        <v>Tempe, AZ</v>
      </c>
      <c r="B39" s="2" t="str">
        <f ca="1">IFERROR(__xludf.DUMMYFUNCTION("""COMPUTED_VALUE"""),"US")</f>
        <v>US</v>
      </c>
      <c r="C39" s="2">
        <f ca="1">IFERROR(__xludf.DUMMYFUNCTION("""COMPUTED_VALUE"""),33.4255)</f>
        <v>33.4255</v>
      </c>
      <c r="D39" s="2">
        <f ca="1">IFERROR(__xludf.DUMMYFUNCTION("""COMPUTED_VALUE"""),-111.94)</f>
        <v>-111.94</v>
      </c>
      <c r="E39" s="2">
        <f ca="1">IFERROR(__xludf.DUMMYFUNCTION("""COMPUTED_VALUE"""),0)</f>
        <v>0</v>
      </c>
      <c r="F39" s="2">
        <f ca="1">IFERROR(__xludf.DUMMYFUNCTION("""COMPUTED_VALUE"""),0)</f>
        <v>0</v>
      </c>
      <c r="G39" s="2">
        <f ca="1">IFERROR(__xludf.DUMMYFUNCTION("""COMPUTED_VALUE"""),0)</f>
        <v>0</v>
      </c>
      <c r="H39" s="2">
        <f ca="1">IFERROR(__xludf.DUMMYFUNCTION("""COMPUTED_VALUE"""),0)</f>
        <v>0</v>
      </c>
      <c r="I39" s="2">
        <f ca="1">IFERROR(__xludf.DUMMYFUNCTION("""COMPUTED_VALUE"""),0)</f>
        <v>0</v>
      </c>
      <c r="J39" s="2">
        <f ca="1">IFERROR(__xludf.DUMMYFUNCTION("""COMPUTED_VALUE"""),0)</f>
        <v>0</v>
      </c>
      <c r="K39" s="2">
        <f ca="1">IFERROR(__xludf.DUMMYFUNCTION("""COMPUTED_VALUE"""),0)</f>
        <v>0</v>
      </c>
      <c r="L39" s="2">
        <f ca="1">IFERROR(__xludf.DUMMYFUNCTION("""COMPUTED_VALUE"""),0)</f>
        <v>0</v>
      </c>
      <c r="M39" s="2">
        <f ca="1">IFERROR(__xludf.DUMMYFUNCTION("""COMPUTED_VALUE"""),0)</f>
        <v>0</v>
      </c>
      <c r="N39" s="2">
        <f ca="1">IFERROR(__xludf.DUMMYFUNCTION("""COMPUTED_VALUE"""),0)</f>
        <v>0</v>
      </c>
      <c r="O39" s="2">
        <f ca="1">IFERROR(__xludf.DUMMYFUNCTION("""COMPUTED_VALUE"""),0)</f>
        <v>0</v>
      </c>
      <c r="P39" s="2">
        <f ca="1">IFERROR(__xludf.DUMMYFUNCTION("""COMPUTED_VALUE"""),0)</f>
        <v>0</v>
      </c>
      <c r="Q39" s="2">
        <f ca="1">IFERROR(__xludf.DUMMYFUNCTION("""COMPUTED_VALUE"""),0)</f>
        <v>0</v>
      </c>
      <c r="R39" s="2">
        <f ca="1">IFERROR(__xludf.DUMMYFUNCTION("""COMPUTED_VALUE"""),0)</f>
        <v>0</v>
      </c>
      <c r="S39" s="2">
        <f ca="1">IFERROR(__xludf.DUMMYFUNCTION("""COMPUTED_VALUE"""),0)</f>
        <v>0</v>
      </c>
      <c r="T39" s="2">
        <f ca="1">IFERROR(__xludf.DUMMYFUNCTION("""COMPUTED_VALUE"""),0)</f>
        <v>0</v>
      </c>
      <c r="U39" s="2">
        <f ca="1">IFERROR(__xludf.DUMMYFUNCTION("""COMPUTED_VALUE"""),0)</f>
        <v>0</v>
      </c>
      <c r="V39" s="2">
        <f ca="1">IFERROR(__xludf.DUMMYFUNCTION("""COMPUTED_VALUE"""),0)</f>
        <v>0</v>
      </c>
      <c r="W39" s="2">
        <f ca="1">IFERROR(__xludf.DUMMYFUNCTION("""COMPUTED_VALUE"""),0)</f>
        <v>0</v>
      </c>
      <c r="X39" s="2">
        <f ca="1">IFERROR(__xludf.DUMMYFUNCTION("""COMPUTED_VALUE"""),0)</f>
        <v>0</v>
      </c>
      <c r="Y39" s="2">
        <f ca="1">IFERROR(__xludf.DUMMYFUNCTION("""COMPUTED_VALUE"""),0)</f>
        <v>0</v>
      </c>
      <c r="Z39" s="2">
        <f ca="1">IFERROR(__xludf.DUMMYFUNCTION("""COMPUTED_VALUE"""),0)</f>
        <v>0</v>
      </c>
      <c r="AA39" s="2">
        <f ca="1">IFERROR(__xludf.DUMMYFUNCTION("""COMPUTED_VALUE"""),0)</f>
        <v>0</v>
      </c>
      <c r="AB39" s="2">
        <f ca="1">IFERROR(__xludf.DUMMYFUNCTION("""COMPUTED_VALUE"""),0)</f>
        <v>0</v>
      </c>
      <c r="AC39" s="2">
        <f ca="1">IFERROR(__xludf.DUMMYFUNCTION("""COMPUTED_VALUE"""),0)</f>
        <v>0</v>
      </c>
      <c r="AD39" s="2">
        <f ca="1">IFERROR(__xludf.DUMMYFUNCTION("""COMPUTED_VALUE"""),0)</f>
        <v>0</v>
      </c>
      <c r="AE39" s="2">
        <f ca="1">IFERROR(__xludf.DUMMYFUNCTION("""COMPUTED_VALUE"""),0)</f>
        <v>0</v>
      </c>
      <c r="AF39" s="2">
        <f ca="1">IFERROR(__xludf.DUMMYFUNCTION("""COMPUTED_VALUE"""),0)</f>
        <v>0</v>
      </c>
      <c r="AG39" s="2">
        <f ca="1">IFERROR(__xludf.DUMMYFUNCTION("""COMPUTED_VALUE"""),0)</f>
        <v>0</v>
      </c>
      <c r="AH39" s="2">
        <f ca="1">IFERROR(__xludf.DUMMYFUNCTION("""COMPUTED_VALUE"""),0)</f>
        <v>0</v>
      </c>
      <c r="AI39" s="2">
        <f ca="1">IFERROR(__xludf.DUMMYFUNCTION("""COMPUTED_VALUE"""),0)</f>
        <v>0</v>
      </c>
      <c r="AJ39" s="2">
        <f ca="1">IFERROR(__xludf.DUMMYFUNCTION("""COMPUTED_VALUE"""),0)</f>
        <v>0</v>
      </c>
      <c r="AK39" s="2">
        <f ca="1">IFERROR(__xludf.DUMMYFUNCTION("""COMPUTED_VALUE"""),0)</f>
        <v>0</v>
      </c>
      <c r="AL39" s="2">
        <f ca="1">IFERROR(__xludf.DUMMYFUNCTION("""COMPUTED_VALUE"""),0)</f>
        <v>0</v>
      </c>
      <c r="AM39" s="2">
        <f ca="1">IFERROR(__xludf.DUMMYFUNCTION("""COMPUTED_VALUE"""),0)</f>
        <v>0</v>
      </c>
      <c r="AN39" s="2">
        <f ca="1">IFERROR(__xludf.DUMMYFUNCTION("""COMPUTED_VALUE"""),0)</f>
        <v>0</v>
      </c>
      <c r="AO39" s="2">
        <f ca="1">IFERROR(__xludf.DUMMYFUNCTION("""COMPUTED_VALUE"""),0)</f>
        <v>0</v>
      </c>
      <c r="AP39" s="2">
        <f ca="1">IFERROR(__xludf.DUMMYFUNCTION("""COMPUTED_VALUE"""),0)</f>
        <v>0</v>
      </c>
      <c r="AQ39" s="2">
        <f ca="1">IFERROR(__xludf.DUMMYFUNCTION("""COMPUTED_VALUE"""),0)</f>
        <v>0</v>
      </c>
      <c r="AR39" s="2">
        <f ca="1">IFERROR(__xludf.DUMMYFUNCTION("""COMPUTED_VALUE"""),0)</f>
        <v>0</v>
      </c>
      <c r="AS39" s="2">
        <f ca="1">IFERROR(__xludf.DUMMYFUNCTION("""COMPUTED_VALUE"""),0)</f>
        <v>0</v>
      </c>
      <c r="AT39" s="2">
        <f ca="1">IFERROR(__xludf.DUMMYFUNCTION("""COMPUTED_VALUE"""),0)</f>
        <v>0</v>
      </c>
      <c r="AU39" s="2">
        <f ca="1">IFERROR(__xludf.DUMMYFUNCTION("""COMPUTED_VALUE"""),0)</f>
        <v>0</v>
      </c>
    </row>
    <row r="40" spans="1:47" ht="12.5" x14ac:dyDescent="0.25">
      <c r="A40" s="2" t="str">
        <f ca="1">IFERROR(__xludf.DUMMYFUNCTION("""COMPUTED_VALUE"""),"Macau")</f>
        <v>Macau</v>
      </c>
      <c r="B40" s="2" t="str">
        <f ca="1">IFERROR(__xludf.DUMMYFUNCTION("""COMPUTED_VALUE"""),"Macau")</f>
        <v>Macau</v>
      </c>
      <c r="C40" s="2">
        <f ca="1">IFERROR(__xludf.DUMMYFUNCTION("""COMPUTED_VALUE"""),22.1667)</f>
        <v>22.166699999999999</v>
      </c>
      <c r="D40" s="2">
        <f ca="1">IFERROR(__xludf.DUMMYFUNCTION("""COMPUTED_VALUE"""),113.55)</f>
        <v>113.55</v>
      </c>
      <c r="E40" s="2">
        <f ca="1">IFERROR(__xludf.DUMMYFUNCTION("""COMPUTED_VALUE"""),0)</f>
        <v>0</v>
      </c>
      <c r="F40" s="2">
        <f ca="1">IFERROR(__xludf.DUMMYFUNCTION("""COMPUTED_VALUE"""),0)</f>
        <v>0</v>
      </c>
      <c r="G40" s="2">
        <f ca="1">IFERROR(__xludf.DUMMYFUNCTION("""COMPUTED_VALUE"""),0)</f>
        <v>0</v>
      </c>
      <c r="H40" s="2">
        <f ca="1">IFERROR(__xludf.DUMMYFUNCTION("""COMPUTED_VALUE"""),0)</f>
        <v>0</v>
      </c>
      <c r="I40" s="2">
        <f ca="1">IFERROR(__xludf.DUMMYFUNCTION("""COMPUTED_VALUE"""),0)</f>
        <v>0</v>
      </c>
      <c r="J40" s="2">
        <f ca="1">IFERROR(__xludf.DUMMYFUNCTION("""COMPUTED_VALUE"""),0)</f>
        <v>0</v>
      </c>
      <c r="K40" s="2">
        <f ca="1">IFERROR(__xludf.DUMMYFUNCTION("""COMPUTED_VALUE"""),0)</f>
        <v>0</v>
      </c>
      <c r="L40" s="2">
        <f ca="1">IFERROR(__xludf.DUMMYFUNCTION("""COMPUTED_VALUE"""),0)</f>
        <v>0</v>
      </c>
      <c r="M40" s="2">
        <f ca="1">IFERROR(__xludf.DUMMYFUNCTION("""COMPUTED_VALUE"""),0)</f>
        <v>0</v>
      </c>
      <c r="N40" s="2">
        <f ca="1">IFERROR(__xludf.DUMMYFUNCTION("""COMPUTED_VALUE"""),0)</f>
        <v>0</v>
      </c>
      <c r="O40" s="2">
        <f ca="1">IFERROR(__xludf.DUMMYFUNCTION("""COMPUTED_VALUE"""),0)</f>
        <v>0</v>
      </c>
      <c r="P40" s="2">
        <f ca="1">IFERROR(__xludf.DUMMYFUNCTION("""COMPUTED_VALUE"""),0)</f>
        <v>0</v>
      </c>
      <c r="Q40" s="2">
        <f ca="1">IFERROR(__xludf.DUMMYFUNCTION("""COMPUTED_VALUE"""),0)</f>
        <v>0</v>
      </c>
      <c r="R40" s="2">
        <f ca="1">IFERROR(__xludf.DUMMYFUNCTION("""COMPUTED_VALUE"""),0)</f>
        <v>0</v>
      </c>
      <c r="S40" s="2">
        <f ca="1">IFERROR(__xludf.DUMMYFUNCTION("""COMPUTED_VALUE"""),0)</f>
        <v>0</v>
      </c>
      <c r="T40" s="2">
        <f ca="1">IFERROR(__xludf.DUMMYFUNCTION("""COMPUTED_VALUE"""),0)</f>
        <v>0</v>
      </c>
      <c r="U40" s="2">
        <f ca="1">IFERROR(__xludf.DUMMYFUNCTION("""COMPUTED_VALUE"""),0)</f>
        <v>0</v>
      </c>
      <c r="V40" s="2">
        <f ca="1">IFERROR(__xludf.DUMMYFUNCTION("""COMPUTED_VALUE"""),0)</f>
        <v>0</v>
      </c>
      <c r="W40" s="2">
        <f ca="1">IFERROR(__xludf.DUMMYFUNCTION("""COMPUTED_VALUE"""),0)</f>
        <v>0</v>
      </c>
      <c r="X40" s="2">
        <f ca="1">IFERROR(__xludf.DUMMYFUNCTION("""COMPUTED_VALUE"""),0)</f>
        <v>0</v>
      </c>
      <c r="Y40" s="2">
        <f ca="1">IFERROR(__xludf.DUMMYFUNCTION("""COMPUTED_VALUE"""),0)</f>
        <v>0</v>
      </c>
      <c r="Z40" s="2">
        <f ca="1">IFERROR(__xludf.DUMMYFUNCTION("""COMPUTED_VALUE"""),0)</f>
        <v>0</v>
      </c>
      <c r="AA40" s="2">
        <f ca="1">IFERROR(__xludf.DUMMYFUNCTION("""COMPUTED_VALUE"""),0)</f>
        <v>0</v>
      </c>
      <c r="AB40" s="2">
        <f ca="1">IFERROR(__xludf.DUMMYFUNCTION("""COMPUTED_VALUE"""),0)</f>
        <v>0</v>
      </c>
      <c r="AC40" s="2">
        <f ca="1">IFERROR(__xludf.DUMMYFUNCTION("""COMPUTED_VALUE"""),0)</f>
        <v>0</v>
      </c>
      <c r="AD40" s="2">
        <f ca="1">IFERROR(__xludf.DUMMYFUNCTION("""COMPUTED_VALUE"""),0)</f>
        <v>0</v>
      </c>
      <c r="AE40" s="2">
        <f ca="1">IFERROR(__xludf.DUMMYFUNCTION("""COMPUTED_VALUE"""),0)</f>
        <v>0</v>
      </c>
      <c r="AF40" s="2">
        <f ca="1">IFERROR(__xludf.DUMMYFUNCTION("""COMPUTED_VALUE"""),0)</f>
        <v>0</v>
      </c>
      <c r="AG40" s="2">
        <f ca="1">IFERROR(__xludf.DUMMYFUNCTION("""COMPUTED_VALUE"""),0)</f>
        <v>0</v>
      </c>
      <c r="AH40" s="2">
        <f ca="1">IFERROR(__xludf.DUMMYFUNCTION("""COMPUTED_VALUE"""),0)</f>
        <v>0</v>
      </c>
      <c r="AI40" s="2">
        <f ca="1">IFERROR(__xludf.DUMMYFUNCTION("""COMPUTED_VALUE"""),0)</f>
        <v>0</v>
      </c>
      <c r="AJ40" s="2">
        <f ca="1">IFERROR(__xludf.DUMMYFUNCTION("""COMPUTED_VALUE"""),0)</f>
        <v>0</v>
      </c>
      <c r="AK40" s="2">
        <f ca="1">IFERROR(__xludf.DUMMYFUNCTION("""COMPUTED_VALUE"""),0)</f>
        <v>0</v>
      </c>
      <c r="AL40" s="2">
        <f ca="1">IFERROR(__xludf.DUMMYFUNCTION("""COMPUTED_VALUE"""),0)</f>
        <v>0</v>
      </c>
      <c r="AM40" s="2">
        <f ca="1">IFERROR(__xludf.DUMMYFUNCTION("""COMPUTED_VALUE"""),0)</f>
        <v>0</v>
      </c>
      <c r="AN40" s="2">
        <f ca="1">IFERROR(__xludf.DUMMYFUNCTION("""COMPUTED_VALUE"""),0)</f>
        <v>0</v>
      </c>
      <c r="AO40" s="2">
        <f ca="1">IFERROR(__xludf.DUMMYFUNCTION("""COMPUTED_VALUE"""),0)</f>
        <v>0</v>
      </c>
      <c r="AP40" s="2">
        <f ca="1">IFERROR(__xludf.DUMMYFUNCTION("""COMPUTED_VALUE"""),0)</f>
        <v>0</v>
      </c>
      <c r="AQ40" s="2">
        <f ca="1">IFERROR(__xludf.DUMMYFUNCTION("""COMPUTED_VALUE"""),0)</f>
        <v>0</v>
      </c>
      <c r="AR40" s="2">
        <f ca="1">IFERROR(__xludf.DUMMYFUNCTION("""COMPUTED_VALUE"""),0)</f>
        <v>0</v>
      </c>
      <c r="AS40" s="2">
        <f ca="1">IFERROR(__xludf.DUMMYFUNCTION("""COMPUTED_VALUE"""),0)</f>
        <v>0</v>
      </c>
      <c r="AT40" s="2">
        <f ca="1">IFERROR(__xludf.DUMMYFUNCTION("""COMPUTED_VALUE"""),0)</f>
        <v>0</v>
      </c>
      <c r="AU40" s="2">
        <f ca="1">IFERROR(__xludf.DUMMYFUNCTION("""COMPUTED_VALUE"""),0)</f>
        <v>0</v>
      </c>
    </row>
    <row r="41" spans="1:47" ht="12.5" x14ac:dyDescent="0.25">
      <c r="A41" s="2" t="str">
        <f ca="1">IFERROR(__xludf.DUMMYFUNCTION("""COMPUTED_VALUE"""),"Hong Kong")</f>
        <v>Hong Kong</v>
      </c>
      <c r="B41" s="2" t="str">
        <f ca="1">IFERROR(__xludf.DUMMYFUNCTION("""COMPUTED_VALUE"""),"Hong Kong")</f>
        <v>Hong Kong</v>
      </c>
      <c r="C41" s="2">
        <f ca="1">IFERROR(__xludf.DUMMYFUNCTION("""COMPUTED_VALUE"""),22.3)</f>
        <v>22.3</v>
      </c>
      <c r="D41" s="2">
        <f ca="1">IFERROR(__xludf.DUMMYFUNCTION("""COMPUTED_VALUE"""),114.2)</f>
        <v>114.2</v>
      </c>
      <c r="E41" s="2">
        <f ca="1">IFERROR(__xludf.DUMMYFUNCTION("""COMPUTED_VALUE"""),0)</f>
        <v>0</v>
      </c>
      <c r="F41" s="2">
        <f ca="1">IFERROR(__xludf.DUMMYFUNCTION("""COMPUTED_VALUE"""),0)</f>
        <v>0</v>
      </c>
      <c r="G41" s="2">
        <f ca="1">IFERROR(__xludf.DUMMYFUNCTION("""COMPUTED_VALUE"""),0)</f>
        <v>0</v>
      </c>
      <c r="H41" s="2">
        <f ca="1">IFERROR(__xludf.DUMMYFUNCTION("""COMPUTED_VALUE"""),0)</f>
        <v>0</v>
      </c>
      <c r="I41" s="2">
        <f ca="1">IFERROR(__xludf.DUMMYFUNCTION("""COMPUTED_VALUE"""),0)</f>
        <v>0</v>
      </c>
      <c r="J41" s="2">
        <f ca="1">IFERROR(__xludf.DUMMYFUNCTION("""COMPUTED_VALUE"""),0)</f>
        <v>0</v>
      </c>
      <c r="K41" s="2">
        <f ca="1">IFERROR(__xludf.DUMMYFUNCTION("""COMPUTED_VALUE"""),0)</f>
        <v>0</v>
      </c>
      <c r="L41" s="2">
        <f ca="1">IFERROR(__xludf.DUMMYFUNCTION("""COMPUTED_VALUE"""),0)</f>
        <v>0</v>
      </c>
      <c r="M41" s="2">
        <f ca="1">IFERROR(__xludf.DUMMYFUNCTION("""COMPUTED_VALUE"""),0)</f>
        <v>0</v>
      </c>
      <c r="N41" s="2">
        <f ca="1">IFERROR(__xludf.DUMMYFUNCTION("""COMPUTED_VALUE"""),0)</f>
        <v>0</v>
      </c>
      <c r="O41" s="2">
        <f ca="1">IFERROR(__xludf.DUMMYFUNCTION("""COMPUTED_VALUE"""),0)</f>
        <v>0</v>
      </c>
      <c r="P41" s="2">
        <f ca="1">IFERROR(__xludf.DUMMYFUNCTION("""COMPUTED_VALUE"""),0)</f>
        <v>0</v>
      </c>
      <c r="Q41" s="2">
        <f ca="1">IFERROR(__xludf.DUMMYFUNCTION("""COMPUTED_VALUE"""),0)</f>
        <v>0</v>
      </c>
      <c r="R41" s="2">
        <f ca="1">IFERROR(__xludf.DUMMYFUNCTION("""COMPUTED_VALUE"""),1)</f>
        <v>1</v>
      </c>
      <c r="S41" s="2">
        <f ca="1">IFERROR(__xludf.DUMMYFUNCTION("""COMPUTED_VALUE"""),1)</f>
        <v>1</v>
      </c>
      <c r="T41" s="2">
        <f ca="1">IFERROR(__xludf.DUMMYFUNCTION("""COMPUTED_VALUE"""),1)</f>
        <v>1</v>
      </c>
      <c r="U41" s="2">
        <f ca="1">IFERROR(__xludf.DUMMYFUNCTION("""COMPUTED_VALUE"""),1)</f>
        <v>1</v>
      </c>
      <c r="V41" s="2">
        <f ca="1">IFERROR(__xludf.DUMMYFUNCTION("""COMPUTED_VALUE"""),1)</f>
        <v>1</v>
      </c>
      <c r="W41" s="2">
        <f ca="1">IFERROR(__xludf.DUMMYFUNCTION("""COMPUTED_VALUE"""),1)</f>
        <v>1</v>
      </c>
      <c r="X41" s="2">
        <f ca="1">IFERROR(__xludf.DUMMYFUNCTION("""COMPUTED_VALUE"""),1)</f>
        <v>1</v>
      </c>
      <c r="Y41" s="2">
        <f ca="1">IFERROR(__xludf.DUMMYFUNCTION("""COMPUTED_VALUE"""),1)</f>
        <v>1</v>
      </c>
      <c r="Z41" s="2">
        <f ca="1">IFERROR(__xludf.DUMMYFUNCTION("""COMPUTED_VALUE"""),1)</f>
        <v>1</v>
      </c>
      <c r="AA41" s="2">
        <f ca="1">IFERROR(__xludf.DUMMYFUNCTION("""COMPUTED_VALUE"""),1)</f>
        <v>1</v>
      </c>
      <c r="AB41" s="2">
        <f ca="1">IFERROR(__xludf.DUMMYFUNCTION("""COMPUTED_VALUE"""),1)</f>
        <v>1</v>
      </c>
      <c r="AC41" s="2">
        <f ca="1">IFERROR(__xludf.DUMMYFUNCTION("""COMPUTED_VALUE"""),1)</f>
        <v>1</v>
      </c>
      <c r="AD41" s="2">
        <f ca="1">IFERROR(__xludf.DUMMYFUNCTION("""COMPUTED_VALUE"""),1)</f>
        <v>1</v>
      </c>
      <c r="AE41" s="2">
        <f ca="1">IFERROR(__xludf.DUMMYFUNCTION("""COMPUTED_VALUE"""),1)</f>
        <v>1</v>
      </c>
      <c r="AF41" s="2">
        <f ca="1">IFERROR(__xludf.DUMMYFUNCTION("""COMPUTED_VALUE"""),1)</f>
        <v>1</v>
      </c>
      <c r="AG41" s="2">
        <f ca="1">IFERROR(__xludf.DUMMYFUNCTION("""COMPUTED_VALUE"""),2)</f>
        <v>2</v>
      </c>
      <c r="AH41" s="2">
        <f ca="1">IFERROR(__xludf.DUMMYFUNCTION("""COMPUTED_VALUE"""),2)</f>
        <v>2</v>
      </c>
      <c r="AI41" s="2">
        <f ca="1">IFERROR(__xludf.DUMMYFUNCTION("""COMPUTED_VALUE"""),2)</f>
        <v>2</v>
      </c>
      <c r="AJ41" s="2">
        <f ca="1">IFERROR(__xludf.DUMMYFUNCTION("""COMPUTED_VALUE"""),2)</f>
        <v>2</v>
      </c>
      <c r="AK41" s="2">
        <f ca="1">IFERROR(__xludf.DUMMYFUNCTION("""COMPUTED_VALUE"""),2)</f>
        <v>2</v>
      </c>
      <c r="AL41" s="2">
        <f ca="1">IFERROR(__xludf.DUMMYFUNCTION("""COMPUTED_VALUE"""),2)</f>
        <v>2</v>
      </c>
      <c r="AM41" s="2">
        <f ca="1">IFERROR(__xludf.DUMMYFUNCTION("""COMPUTED_VALUE"""),2)</f>
        <v>2</v>
      </c>
      <c r="AN41" s="2">
        <f ca="1">IFERROR(__xludf.DUMMYFUNCTION("""COMPUTED_VALUE"""),2)</f>
        <v>2</v>
      </c>
      <c r="AO41" s="2">
        <f ca="1">IFERROR(__xludf.DUMMYFUNCTION("""COMPUTED_VALUE"""),2)</f>
        <v>2</v>
      </c>
      <c r="AP41" s="2">
        <f ca="1">IFERROR(__xludf.DUMMYFUNCTION("""COMPUTED_VALUE"""),2)</f>
        <v>2</v>
      </c>
      <c r="AQ41" s="2">
        <f ca="1">IFERROR(__xludf.DUMMYFUNCTION("""COMPUTED_VALUE"""),2)</f>
        <v>2</v>
      </c>
      <c r="AR41" s="2">
        <f ca="1">IFERROR(__xludf.DUMMYFUNCTION("""COMPUTED_VALUE"""),2)</f>
        <v>2</v>
      </c>
      <c r="AS41" s="2">
        <f ca="1">IFERROR(__xludf.DUMMYFUNCTION("""COMPUTED_VALUE"""),2)</f>
        <v>2</v>
      </c>
      <c r="AT41" s="2">
        <f ca="1">IFERROR(__xludf.DUMMYFUNCTION("""COMPUTED_VALUE"""),2)</f>
        <v>2</v>
      </c>
      <c r="AU41" s="2">
        <f ca="1">IFERROR(__xludf.DUMMYFUNCTION("""COMPUTED_VALUE"""),2)</f>
        <v>2</v>
      </c>
    </row>
    <row r="42" spans="1:47" ht="12.5" x14ac:dyDescent="0.25">
      <c r="A42" s="2" t="str">
        <f ca="1">IFERROR(__xludf.DUMMYFUNCTION("""COMPUTED_VALUE"""),"")</f>
        <v/>
      </c>
      <c r="B42" s="2" t="str">
        <f ca="1">IFERROR(__xludf.DUMMYFUNCTION("""COMPUTED_VALUE"""),"Singapore")</f>
        <v>Singapore</v>
      </c>
      <c r="C42" s="2">
        <f ca="1">IFERROR(__xludf.DUMMYFUNCTION("""COMPUTED_VALUE"""),1.2833)</f>
        <v>1.2833000000000001</v>
      </c>
      <c r="D42" s="2">
        <f ca="1">IFERROR(__xludf.DUMMYFUNCTION("""COMPUTED_VALUE"""),103.8333)</f>
        <v>103.83329999999999</v>
      </c>
      <c r="E42" s="2">
        <f ca="1">IFERROR(__xludf.DUMMYFUNCTION("""COMPUTED_VALUE"""),0)</f>
        <v>0</v>
      </c>
      <c r="F42" s="2">
        <f ca="1">IFERROR(__xludf.DUMMYFUNCTION("""COMPUTED_VALUE"""),0)</f>
        <v>0</v>
      </c>
      <c r="G42" s="2">
        <f ca="1">IFERROR(__xludf.DUMMYFUNCTION("""COMPUTED_VALUE"""),0)</f>
        <v>0</v>
      </c>
      <c r="H42" s="2">
        <f ca="1">IFERROR(__xludf.DUMMYFUNCTION("""COMPUTED_VALUE"""),0)</f>
        <v>0</v>
      </c>
      <c r="I42" s="2">
        <f ca="1">IFERROR(__xludf.DUMMYFUNCTION("""COMPUTED_VALUE"""),0)</f>
        <v>0</v>
      </c>
      <c r="J42" s="2">
        <f ca="1">IFERROR(__xludf.DUMMYFUNCTION("""COMPUTED_VALUE"""),0)</f>
        <v>0</v>
      </c>
      <c r="K42" s="2">
        <f ca="1">IFERROR(__xludf.DUMMYFUNCTION("""COMPUTED_VALUE"""),0)</f>
        <v>0</v>
      </c>
      <c r="L42" s="2">
        <f ca="1">IFERROR(__xludf.DUMMYFUNCTION("""COMPUTED_VALUE"""),0)</f>
        <v>0</v>
      </c>
      <c r="M42" s="2">
        <f ca="1">IFERROR(__xludf.DUMMYFUNCTION("""COMPUTED_VALUE"""),0)</f>
        <v>0</v>
      </c>
      <c r="N42" s="2">
        <f ca="1">IFERROR(__xludf.DUMMYFUNCTION("""COMPUTED_VALUE"""),0)</f>
        <v>0</v>
      </c>
      <c r="O42" s="2">
        <f ca="1">IFERROR(__xludf.DUMMYFUNCTION("""COMPUTED_VALUE"""),0)</f>
        <v>0</v>
      </c>
      <c r="P42" s="2">
        <f ca="1">IFERROR(__xludf.DUMMYFUNCTION("""COMPUTED_VALUE"""),0)</f>
        <v>0</v>
      </c>
      <c r="Q42" s="2">
        <f ca="1">IFERROR(__xludf.DUMMYFUNCTION("""COMPUTED_VALUE"""),0)</f>
        <v>0</v>
      </c>
      <c r="R42" s="2">
        <f ca="1">IFERROR(__xludf.DUMMYFUNCTION("""COMPUTED_VALUE"""),0)</f>
        <v>0</v>
      </c>
      <c r="S42" s="2">
        <f ca="1">IFERROR(__xludf.DUMMYFUNCTION("""COMPUTED_VALUE"""),0)</f>
        <v>0</v>
      </c>
      <c r="T42" s="2">
        <f ca="1">IFERROR(__xludf.DUMMYFUNCTION("""COMPUTED_VALUE"""),0)</f>
        <v>0</v>
      </c>
      <c r="U42" s="2">
        <f ca="1">IFERROR(__xludf.DUMMYFUNCTION("""COMPUTED_VALUE"""),0)</f>
        <v>0</v>
      </c>
      <c r="V42" s="2">
        <f ca="1">IFERROR(__xludf.DUMMYFUNCTION("""COMPUTED_VALUE"""),0)</f>
        <v>0</v>
      </c>
      <c r="W42" s="2">
        <f ca="1">IFERROR(__xludf.DUMMYFUNCTION("""COMPUTED_VALUE"""),0)</f>
        <v>0</v>
      </c>
      <c r="X42" s="2">
        <f ca="1">IFERROR(__xludf.DUMMYFUNCTION("""COMPUTED_VALUE"""),0)</f>
        <v>0</v>
      </c>
      <c r="Y42" s="2">
        <f ca="1">IFERROR(__xludf.DUMMYFUNCTION("""COMPUTED_VALUE"""),0)</f>
        <v>0</v>
      </c>
      <c r="Z42" s="2">
        <f ca="1">IFERROR(__xludf.DUMMYFUNCTION("""COMPUTED_VALUE"""),0)</f>
        <v>0</v>
      </c>
      <c r="AA42" s="2">
        <f ca="1">IFERROR(__xludf.DUMMYFUNCTION("""COMPUTED_VALUE"""),0)</f>
        <v>0</v>
      </c>
      <c r="AB42" s="2">
        <f ca="1">IFERROR(__xludf.DUMMYFUNCTION("""COMPUTED_VALUE"""),0)</f>
        <v>0</v>
      </c>
      <c r="AC42" s="2">
        <f ca="1">IFERROR(__xludf.DUMMYFUNCTION("""COMPUTED_VALUE"""),0)</f>
        <v>0</v>
      </c>
      <c r="AD42" s="2">
        <f ca="1">IFERROR(__xludf.DUMMYFUNCTION("""COMPUTED_VALUE"""),0)</f>
        <v>0</v>
      </c>
      <c r="AE42" s="2">
        <f ca="1">IFERROR(__xludf.DUMMYFUNCTION("""COMPUTED_VALUE"""),0)</f>
        <v>0</v>
      </c>
      <c r="AF42" s="2">
        <f ca="1">IFERROR(__xludf.DUMMYFUNCTION("""COMPUTED_VALUE"""),0)</f>
        <v>0</v>
      </c>
      <c r="AG42" s="2">
        <f ca="1">IFERROR(__xludf.DUMMYFUNCTION("""COMPUTED_VALUE"""),0)</f>
        <v>0</v>
      </c>
      <c r="AH42" s="2">
        <f ca="1">IFERROR(__xludf.DUMMYFUNCTION("""COMPUTED_VALUE"""),0)</f>
        <v>0</v>
      </c>
      <c r="AI42" s="2">
        <f ca="1">IFERROR(__xludf.DUMMYFUNCTION("""COMPUTED_VALUE"""),0)</f>
        <v>0</v>
      </c>
      <c r="AJ42" s="2">
        <f ca="1">IFERROR(__xludf.DUMMYFUNCTION("""COMPUTED_VALUE"""),0)</f>
        <v>0</v>
      </c>
      <c r="AK42" s="2">
        <f ca="1">IFERROR(__xludf.DUMMYFUNCTION("""COMPUTED_VALUE"""),0)</f>
        <v>0</v>
      </c>
      <c r="AL42" s="2">
        <f ca="1">IFERROR(__xludf.DUMMYFUNCTION("""COMPUTED_VALUE"""),0)</f>
        <v>0</v>
      </c>
      <c r="AM42" s="2">
        <f ca="1">IFERROR(__xludf.DUMMYFUNCTION("""COMPUTED_VALUE"""),0)</f>
        <v>0</v>
      </c>
      <c r="AN42" s="2">
        <f ca="1">IFERROR(__xludf.DUMMYFUNCTION("""COMPUTED_VALUE"""),0)</f>
        <v>0</v>
      </c>
      <c r="AO42" s="2">
        <f ca="1">IFERROR(__xludf.DUMMYFUNCTION("""COMPUTED_VALUE"""),0)</f>
        <v>0</v>
      </c>
      <c r="AP42" s="2">
        <f ca="1">IFERROR(__xludf.DUMMYFUNCTION("""COMPUTED_VALUE"""),0)</f>
        <v>0</v>
      </c>
      <c r="AQ42" s="2">
        <f ca="1">IFERROR(__xludf.DUMMYFUNCTION("""COMPUTED_VALUE"""),0)</f>
        <v>0</v>
      </c>
      <c r="AR42" s="2">
        <f ca="1">IFERROR(__xludf.DUMMYFUNCTION("""COMPUTED_VALUE"""),0)</f>
        <v>0</v>
      </c>
      <c r="AS42" s="2">
        <f ca="1">IFERROR(__xludf.DUMMYFUNCTION("""COMPUTED_VALUE"""),0)</f>
        <v>0</v>
      </c>
      <c r="AT42" s="2">
        <f ca="1">IFERROR(__xludf.DUMMYFUNCTION("""COMPUTED_VALUE"""),0)</f>
        <v>0</v>
      </c>
      <c r="AU42" s="2">
        <f ca="1">IFERROR(__xludf.DUMMYFUNCTION("""COMPUTED_VALUE"""),0)</f>
        <v>0</v>
      </c>
    </row>
    <row r="43" spans="1:47" ht="12.5" x14ac:dyDescent="0.25">
      <c r="A43" s="2" t="str">
        <f ca="1">IFERROR(__xludf.DUMMYFUNCTION("""COMPUTED_VALUE"""),"")</f>
        <v/>
      </c>
      <c r="B43" s="2" t="str">
        <f ca="1">IFERROR(__xludf.DUMMYFUNCTION("""COMPUTED_VALUE"""),"Vietnam")</f>
        <v>Vietnam</v>
      </c>
      <c r="C43" s="2">
        <f ca="1">IFERROR(__xludf.DUMMYFUNCTION("""COMPUTED_VALUE"""),16)</f>
        <v>16</v>
      </c>
      <c r="D43" s="2">
        <f ca="1">IFERROR(__xludf.DUMMYFUNCTION("""COMPUTED_VALUE"""),108)</f>
        <v>108</v>
      </c>
      <c r="E43" s="2">
        <f ca="1">IFERROR(__xludf.DUMMYFUNCTION("""COMPUTED_VALUE"""),0)</f>
        <v>0</v>
      </c>
      <c r="F43" s="2">
        <f ca="1">IFERROR(__xludf.DUMMYFUNCTION("""COMPUTED_VALUE"""),0)</f>
        <v>0</v>
      </c>
      <c r="G43" s="2">
        <f ca="1">IFERROR(__xludf.DUMMYFUNCTION("""COMPUTED_VALUE"""),0)</f>
        <v>0</v>
      </c>
      <c r="H43" s="2">
        <f ca="1">IFERROR(__xludf.DUMMYFUNCTION("""COMPUTED_VALUE"""),0)</f>
        <v>0</v>
      </c>
      <c r="I43" s="2">
        <f ca="1">IFERROR(__xludf.DUMMYFUNCTION("""COMPUTED_VALUE"""),0)</f>
        <v>0</v>
      </c>
      <c r="J43" s="2">
        <f ca="1">IFERROR(__xludf.DUMMYFUNCTION("""COMPUTED_VALUE"""),0)</f>
        <v>0</v>
      </c>
      <c r="K43" s="2">
        <f ca="1">IFERROR(__xludf.DUMMYFUNCTION("""COMPUTED_VALUE"""),0)</f>
        <v>0</v>
      </c>
      <c r="L43" s="2">
        <f ca="1">IFERROR(__xludf.DUMMYFUNCTION("""COMPUTED_VALUE"""),0)</f>
        <v>0</v>
      </c>
      <c r="M43" s="2">
        <f ca="1">IFERROR(__xludf.DUMMYFUNCTION("""COMPUTED_VALUE"""),0)</f>
        <v>0</v>
      </c>
      <c r="N43" s="2">
        <f ca="1">IFERROR(__xludf.DUMMYFUNCTION("""COMPUTED_VALUE"""),0)</f>
        <v>0</v>
      </c>
      <c r="O43" s="2">
        <f ca="1">IFERROR(__xludf.DUMMYFUNCTION("""COMPUTED_VALUE"""),0)</f>
        <v>0</v>
      </c>
      <c r="P43" s="2">
        <f ca="1">IFERROR(__xludf.DUMMYFUNCTION("""COMPUTED_VALUE"""),0)</f>
        <v>0</v>
      </c>
      <c r="Q43" s="2">
        <f ca="1">IFERROR(__xludf.DUMMYFUNCTION("""COMPUTED_VALUE"""),0)</f>
        <v>0</v>
      </c>
      <c r="R43" s="2">
        <f ca="1">IFERROR(__xludf.DUMMYFUNCTION("""COMPUTED_VALUE"""),0)</f>
        <v>0</v>
      </c>
      <c r="S43" s="2">
        <f ca="1">IFERROR(__xludf.DUMMYFUNCTION("""COMPUTED_VALUE"""),0)</f>
        <v>0</v>
      </c>
      <c r="T43" s="2">
        <f ca="1">IFERROR(__xludf.DUMMYFUNCTION("""COMPUTED_VALUE"""),0)</f>
        <v>0</v>
      </c>
      <c r="U43" s="2">
        <f ca="1">IFERROR(__xludf.DUMMYFUNCTION("""COMPUTED_VALUE"""),0)</f>
        <v>0</v>
      </c>
      <c r="V43" s="2">
        <f ca="1">IFERROR(__xludf.DUMMYFUNCTION("""COMPUTED_VALUE"""),0)</f>
        <v>0</v>
      </c>
      <c r="W43" s="2">
        <f ca="1">IFERROR(__xludf.DUMMYFUNCTION("""COMPUTED_VALUE"""),0)</f>
        <v>0</v>
      </c>
      <c r="X43" s="2">
        <f ca="1">IFERROR(__xludf.DUMMYFUNCTION("""COMPUTED_VALUE"""),0)</f>
        <v>0</v>
      </c>
      <c r="Y43" s="2">
        <f ca="1">IFERROR(__xludf.DUMMYFUNCTION("""COMPUTED_VALUE"""),0)</f>
        <v>0</v>
      </c>
      <c r="Z43" s="2">
        <f ca="1">IFERROR(__xludf.DUMMYFUNCTION("""COMPUTED_VALUE"""),0)</f>
        <v>0</v>
      </c>
      <c r="AA43" s="2">
        <f ca="1">IFERROR(__xludf.DUMMYFUNCTION("""COMPUTED_VALUE"""),0)</f>
        <v>0</v>
      </c>
      <c r="AB43" s="2">
        <f ca="1">IFERROR(__xludf.DUMMYFUNCTION("""COMPUTED_VALUE"""),0)</f>
        <v>0</v>
      </c>
      <c r="AC43" s="2">
        <f ca="1">IFERROR(__xludf.DUMMYFUNCTION("""COMPUTED_VALUE"""),0)</f>
        <v>0</v>
      </c>
      <c r="AD43" s="2">
        <f ca="1">IFERROR(__xludf.DUMMYFUNCTION("""COMPUTED_VALUE"""),0)</f>
        <v>0</v>
      </c>
      <c r="AE43" s="2">
        <f ca="1">IFERROR(__xludf.DUMMYFUNCTION("""COMPUTED_VALUE"""),0)</f>
        <v>0</v>
      </c>
      <c r="AF43" s="2">
        <f ca="1">IFERROR(__xludf.DUMMYFUNCTION("""COMPUTED_VALUE"""),0)</f>
        <v>0</v>
      </c>
      <c r="AG43" s="2">
        <f ca="1">IFERROR(__xludf.DUMMYFUNCTION("""COMPUTED_VALUE"""),0)</f>
        <v>0</v>
      </c>
      <c r="AH43" s="2">
        <f ca="1">IFERROR(__xludf.DUMMYFUNCTION("""COMPUTED_VALUE"""),0)</f>
        <v>0</v>
      </c>
      <c r="AI43" s="2">
        <f ca="1">IFERROR(__xludf.DUMMYFUNCTION("""COMPUTED_VALUE"""),0)</f>
        <v>0</v>
      </c>
      <c r="AJ43" s="2">
        <f ca="1">IFERROR(__xludf.DUMMYFUNCTION("""COMPUTED_VALUE"""),0)</f>
        <v>0</v>
      </c>
      <c r="AK43" s="2">
        <f ca="1">IFERROR(__xludf.DUMMYFUNCTION("""COMPUTED_VALUE"""),0)</f>
        <v>0</v>
      </c>
      <c r="AL43" s="2">
        <f ca="1">IFERROR(__xludf.DUMMYFUNCTION("""COMPUTED_VALUE"""),0)</f>
        <v>0</v>
      </c>
      <c r="AM43" s="2">
        <f ca="1">IFERROR(__xludf.DUMMYFUNCTION("""COMPUTED_VALUE"""),0)</f>
        <v>0</v>
      </c>
      <c r="AN43" s="2">
        <f ca="1">IFERROR(__xludf.DUMMYFUNCTION("""COMPUTED_VALUE"""),0)</f>
        <v>0</v>
      </c>
      <c r="AO43" s="2">
        <f ca="1">IFERROR(__xludf.DUMMYFUNCTION("""COMPUTED_VALUE"""),0)</f>
        <v>0</v>
      </c>
      <c r="AP43" s="2">
        <f ca="1">IFERROR(__xludf.DUMMYFUNCTION("""COMPUTED_VALUE"""),0)</f>
        <v>0</v>
      </c>
      <c r="AQ43" s="2">
        <f ca="1">IFERROR(__xludf.DUMMYFUNCTION("""COMPUTED_VALUE"""),0)</f>
        <v>0</v>
      </c>
      <c r="AR43" s="2">
        <f ca="1">IFERROR(__xludf.DUMMYFUNCTION("""COMPUTED_VALUE"""),0)</f>
        <v>0</v>
      </c>
      <c r="AS43" s="2">
        <f ca="1">IFERROR(__xludf.DUMMYFUNCTION("""COMPUTED_VALUE"""),0)</f>
        <v>0</v>
      </c>
      <c r="AT43" s="2">
        <f ca="1">IFERROR(__xludf.DUMMYFUNCTION("""COMPUTED_VALUE"""),0)</f>
        <v>0</v>
      </c>
      <c r="AU43" s="2">
        <f ca="1">IFERROR(__xludf.DUMMYFUNCTION("""COMPUTED_VALUE"""),0)</f>
        <v>0</v>
      </c>
    </row>
    <row r="44" spans="1:47" ht="12.5" x14ac:dyDescent="0.25">
      <c r="A44" s="2" t="str">
        <f ca="1">IFERROR(__xludf.DUMMYFUNCTION("""COMPUTED_VALUE"""),"")</f>
        <v/>
      </c>
      <c r="B44" s="2" t="str">
        <f ca="1">IFERROR(__xludf.DUMMYFUNCTION("""COMPUTED_VALUE"""),"France")</f>
        <v>France</v>
      </c>
      <c r="C44" s="2">
        <f ca="1">IFERROR(__xludf.DUMMYFUNCTION("""COMPUTED_VALUE"""),47)</f>
        <v>47</v>
      </c>
      <c r="D44" s="2">
        <f ca="1">IFERROR(__xludf.DUMMYFUNCTION("""COMPUTED_VALUE"""),2)</f>
        <v>2</v>
      </c>
      <c r="E44" s="2">
        <f ca="1">IFERROR(__xludf.DUMMYFUNCTION("""COMPUTED_VALUE"""),0)</f>
        <v>0</v>
      </c>
      <c r="F44" s="2">
        <f ca="1">IFERROR(__xludf.DUMMYFUNCTION("""COMPUTED_VALUE"""),0)</f>
        <v>0</v>
      </c>
      <c r="G44" s="2">
        <f ca="1">IFERROR(__xludf.DUMMYFUNCTION("""COMPUTED_VALUE"""),0)</f>
        <v>0</v>
      </c>
      <c r="H44" s="2">
        <f ca="1">IFERROR(__xludf.DUMMYFUNCTION("""COMPUTED_VALUE"""),0)</f>
        <v>0</v>
      </c>
      <c r="I44" s="2">
        <f ca="1">IFERROR(__xludf.DUMMYFUNCTION("""COMPUTED_VALUE"""),0)</f>
        <v>0</v>
      </c>
      <c r="J44" s="2">
        <f ca="1">IFERROR(__xludf.DUMMYFUNCTION("""COMPUTED_VALUE"""),0)</f>
        <v>0</v>
      </c>
      <c r="K44" s="2">
        <f ca="1">IFERROR(__xludf.DUMMYFUNCTION("""COMPUTED_VALUE"""),0)</f>
        <v>0</v>
      </c>
      <c r="L44" s="2">
        <f ca="1">IFERROR(__xludf.DUMMYFUNCTION("""COMPUTED_VALUE"""),0)</f>
        <v>0</v>
      </c>
      <c r="M44" s="2">
        <f ca="1">IFERROR(__xludf.DUMMYFUNCTION("""COMPUTED_VALUE"""),0)</f>
        <v>0</v>
      </c>
      <c r="N44" s="2">
        <f ca="1">IFERROR(__xludf.DUMMYFUNCTION("""COMPUTED_VALUE"""),0)</f>
        <v>0</v>
      </c>
      <c r="O44" s="2">
        <f ca="1">IFERROR(__xludf.DUMMYFUNCTION("""COMPUTED_VALUE"""),0)</f>
        <v>0</v>
      </c>
      <c r="P44" s="2">
        <f ca="1">IFERROR(__xludf.DUMMYFUNCTION("""COMPUTED_VALUE"""),0)</f>
        <v>0</v>
      </c>
      <c r="Q44" s="2">
        <f ca="1">IFERROR(__xludf.DUMMYFUNCTION("""COMPUTED_VALUE"""),0)</f>
        <v>0</v>
      </c>
      <c r="R44" s="2">
        <f ca="1">IFERROR(__xludf.DUMMYFUNCTION("""COMPUTED_VALUE"""),0)</f>
        <v>0</v>
      </c>
      <c r="S44" s="2">
        <f ca="1">IFERROR(__xludf.DUMMYFUNCTION("""COMPUTED_VALUE"""),0)</f>
        <v>0</v>
      </c>
      <c r="T44" s="2">
        <f ca="1">IFERROR(__xludf.DUMMYFUNCTION("""COMPUTED_VALUE"""),0)</f>
        <v>0</v>
      </c>
      <c r="U44" s="2">
        <f ca="1">IFERROR(__xludf.DUMMYFUNCTION("""COMPUTED_VALUE"""),0)</f>
        <v>0</v>
      </c>
      <c r="V44" s="2">
        <f ca="1">IFERROR(__xludf.DUMMYFUNCTION("""COMPUTED_VALUE"""),0)</f>
        <v>0</v>
      </c>
      <c r="W44" s="2">
        <f ca="1">IFERROR(__xludf.DUMMYFUNCTION("""COMPUTED_VALUE"""),0)</f>
        <v>0</v>
      </c>
      <c r="X44" s="2">
        <f ca="1">IFERROR(__xludf.DUMMYFUNCTION("""COMPUTED_VALUE"""),0)</f>
        <v>0</v>
      </c>
      <c r="Y44" s="2">
        <f ca="1">IFERROR(__xludf.DUMMYFUNCTION("""COMPUTED_VALUE"""),0)</f>
        <v>0</v>
      </c>
      <c r="Z44" s="2">
        <f ca="1">IFERROR(__xludf.DUMMYFUNCTION("""COMPUTED_VALUE"""),0)</f>
        <v>0</v>
      </c>
      <c r="AA44" s="2">
        <f ca="1">IFERROR(__xludf.DUMMYFUNCTION("""COMPUTED_VALUE"""),0)</f>
        <v>0</v>
      </c>
      <c r="AB44" s="2">
        <f ca="1">IFERROR(__xludf.DUMMYFUNCTION("""COMPUTED_VALUE"""),0)</f>
        <v>0</v>
      </c>
      <c r="AC44" s="2">
        <f ca="1">IFERROR(__xludf.DUMMYFUNCTION("""COMPUTED_VALUE"""),1)</f>
        <v>1</v>
      </c>
      <c r="AD44" s="2">
        <f ca="1">IFERROR(__xludf.DUMMYFUNCTION("""COMPUTED_VALUE"""),1)</f>
        <v>1</v>
      </c>
      <c r="AE44" s="2">
        <f ca="1">IFERROR(__xludf.DUMMYFUNCTION("""COMPUTED_VALUE"""),1)</f>
        <v>1</v>
      </c>
      <c r="AF44" s="2">
        <f ca="1">IFERROR(__xludf.DUMMYFUNCTION("""COMPUTED_VALUE"""),1)</f>
        <v>1</v>
      </c>
      <c r="AG44" s="2">
        <f ca="1">IFERROR(__xludf.DUMMYFUNCTION("""COMPUTED_VALUE"""),1)</f>
        <v>1</v>
      </c>
      <c r="AH44" s="2">
        <f ca="1">IFERROR(__xludf.DUMMYFUNCTION("""COMPUTED_VALUE"""),1)</f>
        <v>1</v>
      </c>
      <c r="AI44" s="2">
        <f ca="1">IFERROR(__xludf.DUMMYFUNCTION("""COMPUTED_VALUE"""),1)</f>
        <v>1</v>
      </c>
      <c r="AJ44" s="2">
        <f ca="1">IFERROR(__xludf.DUMMYFUNCTION("""COMPUTED_VALUE"""),1)</f>
        <v>1</v>
      </c>
      <c r="AK44" s="2">
        <f ca="1">IFERROR(__xludf.DUMMYFUNCTION("""COMPUTED_VALUE"""),1)</f>
        <v>1</v>
      </c>
      <c r="AL44" s="2">
        <f ca="1">IFERROR(__xludf.DUMMYFUNCTION("""COMPUTED_VALUE"""),1)</f>
        <v>1</v>
      </c>
      <c r="AM44" s="2">
        <f ca="1">IFERROR(__xludf.DUMMYFUNCTION("""COMPUTED_VALUE"""),1)</f>
        <v>1</v>
      </c>
      <c r="AN44" s="2">
        <f ca="1">IFERROR(__xludf.DUMMYFUNCTION("""COMPUTED_VALUE"""),2)</f>
        <v>2</v>
      </c>
      <c r="AO44" s="2">
        <f ca="1">IFERROR(__xludf.DUMMYFUNCTION("""COMPUTED_VALUE"""),2)</f>
        <v>2</v>
      </c>
      <c r="AP44" s="2">
        <f ca="1">IFERROR(__xludf.DUMMYFUNCTION("""COMPUTED_VALUE"""),2)</f>
        <v>2</v>
      </c>
      <c r="AQ44" s="2">
        <f ca="1">IFERROR(__xludf.DUMMYFUNCTION("""COMPUTED_VALUE"""),2)</f>
        <v>2</v>
      </c>
      <c r="AR44" s="2">
        <f ca="1">IFERROR(__xludf.DUMMYFUNCTION("""COMPUTED_VALUE"""),2)</f>
        <v>2</v>
      </c>
      <c r="AS44" s="2">
        <f ca="1">IFERROR(__xludf.DUMMYFUNCTION("""COMPUTED_VALUE"""),3)</f>
        <v>3</v>
      </c>
      <c r="AT44" s="2">
        <f ca="1">IFERROR(__xludf.DUMMYFUNCTION("""COMPUTED_VALUE"""),4)</f>
        <v>4</v>
      </c>
      <c r="AU44" s="2">
        <f ca="1">IFERROR(__xludf.DUMMYFUNCTION("""COMPUTED_VALUE"""),4)</f>
        <v>4</v>
      </c>
    </row>
    <row r="45" spans="1:47" ht="12.5" x14ac:dyDescent="0.25">
      <c r="A45" s="2" t="str">
        <f ca="1">IFERROR(__xludf.DUMMYFUNCTION("""COMPUTED_VALUE"""),"")</f>
        <v/>
      </c>
      <c r="B45" s="2" t="str">
        <f ca="1">IFERROR(__xludf.DUMMYFUNCTION("""COMPUTED_VALUE"""),"Nepal")</f>
        <v>Nepal</v>
      </c>
      <c r="C45" s="2">
        <f ca="1">IFERROR(__xludf.DUMMYFUNCTION("""COMPUTED_VALUE"""),28.1667)</f>
        <v>28.166699999999999</v>
      </c>
      <c r="D45" s="2">
        <f ca="1">IFERROR(__xludf.DUMMYFUNCTION("""COMPUTED_VALUE"""),84.25)</f>
        <v>84.25</v>
      </c>
      <c r="E45" s="2">
        <f ca="1">IFERROR(__xludf.DUMMYFUNCTION("""COMPUTED_VALUE"""),0)</f>
        <v>0</v>
      </c>
      <c r="F45" s="2">
        <f ca="1">IFERROR(__xludf.DUMMYFUNCTION("""COMPUTED_VALUE"""),0)</f>
        <v>0</v>
      </c>
      <c r="G45" s="2">
        <f ca="1">IFERROR(__xludf.DUMMYFUNCTION("""COMPUTED_VALUE"""),0)</f>
        <v>0</v>
      </c>
      <c r="H45" s="2">
        <f ca="1">IFERROR(__xludf.DUMMYFUNCTION("""COMPUTED_VALUE"""),0)</f>
        <v>0</v>
      </c>
      <c r="I45" s="2">
        <f ca="1">IFERROR(__xludf.DUMMYFUNCTION("""COMPUTED_VALUE"""),0)</f>
        <v>0</v>
      </c>
      <c r="J45" s="2">
        <f ca="1">IFERROR(__xludf.DUMMYFUNCTION("""COMPUTED_VALUE"""),0)</f>
        <v>0</v>
      </c>
      <c r="K45" s="2">
        <f ca="1">IFERROR(__xludf.DUMMYFUNCTION("""COMPUTED_VALUE"""),0)</f>
        <v>0</v>
      </c>
      <c r="L45" s="2">
        <f ca="1">IFERROR(__xludf.DUMMYFUNCTION("""COMPUTED_VALUE"""),0)</f>
        <v>0</v>
      </c>
      <c r="M45" s="2">
        <f ca="1">IFERROR(__xludf.DUMMYFUNCTION("""COMPUTED_VALUE"""),0)</f>
        <v>0</v>
      </c>
      <c r="N45" s="2">
        <f ca="1">IFERROR(__xludf.DUMMYFUNCTION("""COMPUTED_VALUE"""),0)</f>
        <v>0</v>
      </c>
      <c r="O45" s="2">
        <f ca="1">IFERROR(__xludf.DUMMYFUNCTION("""COMPUTED_VALUE"""),0)</f>
        <v>0</v>
      </c>
      <c r="P45" s="2">
        <f ca="1">IFERROR(__xludf.DUMMYFUNCTION("""COMPUTED_VALUE"""),0)</f>
        <v>0</v>
      </c>
      <c r="Q45" s="2">
        <f ca="1">IFERROR(__xludf.DUMMYFUNCTION("""COMPUTED_VALUE"""),0)</f>
        <v>0</v>
      </c>
      <c r="R45" s="2">
        <f ca="1">IFERROR(__xludf.DUMMYFUNCTION("""COMPUTED_VALUE"""),0)</f>
        <v>0</v>
      </c>
      <c r="S45" s="2">
        <f ca="1">IFERROR(__xludf.DUMMYFUNCTION("""COMPUTED_VALUE"""),0)</f>
        <v>0</v>
      </c>
      <c r="T45" s="2">
        <f ca="1">IFERROR(__xludf.DUMMYFUNCTION("""COMPUTED_VALUE"""),0)</f>
        <v>0</v>
      </c>
      <c r="U45" s="2">
        <f ca="1">IFERROR(__xludf.DUMMYFUNCTION("""COMPUTED_VALUE"""),0)</f>
        <v>0</v>
      </c>
      <c r="V45" s="2">
        <f ca="1">IFERROR(__xludf.DUMMYFUNCTION("""COMPUTED_VALUE"""),0)</f>
        <v>0</v>
      </c>
      <c r="W45" s="2">
        <f ca="1">IFERROR(__xludf.DUMMYFUNCTION("""COMPUTED_VALUE"""),0)</f>
        <v>0</v>
      </c>
      <c r="X45" s="2">
        <f ca="1">IFERROR(__xludf.DUMMYFUNCTION("""COMPUTED_VALUE"""),0)</f>
        <v>0</v>
      </c>
      <c r="Y45" s="2">
        <f ca="1">IFERROR(__xludf.DUMMYFUNCTION("""COMPUTED_VALUE"""),0)</f>
        <v>0</v>
      </c>
      <c r="Z45" s="2">
        <f ca="1">IFERROR(__xludf.DUMMYFUNCTION("""COMPUTED_VALUE"""),0)</f>
        <v>0</v>
      </c>
      <c r="AA45" s="2">
        <f ca="1">IFERROR(__xludf.DUMMYFUNCTION("""COMPUTED_VALUE"""),0)</f>
        <v>0</v>
      </c>
      <c r="AB45" s="2">
        <f ca="1">IFERROR(__xludf.DUMMYFUNCTION("""COMPUTED_VALUE"""),0)</f>
        <v>0</v>
      </c>
      <c r="AC45" s="2">
        <f ca="1">IFERROR(__xludf.DUMMYFUNCTION("""COMPUTED_VALUE"""),0)</f>
        <v>0</v>
      </c>
      <c r="AD45" s="2">
        <f ca="1">IFERROR(__xludf.DUMMYFUNCTION("""COMPUTED_VALUE"""),0)</f>
        <v>0</v>
      </c>
      <c r="AE45" s="2">
        <f ca="1">IFERROR(__xludf.DUMMYFUNCTION("""COMPUTED_VALUE"""),0)</f>
        <v>0</v>
      </c>
      <c r="AF45" s="2">
        <f ca="1">IFERROR(__xludf.DUMMYFUNCTION("""COMPUTED_VALUE"""),0)</f>
        <v>0</v>
      </c>
      <c r="AG45" s="2">
        <f ca="1">IFERROR(__xludf.DUMMYFUNCTION("""COMPUTED_VALUE"""),0)</f>
        <v>0</v>
      </c>
      <c r="AH45" s="2">
        <f ca="1">IFERROR(__xludf.DUMMYFUNCTION("""COMPUTED_VALUE"""),0)</f>
        <v>0</v>
      </c>
      <c r="AI45" s="2">
        <f ca="1">IFERROR(__xludf.DUMMYFUNCTION("""COMPUTED_VALUE"""),0)</f>
        <v>0</v>
      </c>
      <c r="AJ45" s="2">
        <f ca="1">IFERROR(__xludf.DUMMYFUNCTION("""COMPUTED_VALUE"""),0)</f>
        <v>0</v>
      </c>
      <c r="AK45" s="2">
        <f ca="1">IFERROR(__xludf.DUMMYFUNCTION("""COMPUTED_VALUE"""),0)</f>
        <v>0</v>
      </c>
      <c r="AL45" s="2">
        <f ca="1">IFERROR(__xludf.DUMMYFUNCTION("""COMPUTED_VALUE"""),0)</f>
        <v>0</v>
      </c>
      <c r="AM45" s="2">
        <f ca="1">IFERROR(__xludf.DUMMYFUNCTION("""COMPUTED_VALUE"""),0)</f>
        <v>0</v>
      </c>
      <c r="AN45" s="2">
        <f ca="1">IFERROR(__xludf.DUMMYFUNCTION("""COMPUTED_VALUE"""),0)</f>
        <v>0</v>
      </c>
      <c r="AO45" s="2">
        <f ca="1">IFERROR(__xludf.DUMMYFUNCTION("""COMPUTED_VALUE"""),0)</f>
        <v>0</v>
      </c>
      <c r="AP45" s="2">
        <f ca="1">IFERROR(__xludf.DUMMYFUNCTION("""COMPUTED_VALUE"""),0)</f>
        <v>0</v>
      </c>
      <c r="AQ45" s="2">
        <f ca="1">IFERROR(__xludf.DUMMYFUNCTION("""COMPUTED_VALUE"""),0)</f>
        <v>0</v>
      </c>
      <c r="AR45" s="2">
        <f ca="1">IFERROR(__xludf.DUMMYFUNCTION("""COMPUTED_VALUE"""),0)</f>
        <v>0</v>
      </c>
      <c r="AS45" s="2">
        <f ca="1">IFERROR(__xludf.DUMMYFUNCTION("""COMPUTED_VALUE"""),0)</f>
        <v>0</v>
      </c>
      <c r="AT45" s="2">
        <f ca="1">IFERROR(__xludf.DUMMYFUNCTION("""COMPUTED_VALUE"""),0)</f>
        <v>0</v>
      </c>
      <c r="AU45" s="2">
        <f ca="1">IFERROR(__xludf.DUMMYFUNCTION("""COMPUTED_VALUE"""),0)</f>
        <v>0</v>
      </c>
    </row>
    <row r="46" spans="1:47" ht="12.5" x14ac:dyDescent="0.25">
      <c r="A46" s="2" t="str">
        <f ca="1">IFERROR(__xludf.DUMMYFUNCTION("""COMPUTED_VALUE"""),"")</f>
        <v/>
      </c>
      <c r="B46" s="2" t="str">
        <f ca="1">IFERROR(__xludf.DUMMYFUNCTION("""COMPUTED_VALUE"""),"Malaysia")</f>
        <v>Malaysia</v>
      </c>
      <c r="C46" s="2">
        <f ca="1">IFERROR(__xludf.DUMMYFUNCTION("""COMPUTED_VALUE"""),2.5)</f>
        <v>2.5</v>
      </c>
      <c r="D46" s="2">
        <f ca="1">IFERROR(__xludf.DUMMYFUNCTION("""COMPUTED_VALUE"""),112.5)</f>
        <v>112.5</v>
      </c>
      <c r="E46" s="2">
        <f ca="1">IFERROR(__xludf.DUMMYFUNCTION("""COMPUTED_VALUE"""),0)</f>
        <v>0</v>
      </c>
      <c r="F46" s="2">
        <f ca="1">IFERROR(__xludf.DUMMYFUNCTION("""COMPUTED_VALUE"""),0)</f>
        <v>0</v>
      </c>
      <c r="G46" s="2">
        <f ca="1">IFERROR(__xludf.DUMMYFUNCTION("""COMPUTED_VALUE"""),0)</f>
        <v>0</v>
      </c>
      <c r="H46" s="2">
        <f ca="1">IFERROR(__xludf.DUMMYFUNCTION("""COMPUTED_VALUE"""),0)</f>
        <v>0</v>
      </c>
      <c r="I46" s="2">
        <f ca="1">IFERROR(__xludf.DUMMYFUNCTION("""COMPUTED_VALUE"""),0)</f>
        <v>0</v>
      </c>
      <c r="J46" s="2">
        <f ca="1">IFERROR(__xludf.DUMMYFUNCTION("""COMPUTED_VALUE"""),0)</f>
        <v>0</v>
      </c>
      <c r="K46" s="2">
        <f ca="1">IFERROR(__xludf.DUMMYFUNCTION("""COMPUTED_VALUE"""),0)</f>
        <v>0</v>
      </c>
      <c r="L46" s="2">
        <f ca="1">IFERROR(__xludf.DUMMYFUNCTION("""COMPUTED_VALUE"""),0)</f>
        <v>0</v>
      </c>
      <c r="M46" s="2">
        <f ca="1">IFERROR(__xludf.DUMMYFUNCTION("""COMPUTED_VALUE"""),0)</f>
        <v>0</v>
      </c>
      <c r="N46" s="2">
        <f ca="1">IFERROR(__xludf.DUMMYFUNCTION("""COMPUTED_VALUE"""),0)</f>
        <v>0</v>
      </c>
      <c r="O46" s="2">
        <f ca="1">IFERROR(__xludf.DUMMYFUNCTION("""COMPUTED_VALUE"""),0)</f>
        <v>0</v>
      </c>
      <c r="P46" s="2">
        <f ca="1">IFERROR(__xludf.DUMMYFUNCTION("""COMPUTED_VALUE"""),0)</f>
        <v>0</v>
      </c>
      <c r="Q46" s="2">
        <f ca="1">IFERROR(__xludf.DUMMYFUNCTION("""COMPUTED_VALUE"""),0)</f>
        <v>0</v>
      </c>
      <c r="R46" s="2">
        <f ca="1">IFERROR(__xludf.DUMMYFUNCTION("""COMPUTED_VALUE"""),0)</f>
        <v>0</v>
      </c>
      <c r="S46" s="2">
        <f ca="1">IFERROR(__xludf.DUMMYFUNCTION("""COMPUTED_VALUE"""),0)</f>
        <v>0</v>
      </c>
      <c r="T46" s="2">
        <f ca="1">IFERROR(__xludf.DUMMYFUNCTION("""COMPUTED_VALUE"""),0)</f>
        <v>0</v>
      </c>
      <c r="U46" s="2">
        <f ca="1">IFERROR(__xludf.DUMMYFUNCTION("""COMPUTED_VALUE"""),0)</f>
        <v>0</v>
      </c>
      <c r="V46" s="2">
        <f ca="1">IFERROR(__xludf.DUMMYFUNCTION("""COMPUTED_VALUE"""),0)</f>
        <v>0</v>
      </c>
      <c r="W46" s="2">
        <f ca="1">IFERROR(__xludf.DUMMYFUNCTION("""COMPUTED_VALUE"""),0)</f>
        <v>0</v>
      </c>
      <c r="X46" s="2">
        <f ca="1">IFERROR(__xludf.DUMMYFUNCTION("""COMPUTED_VALUE"""),0)</f>
        <v>0</v>
      </c>
      <c r="Y46" s="2">
        <f ca="1">IFERROR(__xludf.DUMMYFUNCTION("""COMPUTED_VALUE"""),0)</f>
        <v>0</v>
      </c>
      <c r="Z46" s="2">
        <f ca="1">IFERROR(__xludf.DUMMYFUNCTION("""COMPUTED_VALUE"""),0)</f>
        <v>0</v>
      </c>
      <c r="AA46" s="2">
        <f ca="1">IFERROR(__xludf.DUMMYFUNCTION("""COMPUTED_VALUE"""),0)</f>
        <v>0</v>
      </c>
      <c r="AB46" s="2">
        <f ca="1">IFERROR(__xludf.DUMMYFUNCTION("""COMPUTED_VALUE"""),0)</f>
        <v>0</v>
      </c>
      <c r="AC46" s="2">
        <f ca="1">IFERROR(__xludf.DUMMYFUNCTION("""COMPUTED_VALUE"""),0)</f>
        <v>0</v>
      </c>
      <c r="AD46" s="2">
        <f ca="1">IFERROR(__xludf.DUMMYFUNCTION("""COMPUTED_VALUE"""),0)</f>
        <v>0</v>
      </c>
      <c r="AE46" s="2">
        <f ca="1">IFERROR(__xludf.DUMMYFUNCTION("""COMPUTED_VALUE"""),0)</f>
        <v>0</v>
      </c>
      <c r="AF46" s="2">
        <f ca="1">IFERROR(__xludf.DUMMYFUNCTION("""COMPUTED_VALUE"""),0)</f>
        <v>0</v>
      </c>
      <c r="AG46" s="2">
        <f ca="1">IFERROR(__xludf.DUMMYFUNCTION("""COMPUTED_VALUE"""),0)</f>
        <v>0</v>
      </c>
      <c r="AH46" s="2">
        <f ca="1">IFERROR(__xludf.DUMMYFUNCTION("""COMPUTED_VALUE"""),0)</f>
        <v>0</v>
      </c>
      <c r="AI46" s="2">
        <f ca="1">IFERROR(__xludf.DUMMYFUNCTION("""COMPUTED_VALUE"""),0)</f>
        <v>0</v>
      </c>
      <c r="AJ46" s="2">
        <f ca="1">IFERROR(__xludf.DUMMYFUNCTION("""COMPUTED_VALUE"""),0)</f>
        <v>0</v>
      </c>
      <c r="AK46" s="2">
        <f ca="1">IFERROR(__xludf.DUMMYFUNCTION("""COMPUTED_VALUE"""),0)</f>
        <v>0</v>
      </c>
      <c r="AL46" s="2">
        <f ca="1">IFERROR(__xludf.DUMMYFUNCTION("""COMPUTED_VALUE"""),0)</f>
        <v>0</v>
      </c>
      <c r="AM46" s="2">
        <f ca="1">IFERROR(__xludf.DUMMYFUNCTION("""COMPUTED_VALUE"""),0)</f>
        <v>0</v>
      </c>
      <c r="AN46" s="2">
        <f ca="1">IFERROR(__xludf.DUMMYFUNCTION("""COMPUTED_VALUE"""),0)</f>
        <v>0</v>
      </c>
      <c r="AO46" s="2">
        <f ca="1">IFERROR(__xludf.DUMMYFUNCTION("""COMPUTED_VALUE"""),0)</f>
        <v>0</v>
      </c>
      <c r="AP46" s="2">
        <f ca="1">IFERROR(__xludf.DUMMYFUNCTION("""COMPUTED_VALUE"""),0)</f>
        <v>0</v>
      </c>
      <c r="AQ46" s="2">
        <f ca="1">IFERROR(__xludf.DUMMYFUNCTION("""COMPUTED_VALUE"""),0)</f>
        <v>0</v>
      </c>
      <c r="AR46" s="2">
        <f ca="1">IFERROR(__xludf.DUMMYFUNCTION("""COMPUTED_VALUE"""),0)</f>
        <v>0</v>
      </c>
      <c r="AS46" s="2">
        <f ca="1">IFERROR(__xludf.DUMMYFUNCTION("""COMPUTED_VALUE"""),0)</f>
        <v>0</v>
      </c>
      <c r="AT46" s="2">
        <f ca="1">IFERROR(__xludf.DUMMYFUNCTION("""COMPUTED_VALUE"""),0)</f>
        <v>0</v>
      </c>
      <c r="AU46" s="2">
        <f ca="1">IFERROR(__xludf.DUMMYFUNCTION("""COMPUTED_VALUE"""),0)</f>
        <v>0</v>
      </c>
    </row>
    <row r="47" spans="1:47" ht="12.5" x14ac:dyDescent="0.25">
      <c r="A47" s="2" t="str">
        <f ca="1">IFERROR(__xludf.DUMMYFUNCTION("""COMPUTED_VALUE"""),"Toronto, ON")</f>
        <v>Toronto, ON</v>
      </c>
      <c r="B47" s="2" t="str">
        <f ca="1">IFERROR(__xludf.DUMMYFUNCTION("""COMPUTED_VALUE"""),"Canada")</f>
        <v>Canada</v>
      </c>
      <c r="C47" s="2">
        <f ca="1">IFERROR(__xludf.DUMMYFUNCTION("""COMPUTED_VALUE"""),43.6532)</f>
        <v>43.653199999999998</v>
      </c>
      <c r="D47" s="2">
        <f ca="1">IFERROR(__xludf.DUMMYFUNCTION("""COMPUTED_VALUE"""),-79.3832)</f>
        <v>-79.383200000000002</v>
      </c>
      <c r="E47" s="2">
        <f ca="1">IFERROR(__xludf.DUMMYFUNCTION("""COMPUTED_VALUE"""),0)</f>
        <v>0</v>
      </c>
      <c r="F47" s="2">
        <f ca="1">IFERROR(__xludf.DUMMYFUNCTION("""COMPUTED_VALUE"""),0)</f>
        <v>0</v>
      </c>
      <c r="G47" s="2">
        <f ca="1">IFERROR(__xludf.DUMMYFUNCTION("""COMPUTED_VALUE"""),0)</f>
        <v>0</v>
      </c>
      <c r="H47" s="2">
        <f ca="1">IFERROR(__xludf.DUMMYFUNCTION("""COMPUTED_VALUE"""),0)</f>
        <v>0</v>
      </c>
      <c r="I47" s="2">
        <f ca="1">IFERROR(__xludf.DUMMYFUNCTION("""COMPUTED_VALUE"""),0)</f>
        <v>0</v>
      </c>
      <c r="J47" s="2">
        <f ca="1">IFERROR(__xludf.DUMMYFUNCTION("""COMPUTED_VALUE"""),0)</f>
        <v>0</v>
      </c>
      <c r="K47" s="2">
        <f ca="1">IFERROR(__xludf.DUMMYFUNCTION("""COMPUTED_VALUE"""),0)</f>
        <v>0</v>
      </c>
      <c r="L47" s="2">
        <f ca="1">IFERROR(__xludf.DUMMYFUNCTION("""COMPUTED_VALUE"""),0)</f>
        <v>0</v>
      </c>
      <c r="M47" s="2">
        <f ca="1">IFERROR(__xludf.DUMMYFUNCTION("""COMPUTED_VALUE"""),0)</f>
        <v>0</v>
      </c>
      <c r="N47" s="2">
        <f ca="1">IFERROR(__xludf.DUMMYFUNCTION("""COMPUTED_VALUE"""),0)</f>
        <v>0</v>
      </c>
      <c r="O47" s="2">
        <f ca="1">IFERROR(__xludf.DUMMYFUNCTION("""COMPUTED_VALUE"""),0)</f>
        <v>0</v>
      </c>
      <c r="P47" s="2">
        <f ca="1">IFERROR(__xludf.DUMMYFUNCTION("""COMPUTED_VALUE"""),0)</f>
        <v>0</v>
      </c>
      <c r="Q47" s="2">
        <f ca="1">IFERROR(__xludf.DUMMYFUNCTION("""COMPUTED_VALUE"""),0)</f>
        <v>0</v>
      </c>
      <c r="R47" s="2">
        <f ca="1">IFERROR(__xludf.DUMMYFUNCTION("""COMPUTED_VALUE"""),0)</f>
        <v>0</v>
      </c>
      <c r="S47" s="2">
        <f ca="1">IFERROR(__xludf.DUMMYFUNCTION("""COMPUTED_VALUE"""),0)</f>
        <v>0</v>
      </c>
      <c r="T47" s="2">
        <f ca="1">IFERROR(__xludf.DUMMYFUNCTION("""COMPUTED_VALUE"""),0)</f>
        <v>0</v>
      </c>
      <c r="U47" s="2">
        <f ca="1">IFERROR(__xludf.DUMMYFUNCTION("""COMPUTED_VALUE"""),0)</f>
        <v>0</v>
      </c>
      <c r="V47" s="2">
        <f ca="1">IFERROR(__xludf.DUMMYFUNCTION("""COMPUTED_VALUE"""),0)</f>
        <v>0</v>
      </c>
      <c r="W47" s="2">
        <f ca="1">IFERROR(__xludf.DUMMYFUNCTION("""COMPUTED_VALUE"""),0)</f>
        <v>0</v>
      </c>
      <c r="X47" s="2">
        <f ca="1">IFERROR(__xludf.DUMMYFUNCTION("""COMPUTED_VALUE"""),0)</f>
        <v>0</v>
      </c>
      <c r="Y47" s="2">
        <f ca="1">IFERROR(__xludf.DUMMYFUNCTION("""COMPUTED_VALUE"""),0)</f>
        <v>0</v>
      </c>
      <c r="Z47" s="2">
        <f ca="1">IFERROR(__xludf.DUMMYFUNCTION("""COMPUTED_VALUE"""),0)</f>
        <v>0</v>
      </c>
      <c r="AA47" s="2">
        <f ca="1">IFERROR(__xludf.DUMMYFUNCTION("""COMPUTED_VALUE"""),0)</f>
        <v>0</v>
      </c>
      <c r="AB47" s="2">
        <f ca="1">IFERROR(__xludf.DUMMYFUNCTION("""COMPUTED_VALUE"""),0)</f>
        <v>0</v>
      </c>
      <c r="AC47" s="2">
        <f ca="1">IFERROR(__xludf.DUMMYFUNCTION("""COMPUTED_VALUE"""),0)</f>
        <v>0</v>
      </c>
      <c r="AD47" s="2">
        <f ca="1">IFERROR(__xludf.DUMMYFUNCTION("""COMPUTED_VALUE"""),0)</f>
        <v>0</v>
      </c>
      <c r="AE47" s="2">
        <f ca="1">IFERROR(__xludf.DUMMYFUNCTION("""COMPUTED_VALUE"""),0)</f>
        <v>0</v>
      </c>
      <c r="AF47" s="2">
        <f ca="1">IFERROR(__xludf.DUMMYFUNCTION("""COMPUTED_VALUE"""),0)</f>
        <v>0</v>
      </c>
      <c r="AG47" s="2">
        <f ca="1">IFERROR(__xludf.DUMMYFUNCTION("""COMPUTED_VALUE"""),0)</f>
        <v>0</v>
      </c>
      <c r="AH47" s="2">
        <f ca="1">IFERROR(__xludf.DUMMYFUNCTION("""COMPUTED_VALUE"""),0)</f>
        <v>0</v>
      </c>
      <c r="AI47" s="2">
        <f ca="1">IFERROR(__xludf.DUMMYFUNCTION("""COMPUTED_VALUE"""),0)</f>
        <v>0</v>
      </c>
      <c r="AJ47" s="2">
        <f ca="1">IFERROR(__xludf.DUMMYFUNCTION("""COMPUTED_VALUE"""),0)</f>
        <v>0</v>
      </c>
      <c r="AK47" s="2">
        <f ca="1">IFERROR(__xludf.DUMMYFUNCTION("""COMPUTED_VALUE"""),0)</f>
        <v>0</v>
      </c>
      <c r="AL47" s="2">
        <f ca="1">IFERROR(__xludf.DUMMYFUNCTION("""COMPUTED_VALUE"""),0)</f>
        <v>0</v>
      </c>
      <c r="AM47" s="2">
        <f ca="1">IFERROR(__xludf.DUMMYFUNCTION("""COMPUTED_VALUE"""),0)</f>
        <v>0</v>
      </c>
      <c r="AN47" s="2">
        <f ca="1">IFERROR(__xludf.DUMMYFUNCTION("""COMPUTED_VALUE"""),0)</f>
        <v>0</v>
      </c>
      <c r="AO47" s="2">
        <f ca="1">IFERROR(__xludf.DUMMYFUNCTION("""COMPUTED_VALUE"""),0)</f>
        <v>0</v>
      </c>
      <c r="AP47" s="2">
        <f ca="1">IFERROR(__xludf.DUMMYFUNCTION("""COMPUTED_VALUE"""),0)</f>
        <v>0</v>
      </c>
      <c r="AQ47" s="2">
        <f ca="1">IFERROR(__xludf.DUMMYFUNCTION("""COMPUTED_VALUE"""),0)</f>
        <v>0</v>
      </c>
      <c r="AR47" s="2">
        <f ca="1">IFERROR(__xludf.DUMMYFUNCTION("""COMPUTED_VALUE"""),0)</f>
        <v>0</v>
      </c>
      <c r="AS47" s="2">
        <f ca="1">IFERROR(__xludf.DUMMYFUNCTION("""COMPUTED_VALUE"""),0)</f>
        <v>0</v>
      </c>
      <c r="AT47" s="2">
        <f ca="1">IFERROR(__xludf.DUMMYFUNCTION("""COMPUTED_VALUE"""),0)</f>
        <v>0</v>
      </c>
      <c r="AU47" s="2">
        <f ca="1">IFERROR(__xludf.DUMMYFUNCTION("""COMPUTED_VALUE"""),0)</f>
        <v>0</v>
      </c>
    </row>
    <row r="48" spans="1:47" ht="12.5" x14ac:dyDescent="0.25">
      <c r="A48" s="2" t="str">
        <f ca="1">IFERROR(__xludf.DUMMYFUNCTION("""COMPUTED_VALUE"""),"British Columbia")</f>
        <v>British Columbia</v>
      </c>
      <c r="B48" s="2" t="str">
        <f ca="1">IFERROR(__xludf.DUMMYFUNCTION("""COMPUTED_VALUE"""),"Canada")</f>
        <v>Canada</v>
      </c>
      <c r="C48" s="2">
        <f ca="1">IFERROR(__xludf.DUMMYFUNCTION("""COMPUTED_VALUE"""),49.2827)</f>
        <v>49.282699999999998</v>
      </c>
      <c r="D48" s="2">
        <f ca="1">IFERROR(__xludf.DUMMYFUNCTION("""COMPUTED_VALUE"""),-123.1207)</f>
        <v>-123.1207</v>
      </c>
      <c r="E48" s="2">
        <f ca="1">IFERROR(__xludf.DUMMYFUNCTION("""COMPUTED_VALUE"""),0)</f>
        <v>0</v>
      </c>
      <c r="F48" s="2">
        <f ca="1">IFERROR(__xludf.DUMMYFUNCTION("""COMPUTED_VALUE"""),0)</f>
        <v>0</v>
      </c>
      <c r="G48" s="2">
        <f ca="1">IFERROR(__xludf.DUMMYFUNCTION("""COMPUTED_VALUE"""),0)</f>
        <v>0</v>
      </c>
      <c r="H48" s="2">
        <f ca="1">IFERROR(__xludf.DUMMYFUNCTION("""COMPUTED_VALUE"""),0)</f>
        <v>0</v>
      </c>
      <c r="I48" s="2">
        <f ca="1">IFERROR(__xludf.DUMMYFUNCTION("""COMPUTED_VALUE"""),0)</f>
        <v>0</v>
      </c>
      <c r="J48" s="2">
        <f ca="1">IFERROR(__xludf.DUMMYFUNCTION("""COMPUTED_VALUE"""),0)</f>
        <v>0</v>
      </c>
      <c r="K48" s="2">
        <f ca="1">IFERROR(__xludf.DUMMYFUNCTION("""COMPUTED_VALUE"""),0)</f>
        <v>0</v>
      </c>
      <c r="L48" s="2">
        <f ca="1">IFERROR(__xludf.DUMMYFUNCTION("""COMPUTED_VALUE"""),0)</f>
        <v>0</v>
      </c>
      <c r="M48" s="2">
        <f ca="1">IFERROR(__xludf.DUMMYFUNCTION("""COMPUTED_VALUE"""),0)</f>
        <v>0</v>
      </c>
      <c r="N48" s="2">
        <f ca="1">IFERROR(__xludf.DUMMYFUNCTION("""COMPUTED_VALUE"""),0)</f>
        <v>0</v>
      </c>
      <c r="O48" s="2">
        <f ca="1">IFERROR(__xludf.DUMMYFUNCTION("""COMPUTED_VALUE"""),0)</f>
        <v>0</v>
      </c>
      <c r="P48" s="2">
        <f ca="1">IFERROR(__xludf.DUMMYFUNCTION("""COMPUTED_VALUE"""),0)</f>
        <v>0</v>
      </c>
      <c r="Q48" s="2">
        <f ca="1">IFERROR(__xludf.DUMMYFUNCTION("""COMPUTED_VALUE"""),0)</f>
        <v>0</v>
      </c>
      <c r="R48" s="2">
        <f ca="1">IFERROR(__xludf.DUMMYFUNCTION("""COMPUTED_VALUE"""),0)</f>
        <v>0</v>
      </c>
      <c r="S48" s="2">
        <f ca="1">IFERROR(__xludf.DUMMYFUNCTION("""COMPUTED_VALUE"""),0)</f>
        <v>0</v>
      </c>
      <c r="T48" s="2">
        <f ca="1">IFERROR(__xludf.DUMMYFUNCTION("""COMPUTED_VALUE"""),0)</f>
        <v>0</v>
      </c>
      <c r="U48" s="2">
        <f ca="1">IFERROR(__xludf.DUMMYFUNCTION("""COMPUTED_VALUE"""),0)</f>
        <v>0</v>
      </c>
      <c r="V48" s="2">
        <f ca="1">IFERROR(__xludf.DUMMYFUNCTION("""COMPUTED_VALUE"""),0)</f>
        <v>0</v>
      </c>
      <c r="W48" s="2">
        <f ca="1">IFERROR(__xludf.DUMMYFUNCTION("""COMPUTED_VALUE"""),0)</f>
        <v>0</v>
      </c>
      <c r="X48" s="2">
        <f ca="1">IFERROR(__xludf.DUMMYFUNCTION("""COMPUTED_VALUE"""),0)</f>
        <v>0</v>
      </c>
      <c r="Y48" s="2">
        <f ca="1">IFERROR(__xludf.DUMMYFUNCTION("""COMPUTED_VALUE"""),0)</f>
        <v>0</v>
      </c>
      <c r="Z48" s="2">
        <f ca="1">IFERROR(__xludf.DUMMYFUNCTION("""COMPUTED_VALUE"""),0)</f>
        <v>0</v>
      </c>
      <c r="AA48" s="2">
        <f ca="1">IFERROR(__xludf.DUMMYFUNCTION("""COMPUTED_VALUE"""),0)</f>
        <v>0</v>
      </c>
      <c r="AB48" s="2">
        <f ca="1">IFERROR(__xludf.DUMMYFUNCTION("""COMPUTED_VALUE"""),0)</f>
        <v>0</v>
      </c>
      <c r="AC48" s="2">
        <f ca="1">IFERROR(__xludf.DUMMYFUNCTION("""COMPUTED_VALUE"""),0)</f>
        <v>0</v>
      </c>
      <c r="AD48" s="2">
        <f ca="1">IFERROR(__xludf.DUMMYFUNCTION("""COMPUTED_VALUE"""),0)</f>
        <v>0</v>
      </c>
      <c r="AE48" s="2">
        <f ca="1">IFERROR(__xludf.DUMMYFUNCTION("""COMPUTED_VALUE"""),0)</f>
        <v>0</v>
      </c>
      <c r="AF48" s="2">
        <f ca="1">IFERROR(__xludf.DUMMYFUNCTION("""COMPUTED_VALUE"""),0)</f>
        <v>0</v>
      </c>
      <c r="AG48" s="2">
        <f ca="1">IFERROR(__xludf.DUMMYFUNCTION("""COMPUTED_VALUE"""),0)</f>
        <v>0</v>
      </c>
      <c r="AH48" s="2">
        <f ca="1">IFERROR(__xludf.DUMMYFUNCTION("""COMPUTED_VALUE"""),0)</f>
        <v>0</v>
      </c>
      <c r="AI48" s="2">
        <f ca="1">IFERROR(__xludf.DUMMYFUNCTION("""COMPUTED_VALUE"""),0)</f>
        <v>0</v>
      </c>
      <c r="AJ48" s="2">
        <f ca="1">IFERROR(__xludf.DUMMYFUNCTION("""COMPUTED_VALUE"""),0)</f>
        <v>0</v>
      </c>
      <c r="AK48" s="2">
        <f ca="1">IFERROR(__xludf.DUMMYFUNCTION("""COMPUTED_VALUE"""),0)</f>
        <v>0</v>
      </c>
      <c r="AL48" s="2">
        <f ca="1">IFERROR(__xludf.DUMMYFUNCTION("""COMPUTED_VALUE"""),0)</f>
        <v>0</v>
      </c>
      <c r="AM48" s="2">
        <f ca="1">IFERROR(__xludf.DUMMYFUNCTION("""COMPUTED_VALUE"""),0)</f>
        <v>0</v>
      </c>
      <c r="AN48" s="2">
        <f ca="1">IFERROR(__xludf.DUMMYFUNCTION("""COMPUTED_VALUE"""),0)</f>
        <v>0</v>
      </c>
      <c r="AO48" s="2">
        <f ca="1">IFERROR(__xludf.DUMMYFUNCTION("""COMPUTED_VALUE"""),0)</f>
        <v>0</v>
      </c>
      <c r="AP48" s="2">
        <f ca="1">IFERROR(__xludf.DUMMYFUNCTION("""COMPUTED_VALUE"""),0)</f>
        <v>0</v>
      </c>
      <c r="AQ48" s="2">
        <f ca="1">IFERROR(__xludf.DUMMYFUNCTION("""COMPUTED_VALUE"""),0)</f>
        <v>0</v>
      </c>
      <c r="AR48" s="2">
        <f ca="1">IFERROR(__xludf.DUMMYFUNCTION("""COMPUTED_VALUE"""),0)</f>
        <v>0</v>
      </c>
      <c r="AS48" s="2">
        <f ca="1">IFERROR(__xludf.DUMMYFUNCTION("""COMPUTED_VALUE"""),0)</f>
        <v>0</v>
      </c>
      <c r="AT48" s="2">
        <f ca="1">IFERROR(__xludf.DUMMYFUNCTION("""COMPUTED_VALUE"""),0)</f>
        <v>0</v>
      </c>
      <c r="AU48" s="2">
        <f ca="1">IFERROR(__xludf.DUMMYFUNCTION("""COMPUTED_VALUE"""),0)</f>
        <v>0</v>
      </c>
    </row>
    <row r="49" spans="1:47" ht="12.5" x14ac:dyDescent="0.25">
      <c r="A49" s="2" t="str">
        <f ca="1">IFERROR(__xludf.DUMMYFUNCTION("""COMPUTED_VALUE"""),"Los Angeles, CA")</f>
        <v>Los Angeles, CA</v>
      </c>
      <c r="B49" s="2" t="str">
        <f ca="1">IFERROR(__xludf.DUMMYFUNCTION("""COMPUTED_VALUE"""),"US")</f>
        <v>US</v>
      </c>
      <c r="C49" s="2">
        <f ca="1">IFERROR(__xludf.DUMMYFUNCTION("""COMPUTED_VALUE"""),34.0522)</f>
        <v>34.052199999999999</v>
      </c>
      <c r="D49" s="2">
        <f ca="1">IFERROR(__xludf.DUMMYFUNCTION("""COMPUTED_VALUE"""),-118.2437)</f>
        <v>-118.2437</v>
      </c>
      <c r="E49" s="2">
        <f ca="1">IFERROR(__xludf.DUMMYFUNCTION("""COMPUTED_VALUE"""),0)</f>
        <v>0</v>
      </c>
      <c r="F49" s="2">
        <f ca="1">IFERROR(__xludf.DUMMYFUNCTION("""COMPUTED_VALUE"""),0)</f>
        <v>0</v>
      </c>
      <c r="G49" s="2">
        <f ca="1">IFERROR(__xludf.DUMMYFUNCTION("""COMPUTED_VALUE"""),0)</f>
        <v>0</v>
      </c>
      <c r="H49" s="2">
        <f ca="1">IFERROR(__xludf.DUMMYFUNCTION("""COMPUTED_VALUE"""),0)</f>
        <v>0</v>
      </c>
      <c r="I49" s="2">
        <f ca="1">IFERROR(__xludf.DUMMYFUNCTION("""COMPUTED_VALUE"""),0)</f>
        <v>0</v>
      </c>
      <c r="J49" s="2">
        <f ca="1">IFERROR(__xludf.DUMMYFUNCTION("""COMPUTED_VALUE"""),0)</f>
        <v>0</v>
      </c>
      <c r="K49" s="2">
        <f ca="1">IFERROR(__xludf.DUMMYFUNCTION("""COMPUTED_VALUE"""),0)</f>
        <v>0</v>
      </c>
      <c r="L49" s="2">
        <f ca="1">IFERROR(__xludf.DUMMYFUNCTION("""COMPUTED_VALUE"""),0)</f>
        <v>0</v>
      </c>
      <c r="M49" s="2">
        <f ca="1">IFERROR(__xludf.DUMMYFUNCTION("""COMPUTED_VALUE"""),0)</f>
        <v>0</v>
      </c>
      <c r="N49" s="2">
        <f ca="1">IFERROR(__xludf.DUMMYFUNCTION("""COMPUTED_VALUE"""),0)</f>
        <v>0</v>
      </c>
      <c r="O49" s="2">
        <f ca="1">IFERROR(__xludf.DUMMYFUNCTION("""COMPUTED_VALUE"""),0)</f>
        <v>0</v>
      </c>
      <c r="P49" s="2">
        <f ca="1">IFERROR(__xludf.DUMMYFUNCTION("""COMPUTED_VALUE"""),0)</f>
        <v>0</v>
      </c>
      <c r="Q49" s="2">
        <f ca="1">IFERROR(__xludf.DUMMYFUNCTION("""COMPUTED_VALUE"""),0)</f>
        <v>0</v>
      </c>
      <c r="R49" s="2">
        <f ca="1">IFERROR(__xludf.DUMMYFUNCTION("""COMPUTED_VALUE"""),0)</f>
        <v>0</v>
      </c>
      <c r="S49" s="2">
        <f ca="1">IFERROR(__xludf.DUMMYFUNCTION("""COMPUTED_VALUE"""),0)</f>
        <v>0</v>
      </c>
      <c r="T49" s="2">
        <f ca="1">IFERROR(__xludf.DUMMYFUNCTION("""COMPUTED_VALUE"""),0)</f>
        <v>0</v>
      </c>
      <c r="U49" s="2">
        <f ca="1">IFERROR(__xludf.DUMMYFUNCTION("""COMPUTED_VALUE"""),0)</f>
        <v>0</v>
      </c>
      <c r="V49" s="2">
        <f ca="1">IFERROR(__xludf.DUMMYFUNCTION("""COMPUTED_VALUE"""),0)</f>
        <v>0</v>
      </c>
      <c r="W49" s="2">
        <f ca="1">IFERROR(__xludf.DUMMYFUNCTION("""COMPUTED_VALUE"""),0)</f>
        <v>0</v>
      </c>
      <c r="X49" s="2">
        <f ca="1">IFERROR(__xludf.DUMMYFUNCTION("""COMPUTED_VALUE"""),0)</f>
        <v>0</v>
      </c>
      <c r="Y49" s="2">
        <f ca="1">IFERROR(__xludf.DUMMYFUNCTION("""COMPUTED_VALUE"""),0)</f>
        <v>0</v>
      </c>
      <c r="Z49" s="2">
        <f ca="1">IFERROR(__xludf.DUMMYFUNCTION("""COMPUTED_VALUE"""),0)</f>
        <v>0</v>
      </c>
      <c r="AA49" s="2">
        <f ca="1">IFERROR(__xludf.DUMMYFUNCTION("""COMPUTED_VALUE"""),0)</f>
        <v>0</v>
      </c>
      <c r="AB49" s="2">
        <f ca="1">IFERROR(__xludf.DUMMYFUNCTION("""COMPUTED_VALUE"""),0)</f>
        <v>0</v>
      </c>
      <c r="AC49" s="2">
        <f ca="1">IFERROR(__xludf.DUMMYFUNCTION("""COMPUTED_VALUE"""),0)</f>
        <v>0</v>
      </c>
      <c r="AD49" s="2">
        <f ca="1">IFERROR(__xludf.DUMMYFUNCTION("""COMPUTED_VALUE"""),0)</f>
        <v>0</v>
      </c>
      <c r="AE49" s="2">
        <f ca="1">IFERROR(__xludf.DUMMYFUNCTION("""COMPUTED_VALUE"""),0)</f>
        <v>0</v>
      </c>
      <c r="AF49" s="2">
        <f ca="1">IFERROR(__xludf.DUMMYFUNCTION("""COMPUTED_VALUE"""),0)</f>
        <v>0</v>
      </c>
      <c r="AG49" s="2">
        <f ca="1">IFERROR(__xludf.DUMMYFUNCTION("""COMPUTED_VALUE"""),0)</f>
        <v>0</v>
      </c>
      <c r="AH49" s="2">
        <f ca="1">IFERROR(__xludf.DUMMYFUNCTION("""COMPUTED_VALUE"""),0)</f>
        <v>0</v>
      </c>
      <c r="AI49" s="2">
        <f ca="1">IFERROR(__xludf.DUMMYFUNCTION("""COMPUTED_VALUE"""),0)</f>
        <v>0</v>
      </c>
      <c r="AJ49" s="2">
        <f ca="1">IFERROR(__xludf.DUMMYFUNCTION("""COMPUTED_VALUE"""),0)</f>
        <v>0</v>
      </c>
      <c r="AK49" s="2">
        <f ca="1">IFERROR(__xludf.DUMMYFUNCTION("""COMPUTED_VALUE"""),0)</f>
        <v>0</v>
      </c>
      <c r="AL49" s="2">
        <f ca="1">IFERROR(__xludf.DUMMYFUNCTION("""COMPUTED_VALUE"""),0)</f>
        <v>0</v>
      </c>
      <c r="AM49" s="2">
        <f ca="1">IFERROR(__xludf.DUMMYFUNCTION("""COMPUTED_VALUE"""),0)</f>
        <v>0</v>
      </c>
      <c r="AN49" s="2">
        <f ca="1">IFERROR(__xludf.DUMMYFUNCTION("""COMPUTED_VALUE"""),0)</f>
        <v>0</v>
      </c>
      <c r="AO49" s="2">
        <f ca="1">IFERROR(__xludf.DUMMYFUNCTION("""COMPUTED_VALUE"""),0)</f>
        <v>0</v>
      </c>
      <c r="AP49" s="2">
        <f ca="1">IFERROR(__xludf.DUMMYFUNCTION("""COMPUTED_VALUE"""),0)</f>
        <v>0</v>
      </c>
      <c r="AQ49" s="2">
        <f ca="1">IFERROR(__xludf.DUMMYFUNCTION("""COMPUTED_VALUE"""),0)</f>
        <v>0</v>
      </c>
      <c r="AR49" s="2">
        <f ca="1">IFERROR(__xludf.DUMMYFUNCTION("""COMPUTED_VALUE"""),0)</f>
        <v>0</v>
      </c>
      <c r="AS49" s="2">
        <f ca="1">IFERROR(__xludf.DUMMYFUNCTION("""COMPUTED_VALUE"""),0)</f>
        <v>0</v>
      </c>
      <c r="AT49" s="2">
        <f ca="1">IFERROR(__xludf.DUMMYFUNCTION("""COMPUTED_VALUE"""),0)</f>
        <v>0</v>
      </c>
      <c r="AU49" s="2">
        <f ca="1">IFERROR(__xludf.DUMMYFUNCTION("""COMPUTED_VALUE"""),0)</f>
        <v>0</v>
      </c>
    </row>
    <row r="50" spans="1:47" ht="12.5" x14ac:dyDescent="0.25">
      <c r="A50" s="2" t="str">
        <f ca="1">IFERROR(__xludf.DUMMYFUNCTION("""COMPUTED_VALUE"""),"New South Wales")</f>
        <v>New South Wales</v>
      </c>
      <c r="B50" s="2" t="str">
        <f ca="1">IFERROR(__xludf.DUMMYFUNCTION("""COMPUTED_VALUE"""),"Australia")</f>
        <v>Australia</v>
      </c>
      <c r="C50" s="2">
        <f ca="1">IFERROR(__xludf.DUMMYFUNCTION("""COMPUTED_VALUE"""),-33.8688)</f>
        <v>-33.8688</v>
      </c>
      <c r="D50" s="2">
        <f ca="1">IFERROR(__xludf.DUMMYFUNCTION("""COMPUTED_VALUE"""),151.2093)</f>
        <v>151.20930000000001</v>
      </c>
      <c r="E50" s="2">
        <f ca="1">IFERROR(__xludf.DUMMYFUNCTION("""COMPUTED_VALUE"""),0)</f>
        <v>0</v>
      </c>
      <c r="F50" s="2">
        <f ca="1">IFERROR(__xludf.DUMMYFUNCTION("""COMPUTED_VALUE"""),0)</f>
        <v>0</v>
      </c>
      <c r="G50" s="2">
        <f ca="1">IFERROR(__xludf.DUMMYFUNCTION("""COMPUTED_VALUE"""),0)</f>
        <v>0</v>
      </c>
      <c r="H50" s="2">
        <f ca="1">IFERROR(__xludf.DUMMYFUNCTION("""COMPUTED_VALUE"""),0)</f>
        <v>0</v>
      </c>
      <c r="I50" s="2">
        <f ca="1">IFERROR(__xludf.DUMMYFUNCTION("""COMPUTED_VALUE"""),0)</f>
        <v>0</v>
      </c>
      <c r="J50" s="2">
        <f ca="1">IFERROR(__xludf.DUMMYFUNCTION("""COMPUTED_VALUE"""),0)</f>
        <v>0</v>
      </c>
      <c r="K50" s="2">
        <f ca="1">IFERROR(__xludf.DUMMYFUNCTION("""COMPUTED_VALUE"""),0)</f>
        <v>0</v>
      </c>
      <c r="L50" s="2">
        <f ca="1">IFERROR(__xludf.DUMMYFUNCTION("""COMPUTED_VALUE"""),0)</f>
        <v>0</v>
      </c>
      <c r="M50" s="2">
        <f ca="1">IFERROR(__xludf.DUMMYFUNCTION("""COMPUTED_VALUE"""),0)</f>
        <v>0</v>
      </c>
      <c r="N50" s="2">
        <f ca="1">IFERROR(__xludf.DUMMYFUNCTION("""COMPUTED_VALUE"""),0)</f>
        <v>0</v>
      </c>
      <c r="O50" s="2">
        <f ca="1">IFERROR(__xludf.DUMMYFUNCTION("""COMPUTED_VALUE"""),0)</f>
        <v>0</v>
      </c>
      <c r="P50" s="2">
        <f ca="1">IFERROR(__xludf.DUMMYFUNCTION("""COMPUTED_VALUE"""),0)</f>
        <v>0</v>
      </c>
      <c r="Q50" s="2">
        <f ca="1">IFERROR(__xludf.DUMMYFUNCTION("""COMPUTED_VALUE"""),0)</f>
        <v>0</v>
      </c>
      <c r="R50" s="2">
        <f ca="1">IFERROR(__xludf.DUMMYFUNCTION("""COMPUTED_VALUE"""),0)</f>
        <v>0</v>
      </c>
      <c r="S50" s="2">
        <f ca="1">IFERROR(__xludf.DUMMYFUNCTION("""COMPUTED_VALUE"""),0)</f>
        <v>0</v>
      </c>
      <c r="T50" s="2">
        <f ca="1">IFERROR(__xludf.DUMMYFUNCTION("""COMPUTED_VALUE"""),0)</f>
        <v>0</v>
      </c>
      <c r="U50" s="2">
        <f ca="1">IFERROR(__xludf.DUMMYFUNCTION("""COMPUTED_VALUE"""),0)</f>
        <v>0</v>
      </c>
      <c r="V50" s="2">
        <f ca="1">IFERROR(__xludf.DUMMYFUNCTION("""COMPUTED_VALUE"""),0)</f>
        <v>0</v>
      </c>
      <c r="W50" s="2">
        <f ca="1">IFERROR(__xludf.DUMMYFUNCTION("""COMPUTED_VALUE"""),0)</f>
        <v>0</v>
      </c>
      <c r="X50" s="2">
        <f ca="1">IFERROR(__xludf.DUMMYFUNCTION("""COMPUTED_VALUE"""),0)</f>
        <v>0</v>
      </c>
      <c r="Y50" s="2">
        <f ca="1">IFERROR(__xludf.DUMMYFUNCTION("""COMPUTED_VALUE"""),0)</f>
        <v>0</v>
      </c>
      <c r="Z50" s="2">
        <f ca="1">IFERROR(__xludf.DUMMYFUNCTION("""COMPUTED_VALUE"""),0)</f>
        <v>0</v>
      </c>
      <c r="AA50" s="2">
        <f ca="1">IFERROR(__xludf.DUMMYFUNCTION("""COMPUTED_VALUE"""),0)</f>
        <v>0</v>
      </c>
      <c r="AB50" s="2">
        <f ca="1">IFERROR(__xludf.DUMMYFUNCTION("""COMPUTED_VALUE"""),0)</f>
        <v>0</v>
      </c>
      <c r="AC50" s="2">
        <f ca="1">IFERROR(__xludf.DUMMYFUNCTION("""COMPUTED_VALUE"""),0)</f>
        <v>0</v>
      </c>
      <c r="AD50" s="2">
        <f ca="1">IFERROR(__xludf.DUMMYFUNCTION("""COMPUTED_VALUE"""),0)</f>
        <v>0</v>
      </c>
      <c r="AE50" s="2">
        <f ca="1">IFERROR(__xludf.DUMMYFUNCTION("""COMPUTED_VALUE"""),0)</f>
        <v>0</v>
      </c>
      <c r="AF50" s="2">
        <f ca="1">IFERROR(__xludf.DUMMYFUNCTION("""COMPUTED_VALUE"""),0)</f>
        <v>0</v>
      </c>
      <c r="AG50" s="2">
        <f ca="1">IFERROR(__xludf.DUMMYFUNCTION("""COMPUTED_VALUE"""),0)</f>
        <v>0</v>
      </c>
      <c r="AH50" s="2">
        <f ca="1">IFERROR(__xludf.DUMMYFUNCTION("""COMPUTED_VALUE"""),0)</f>
        <v>0</v>
      </c>
      <c r="AI50" s="2">
        <f ca="1">IFERROR(__xludf.DUMMYFUNCTION("""COMPUTED_VALUE"""),0)</f>
        <v>0</v>
      </c>
      <c r="AJ50" s="2">
        <f ca="1">IFERROR(__xludf.DUMMYFUNCTION("""COMPUTED_VALUE"""),0)</f>
        <v>0</v>
      </c>
      <c r="AK50" s="2">
        <f ca="1">IFERROR(__xludf.DUMMYFUNCTION("""COMPUTED_VALUE"""),0)</f>
        <v>0</v>
      </c>
      <c r="AL50" s="2">
        <f ca="1">IFERROR(__xludf.DUMMYFUNCTION("""COMPUTED_VALUE"""),0)</f>
        <v>0</v>
      </c>
      <c r="AM50" s="2">
        <f ca="1">IFERROR(__xludf.DUMMYFUNCTION("""COMPUTED_VALUE"""),0)</f>
        <v>0</v>
      </c>
      <c r="AN50" s="2">
        <f ca="1">IFERROR(__xludf.DUMMYFUNCTION("""COMPUTED_VALUE"""),0)</f>
        <v>0</v>
      </c>
      <c r="AO50" s="2">
        <f ca="1">IFERROR(__xludf.DUMMYFUNCTION("""COMPUTED_VALUE"""),0)</f>
        <v>0</v>
      </c>
      <c r="AP50" s="2">
        <f ca="1">IFERROR(__xludf.DUMMYFUNCTION("""COMPUTED_VALUE"""),0)</f>
        <v>0</v>
      </c>
      <c r="AQ50" s="2">
        <f ca="1">IFERROR(__xludf.DUMMYFUNCTION("""COMPUTED_VALUE"""),0)</f>
        <v>0</v>
      </c>
      <c r="AR50" s="2">
        <f ca="1">IFERROR(__xludf.DUMMYFUNCTION("""COMPUTED_VALUE"""),0)</f>
        <v>0</v>
      </c>
      <c r="AS50" s="2">
        <f ca="1">IFERROR(__xludf.DUMMYFUNCTION("""COMPUTED_VALUE"""),0)</f>
        <v>0</v>
      </c>
      <c r="AT50" s="2">
        <f ca="1">IFERROR(__xludf.DUMMYFUNCTION("""COMPUTED_VALUE"""),0)</f>
        <v>0</v>
      </c>
      <c r="AU50" s="2">
        <f ca="1">IFERROR(__xludf.DUMMYFUNCTION("""COMPUTED_VALUE"""),1)</f>
        <v>1</v>
      </c>
    </row>
    <row r="51" spans="1:47" ht="12.5" x14ac:dyDescent="0.25">
      <c r="A51" s="2" t="str">
        <f ca="1">IFERROR(__xludf.DUMMYFUNCTION("""COMPUTED_VALUE"""),"Victoria")</f>
        <v>Victoria</v>
      </c>
      <c r="B51" s="2" t="str">
        <f ca="1">IFERROR(__xludf.DUMMYFUNCTION("""COMPUTED_VALUE"""),"Australia")</f>
        <v>Australia</v>
      </c>
      <c r="C51" s="2">
        <f ca="1">IFERROR(__xludf.DUMMYFUNCTION("""COMPUTED_VALUE"""),-37.8136)</f>
        <v>-37.813600000000001</v>
      </c>
      <c r="D51" s="2">
        <f ca="1">IFERROR(__xludf.DUMMYFUNCTION("""COMPUTED_VALUE"""),144.9631)</f>
        <v>144.9631</v>
      </c>
      <c r="E51" s="2">
        <f ca="1">IFERROR(__xludf.DUMMYFUNCTION("""COMPUTED_VALUE"""),0)</f>
        <v>0</v>
      </c>
      <c r="F51" s="2">
        <f ca="1">IFERROR(__xludf.DUMMYFUNCTION("""COMPUTED_VALUE"""),0)</f>
        <v>0</v>
      </c>
      <c r="G51" s="2">
        <f ca="1">IFERROR(__xludf.DUMMYFUNCTION("""COMPUTED_VALUE"""),0)</f>
        <v>0</v>
      </c>
      <c r="H51" s="2">
        <f ca="1">IFERROR(__xludf.DUMMYFUNCTION("""COMPUTED_VALUE"""),0)</f>
        <v>0</v>
      </c>
      <c r="I51" s="2">
        <f ca="1">IFERROR(__xludf.DUMMYFUNCTION("""COMPUTED_VALUE"""),0)</f>
        <v>0</v>
      </c>
      <c r="J51" s="2">
        <f ca="1">IFERROR(__xludf.DUMMYFUNCTION("""COMPUTED_VALUE"""),0)</f>
        <v>0</v>
      </c>
      <c r="K51" s="2">
        <f ca="1">IFERROR(__xludf.DUMMYFUNCTION("""COMPUTED_VALUE"""),0)</f>
        <v>0</v>
      </c>
      <c r="L51" s="2">
        <f ca="1">IFERROR(__xludf.DUMMYFUNCTION("""COMPUTED_VALUE"""),0)</f>
        <v>0</v>
      </c>
      <c r="M51" s="2">
        <f ca="1">IFERROR(__xludf.DUMMYFUNCTION("""COMPUTED_VALUE"""),0)</f>
        <v>0</v>
      </c>
      <c r="N51" s="2">
        <f ca="1">IFERROR(__xludf.DUMMYFUNCTION("""COMPUTED_VALUE"""),0)</f>
        <v>0</v>
      </c>
      <c r="O51" s="2">
        <f ca="1">IFERROR(__xludf.DUMMYFUNCTION("""COMPUTED_VALUE"""),0)</f>
        <v>0</v>
      </c>
      <c r="P51" s="2">
        <f ca="1">IFERROR(__xludf.DUMMYFUNCTION("""COMPUTED_VALUE"""),0)</f>
        <v>0</v>
      </c>
      <c r="Q51" s="2">
        <f ca="1">IFERROR(__xludf.DUMMYFUNCTION("""COMPUTED_VALUE"""),0)</f>
        <v>0</v>
      </c>
      <c r="R51" s="2">
        <f ca="1">IFERROR(__xludf.DUMMYFUNCTION("""COMPUTED_VALUE"""),0)</f>
        <v>0</v>
      </c>
      <c r="S51" s="2">
        <f ca="1">IFERROR(__xludf.DUMMYFUNCTION("""COMPUTED_VALUE"""),0)</f>
        <v>0</v>
      </c>
      <c r="T51" s="2">
        <f ca="1">IFERROR(__xludf.DUMMYFUNCTION("""COMPUTED_VALUE"""),0)</f>
        <v>0</v>
      </c>
      <c r="U51" s="2">
        <f ca="1">IFERROR(__xludf.DUMMYFUNCTION("""COMPUTED_VALUE"""),0)</f>
        <v>0</v>
      </c>
      <c r="V51" s="2">
        <f ca="1">IFERROR(__xludf.DUMMYFUNCTION("""COMPUTED_VALUE"""),0)</f>
        <v>0</v>
      </c>
      <c r="W51" s="2">
        <f ca="1">IFERROR(__xludf.DUMMYFUNCTION("""COMPUTED_VALUE"""),0)</f>
        <v>0</v>
      </c>
      <c r="X51" s="2">
        <f ca="1">IFERROR(__xludf.DUMMYFUNCTION("""COMPUTED_VALUE"""),0)</f>
        <v>0</v>
      </c>
      <c r="Y51" s="2">
        <f ca="1">IFERROR(__xludf.DUMMYFUNCTION("""COMPUTED_VALUE"""),0)</f>
        <v>0</v>
      </c>
      <c r="Z51" s="2">
        <f ca="1">IFERROR(__xludf.DUMMYFUNCTION("""COMPUTED_VALUE"""),0)</f>
        <v>0</v>
      </c>
      <c r="AA51" s="2">
        <f ca="1">IFERROR(__xludf.DUMMYFUNCTION("""COMPUTED_VALUE"""),0)</f>
        <v>0</v>
      </c>
      <c r="AB51" s="2">
        <f ca="1">IFERROR(__xludf.DUMMYFUNCTION("""COMPUTED_VALUE"""),0)</f>
        <v>0</v>
      </c>
      <c r="AC51" s="2">
        <f ca="1">IFERROR(__xludf.DUMMYFUNCTION("""COMPUTED_VALUE"""),0)</f>
        <v>0</v>
      </c>
      <c r="AD51" s="2">
        <f ca="1">IFERROR(__xludf.DUMMYFUNCTION("""COMPUTED_VALUE"""),0)</f>
        <v>0</v>
      </c>
      <c r="AE51" s="2">
        <f ca="1">IFERROR(__xludf.DUMMYFUNCTION("""COMPUTED_VALUE"""),0)</f>
        <v>0</v>
      </c>
      <c r="AF51" s="2">
        <f ca="1">IFERROR(__xludf.DUMMYFUNCTION("""COMPUTED_VALUE"""),0)</f>
        <v>0</v>
      </c>
      <c r="AG51" s="2">
        <f ca="1">IFERROR(__xludf.DUMMYFUNCTION("""COMPUTED_VALUE"""),0)</f>
        <v>0</v>
      </c>
      <c r="AH51" s="2">
        <f ca="1">IFERROR(__xludf.DUMMYFUNCTION("""COMPUTED_VALUE"""),0)</f>
        <v>0</v>
      </c>
      <c r="AI51" s="2">
        <f ca="1">IFERROR(__xludf.DUMMYFUNCTION("""COMPUTED_VALUE"""),0)</f>
        <v>0</v>
      </c>
      <c r="AJ51" s="2">
        <f ca="1">IFERROR(__xludf.DUMMYFUNCTION("""COMPUTED_VALUE"""),0)</f>
        <v>0</v>
      </c>
      <c r="AK51" s="2">
        <f ca="1">IFERROR(__xludf.DUMMYFUNCTION("""COMPUTED_VALUE"""),0)</f>
        <v>0</v>
      </c>
      <c r="AL51" s="2">
        <f ca="1">IFERROR(__xludf.DUMMYFUNCTION("""COMPUTED_VALUE"""),0)</f>
        <v>0</v>
      </c>
      <c r="AM51" s="2">
        <f ca="1">IFERROR(__xludf.DUMMYFUNCTION("""COMPUTED_VALUE"""),0)</f>
        <v>0</v>
      </c>
      <c r="AN51" s="2">
        <f ca="1">IFERROR(__xludf.DUMMYFUNCTION("""COMPUTED_VALUE"""),0)</f>
        <v>0</v>
      </c>
      <c r="AO51" s="2">
        <f ca="1">IFERROR(__xludf.DUMMYFUNCTION("""COMPUTED_VALUE"""),0)</f>
        <v>0</v>
      </c>
      <c r="AP51" s="2">
        <f ca="1">IFERROR(__xludf.DUMMYFUNCTION("""COMPUTED_VALUE"""),0)</f>
        <v>0</v>
      </c>
      <c r="AQ51" s="2">
        <f ca="1">IFERROR(__xludf.DUMMYFUNCTION("""COMPUTED_VALUE"""),0)</f>
        <v>0</v>
      </c>
      <c r="AR51" s="2">
        <f ca="1">IFERROR(__xludf.DUMMYFUNCTION("""COMPUTED_VALUE"""),0)</f>
        <v>0</v>
      </c>
      <c r="AS51" s="2">
        <f ca="1">IFERROR(__xludf.DUMMYFUNCTION("""COMPUTED_VALUE"""),0)</f>
        <v>0</v>
      </c>
      <c r="AT51" s="2">
        <f ca="1">IFERROR(__xludf.DUMMYFUNCTION("""COMPUTED_VALUE"""),0)</f>
        <v>0</v>
      </c>
      <c r="AU51" s="2">
        <f ca="1">IFERROR(__xludf.DUMMYFUNCTION("""COMPUTED_VALUE"""),0)</f>
        <v>0</v>
      </c>
    </row>
    <row r="52" spans="1:47" ht="12.5" x14ac:dyDescent="0.25">
      <c r="A52" s="2" t="str">
        <f ca="1">IFERROR(__xludf.DUMMYFUNCTION("""COMPUTED_VALUE"""),"Queensland")</f>
        <v>Queensland</v>
      </c>
      <c r="B52" s="2" t="str">
        <f ca="1">IFERROR(__xludf.DUMMYFUNCTION("""COMPUTED_VALUE"""),"Australia")</f>
        <v>Australia</v>
      </c>
      <c r="C52" s="2">
        <f ca="1">IFERROR(__xludf.DUMMYFUNCTION("""COMPUTED_VALUE"""),-28.0167)</f>
        <v>-28.0167</v>
      </c>
      <c r="D52" s="2">
        <f ca="1">IFERROR(__xludf.DUMMYFUNCTION("""COMPUTED_VALUE"""),153.4)</f>
        <v>153.4</v>
      </c>
      <c r="E52" s="2">
        <f ca="1">IFERROR(__xludf.DUMMYFUNCTION("""COMPUTED_VALUE"""),0)</f>
        <v>0</v>
      </c>
      <c r="F52" s="2">
        <f ca="1">IFERROR(__xludf.DUMMYFUNCTION("""COMPUTED_VALUE"""),0)</f>
        <v>0</v>
      </c>
      <c r="G52" s="2">
        <f ca="1">IFERROR(__xludf.DUMMYFUNCTION("""COMPUTED_VALUE"""),0)</f>
        <v>0</v>
      </c>
      <c r="H52" s="2">
        <f ca="1">IFERROR(__xludf.DUMMYFUNCTION("""COMPUTED_VALUE"""),0)</f>
        <v>0</v>
      </c>
      <c r="I52" s="2">
        <f ca="1">IFERROR(__xludf.DUMMYFUNCTION("""COMPUTED_VALUE"""),0)</f>
        <v>0</v>
      </c>
      <c r="J52" s="2">
        <f ca="1">IFERROR(__xludf.DUMMYFUNCTION("""COMPUTED_VALUE"""),0)</f>
        <v>0</v>
      </c>
      <c r="K52" s="2">
        <f ca="1">IFERROR(__xludf.DUMMYFUNCTION("""COMPUTED_VALUE"""),0)</f>
        <v>0</v>
      </c>
      <c r="L52" s="2">
        <f ca="1">IFERROR(__xludf.DUMMYFUNCTION("""COMPUTED_VALUE"""),0)</f>
        <v>0</v>
      </c>
      <c r="M52" s="2">
        <f ca="1">IFERROR(__xludf.DUMMYFUNCTION("""COMPUTED_VALUE"""),0)</f>
        <v>0</v>
      </c>
      <c r="N52" s="2">
        <f ca="1">IFERROR(__xludf.DUMMYFUNCTION("""COMPUTED_VALUE"""),0)</f>
        <v>0</v>
      </c>
      <c r="O52" s="2">
        <f ca="1">IFERROR(__xludf.DUMMYFUNCTION("""COMPUTED_VALUE"""),0)</f>
        <v>0</v>
      </c>
      <c r="P52" s="2">
        <f ca="1">IFERROR(__xludf.DUMMYFUNCTION("""COMPUTED_VALUE"""),0)</f>
        <v>0</v>
      </c>
      <c r="Q52" s="2">
        <f ca="1">IFERROR(__xludf.DUMMYFUNCTION("""COMPUTED_VALUE"""),0)</f>
        <v>0</v>
      </c>
      <c r="R52" s="2">
        <f ca="1">IFERROR(__xludf.DUMMYFUNCTION("""COMPUTED_VALUE"""),0)</f>
        <v>0</v>
      </c>
      <c r="S52" s="2">
        <f ca="1">IFERROR(__xludf.DUMMYFUNCTION("""COMPUTED_VALUE"""),0)</f>
        <v>0</v>
      </c>
      <c r="T52" s="2">
        <f ca="1">IFERROR(__xludf.DUMMYFUNCTION("""COMPUTED_VALUE"""),0)</f>
        <v>0</v>
      </c>
      <c r="U52" s="2">
        <f ca="1">IFERROR(__xludf.DUMMYFUNCTION("""COMPUTED_VALUE"""),0)</f>
        <v>0</v>
      </c>
      <c r="V52" s="2">
        <f ca="1">IFERROR(__xludf.DUMMYFUNCTION("""COMPUTED_VALUE"""),0)</f>
        <v>0</v>
      </c>
      <c r="W52" s="2">
        <f ca="1">IFERROR(__xludf.DUMMYFUNCTION("""COMPUTED_VALUE"""),0)</f>
        <v>0</v>
      </c>
      <c r="X52" s="2">
        <f ca="1">IFERROR(__xludf.DUMMYFUNCTION("""COMPUTED_VALUE"""),0)</f>
        <v>0</v>
      </c>
      <c r="Y52" s="2">
        <f ca="1">IFERROR(__xludf.DUMMYFUNCTION("""COMPUTED_VALUE"""),0)</f>
        <v>0</v>
      </c>
      <c r="Z52" s="2">
        <f ca="1">IFERROR(__xludf.DUMMYFUNCTION("""COMPUTED_VALUE"""),0)</f>
        <v>0</v>
      </c>
      <c r="AA52" s="2">
        <f ca="1">IFERROR(__xludf.DUMMYFUNCTION("""COMPUTED_VALUE"""),0)</f>
        <v>0</v>
      </c>
      <c r="AB52" s="2">
        <f ca="1">IFERROR(__xludf.DUMMYFUNCTION("""COMPUTED_VALUE"""),0)</f>
        <v>0</v>
      </c>
      <c r="AC52" s="2">
        <f ca="1">IFERROR(__xludf.DUMMYFUNCTION("""COMPUTED_VALUE"""),0)</f>
        <v>0</v>
      </c>
      <c r="AD52" s="2">
        <f ca="1">IFERROR(__xludf.DUMMYFUNCTION("""COMPUTED_VALUE"""),0)</f>
        <v>0</v>
      </c>
      <c r="AE52" s="2">
        <f ca="1">IFERROR(__xludf.DUMMYFUNCTION("""COMPUTED_VALUE"""),0)</f>
        <v>0</v>
      </c>
      <c r="AF52" s="2">
        <f ca="1">IFERROR(__xludf.DUMMYFUNCTION("""COMPUTED_VALUE"""),0)</f>
        <v>0</v>
      </c>
      <c r="AG52" s="2">
        <f ca="1">IFERROR(__xludf.DUMMYFUNCTION("""COMPUTED_VALUE"""),0)</f>
        <v>0</v>
      </c>
      <c r="AH52" s="2">
        <f ca="1">IFERROR(__xludf.DUMMYFUNCTION("""COMPUTED_VALUE"""),0)</f>
        <v>0</v>
      </c>
      <c r="AI52" s="2">
        <f ca="1">IFERROR(__xludf.DUMMYFUNCTION("""COMPUTED_VALUE"""),0)</f>
        <v>0</v>
      </c>
      <c r="AJ52" s="2">
        <f ca="1">IFERROR(__xludf.DUMMYFUNCTION("""COMPUTED_VALUE"""),0)</f>
        <v>0</v>
      </c>
      <c r="AK52" s="2">
        <f ca="1">IFERROR(__xludf.DUMMYFUNCTION("""COMPUTED_VALUE"""),0)</f>
        <v>0</v>
      </c>
      <c r="AL52" s="2">
        <f ca="1">IFERROR(__xludf.DUMMYFUNCTION("""COMPUTED_VALUE"""),0)</f>
        <v>0</v>
      </c>
      <c r="AM52" s="2">
        <f ca="1">IFERROR(__xludf.DUMMYFUNCTION("""COMPUTED_VALUE"""),0)</f>
        <v>0</v>
      </c>
      <c r="AN52" s="2">
        <f ca="1">IFERROR(__xludf.DUMMYFUNCTION("""COMPUTED_VALUE"""),0)</f>
        <v>0</v>
      </c>
      <c r="AO52" s="2">
        <f ca="1">IFERROR(__xludf.DUMMYFUNCTION("""COMPUTED_VALUE"""),0)</f>
        <v>0</v>
      </c>
      <c r="AP52" s="2">
        <f ca="1">IFERROR(__xludf.DUMMYFUNCTION("""COMPUTED_VALUE"""),0)</f>
        <v>0</v>
      </c>
      <c r="AQ52" s="2">
        <f ca="1">IFERROR(__xludf.DUMMYFUNCTION("""COMPUTED_VALUE"""),0)</f>
        <v>0</v>
      </c>
      <c r="AR52" s="2">
        <f ca="1">IFERROR(__xludf.DUMMYFUNCTION("""COMPUTED_VALUE"""),0)</f>
        <v>0</v>
      </c>
      <c r="AS52" s="2">
        <f ca="1">IFERROR(__xludf.DUMMYFUNCTION("""COMPUTED_VALUE"""),0)</f>
        <v>0</v>
      </c>
      <c r="AT52" s="2">
        <f ca="1">IFERROR(__xludf.DUMMYFUNCTION("""COMPUTED_VALUE"""),0)</f>
        <v>0</v>
      </c>
      <c r="AU52" s="2">
        <f ca="1">IFERROR(__xludf.DUMMYFUNCTION("""COMPUTED_VALUE"""),0)</f>
        <v>0</v>
      </c>
    </row>
    <row r="53" spans="1:47" ht="12.5" x14ac:dyDescent="0.25">
      <c r="A53" s="2" t="str">
        <f ca="1">IFERROR(__xludf.DUMMYFUNCTION("""COMPUTED_VALUE"""),"")</f>
        <v/>
      </c>
      <c r="B53" s="2" t="str">
        <f ca="1">IFERROR(__xludf.DUMMYFUNCTION("""COMPUTED_VALUE"""),"Cambodia")</f>
        <v>Cambodia</v>
      </c>
      <c r="C53" s="2">
        <f ca="1">IFERROR(__xludf.DUMMYFUNCTION("""COMPUTED_VALUE"""),11.55)</f>
        <v>11.55</v>
      </c>
      <c r="D53" s="2">
        <f ca="1">IFERROR(__xludf.DUMMYFUNCTION("""COMPUTED_VALUE"""),104.9167)</f>
        <v>104.91670000000001</v>
      </c>
      <c r="E53" s="2">
        <f ca="1">IFERROR(__xludf.DUMMYFUNCTION("""COMPUTED_VALUE"""),0)</f>
        <v>0</v>
      </c>
      <c r="F53" s="2">
        <f ca="1">IFERROR(__xludf.DUMMYFUNCTION("""COMPUTED_VALUE"""),0)</f>
        <v>0</v>
      </c>
      <c r="G53" s="2">
        <f ca="1">IFERROR(__xludf.DUMMYFUNCTION("""COMPUTED_VALUE"""),0)</f>
        <v>0</v>
      </c>
      <c r="H53" s="2">
        <f ca="1">IFERROR(__xludf.DUMMYFUNCTION("""COMPUTED_VALUE"""),0)</f>
        <v>0</v>
      </c>
      <c r="I53" s="2">
        <f ca="1">IFERROR(__xludf.DUMMYFUNCTION("""COMPUTED_VALUE"""),0)</f>
        <v>0</v>
      </c>
      <c r="J53" s="2">
        <f ca="1">IFERROR(__xludf.DUMMYFUNCTION("""COMPUTED_VALUE"""),0)</f>
        <v>0</v>
      </c>
      <c r="K53" s="2">
        <f ca="1">IFERROR(__xludf.DUMMYFUNCTION("""COMPUTED_VALUE"""),0)</f>
        <v>0</v>
      </c>
      <c r="L53" s="2">
        <f ca="1">IFERROR(__xludf.DUMMYFUNCTION("""COMPUTED_VALUE"""),0)</f>
        <v>0</v>
      </c>
      <c r="M53" s="2">
        <f ca="1">IFERROR(__xludf.DUMMYFUNCTION("""COMPUTED_VALUE"""),0)</f>
        <v>0</v>
      </c>
      <c r="N53" s="2">
        <f ca="1">IFERROR(__xludf.DUMMYFUNCTION("""COMPUTED_VALUE"""),0)</f>
        <v>0</v>
      </c>
      <c r="O53" s="2">
        <f ca="1">IFERROR(__xludf.DUMMYFUNCTION("""COMPUTED_VALUE"""),0)</f>
        <v>0</v>
      </c>
      <c r="P53" s="2">
        <f ca="1">IFERROR(__xludf.DUMMYFUNCTION("""COMPUTED_VALUE"""),0)</f>
        <v>0</v>
      </c>
      <c r="Q53" s="2">
        <f ca="1">IFERROR(__xludf.DUMMYFUNCTION("""COMPUTED_VALUE"""),0)</f>
        <v>0</v>
      </c>
      <c r="R53" s="2">
        <f ca="1">IFERROR(__xludf.DUMMYFUNCTION("""COMPUTED_VALUE"""),0)</f>
        <v>0</v>
      </c>
      <c r="S53" s="2">
        <f ca="1">IFERROR(__xludf.DUMMYFUNCTION("""COMPUTED_VALUE"""),0)</f>
        <v>0</v>
      </c>
      <c r="T53" s="2">
        <f ca="1">IFERROR(__xludf.DUMMYFUNCTION("""COMPUTED_VALUE"""),0)</f>
        <v>0</v>
      </c>
      <c r="U53" s="2">
        <f ca="1">IFERROR(__xludf.DUMMYFUNCTION("""COMPUTED_VALUE"""),0)</f>
        <v>0</v>
      </c>
      <c r="V53" s="2">
        <f ca="1">IFERROR(__xludf.DUMMYFUNCTION("""COMPUTED_VALUE"""),0)</f>
        <v>0</v>
      </c>
      <c r="W53" s="2">
        <f ca="1">IFERROR(__xludf.DUMMYFUNCTION("""COMPUTED_VALUE"""),0)</f>
        <v>0</v>
      </c>
      <c r="X53" s="2">
        <f ca="1">IFERROR(__xludf.DUMMYFUNCTION("""COMPUTED_VALUE"""),0)</f>
        <v>0</v>
      </c>
      <c r="Y53" s="2">
        <f ca="1">IFERROR(__xludf.DUMMYFUNCTION("""COMPUTED_VALUE"""),0)</f>
        <v>0</v>
      </c>
      <c r="Z53" s="2">
        <f ca="1">IFERROR(__xludf.DUMMYFUNCTION("""COMPUTED_VALUE"""),0)</f>
        <v>0</v>
      </c>
      <c r="AA53" s="2">
        <f ca="1">IFERROR(__xludf.DUMMYFUNCTION("""COMPUTED_VALUE"""),0)</f>
        <v>0</v>
      </c>
      <c r="AB53" s="2">
        <f ca="1">IFERROR(__xludf.DUMMYFUNCTION("""COMPUTED_VALUE"""),0)</f>
        <v>0</v>
      </c>
      <c r="AC53" s="2">
        <f ca="1">IFERROR(__xludf.DUMMYFUNCTION("""COMPUTED_VALUE"""),0)</f>
        <v>0</v>
      </c>
      <c r="AD53" s="2">
        <f ca="1">IFERROR(__xludf.DUMMYFUNCTION("""COMPUTED_VALUE"""),0)</f>
        <v>0</v>
      </c>
      <c r="AE53" s="2">
        <f ca="1">IFERROR(__xludf.DUMMYFUNCTION("""COMPUTED_VALUE"""),0)</f>
        <v>0</v>
      </c>
      <c r="AF53" s="2">
        <f ca="1">IFERROR(__xludf.DUMMYFUNCTION("""COMPUTED_VALUE"""),0)</f>
        <v>0</v>
      </c>
      <c r="AG53" s="2">
        <f ca="1">IFERROR(__xludf.DUMMYFUNCTION("""COMPUTED_VALUE"""),0)</f>
        <v>0</v>
      </c>
      <c r="AH53" s="2">
        <f ca="1">IFERROR(__xludf.DUMMYFUNCTION("""COMPUTED_VALUE"""),0)</f>
        <v>0</v>
      </c>
      <c r="AI53" s="2">
        <f ca="1">IFERROR(__xludf.DUMMYFUNCTION("""COMPUTED_VALUE"""),0)</f>
        <v>0</v>
      </c>
      <c r="AJ53" s="2">
        <f ca="1">IFERROR(__xludf.DUMMYFUNCTION("""COMPUTED_VALUE"""),0)</f>
        <v>0</v>
      </c>
      <c r="AK53" s="2">
        <f ca="1">IFERROR(__xludf.DUMMYFUNCTION("""COMPUTED_VALUE"""),0)</f>
        <v>0</v>
      </c>
      <c r="AL53" s="2">
        <f ca="1">IFERROR(__xludf.DUMMYFUNCTION("""COMPUTED_VALUE"""),0)</f>
        <v>0</v>
      </c>
      <c r="AM53" s="2">
        <f ca="1">IFERROR(__xludf.DUMMYFUNCTION("""COMPUTED_VALUE"""),0)</f>
        <v>0</v>
      </c>
      <c r="AN53" s="2">
        <f ca="1">IFERROR(__xludf.DUMMYFUNCTION("""COMPUTED_VALUE"""),0)</f>
        <v>0</v>
      </c>
      <c r="AO53" s="2">
        <f ca="1">IFERROR(__xludf.DUMMYFUNCTION("""COMPUTED_VALUE"""),0)</f>
        <v>0</v>
      </c>
      <c r="AP53" s="2">
        <f ca="1">IFERROR(__xludf.DUMMYFUNCTION("""COMPUTED_VALUE"""),0)</f>
        <v>0</v>
      </c>
      <c r="AQ53" s="2">
        <f ca="1">IFERROR(__xludf.DUMMYFUNCTION("""COMPUTED_VALUE"""),0)</f>
        <v>0</v>
      </c>
      <c r="AR53" s="2">
        <f ca="1">IFERROR(__xludf.DUMMYFUNCTION("""COMPUTED_VALUE"""),0)</f>
        <v>0</v>
      </c>
      <c r="AS53" s="2">
        <f ca="1">IFERROR(__xludf.DUMMYFUNCTION("""COMPUTED_VALUE"""),0)</f>
        <v>0</v>
      </c>
      <c r="AT53" s="2">
        <f ca="1">IFERROR(__xludf.DUMMYFUNCTION("""COMPUTED_VALUE"""),0)</f>
        <v>0</v>
      </c>
      <c r="AU53" s="2">
        <f ca="1">IFERROR(__xludf.DUMMYFUNCTION("""COMPUTED_VALUE"""),0)</f>
        <v>0</v>
      </c>
    </row>
    <row r="54" spans="1:47" ht="12.5" x14ac:dyDescent="0.25">
      <c r="A54" s="2" t="str">
        <f ca="1">IFERROR(__xludf.DUMMYFUNCTION("""COMPUTED_VALUE"""),"")</f>
        <v/>
      </c>
      <c r="B54" s="2" t="str">
        <f ca="1">IFERROR(__xludf.DUMMYFUNCTION("""COMPUTED_VALUE"""),"Sri Lanka")</f>
        <v>Sri Lanka</v>
      </c>
      <c r="C54" s="2">
        <f ca="1">IFERROR(__xludf.DUMMYFUNCTION("""COMPUTED_VALUE"""),7)</f>
        <v>7</v>
      </c>
      <c r="D54" s="2">
        <f ca="1">IFERROR(__xludf.DUMMYFUNCTION("""COMPUTED_VALUE"""),81)</f>
        <v>81</v>
      </c>
      <c r="E54" s="2">
        <f ca="1">IFERROR(__xludf.DUMMYFUNCTION("""COMPUTED_VALUE"""),0)</f>
        <v>0</v>
      </c>
      <c r="F54" s="2">
        <f ca="1">IFERROR(__xludf.DUMMYFUNCTION("""COMPUTED_VALUE"""),0)</f>
        <v>0</v>
      </c>
      <c r="G54" s="2">
        <f ca="1">IFERROR(__xludf.DUMMYFUNCTION("""COMPUTED_VALUE"""),0)</f>
        <v>0</v>
      </c>
      <c r="H54" s="2">
        <f ca="1">IFERROR(__xludf.DUMMYFUNCTION("""COMPUTED_VALUE"""),0)</f>
        <v>0</v>
      </c>
      <c r="I54" s="2">
        <f ca="1">IFERROR(__xludf.DUMMYFUNCTION("""COMPUTED_VALUE"""),0)</f>
        <v>0</v>
      </c>
      <c r="J54" s="2">
        <f ca="1">IFERROR(__xludf.DUMMYFUNCTION("""COMPUTED_VALUE"""),0)</f>
        <v>0</v>
      </c>
      <c r="K54" s="2">
        <f ca="1">IFERROR(__xludf.DUMMYFUNCTION("""COMPUTED_VALUE"""),0)</f>
        <v>0</v>
      </c>
      <c r="L54" s="2">
        <f ca="1">IFERROR(__xludf.DUMMYFUNCTION("""COMPUTED_VALUE"""),0)</f>
        <v>0</v>
      </c>
      <c r="M54" s="2">
        <f ca="1">IFERROR(__xludf.DUMMYFUNCTION("""COMPUTED_VALUE"""),0)</f>
        <v>0</v>
      </c>
      <c r="N54" s="2">
        <f ca="1">IFERROR(__xludf.DUMMYFUNCTION("""COMPUTED_VALUE"""),0)</f>
        <v>0</v>
      </c>
      <c r="O54" s="2">
        <f ca="1">IFERROR(__xludf.DUMMYFUNCTION("""COMPUTED_VALUE"""),0)</f>
        <v>0</v>
      </c>
      <c r="P54" s="2">
        <f ca="1">IFERROR(__xludf.DUMMYFUNCTION("""COMPUTED_VALUE"""),0)</f>
        <v>0</v>
      </c>
      <c r="Q54" s="2">
        <f ca="1">IFERROR(__xludf.DUMMYFUNCTION("""COMPUTED_VALUE"""),0)</f>
        <v>0</v>
      </c>
      <c r="R54" s="2">
        <f ca="1">IFERROR(__xludf.DUMMYFUNCTION("""COMPUTED_VALUE"""),0)</f>
        <v>0</v>
      </c>
      <c r="S54" s="2">
        <f ca="1">IFERROR(__xludf.DUMMYFUNCTION("""COMPUTED_VALUE"""),0)</f>
        <v>0</v>
      </c>
      <c r="T54" s="2">
        <f ca="1">IFERROR(__xludf.DUMMYFUNCTION("""COMPUTED_VALUE"""),0)</f>
        <v>0</v>
      </c>
      <c r="U54" s="2">
        <f ca="1">IFERROR(__xludf.DUMMYFUNCTION("""COMPUTED_VALUE"""),0)</f>
        <v>0</v>
      </c>
      <c r="V54" s="2">
        <f ca="1">IFERROR(__xludf.DUMMYFUNCTION("""COMPUTED_VALUE"""),0)</f>
        <v>0</v>
      </c>
      <c r="W54" s="2">
        <f ca="1">IFERROR(__xludf.DUMMYFUNCTION("""COMPUTED_VALUE"""),0)</f>
        <v>0</v>
      </c>
      <c r="X54" s="2">
        <f ca="1">IFERROR(__xludf.DUMMYFUNCTION("""COMPUTED_VALUE"""),0)</f>
        <v>0</v>
      </c>
      <c r="Y54" s="2">
        <f ca="1">IFERROR(__xludf.DUMMYFUNCTION("""COMPUTED_VALUE"""),0)</f>
        <v>0</v>
      </c>
      <c r="Z54" s="2">
        <f ca="1">IFERROR(__xludf.DUMMYFUNCTION("""COMPUTED_VALUE"""),0)</f>
        <v>0</v>
      </c>
      <c r="AA54" s="2">
        <f ca="1">IFERROR(__xludf.DUMMYFUNCTION("""COMPUTED_VALUE"""),0)</f>
        <v>0</v>
      </c>
      <c r="AB54" s="2">
        <f ca="1">IFERROR(__xludf.DUMMYFUNCTION("""COMPUTED_VALUE"""),0)</f>
        <v>0</v>
      </c>
      <c r="AC54" s="2">
        <f ca="1">IFERROR(__xludf.DUMMYFUNCTION("""COMPUTED_VALUE"""),0)</f>
        <v>0</v>
      </c>
      <c r="AD54" s="2">
        <f ca="1">IFERROR(__xludf.DUMMYFUNCTION("""COMPUTED_VALUE"""),0)</f>
        <v>0</v>
      </c>
      <c r="AE54" s="2">
        <f ca="1">IFERROR(__xludf.DUMMYFUNCTION("""COMPUTED_VALUE"""),0)</f>
        <v>0</v>
      </c>
      <c r="AF54" s="2">
        <f ca="1">IFERROR(__xludf.DUMMYFUNCTION("""COMPUTED_VALUE"""),0)</f>
        <v>0</v>
      </c>
      <c r="AG54" s="2">
        <f ca="1">IFERROR(__xludf.DUMMYFUNCTION("""COMPUTED_VALUE"""),0)</f>
        <v>0</v>
      </c>
      <c r="AH54" s="2">
        <f ca="1">IFERROR(__xludf.DUMMYFUNCTION("""COMPUTED_VALUE"""),0)</f>
        <v>0</v>
      </c>
      <c r="AI54" s="2">
        <f ca="1">IFERROR(__xludf.DUMMYFUNCTION("""COMPUTED_VALUE"""),0)</f>
        <v>0</v>
      </c>
      <c r="AJ54" s="2">
        <f ca="1">IFERROR(__xludf.DUMMYFUNCTION("""COMPUTED_VALUE"""),0)</f>
        <v>0</v>
      </c>
      <c r="AK54" s="2">
        <f ca="1">IFERROR(__xludf.DUMMYFUNCTION("""COMPUTED_VALUE"""),0)</f>
        <v>0</v>
      </c>
      <c r="AL54" s="2">
        <f ca="1">IFERROR(__xludf.DUMMYFUNCTION("""COMPUTED_VALUE"""),0)</f>
        <v>0</v>
      </c>
      <c r="AM54" s="2">
        <f ca="1">IFERROR(__xludf.DUMMYFUNCTION("""COMPUTED_VALUE"""),0)</f>
        <v>0</v>
      </c>
      <c r="AN54" s="2">
        <f ca="1">IFERROR(__xludf.DUMMYFUNCTION("""COMPUTED_VALUE"""),0)</f>
        <v>0</v>
      </c>
      <c r="AO54" s="2">
        <f ca="1">IFERROR(__xludf.DUMMYFUNCTION("""COMPUTED_VALUE"""),0)</f>
        <v>0</v>
      </c>
      <c r="AP54" s="2">
        <f ca="1">IFERROR(__xludf.DUMMYFUNCTION("""COMPUTED_VALUE"""),0)</f>
        <v>0</v>
      </c>
      <c r="AQ54" s="2">
        <f ca="1">IFERROR(__xludf.DUMMYFUNCTION("""COMPUTED_VALUE"""),0)</f>
        <v>0</v>
      </c>
      <c r="AR54" s="2">
        <f ca="1">IFERROR(__xludf.DUMMYFUNCTION("""COMPUTED_VALUE"""),0)</f>
        <v>0</v>
      </c>
      <c r="AS54" s="2">
        <f ca="1">IFERROR(__xludf.DUMMYFUNCTION("""COMPUTED_VALUE"""),0)</f>
        <v>0</v>
      </c>
      <c r="AT54" s="2">
        <f ca="1">IFERROR(__xludf.DUMMYFUNCTION("""COMPUTED_VALUE"""),0)</f>
        <v>0</v>
      </c>
      <c r="AU54" s="2">
        <f ca="1">IFERROR(__xludf.DUMMYFUNCTION("""COMPUTED_VALUE"""),0)</f>
        <v>0</v>
      </c>
    </row>
    <row r="55" spans="1:47" ht="12.5" x14ac:dyDescent="0.25">
      <c r="A55" s="2" t="str">
        <f ca="1">IFERROR(__xludf.DUMMYFUNCTION("""COMPUTED_VALUE"""),"")</f>
        <v/>
      </c>
      <c r="B55" s="2" t="str">
        <f ca="1">IFERROR(__xludf.DUMMYFUNCTION("""COMPUTED_VALUE"""),"Germany")</f>
        <v>Germany</v>
      </c>
      <c r="C55" s="2">
        <f ca="1">IFERROR(__xludf.DUMMYFUNCTION("""COMPUTED_VALUE"""),51)</f>
        <v>51</v>
      </c>
      <c r="D55" s="2">
        <f ca="1">IFERROR(__xludf.DUMMYFUNCTION("""COMPUTED_VALUE"""),9)</f>
        <v>9</v>
      </c>
      <c r="E55" s="2">
        <f ca="1">IFERROR(__xludf.DUMMYFUNCTION("""COMPUTED_VALUE"""),0)</f>
        <v>0</v>
      </c>
      <c r="F55" s="2">
        <f ca="1">IFERROR(__xludf.DUMMYFUNCTION("""COMPUTED_VALUE"""),0)</f>
        <v>0</v>
      </c>
      <c r="G55" s="2">
        <f ca="1">IFERROR(__xludf.DUMMYFUNCTION("""COMPUTED_VALUE"""),0)</f>
        <v>0</v>
      </c>
      <c r="H55" s="2">
        <f ca="1">IFERROR(__xludf.DUMMYFUNCTION("""COMPUTED_VALUE"""),0)</f>
        <v>0</v>
      </c>
      <c r="I55" s="2">
        <f ca="1">IFERROR(__xludf.DUMMYFUNCTION("""COMPUTED_VALUE"""),0)</f>
        <v>0</v>
      </c>
      <c r="J55" s="2">
        <f ca="1">IFERROR(__xludf.DUMMYFUNCTION("""COMPUTED_VALUE"""),0)</f>
        <v>0</v>
      </c>
      <c r="K55" s="2">
        <f ca="1">IFERROR(__xludf.DUMMYFUNCTION("""COMPUTED_VALUE"""),0)</f>
        <v>0</v>
      </c>
      <c r="L55" s="2">
        <f ca="1">IFERROR(__xludf.DUMMYFUNCTION("""COMPUTED_VALUE"""),0)</f>
        <v>0</v>
      </c>
      <c r="M55" s="2">
        <f ca="1">IFERROR(__xludf.DUMMYFUNCTION("""COMPUTED_VALUE"""),0)</f>
        <v>0</v>
      </c>
      <c r="N55" s="2">
        <f ca="1">IFERROR(__xludf.DUMMYFUNCTION("""COMPUTED_VALUE"""),0)</f>
        <v>0</v>
      </c>
      <c r="O55" s="2">
        <f ca="1">IFERROR(__xludf.DUMMYFUNCTION("""COMPUTED_VALUE"""),0)</f>
        <v>0</v>
      </c>
      <c r="P55" s="2">
        <f ca="1">IFERROR(__xludf.DUMMYFUNCTION("""COMPUTED_VALUE"""),0)</f>
        <v>0</v>
      </c>
      <c r="Q55" s="2">
        <f ca="1">IFERROR(__xludf.DUMMYFUNCTION("""COMPUTED_VALUE"""),0)</f>
        <v>0</v>
      </c>
      <c r="R55" s="2">
        <f ca="1">IFERROR(__xludf.DUMMYFUNCTION("""COMPUTED_VALUE"""),0)</f>
        <v>0</v>
      </c>
      <c r="S55" s="2">
        <f ca="1">IFERROR(__xludf.DUMMYFUNCTION("""COMPUTED_VALUE"""),0)</f>
        <v>0</v>
      </c>
      <c r="T55" s="2">
        <f ca="1">IFERROR(__xludf.DUMMYFUNCTION("""COMPUTED_VALUE"""),0)</f>
        <v>0</v>
      </c>
      <c r="U55" s="2">
        <f ca="1">IFERROR(__xludf.DUMMYFUNCTION("""COMPUTED_VALUE"""),0)</f>
        <v>0</v>
      </c>
      <c r="V55" s="2">
        <f ca="1">IFERROR(__xludf.DUMMYFUNCTION("""COMPUTED_VALUE"""),0)</f>
        <v>0</v>
      </c>
      <c r="W55" s="2">
        <f ca="1">IFERROR(__xludf.DUMMYFUNCTION("""COMPUTED_VALUE"""),0)</f>
        <v>0</v>
      </c>
      <c r="X55" s="2">
        <f ca="1">IFERROR(__xludf.DUMMYFUNCTION("""COMPUTED_VALUE"""),0)</f>
        <v>0</v>
      </c>
      <c r="Y55" s="2">
        <f ca="1">IFERROR(__xludf.DUMMYFUNCTION("""COMPUTED_VALUE"""),0)</f>
        <v>0</v>
      </c>
      <c r="Z55" s="2">
        <f ca="1">IFERROR(__xludf.DUMMYFUNCTION("""COMPUTED_VALUE"""),0)</f>
        <v>0</v>
      </c>
      <c r="AA55" s="2">
        <f ca="1">IFERROR(__xludf.DUMMYFUNCTION("""COMPUTED_VALUE"""),0)</f>
        <v>0</v>
      </c>
      <c r="AB55" s="2">
        <f ca="1">IFERROR(__xludf.DUMMYFUNCTION("""COMPUTED_VALUE"""),0)</f>
        <v>0</v>
      </c>
      <c r="AC55" s="2">
        <f ca="1">IFERROR(__xludf.DUMMYFUNCTION("""COMPUTED_VALUE"""),0)</f>
        <v>0</v>
      </c>
      <c r="AD55" s="2">
        <f ca="1">IFERROR(__xludf.DUMMYFUNCTION("""COMPUTED_VALUE"""),0)</f>
        <v>0</v>
      </c>
      <c r="AE55" s="2">
        <f ca="1">IFERROR(__xludf.DUMMYFUNCTION("""COMPUTED_VALUE"""),0)</f>
        <v>0</v>
      </c>
      <c r="AF55" s="2">
        <f ca="1">IFERROR(__xludf.DUMMYFUNCTION("""COMPUTED_VALUE"""),0)</f>
        <v>0</v>
      </c>
      <c r="AG55" s="2">
        <f ca="1">IFERROR(__xludf.DUMMYFUNCTION("""COMPUTED_VALUE"""),0)</f>
        <v>0</v>
      </c>
      <c r="AH55" s="2">
        <f ca="1">IFERROR(__xludf.DUMMYFUNCTION("""COMPUTED_VALUE"""),0)</f>
        <v>0</v>
      </c>
      <c r="AI55" s="2">
        <f ca="1">IFERROR(__xludf.DUMMYFUNCTION("""COMPUTED_VALUE"""),0)</f>
        <v>0</v>
      </c>
      <c r="AJ55" s="2">
        <f ca="1">IFERROR(__xludf.DUMMYFUNCTION("""COMPUTED_VALUE"""),0)</f>
        <v>0</v>
      </c>
      <c r="AK55" s="2">
        <f ca="1">IFERROR(__xludf.DUMMYFUNCTION("""COMPUTED_VALUE"""),0)</f>
        <v>0</v>
      </c>
      <c r="AL55" s="2">
        <f ca="1">IFERROR(__xludf.DUMMYFUNCTION("""COMPUTED_VALUE"""),0)</f>
        <v>0</v>
      </c>
      <c r="AM55" s="2">
        <f ca="1">IFERROR(__xludf.DUMMYFUNCTION("""COMPUTED_VALUE"""),0)</f>
        <v>0</v>
      </c>
      <c r="AN55" s="2">
        <f ca="1">IFERROR(__xludf.DUMMYFUNCTION("""COMPUTED_VALUE"""),0)</f>
        <v>0</v>
      </c>
      <c r="AO55" s="2">
        <f ca="1">IFERROR(__xludf.DUMMYFUNCTION("""COMPUTED_VALUE"""),0)</f>
        <v>0</v>
      </c>
      <c r="AP55" s="2">
        <f ca="1">IFERROR(__xludf.DUMMYFUNCTION("""COMPUTED_VALUE"""),0)</f>
        <v>0</v>
      </c>
      <c r="AQ55" s="2">
        <f ca="1">IFERROR(__xludf.DUMMYFUNCTION("""COMPUTED_VALUE"""),0)</f>
        <v>0</v>
      </c>
      <c r="AR55" s="2">
        <f ca="1">IFERROR(__xludf.DUMMYFUNCTION("""COMPUTED_VALUE"""),0)</f>
        <v>0</v>
      </c>
      <c r="AS55" s="2">
        <f ca="1">IFERROR(__xludf.DUMMYFUNCTION("""COMPUTED_VALUE"""),0)</f>
        <v>0</v>
      </c>
      <c r="AT55" s="2">
        <f ca="1">IFERROR(__xludf.DUMMYFUNCTION("""COMPUTED_VALUE"""),0)</f>
        <v>0</v>
      </c>
      <c r="AU55" s="2">
        <f ca="1">IFERROR(__xludf.DUMMYFUNCTION("""COMPUTED_VALUE"""),0)</f>
        <v>0</v>
      </c>
    </row>
    <row r="56" spans="1:47" ht="12.5" x14ac:dyDescent="0.25">
      <c r="A56" s="2" t="str">
        <f ca="1">IFERROR(__xludf.DUMMYFUNCTION("""COMPUTED_VALUE"""),"")</f>
        <v/>
      </c>
      <c r="B56" s="2" t="str">
        <f ca="1">IFERROR(__xludf.DUMMYFUNCTION("""COMPUTED_VALUE"""),"Finland")</f>
        <v>Finland</v>
      </c>
      <c r="C56" s="2">
        <f ca="1">IFERROR(__xludf.DUMMYFUNCTION("""COMPUTED_VALUE"""),64)</f>
        <v>64</v>
      </c>
      <c r="D56" s="2">
        <f ca="1">IFERROR(__xludf.DUMMYFUNCTION("""COMPUTED_VALUE"""),26)</f>
        <v>26</v>
      </c>
      <c r="E56" s="2">
        <f ca="1">IFERROR(__xludf.DUMMYFUNCTION("""COMPUTED_VALUE"""),0)</f>
        <v>0</v>
      </c>
      <c r="F56" s="2">
        <f ca="1">IFERROR(__xludf.DUMMYFUNCTION("""COMPUTED_VALUE"""),0)</f>
        <v>0</v>
      </c>
      <c r="G56" s="2">
        <f ca="1">IFERROR(__xludf.DUMMYFUNCTION("""COMPUTED_VALUE"""),0)</f>
        <v>0</v>
      </c>
      <c r="H56" s="2">
        <f ca="1">IFERROR(__xludf.DUMMYFUNCTION("""COMPUTED_VALUE"""),0)</f>
        <v>0</v>
      </c>
      <c r="I56" s="2">
        <f ca="1">IFERROR(__xludf.DUMMYFUNCTION("""COMPUTED_VALUE"""),0)</f>
        <v>0</v>
      </c>
      <c r="J56" s="2">
        <f ca="1">IFERROR(__xludf.DUMMYFUNCTION("""COMPUTED_VALUE"""),0)</f>
        <v>0</v>
      </c>
      <c r="K56" s="2">
        <f ca="1">IFERROR(__xludf.DUMMYFUNCTION("""COMPUTED_VALUE"""),0)</f>
        <v>0</v>
      </c>
      <c r="L56" s="2">
        <f ca="1">IFERROR(__xludf.DUMMYFUNCTION("""COMPUTED_VALUE"""),0)</f>
        <v>0</v>
      </c>
      <c r="M56" s="2">
        <f ca="1">IFERROR(__xludf.DUMMYFUNCTION("""COMPUTED_VALUE"""),0)</f>
        <v>0</v>
      </c>
      <c r="N56" s="2">
        <f ca="1">IFERROR(__xludf.DUMMYFUNCTION("""COMPUTED_VALUE"""),0)</f>
        <v>0</v>
      </c>
      <c r="O56" s="2">
        <f ca="1">IFERROR(__xludf.DUMMYFUNCTION("""COMPUTED_VALUE"""),0)</f>
        <v>0</v>
      </c>
      <c r="P56" s="2">
        <f ca="1">IFERROR(__xludf.DUMMYFUNCTION("""COMPUTED_VALUE"""),0)</f>
        <v>0</v>
      </c>
      <c r="Q56" s="2">
        <f ca="1">IFERROR(__xludf.DUMMYFUNCTION("""COMPUTED_VALUE"""),0)</f>
        <v>0</v>
      </c>
      <c r="R56" s="2">
        <f ca="1">IFERROR(__xludf.DUMMYFUNCTION("""COMPUTED_VALUE"""),0)</f>
        <v>0</v>
      </c>
      <c r="S56" s="2">
        <f ca="1">IFERROR(__xludf.DUMMYFUNCTION("""COMPUTED_VALUE"""),0)</f>
        <v>0</v>
      </c>
      <c r="T56" s="2">
        <f ca="1">IFERROR(__xludf.DUMMYFUNCTION("""COMPUTED_VALUE"""),0)</f>
        <v>0</v>
      </c>
      <c r="U56" s="2">
        <f ca="1">IFERROR(__xludf.DUMMYFUNCTION("""COMPUTED_VALUE"""),0)</f>
        <v>0</v>
      </c>
      <c r="V56" s="2">
        <f ca="1">IFERROR(__xludf.DUMMYFUNCTION("""COMPUTED_VALUE"""),0)</f>
        <v>0</v>
      </c>
      <c r="W56" s="2">
        <f ca="1">IFERROR(__xludf.DUMMYFUNCTION("""COMPUTED_VALUE"""),0)</f>
        <v>0</v>
      </c>
      <c r="X56" s="2">
        <f ca="1">IFERROR(__xludf.DUMMYFUNCTION("""COMPUTED_VALUE"""),0)</f>
        <v>0</v>
      </c>
      <c r="Y56" s="2">
        <f ca="1">IFERROR(__xludf.DUMMYFUNCTION("""COMPUTED_VALUE"""),0)</f>
        <v>0</v>
      </c>
      <c r="Z56" s="2">
        <f ca="1">IFERROR(__xludf.DUMMYFUNCTION("""COMPUTED_VALUE"""),0)</f>
        <v>0</v>
      </c>
      <c r="AA56" s="2">
        <f ca="1">IFERROR(__xludf.DUMMYFUNCTION("""COMPUTED_VALUE"""),0)</f>
        <v>0</v>
      </c>
      <c r="AB56" s="2">
        <f ca="1">IFERROR(__xludf.DUMMYFUNCTION("""COMPUTED_VALUE"""),0)</f>
        <v>0</v>
      </c>
      <c r="AC56" s="2">
        <f ca="1">IFERROR(__xludf.DUMMYFUNCTION("""COMPUTED_VALUE"""),0)</f>
        <v>0</v>
      </c>
      <c r="AD56" s="2">
        <f ca="1">IFERROR(__xludf.DUMMYFUNCTION("""COMPUTED_VALUE"""),0)</f>
        <v>0</v>
      </c>
      <c r="AE56" s="2">
        <f ca="1">IFERROR(__xludf.DUMMYFUNCTION("""COMPUTED_VALUE"""),0)</f>
        <v>0</v>
      </c>
      <c r="AF56" s="2">
        <f ca="1">IFERROR(__xludf.DUMMYFUNCTION("""COMPUTED_VALUE"""),0)</f>
        <v>0</v>
      </c>
      <c r="AG56" s="2">
        <f ca="1">IFERROR(__xludf.DUMMYFUNCTION("""COMPUTED_VALUE"""),0)</f>
        <v>0</v>
      </c>
      <c r="AH56" s="2">
        <f ca="1">IFERROR(__xludf.DUMMYFUNCTION("""COMPUTED_VALUE"""),0)</f>
        <v>0</v>
      </c>
      <c r="AI56" s="2">
        <f ca="1">IFERROR(__xludf.DUMMYFUNCTION("""COMPUTED_VALUE"""),0)</f>
        <v>0</v>
      </c>
      <c r="AJ56" s="2">
        <f ca="1">IFERROR(__xludf.DUMMYFUNCTION("""COMPUTED_VALUE"""),0)</f>
        <v>0</v>
      </c>
      <c r="AK56" s="2">
        <f ca="1">IFERROR(__xludf.DUMMYFUNCTION("""COMPUTED_VALUE"""),0)</f>
        <v>0</v>
      </c>
      <c r="AL56" s="2">
        <f ca="1">IFERROR(__xludf.DUMMYFUNCTION("""COMPUTED_VALUE"""),0)</f>
        <v>0</v>
      </c>
      <c r="AM56" s="2">
        <f ca="1">IFERROR(__xludf.DUMMYFUNCTION("""COMPUTED_VALUE"""),0)</f>
        <v>0</v>
      </c>
      <c r="AN56" s="2">
        <f ca="1">IFERROR(__xludf.DUMMYFUNCTION("""COMPUTED_VALUE"""),0)</f>
        <v>0</v>
      </c>
      <c r="AO56" s="2">
        <f ca="1">IFERROR(__xludf.DUMMYFUNCTION("""COMPUTED_VALUE"""),0)</f>
        <v>0</v>
      </c>
      <c r="AP56" s="2">
        <f ca="1">IFERROR(__xludf.DUMMYFUNCTION("""COMPUTED_VALUE"""),0)</f>
        <v>0</v>
      </c>
      <c r="AQ56" s="2">
        <f ca="1">IFERROR(__xludf.DUMMYFUNCTION("""COMPUTED_VALUE"""),0)</f>
        <v>0</v>
      </c>
      <c r="AR56" s="2">
        <f ca="1">IFERROR(__xludf.DUMMYFUNCTION("""COMPUTED_VALUE"""),0)</f>
        <v>0</v>
      </c>
      <c r="AS56" s="2">
        <f ca="1">IFERROR(__xludf.DUMMYFUNCTION("""COMPUTED_VALUE"""),0)</f>
        <v>0</v>
      </c>
      <c r="AT56" s="2">
        <f ca="1">IFERROR(__xludf.DUMMYFUNCTION("""COMPUTED_VALUE"""),0)</f>
        <v>0</v>
      </c>
      <c r="AU56" s="2">
        <f ca="1">IFERROR(__xludf.DUMMYFUNCTION("""COMPUTED_VALUE"""),0)</f>
        <v>0</v>
      </c>
    </row>
    <row r="57" spans="1:47" ht="12.5" x14ac:dyDescent="0.25">
      <c r="A57" s="2" t="str">
        <f ca="1">IFERROR(__xludf.DUMMYFUNCTION("""COMPUTED_VALUE"""),"")</f>
        <v/>
      </c>
      <c r="B57" s="2" t="str">
        <f ca="1">IFERROR(__xludf.DUMMYFUNCTION("""COMPUTED_VALUE"""),"United Arab Emirates")</f>
        <v>United Arab Emirates</v>
      </c>
      <c r="C57" s="2">
        <f ca="1">IFERROR(__xludf.DUMMYFUNCTION("""COMPUTED_VALUE"""),24)</f>
        <v>24</v>
      </c>
      <c r="D57" s="2">
        <f ca="1">IFERROR(__xludf.DUMMYFUNCTION("""COMPUTED_VALUE"""),54)</f>
        <v>54</v>
      </c>
      <c r="E57" s="2">
        <f ca="1">IFERROR(__xludf.DUMMYFUNCTION("""COMPUTED_VALUE"""),0)</f>
        <v>0</v>
      </c>
      <c r="F57" s="2">
        <f ca="1">IFERROR(__xludf.DUMMYFUNCTION("""COMPUTED_VALUE"""),0)</f>
        <v>0</v>
      </c>
      <c r="G57" s="2">
        <f ca="1">IFERROR(__xludf.DUMMYFUNCTION("""COMPUTED_VALUE"""),0)</f>
        <v>0</v>
      </c>
      <c r="H57" s="2">
        <f ca="1">IFERROR(__xludf.DUMMYFUNCTION("""COMPUTED_VALUE"""),0)</f>
        <v>0</v>
      </c>
      <c r="I57" s="2">
        <f ca="1">IFERROR(__xludf.DUMMYFUNCTION("""COMPUTED_VALUE"""),0)</f>
        <v>0</v>
      </c>
      <c r="J57" s="2">
        <f ca="1">IFERROR(__xludf.DUMMYFUNCTION("""COMPUTED_VALUE"""),0)</f>
        <v>0</v>
      </c>
      <c r="K57" s="2">
        <f ca="1">IFERROR(__xludf.DUMMYFUNCTION("""COMPUTED_VALUE"""),0)</f>
        <v>0</v>
      </c>
      <c r="L57" s="2">
        <f ca="1">IFERROR(__xludf.DUMMYFUNCTION("""COMPUTED_VALUE"""),0)</f>
        <v>0</v>
      </c>
      <c r="M57" s="2">
        <f ca="1">IFERROR(__xludf.DUMMYFUNCTION("""COMPUTED_VALUE"""),0)</f>
        <v>0</v>
      </c>
      <c r="N57" s="2">
        <f ca="1">IFERROR(__xludf.DUMMYFUNCTION("""COMPUTED_VALUE"""),0)</f>
        <v>0</v>
      </c>
      <c r="O57" s="2">
        <f ca="1">IFERROR(__xludf.DUMMYFUNCTION("""COMPUTED_VALUE"""),0)</f>
        <v>0</v>
      </c>
      <c r="P57" s="2">
        <f ca="1">IFERROR(__xludf.DUMMYFUNCTION("""COMPUTED_VALUE"""),0)</f>
        <v>0</v>
      </c>
      <c r="Q57" s="2">
        <f ca="1">IFERROR(__xludf.DUMMYFUNCTION("""COMPUTED_VALUE"""),0)</f>
        <v>0</v>
      </c>
      <c r="R57" s="2">
        <f ca="1">IFERROR(__xludf.DUMMYFUNCTION("""COMPUTED_VALUE"""),0)</f>
        <v>0</v>
      </c>
      <c r="S57" s="2">
        <f ca="1">IFERROR(__xludf.DUMMYFUNCTION("""COMPUTED_VALUE"""),0)</f>
        <v>0</v>
      </c>
      <c r="T57" s="2">
        <f ca="1">IFERROR(__xludf.DUMMYFUNCTION("""COMPUTED_VALUE"""),0)</f>
        <v>0</v>
      </c>
      <c r="U57" s="2">
        <f ca="1">IFERROR(__xludf.DUMMYFUNCTION("""COMPUTED_VALUE"""),0)</f>
        <v>0</v>
      </c>
      <c r="V57" s="2">
        <f ca="1">IFERROR(__xludf.DUMMYFUNCTION("""COMPUTED_VALUE"""),0)</f>
        <v>0</v>
      </c>
      <c r="W57" s="2">
        <f ca="1">IFERROR(__xludf.DUMMYFUNCTION("""COMPUTED_VALUE"""),0)</f>
        <v>0</v>
      </c>
      <c r="X57" s="2">
        <f ca="1">IFERROR(__xludf.DUMMYFUNCTION("""COMPUTED_VALUE"""),0)</f>
        <v>0</v>
      </c>
      <c r="Y57" s="2">
        <f ca="1">IFERROR(__xludf.DUMMYFUNCTION("""COMPUTED_VALUE"""),0)</f>
        <v>0</v>
      </c>
      <c r="Z57" s="2">
        <f ca="1">IFERROR(__xludf.DUMMYFUNCTION("""COMPUTED_VALUE"""),0)</f>
        <v>0</v>
      </c>
      <c r="AA57" s="2">
        <f ca="1">IFERROR(__xludf.DUMMYFUNCTION("""COMPUTED_VALUE"""),0)</f>
        <v>0</v>
      </c>
      <c r="AB57" s="2">
        <f ca="1">IFERROR(__xludf.DUMMYFUNCTION("""COMPUTED_VALUE"""),0)</f>
        <v>0</v>
      </c>
      <c r="AC57" s="2">
        <f ca="1">IFERROR(__xludf.DUMMYFUNCTION("""COMPUTED_VALUE"""),0)</f>
        <v>0</v>
      </c>
      <c r="AD57" s="2">
        <f ca="1">IFERROR(__xludf.DUMMYFUNCTION("""COMPUTED_VALUE"""),0)</f>
        <v>0</v>
      </c>
      <c r="AE57" s="2">
        <f ca="1">IFERROR(__xludf.DUMMYFUNCTION("""COMPUTED_VALUE"""),0)</f>
        <v>0</v>
      </c>
      <c r="AF57" s="2">
        <f ca="1">IFERROR(__xludf.DUMMYFUNCTION("""COMPUTED_VALUE"""),0)</f>
        <v>0</v>
      </c>
      <c r="AG57" s="2">
        <f ca="1">IFERROR(__xludf.DUMMYFUNCTION("""COMPUTED_VALUE"""),0)</f>
        <v>0</v>
      </c>
      <c r="AH57" s="2">
        <f ca="1">IFERROR(__xludf.DUMMYFUNCTION("""COMPUTED_VALUE"""),0)</f>
        <v>0</v>
      </c>
      <c r="AI57" s="2">
        <f ca="1">IFERROR(__xludf.DUMMYFUNCTION("""COMPUTED_VALUE"""),0)</f>
        <v>0</v>
      </c>
      <c r="AJ57" s="2">
        <f ca="1">IFERROR(__xludf.DUMMYFUNCTION("""COMPUTED_VALUE"""),0)</f>
        <v>0</v>
      </c>
      <c r="AK57" s="2">
        <f ca="1">IFERROR(__xludf.DUMMYFUNCTION("""COMPUTED_VALUE"""),0)</f>
        <v>0</v>
      </c>
      <c r="AL57" s="2">
        <f ca="1">IFERROR(__xludf.DUMMYFUNCTION("""COMPUTED_VALUE"""),0)</f>
        <v>0</v>
      </c>
      <c r="AM57" s="2">
        <f ca="1">IFERROR(__xludf.DUMMYFUNCTION("""COMPUTED_VALUE"""),0)</f>
        <v>0</v>
      </c>
      <c r="AN57" s="2">
        <f ca="1">IFERROR(__xludf.DUMMYFUNCTION("""COMPUTED_VALUE"""),0)</f>
        <v>0</v>
      </c>
      <c r="AO57" s="2">
        <f ca="1">IFERROR(__xludf.DUMMYFUNCTION("""COMPUTED_VALUE"""),0)</f>
        <v>0</v>
      </c>
      <c r="AP57" s="2">
        <f ca="1">IFERROR(__xludf.DUMMYFUNCTION("""COMPUTED_VALUE"""),0)</f>
        <v>0</v>
      </c>
      <c r="AQ57" s="2">
        <f ca="1">IFERROR(__xludf.DUMMYFUNCTION("""COMPUTED_VALUE"""),0)</f>
        <v>0</v>
      </c>
      <c r="AR57" s="2">
        <f ca="1">IFERROR(__xludf.DUMMYFUNCTION("""COMPUTED_VALUE"""),0)</f>
        <v>0</v>
      </c>
      <c r="AS57" s="2">
        <f ca="1">IFERROR(__xludf.DUMMYFUNCTION("""COMPUTED_VALUE"""),0)</f>
        <v>0</v>
      </c>
      <c r="AT57" s="2">
        <f ca="1">IFERROR(__xludf.DUMMYFUNCTION("""COMPUTED_VALUE"""),0)</f>
        <v>0</v>
      </c>
      <c r="AU57" s="2">
        <f ca="1">IFERROR(__xludf.DUMMYFUNCTION("""COMPUTED_VALUE"""),0)</f>
        <v>0</v>
      </c>
    </row>
    <row r="58" spans="1:47" ht="12.5" x14ac:dyDescent="0.25">
      <c r="A58" s="2" t="str">
        <f ca="1">IFERROR(__xludf.DUMMYFUNCTION("""COMPUTED_VALUE"""),"")</f>
        <v/>
      </c>
      <c r="B58" s="2" t="str">
        <f ca="1">IFERROR(__xludf.DUMMYFUNCTION("""COMPUTED_VALUE"""),"Philippines")</f>
        <v>Philippines</v>
      </c>
      <c r="C58" s="2">
        <f ca="1">IFERROR(__xludf.DUMMYFUNCTION("""COMPUTED_VALUE"""),13)</f>
        <v>13</v>
      </c>
      <c r="D58" s="2">
        <f ca="1">IFERROR(__xludf.DUMMYFUNCTION("""COMPUTED_VALUE"""),122)</f>
        <v>122</v>
      </c>
      <c r="E58" s="2">
        <f ca="1">IFERROR(__xludf.DUMMYFUNCTION("""COMPUTED_VALUE"""),0)</f>
        <v>0</v>
      </c>
      <c r="F58" s="2">
        <f ca="1">IFERROR(__xludf.DUMMYFUNCTION("""COMPUTED_VALUE"""),0)</f>
        <v>0</v>
      </c>
      <c r="G58" s="2">
        <f ca="1">IFERROR(__xludf.DUMMYFUNCTION("""COMPUTED_VALUE"""),0)</f>
        <v>0</v>
      </c>
      <c r="H58" s="2">
        <f ca="1">IFERROR(__xludf.DUMMYFUNCTION("""COMPUTED_VALUE"""),0)</f>
        <v>0</v>
      </c>
      <c r="I58" s="2">
        <f ca="1">IFERROR(__xludf.DUMMYFUNCTION("""COMPUTED_VALUE"""),0)</f>
        <v>0</v>
      </c>
      <c r="J58" s="2">
        <f ca="1">IFERROR(__xludf.DUMMYFUNCTION("""COMPUTED_VALUE"""),0)</f>
        <v>0</v>
      </c>
      <c r="K58" s="2">
        <f ca="1">IFERROR(__xludf.DUMMYFUNCTION("""COMPUTED_VALUE"""),0)</f>
        <v>0</v>
      </c>
      <c r="L58" s="2">
        <f ca="1">IFERROR(__xludf.DUMMYFUNCTION("""COMPUTED_VALUE"""),0)</f>
        <v>0</v>
      </c>
      <c r="M58" s="2">
        <f ca="1">IFERROR(__xludf.DUMMYFUNCTION("""COMPUTED_VALUE"""),0)</f>
        <v>0</v>
      </c>
      <c r="N58" s="2">
        <f ca="1">IFERROR(__xludf.DUMMYFUNCTION("""COMPUTED_VALUE"""),0)</f>
        <v>0</v>
      </c>
      <c r="O58" s="2">
        <f ca="1">IFERROR(__xludf.DUMMYFUNCTION("""COMPUTED_VALUE"""),0)</f>
        <v>0</v>
      </c>
      <c r="P58" s="2">
        <f ca="1">IFERROR(__xludf.DUMMYFUNCTION("""COMPUTED_VALUE"""),1)</f>
        <v>1</v>
      </c>
      <c r="Q58" s="2">
        <f ca="1">IFERROR(__xludf.DUMMYFUNCTION("""COMPUTED_VALUE"""),1)</f>
        <v>1</v>
      </c>
      <c r="R58" s="2">
        <f ca="1">IFERROR(__xludf.DUMMYFUNCTION("""COMPUTED_VALUE"""),1)</f>
        <v>1</v>
      </c>
      <c r="S58" s="2">
        <f ca="1">IFERROR(__xludf.DUMMYFUNCTION("""COMPUTED_VALUE"""),1)</f>
        <v>1</v>
      </c>
      <c r="T58" s="2">
        <f ca="1">IFERROR(__xludf.DUMMYFUNCTION("""COMPUTED_VALUE"""),1)</f>
        <v>1</v>
      </c>
      <c r="U58" s="2">
        <f ca="1">IFERROR(__xludf.DUMMYFUNCTION("""COMPUTED_VALUE"""),1)</f>
        <v>1</v>
      </c>
      <c r="V58" s="2">
        <f ca="1">IFERROR(__xludf.DUMMYFUNCTION("""COMPUTED_VALUE"""),1)</f>
        <v>1</v>
      </c>
      <c r="W58" s="2">
        <f ca="1">IFERROR(__xludf.DUMMYFUNCTION("""COMPUTED_VALUE"""),1)</f>
        <v>1</v>
      </c>
      <c r="X58" s="2">
        <f ca="1">IFERROR(__xludf.DUMMYFUNCTION("""COMPUTED_VALUE"""),1)</f>
        <v>1</v>
      </c>
      <c r="Y58" s="2">
        <f ca="1">IFERROR(__xludf.DUMMYFUNCTION("""COMPUTED_VALUE"""),1)</f>
        <v>1</v>
      </c>
      <c r="Z58" s="2">
        <f ca="1">IFERROR(__xludf.DUMMYFUNCTION("""COMPUTED_VALUE"""),1)</f>
        <v>1</v>
      </c>
      <c r="AA58" s="2">
        <f ca="1">IFERROR(__xludf.DUMMYFUNCTION("""COMPUTED_VALUE"""),1)</f>
        <v>1</v>
      </c>
      <c r="AB58" s="2">
        <f ca="1">IFERROR(__xludf.DUMMYFUNCTION("""COMPUTED_VALUE"""),1)</f>
        <v>1</v>
      </c>
      <c r="AC58" s="2">
        <f ca="1">IFERROR(__xludf.DUMMYFUNCTION("""COMPUTED_VALUE"""),1)</f>
        <v>1</v>
      </c>
      <c r="AD58" s="2">
        <f ca="1">IFERROR(__xludf.DUMMYFUNCTION("""COMPUTED_VALUE"""),1)</f>
        <v>1</v>
      </c>
      <c r="AE58" s="2">
        <f ca="1">IFERROR(__xludf.DUMMYFUNCTION("""COMPUTED_VALUE"""),1)</f>
        <v>1</v>
      </c>
      <c r="AF58" s="2">
        <f ca="1">IFERROR(__xludf.DUMMYFUNCTION("""COMPUTED_VALUE"""),1)</f>
        <v>1</v>
      </c>
      <c r="AG58" s="2">
        <f ca="1">IFERROR(__xludf.DUMMYFUNCTION("""COMPUTED_VALUE"""),1)</f>
        <v>1</v>
      </c>
      <c r="AH58" s="2">
        <f ca="1">IFERROR(__xludf.DUMMYFUNCTION("""COMPUTED_VALUE"""),1)</f>
        <v>1</v>
      </c>
      <c r="AI58" s="2">
        <f ca="1">IFERROR(__xludf.DUMMYFUNCTION("""COMPUTED_VALUE"""),1)</f>
        <v>1</v>
      </c>
      <c r="AJ58" s="2">
        <f ca="1">IFERROR(__xludf.DUMMYFUNCTION("""COMPUTED_VALUE"""),1)</f>
        <v>1</v>
      </c>
      <c r="AK58" s="2">
        <f ca="1">IFERROR(__xludf.DUMMYFUNCTION("""COMPUTED_VALUE"""),1)</f>
        <v>1</v>
      </c>
      <c r="AL58" s="2">
        <f ca="1">IFERROR(__xludf.DUMMYFUNCTION("""COMPUTED_VALUE"""),1)</f>
        <v>1</v>
      </c>
      <c r="AM58" s="2">
        <f ca="1">IFERROR(__xludf.DUMMYFUNCTION("""COMPUTED_VALUE"""),1)</f>
        <v>1</v>
      </c>
      <c r="AN58" s="2">
        <f ca="1">IFERROR(__xludf.DUMMYFUNCTION("""COMPUTED_VALUE"""),1)</f>
        <v>1</v>
      </c>
      <c r="AO58" s="2">
        <f ca="1">IFERROR(__xludf.DUMMYFUNCTION("""COMPUTED_VALUE"""),1)</f>
        <v>1</v>
      </c>
      <c r="AP58" s="2">
        <f ca="1">IFERROR(__xludf.DUMMYFUNCTION("""COMPUTED_VALUE"""),1)</f>
        <v>1</v>
      </c>
      <c r="AQ58" s="2">
        <f ca="1">IFERROR(__xludf.DUMMYFUNCTION("""COMPUTED_VALUE"""),1)</f>
        <v>1</v>
      </c>
      <c r="AR58" s="2">
        <f ca="1">IFERROR(__xludf.DUMMYFUNCTION("""COMPUTED_VALUE"""),1)</f>
        <v>1</v>
      </c>
      <c r="AS58" s="2">
        <f ca="1">IFERROR(__xludf.DUMMYFUNCTION("""COMPUTED_VALUE"""),1)</f>
        <v>1</v>
      </c>
      <c r="AT58" s="2">
        <f ca="1">IFERROR(__xludf.DUMMYFUNCTION("""COMPUTED_VALUE"""),1)</f>
        <v>1</v>
      </c>
      <c r="AU58" s="2">
        <f ca="1">IFERROR(__xludf.DUMMYFUNCTION("""COMPUTED_VALUE"""),1)</f>
        <v>1</v>
      </c>
    </row>
    <row r="59" spans="1:47" ht="12.5" x14ac:dyDescent="0.25">
      <c r="A59" s="2" t="str">
        <f ca="1">IFERROR(__xludf.DUMMYFUNCTION("""COMPUTED_VALUE"""),"")</f>
        <v/>
      </c>
      <c r="B59" s="2" t="str">
        <f ca="1">IFERROR(__xludf.DUMMYFUNCTION("""COMPUTED_VALUE"""),"India")</f>
        <v>India</v>
      </c>
      <c r="C59" s="2">
        <f ca="1">IFERROR(__xludf.DUMMYFUNCTION("""COMPUTED_VALUE"""),21)</f>
        <v>21</v>
      </c>
      <c r="D59" s="2">
        <f ca="1">IFERROR(__xludf.DUMMYFUNCTION("""COMPUTED_VALUE"""),78)</f>
        <v>78</v>
      </c>
      <c r="E59" s="2">
        <f ca="1">IFERROR(__xludf.DUMMYFUNCTION("""COMPUTED_VALUE"""),0)</f>
        <v>0</v>
      </c>
      <c r="F59" s="2">
        <f ca="1">IFERROR(__xludf.DUMMYFUNCTION("""COMPUTED_VALUE"""),0)</f>
        <v>0</v>
      </c>
      <c r="G59" s="2">
        <f ca="1">IFERROR(__xludf.DUMMYFUNCTION("""COMPUTED_VALUE"""),0)</f>
        <v>0</v>
      </c>
      <c r="H59" s="2">
        <f ca="1">IFERROR(__xludf.DUMMYFUNCTION("""COMPUTED_VALUE"""),0)</f>
        <v>0</v>
      </c>
      <c r="I59" s="2">
        <f ca="1">IFERROR(__xludf.DUMMYFUNCTION("""COMPUTED_VALUE"""),0)</f>
        <v>0</v>
      </c>
      <c r="J59" s="2">
        <f ca="1">IFERROR(__xludf.DUMMYFUNCTION("""COMPUTED_VALUE"""),0)</f>
        <v>0</v>
      </c>
      <c r="K59" s="2">
        <f ca="1">IFERROR(__xludf.DUMMYFUNCTION("""COMPUTED_VALUE"""),0)</f>
        <v>0</v>
      </c>
      <c r="L59" s="2">
        <f ca="1">IFERROR(__xludf.DUMMYFUNCTION("""COMPUTED_VALUE"""),0)</f>
        <v>0</v>
      </c>
      <c r="M59" s="2">
        <f ca="1">IFERROR(__xludf.DUMMYFUNCTION("""COMPUTED_VALUE"""),0)</f>
        <v>0</v>
      </c>
      <c r="N59" s="2">
        <f ca="1">IFERROR(__xludf.DUMMYFUNCTION("""COMPUTED_VALUE"""),0)</f>
        <v>0</v>
      </c>
      <c r="O59" s="2">
        <f ca="1">IFERROR(__xludf.DUMMYFUNCTION("""COMPUTED_VALUE"""),0)</f>
        <v>0</v>
      </c>
      <c r="P59" s="2">
        <f ca="1">IFERROR(__xludf.DUMMYFUNCTION("""COMPUTED_VALUE"""),0)</f>
        <v>0</v>
      </c>
      <c r="Q59" s="2">
        <f ca="1">IFERROR(__xludf.DUMMYFUNCTION("""COMPUTED_VALUE"""),0)</f>
        <v>0</v>
      </c>
      <c r="R59" s="2">
        <f ca="1">IFERROR(__xludf.DUMMYFUNCTION("""COMPUTED_VALUE"""),0)</f>
        <v>0</v>
      </c>
      <c r="S59" s="2">
        <f ca="1">IFERROR(__xludf.DUMMYFUNCTION("""COMPUTED_VALUE"""),0)</f>
        <v>0</v>
      </c>
      <c r="T59" s="2">
        <f ca="1">IFERROR(__xludf.DUMMYFUNCTION("""COMPUTED_VALUE"""),0)</f>
        <v>0</v>
      </c>
      <c r="U59" s="2">
        <f ca="1">IFERROR(__xludf.DUMMYFUNCTION("""COMPUTED_VALUE"""),0)</f>
        <v>0</v>
      </c>
      <c r="V59" s="2">
        <f ca="1">IFERROR(__xludf.DUMMYFUNCTION("""COMPUTED_VALUE"""),0)</f>
        <v>0</v>
      </c>
      <c r="W59" s="2">
        <f ca="1">IFERROR(__xludf.DUMMYFUNCTION("""COMPUTED_VALUE"""),0)</f>
        <v>0</v>
      </c>
      <c r="X59" s="2">
        <f ca="1">IFERROR(__xludf.DUMMYFUNCTION("""COMPUTED_VALUE"""),0)</f>
        <v>0</v>
      </c>
      <c r="Y59" s="2">
        <f ca="1">IFERROR(__xludf.DUMMYFUNCTION("""COMPUTED_VALUE"""),0)</f>
        <v>0</v>
      </c>
      <c r="Z59" s="2">
        <f ca="1">IFERROR(__xludf.DUMMYFUNCTION("""COMPUTED_VALUE"""),0)</f>
        <v>0</v>
      </c>
      <c r="AA59" s="2">
        <f ca="1">IFERROR(__xludf.DUMMYFUNCTION("""COMPUTED_VALUE"""),0)</f>
        <v>0</v>
      </c>
      <c r="AB59" s="2">
        <f ca="1">IFERROR(__xludf.DUMMYFUNCTION("""COMPUTED_VALUE"""),0)</f>
        <v>0</v>
      </c>
      <c r="AC59" s="2">
        <f ca="1">IFERROR(__xludf.DUMMYFUNCTION("""COMPUTED_VALUE"""),0)</f>
        <v>0</v>
      </c>
      <c r="AD59" s="2">
        <f ca="1">IFERROR(__xludf.DUMMYFUNCTION("""COMPUTED_VALUE"""),0)</f>
        <v>0</v>
      </c>
      <c r="AE59" s="2">
        <f ca="1">IFERROR(__xludf.DUMMYFUNCTION("""COMPUTED_VALUE"""),0)</f>
        <v>0</v>
      </c>
      <c r="AF59" s="2">
        <f ca="1">IFERROR(__xludf.DUMMYFUNCTION("""COMPUTED_VALUE"""),0)</f>
        <v>0</v>
      </c>
      <c r="AG59" s="2">
        <f ca="1">IFERROR(__xludf.DUMMYFUNCTION("""COMPUTED_VALUE"""),0)</f>
        <v>0</v>
      </c>
      <c r="AH59" s="2">
        <f ca="1">IFERROR(__xludf.DUMMYFUNCTION("""COMPUTED_VALUE"""),0)</f>
        <v>0</v>
      </c>
      <c r="AI59" s="2">
        <f ca="1">IFERROR(__xludf.DUMMYFUNCTION("""COMPUTED_VALUE"""),0)</f>
        <v>0</v>
      </c>
      <c r="AJ59" s="2">
        <f ca="1">IFERROR(__xludf.DUMMYFUNCTION("""COMPUTED_VALUE"""),0)</f>
        <v>0</v>
      </c>
      <c r="AK59" s="2">
        <f ca="1">IFERROR(__xludf.DUMMYFUNCTION("""COMPUTED_VALUE"""),0)</f>
        <v>0</v>
      </c>
      <c r="AL59" s="2">
        <f ca="1">IFERROR(__xludf.DUMMYFUNCTION("""COMPUTED_VALUE"""),0)</f>
        <v>0</v>
      </c>
      <c r="AM59" s="2">
        <f ca="1">IFERROR(__xludf.DUMMYFUNCTION("""COMPUTED_VALUE"""),0)</f>
        <v>0</v>
      </c>
      <c r="AN59" s="2">
        <f ca="1">IFERROR(__xludf.DUMMYFUNCTION("""COMPUTED_VALUE"""),0)</f>
        <v>0</v>
      </c>
      <c r="AO59" s="2">
        <f ca="1">IFERROR(__xludf.DUMMYFUNCTION("""COMPUTED_VALUE"""),0)</f>
        <v>0</v>
      </c>
      <c r="AP59" s="2">
        <f ca="1">IFERROR(__xludf.DUMMYFUNCTION("""COMPUTED_VALUE"""),0)</f>
        <v>0</v>
      </c>
      <c r="AQ59" s="2">
        <f ca="1">IFERROR(__xludf.DUMMYFUNCTION("""COMPUTED_VALUE"""),0)</f>
        <v>0</v>
      </c>
      <c r="AR59" s="2">
        <f ca="1">IFERROR(__xludf.DUMMYFUNCTION("""COMPUTED_VALUE"""),0)</f>
        <v>0</v>
      </c>
      <c r="AS59" s="2">
        <f ca="1">IFERROR(__xludf.DUMMYFUNCTION("""COMPUTED_VALUE"""),0)</f>
        <v>0</v>
      </c>
      <c r="AT59" s="2">
        <f ca="1">IFERROR(__xludf.DUMMYFUNCTION("""COMPUTED_VALUE"""),0)</f>
        <v>0</v>
      </c>
      <c r="AU59" s="2">
        <f ca="1">IFERROR(__xludf.DUMMYFUNCTION("""COMPUTED_VALUE"""),0)</f>
        <v>0</v>
      </c>
    </row>
    <row r="60" spans="1:47" ht="12.5" x14ac:dyDescent="0.25">
      <c r="A60" s="2" t="str">
        <f ca="1">IFERROR(__xludf.DUMMYFUNCTION("""COMPUTED_VALUE"""),"London, ON")</f>
        <v>London, ON</v>
      </c>
      <c r="B60" s="2" t="str">
        <f ca="1">IFERROR(__xludf.DUMMYFUNCTION("""COMPUTED_VALUE"""),"Canada")</f>
        <v>Canada</v>
      </c>
      <c r="C60" s="2">
        <f ca="1">IFERROR(__xludf.DUMMYFUNCTION("""COMPUTED_VALUE"""),42.9849)</f>
        <v>42.984900000000003</v>
      </c>
      <c r="D60" s="2">
        <f ca="1">IFERROR(__xludf.DUMMYFUNCTION("""COMPUTED_VALUE"""),-81.2453)</f>
        <v>-81.2453</v>
      </c>
      <c r="E60" s="2">
        <f ca="1">IFERROR(__xludf.DUMMYFUNCTION("""COMPUTED_VALUE"""),0)</f>
        <v>0</v>
      </c>
      <c r="F60" s="2">
        <f ca="1">IFERROR(__xludf.DUMMYFUNCTION("""COMPUTED_VALUE"""),0)</f>
        <v>0</v>
      </c>
      <c r="G60" s="2">
        <f ca="1">IFERROR(__xludf.DUMMYFUNCTION("""COMPUTED_VALUE"""),0)</f>
        <v>0</v>
      </c>
      <c r="H60" s="2">
        <f ca="1">IFERROR(__xludf.DUMMYFUNCTION("""COMPUTED_VALUE"""),0)</f>
        <v>0</v>
      </c>
      <c r="I60" s="2">
        <f ca="1">IFERROR(__xludf.DUMMYFUNCTION("""COMPUTED_VALUE"""),0)</f>
        <v>0</v>
      </c>
      <c r="J60" s="2">
        <f ca="1">IFERROR(__xludf.DUMMYFUNCTION("""COMPUTED_VALUE"""),0)</f>
        <v>0</v>
      </c>
      <c r="K60" s="2">
        <f ca="1">IFERROR(__xludf.DUMMYFUNCTION("""COMPUTED_VALUE"""),0)</f>
        <v>0</v>
      </c>
      <c r="L60" s="2">
        <f ca="1">IFERROR(__xludf.DUMMYFUNCTION("""COMPUTED_VALUE"""),0)</f>
        <v>0</v>
      </c>
      <c r="M60" s="2">
        <f ca="1">IFERROR(__xludf.DUMMYFUNCTION("""COMPUTED_VALUE"""),0)</f>
        <v>0</v>
      </c>
      <c r="N60" s="2">
        <f ca="1">IFERROR(__xludf.DUMMYFUNCTION("""COMPUTED_VALUE"""),0)</f>
        <v>0</v>
      </c>
      <c r="O60" s="2">
        <f ca="1">IFERROR(__xludf.DUMMYFUNCTION("""COMPUTED_VALUE"""),0)</f>
        <v>0</v>
      </c>
      <c r="P60" s="2">
        <f ca="1">IFERROR(__xludf.DUMMYFUNCTION("""COMPUTED_VALUE"""),0)</f>
        <v>0</v>
      </c>
      <c r="Q60" s="2">
        <f ca="1">IFERROR(__xludf.DUMMYFUNCTION("""COMPUTED_VALUE"""),0)</f>
        <v>0</v>
      </c>
      <c r="R60" s="2">
        <f ca="1">IFERROR(__xludf.DUMMYFUNCTION("""COMPUTED_VALUE"""),0)</f>
        <v>0</v>
      </c>
      <c r="S60" s="2">
        <f ca="1">IFERROR(__xludf.DUMMYFUNCTION("""COMPUTED_VALUE"""),0)</f>
        <v>0</v>
      </c>
      <c r="T60" s="2">
        <f ca="1">IFERROR(__xludf.DUMMYFUNCTION("""COMPUTED_VALUE"""),0)</f>
        <v>0</v>
      </c>
      <c r="U60" s="2">
        <f ca="1">IFERROR(__xludf.DUMMYFUNCTION("""COMPUTED_VALUE"""),0)</f>
        <v>0</v>
      </c>
      <c r="V60" s="2">
        <f ca="1">IFERROR(__xludf.DUMMYFUNCTION("""COMPUTED_VALUE"""),0)</f>
        <v>0</v>
      </c>
      <c r="W60" s="2">
        <f ca="1">IFERROR(__xludf.DUMMYFUNCTION("""COMPUTED_VALUE"""),0)</f>
        <v>0</v>
      </c>
      <c r="X60" s="2">
        <f ca="1">IFERROR(__xludf.DUMMYFUNCTION("""COMPUTED_VALUE"""),0)</f>
        <v>0</v>
      </c>
      <c r="Y60" s="2">
        <f ca="1">IFERROR(__xludf.DUMMYFUNCTION("""COMPUTED_VALUE"""),0)</f>
        <v>0</v>
      </c>
      <c r="Z60" s="2">
        <f ca="1">IFERROR(__xludf.DUMMYFUNCTION("""COMPUTED_VALUE"""),0)</f>
        <v>0</v>
      </c>
      <c r="AA60" s="2">
        <f ca="1">IFERROR(__xludf.DUMMYFUNCTION("""COMPUTED_VALUE"""),0)</f>
        <v>0</v>
      </c>
      <c r="AB60" s="2">
        <f ca="1">IFERROR(__xludf.DUMMYFUNCTION("""COMPUTED_VALUE"""),0)</f>
        <v>0</v>
      </c>
      <c r="AC60" s="2">
        <f ca="1">IFERROR(__xludf.DUMMYFUNCTION("""COMPUTED_VALUE"""),0)</f>
        <v>0</v>
      </c>
      <c r="AD60" s="2">
        <f ca="1">IFERROR(__xludf.DUMMYFUNCTION("""COMPUTED_VALUE"""),0)</f>
        <v>0</v>
      </c>
      <c r="AE60" s="2">
        <f ca="1">IFERROR(__xludf.DUMMYFUNCTION("""COMPUTED_VALUE"""),0)</f>
        <v>0</v>
      </c>
      <c r="AF60" s="2">
        <f ca="1">IFERROR(__xludf.DUMMYFUNCTION("""COMPUTED_VALUE"""),0)</f>
        <v>0</v>
      </c>
      <c r="AG60" s="2">
        <f ca="1">IFERROR(__xludf.DUMMYFUNCTION("""COMPUTED_VALUE"""),0)</f>
        <v>0</v>
      </c>
      <c r="AH60" s="2">
        <f ca="1">IFERROR(__xludf.DUMMYFUNCTION("""COMPUTED_VALUE"""),0)</f>
        <v>0</v>
      </c>
      <c r="AI60" s="2">
        <f ca="1">IFERROR(__xludf.DUMMYFUNCTION("""COMPUTED_VALUE"""),0)</f>
        <v>0</v>
      </c>
      <c r="AJ60" s="2">
        <f ca="1">IFERROR(__xludf.DUMMYFUNCTION("""COMPUTED_VALUE"""),0)</f>
        <v>0</v>
      </c>
      <c r="AK60" s="2">
        <f ca="1">IFERROR(__xludf.DUMMYFUNCTION("""COMPUTED_VALUE"""),0)</f>
        <v>0</v>
      </c>
      <c r="AL60" s="2">
        <f ca="1">IFERROR(__xludf.DUMMYFUNCTION("""COMPUTED_VALUE"""),0)</f>
        <v>0</v>
      </c>
      <c r="AM60" s="2">
        <f ca="1">IFERROR(__xludf.DUMMYFUNCTION("""COMPUTED_VALUE"""),0)</f>
        <v>0</v>
      </c>
      <c r="AN60" s="2">
        <f ca="1">IFERROR(__xludf.DUMMYFUNCTION("""COMPUTED_VALUE"""),0)</f>
        <v>0</v>
      </c>
      <c r="AO60" s="2">
        <f ca="1">IFERROR(__xludf.DUMMYFUNCTION("""COMPUTED_VALUE"""),0)</f>
        <v>0</v>
      </c>
      <c r="AP60" s="2">
        <f ca="1">IFERROR(__xludf.DUMMYFUNCTION("""COMPUTED_VALUE"""),0)</f>
        <v>0</v>
      </c>
      <c r="AQ60" s="2">
        <f ca="1">IFERROR(__xludf.DUMMYFUNCTION("""COMPUTED_VALUE"""),0)</f>
        <v>0</v>
      </c>
      <c r="AR60" s="2">
        <f ca="1">IFERROR(__xludf.DUMMYFUNCTION("""COMPUTED_VALUE"""),0)</f>
        <v>0</v>
      </c>
      <c r="AS60" s="2">
        <f ca="1">IFERROR(__xludf.DUMMYFUNCTION("""COMPUTED_VALUE"""),0)</f>
        <v>0</v>
      </c>
      <c r="AT60" s="2">
        <f ca="1">IFERROR(__xludf.DUMMYFUNCTION("""COMPUTED_VALUE"""),0)</f>
        <v>0</v>
      </c>
      <c r="AU60" s="2">
        <f ca="1">IFERROR(__xludf.DUMMYFUNCTION("""COMPUTED_VALUE"""),0)</f>
        <v>0</v>
      </c>
    </row>
    <row r="61" spans="1:47" ht="12.5" x14ac:dyDescent="0.25">
      <c r="A61" s="2" t="str">
        <f ca="1">IFERROR(__xludf.DUMMYFUNCTION("""COMPUTED_VALUE"""),"")</f>
        <v/>
      </c>
      <c r="B61" s="2" t="str">
        <f ca="1">IFERROR(__xludf.DUMMYFUNCTION("""COMPUTED_VALUE"""),"Italy")</f>
        <v>Italy</v>
      </c>
      <c r="C61" s="2">
        <f ca="1">IFERROR(__xludf.DUMMYFUNCTION("""COMPUTED_VALUE"""),43)</f>
        <v>43</v>
      </c>
      <c r="D61" s="2">
        <f ca="1">IFERROR(__xludf.DUMMYFUNCTION("""COMPUTED_VALUE"""),12)</f>
        <v>12</v>
      </c>
      <c r="E61" s="2">
        <f ca="1">IFERROR(__xludf.DUMMYFUNCTION("""COMPUTED_VALUE"""),0)</f>
        <v>0</v>
      </c>
      <c r="F61" s="2">
        <f ca="1">IFERROR(__xludf.DUMMYFUNCTION("""COMPUTED_VALUE"""),0)</f>
        <v>0</v>
      </c>
      <c r="G61" s="2">
        <f ca="1">IFERROR(__xludf.DUMMYFUNCTION("""COMPUTED_VALUE"""),0)</f>
        <v>0</v>
      </c>
      <c r="H61" s="2">
        <f ca="1">IFERROR(__xludf.DUMMYFUNCTION("""COMPUTED_VALUE"""),0)</f>
        <v>0</v>
      </c>
      <c r="I61" s="2">
        <f ca="1">IFERROR(__xludf.DUMMYFUNCTION("""COMPUTED_VALUE"""),0)</f>
        <v>0</v>
      </c>
      <c r="J61" s="2">
        <f ca="1">IFERROR(__xludf.DUMMYFUNCTION("""COMPUTED_VALUE"""),0)</f>
        <v>0</v>
      </c>
      <c r="K61" s="2">
        <f ca="1">IFERROR(__xludf.DUMMYFUNCTION("""COMPUTED_VALUE"""),0)</f>
        <v>0</v>
      </c>
      <c r="L61" s="2">
        <f ca="1">IFERROR(__xludf.DUMMYFUNCTION("""COMPUTED_VALUE"""),0)</f>
        <v>0</v>
      </c>
      <c r="M61" s="2">
        <f ca="1">IFERROR(__xludf.DUMMYFUNCTION("""COMPUTED_VALUE"""),0)</f>
        <v>0</v>
      </c>
      <c r="N61" s="2">
        <f ca="1">IFERROR(__xludf.DUMMYFUNCTION("""COMPUTED_VALUE"""),0)</f>
        <v>0</v>
      </c>
      <c r="O61" s="2">
        <f ca="1">IFERROR(__xludf.DUMMYFUNCTION("""COMPUTED_VALUE"""),0)</f>
        <v>0</v>
      </c>
      <c r="P61" s="2">
        <f ca="1">IFERROR(__xludf.DUMMYFUNCTION("""COMPUTED_VALUE"""),0)</f>
        <v>0</v>
      </c>
      <c r="Q61" s="2">
        <f ca="1">IFERROR(__xludf.DUMMYFUNCTION("""COMPUTED_VALUE"""),0)</f>
        <v>0</v>
      </c>
      <c r="R61" s="2">
        <f ca="1">IFERROR(__xludf.DUMMYFUNCTION("""COMPUTED_VALUE"""),0)</f>
        <v>0</v>
      </c>
      <c r="S61" s="2">
        <f ca="1">IFERROR(__xludf.DUMMYFUNCTION("""COMPUTED_VALUE"""),0)</f>
        <v>0</v>
      </c>
      <c r="T61" s="2">
        <f ca="1">IFERROR(__xludf.DUMMYFUNCTION("""COMPUTED_VALUE"""),0)</f>
        <v>0</v>
      </c>
      <c r="U61" s="2">
        <f ca="1">IFERROR(__xludf.DUMMYFUNCTION("""COMPUTED_VALUE"""),0)</f>
        <v>0</v>
      </c>
      <c r="V61" s="2">
        <f ca="1">IFERROR(__xludf.DUMMYFUNCTION("""COMPUTED_VALUE"""),0)</f>
        <v>0</v>
      </c>
      <c r="W61" s="2">
        <f ca="1">IFERROR(__xludf.DUMMYFUNCTION("""COMPUTED_VALUE"""),0)</f>
        <v>0</v>
      </c>
      <c r="X61" s="2">
        <f ca="1">IFERROR(__xludf.DUMMYFUNCTION("""COMPUTED_VALUE"""),0)</f>
        <v>0</v>
      </c>
      <c r="Y61" s="2">
        <f ca="1">IFERROR(__xludf.DUMMYFUNCTION("""COMPUTED_VALUE"""),0)</f>
        <v>0</v>
      </c>
      <c r="Z61" s="2">
        <f ca="1">IFERROR(__xludf.DUMMYFUNCTION("""COMPUTED_VALUE"""),0)</f>
        <v>0</v>
      </c>
      <c r="AA61" s="2">
        <f ca="1">IFERROR(__xludf.DUMMYFUNCTION("""COMPUTED_VALUE"""),0)</f>
        <v>0</v>
      </c>
      <c r="AB61" s="2">
        <f ca="1">IFERROR(__xludf.DUMMYFUNCTION("""COMPUTED_VALUE"""),0)</f>
        <v>0</v>
      </c>
      <c r="AC61" s="2">
        <f ca="1">IFERROR(__xludf.DUMMYFUNCTION("""COMPUTED_VALUE"""),0)</f>
        <v>0</v>
      </c>
      <c r="AD61" s="2">
        <f ca="1">IFERROR(__xludf.DUMMYFUNCTION("""COMPUTED_VALUE"""),0)</f>
        <v>0</v>
      </c>
      <c r="AE61" s="2">
        <f ca="1">IFERROR(__xludf.DUMMYFUNCTION("""COMPUTED_VALUE"""),0)</f>
        <v>0</v>
      </c>
      <c r="AF61" s="2">
        <f ca="1">IFERROR(__xludf.DUMMYFUNCTION("""COMPUTED_VALUE"""),0)</f>
        <v>0</v>
      </c>
      <c r="AG61" s="2">
        <f ca="1">IFERROR(__xludf.DUMMYFUNCTION("""COMPUTED_VALUE"""),0)</f>
        <v>0</v>
      </c>
      <c r="AH61" s="2">
        <f ca="1">IFERROR(__xludf.DUMMYFUNCTION("""COMPUTED_VALUE"""),0)</f>
        <v>0</v>
      </c>
      <c r="AI61" s="2">
        <f ca="1">IFERROR(__xludf.DUMMYFUNCTION("""COMPUTED_VALUE"""),1)</f>
        <v>1</v>
      </c>
      <c r="AJ61" s="2">
        <f ca="1">IFERROR(__xludf.DUMMYFUNCTION("""COMPUTED_VALUE"""),2)</f>
        <v>2</v>
      </c>
      <c r="AK61" s="2">
        <f ca="1">IFERROR(__xludf.DUMMYFUNCTION("""COMPUTED_VALUE"""),3)</f>
        <v>3</v>
      </c>
      <c r="AL61" s="2">
        <f ca="1">IFERROR(__xludf.DUMMYFUNCTION("""COMPUTED_VALUE"""),7)</f>
        <v>7</v>
      </c>
      <c r="AM61" s="2">
        <f ca="1">IFERROR(__xludf.DUMMYFUNCTION("""COMPUTED_VALUE"""),10)</f>
        <v>10</v>
      </c>
      <c r="AN61" s="2">
        <f ca="1">IFERROR(__xludf.DUMMYFUNCTION("""COMPUTED_VALUE"""),12)</f>
        <v>12</v>
      </c>
      <c r="AO61" s="2">
        <f ca="1">IFERROR(__xludf.DUMMYFUNCTION("""COMPUTED_VALUE"""),17)</f>
        <v>17</v>
      </c>
      <c r="AP61" s="2">
        <f ca="1">IFERROR(__xludf.DUMMYFUNCTION("""COMPUTED_VALUE"""),21)</f>
        <v>21</v>
      </c>
      <c r="AQ61" s="2">
        <f ca="1">IFERROR(__xludf.DUMMYFUNCTION("""COMPUTED_VALUE"""),29)</f>
        <v>29</v>
      </c>
      <c r="AR61" s="2">
        <f ca="1">IFERROR(__xludf.DUMMYFUNCTION("""COMPUTED_VALUE"""),34)</f>
        <v>34</v>
      </c>
      <c r="AS61" s="2">
        <f ca="1">IFERROR(__xludf.DUMMYFUNCTION("""COMPUTED_VALUE"""),52)</f>
        <v>52</v>
      </c>
      <c r="AT61" s="2">
        <f ca="1">IFERROR(__xludf.DUMMYFUNCTION("""COMPUTED_VALUE"""),79)</f>
        <v>79</v>
      </c>
      <c r="AU61" s="2">
        <f ca="1">IFERROR(__xludf.DUMMYFUNCTION("""COMPUTED_VALUE"""),107)</f>
        <v>107</v>
      </c>
    </row>
    <row r="62" spans="1:47" ht="12.5" x14ac:dyDescent="0.25">
      <c r="A62" s="2" t="str">
        <f ca="1">IFERROR(__xludf.DUMMYFUNCTION("""COMPUTED_VALUE"""),"")</f>
        <v/>
      </c>
      <c r="B62" s="2" t="str">
        <f ca="1">IFERROR(__xludf.DUMMYFUNCTION("""COMPUTED_VALUE"""),"UK")</f>
        <v>UK</v>
      </c>
      <c r="C62" s="2">
        <f ca="1">IFERROR(__xludf.DUMMYFUNCTION("""COMPUTED_VALUE"""),55)</f>
        <v>55</v>
      </c>
      <c r="D62" s="2">
        <f ca="1">IFERROR(__xludf.DUMMYFUNCTION("""COMPUTED_VALUE"""),-3)</f>
        <v>-3</v>
      </c>
      <c r="E62" s="2">
        <f ca="1">IFERROR(__xludf.DUMMYFUNCTION("""COMPUTED_VALUE"""),0)</f>
        <v>0</v>
      </c>
      <c r="F62" s="2">
        <f ca="1">IFERROR(__xludf.DUMMYFUNCTION("""COMPUTED_VALUE"""),0)</f>
        <v>0</v>
      </c>
      <c r="G62" s="2">
        <f ca="1">IFERROR(__xludf.DUMMYFUNCTION("""COMPUTED_VALUE"""),0)</f>
        <v>0</v>
      </c>
      <c r="H62" s="2">
        <f ca="1">IFERROR(__xludf.DUMMYFUNCTION("""COMPUTED_VALUE"""),0)</f>
        <v>0</v>
      </c>
      <c r="I62" s="2">
        <f ca="1">IFERROR(__xludf.DUMMYFUNCTION("""COMPUTED_VALUE"""),0)</f>
        <v>0</v>
      </c>
      <c r="J62" s="2">
        <f ca="1">IFERROR(__xludf.DUMMYFUNCTION("""COMPUTED_VALUE"""),0)</f>
        <v>0</v>
      </c>
      <c r="K62" s="2">
        <f ca="1">IFERROR(__xludf.DUMMYFUNCTION("""COMPUTED_VALUE"""),0)</f>
        <v>0</v>
      </c>
      <c r="L62" s="2">
        <f ca="1">IFERROR(__xludf.DUMMYFUNCTION("""COMPUTED_VALUE"""),0)</f>
        <v>0</v>
      </c>
      <c r="M62" s="2">
        <f ca="1">IFERROR(__xludf.DUMMYFUNCTION("""COMPUTED_VALUE"""),0)</f>
        <v>0</v>
      </c>
      <c r="N62" s="2">
        <f ca="1">IFERROR(__xludf.DUMMYFUNCTION("""COMPUTED_VALUE"""),0)</f>
        <v>0</v>
      </c>
      <c r="O62" s="2">
        <f ca="1">IFERROR(__xludf.DUMMYFUNCTION("""COMPUTED_VALUE"""),0)</f>
        <v>0</v>
      </c>
      <c r="P62" s="2">
        <f ca="1">IFERROR(__xludf.DUMMYFUNCTION("""COMPUTED_VALUE"""),0)</f>
        <v>0</v>
      </c>
      <c r="Q62" s="2">
        <f ca="1">IFERROR(__xludf.DUMMYFUNCTION("""COMPUTED_VALUE"""),0)</f>
        <v>0</v>
      </c>
      <c r="R62" s="2">
        <f ca="1">IFERROR(__xludf.DUMMYFUNCTION("""COMPUTED_VALUE"""),0)</f>
        <v>0</v>
      </c>
      <c r="S62" s="2">
        <f ca="1">IFERROR(__xludf.DUMMYFUNCTION("""COMPUTED_VALUE"""),0)</f>
        <v>0</v>
      </c>
      <c r="T62" s="2">
        <f ca="1">IFERROR(__xludf.DUMMYFUNCTION("""COMPUTED_VALUE"""),0)</f>
        <v>0</v>
      </c>
      <c r="U62" s="2">
        <f ca="1">IFERROR(__xludf.DUMMYFUNCTION("""COMPUTED_VALUE"""),0)</f>
        <v>0</v>
      </c>
      <c r="V62" s="2">
        <f ca="1">IFERROR(__xludf.DUMMYFUNCTION("""COMPUTED_VALUE"""),0)</f>
        <v>0</v>
      </c>
      <c r="W62" s="2">
        <f ca="1">IFERROR(__xludf.DUMMYFUNCTION("""COMPUTED_VALUE"""),0)</f>
        <v>0</v>
      </c>
      <c r="X62" s="2">
        <f ca="1">IFERROR(__xludf.DUMMYFUNCTION("""COMPUTED_VALUE"""),0)</f>
        <v>0</v>
      </c>
      <c r="Y62" s="2">
        <f ca="1">IFERROR(__xludf.DUMMYFUNCTION("""COMPUTED_VALUE"""),0)</f>
        <v>0</v>
      </c>
      <c r="Z62" s="2">
        <f ca="1">IFERROR(__xludf.DUMMYFUNCTION("""COMPUTED_VALUE"""),0)</f>
        <v>0</v>
      </c>
      <c r="AA62" s="2">
        <f ca="1">IFERROR(__xludf.DUMMYFUNCTION("""COMPUTED_VALUE"""),0)</f>
        <v>0</v>
      </c>
      <c r="AB62" s="2">
        <f ca="1">IFERROR(__xludf.DUMMYFUNCTION("""COMPUTED_VALUE"""),0)</f>
        <v>0</v>
      </c>
      <c r="AC62" s="2">
        <f ca="1">IFERROR(__xludf.DUMMYFUNCTION("""COMPUTED_VALUE"""),0)</f>
        <v>0</v>
      </c>
      <c r="AD62" s="2">
        <f ca="1">IFERROR(__xludf.DUMMYFUNCTION("""COMPUTED_VALUE"""),0)</f>
        <v>0</v>
      </c>
      <c r="AE62" s="2">
        <f ca="1">IFERROR(__xludf.DUMMYFUNCTION("""COMPUTED_VALUE"""),0)</f>
        <v>0</v>
      </c>
      <c r="AF62" s="2">
        <f ca="1">IFERROR(__xludf.DUMMYFUNCTION("""COMPUTED_VALUE"""),0)</f>
        <v>0</v>
      </c>
      <c r="AG62" s="2">
        <f ca="1">IFERROR(__xludf.DUMMYFUNCTION("""COMPUTED_VALUE"""),0)</f>
        <v>0</v>
      </c>
      <c r="AH62" s="2">
        <f ca="1">IFERROR(__xludf.DUMMYFUNCTION("""COMPUTED_VALUE"""),0)</f>
        <v>0</v>
      </c>
      <c r="AI62" s="2">
        <f ca="1">IFERROR(__xludf.DUMMYFUNCTION("""COMPUTED_VALUE"""),0)</f>
        <v>0</v>
      </c>
      <c r="AJ62" s="2">
        <f ca="1">IFERROR(__xludf.DUMMYFUNCTION("""COMPUTED_VALUE"""),0)</f>
        <v>0</v>
      </c>
      <c r="AK62" s="2">
        <f ca="1">IFERROR(__xludf.DUMMYFUNCTION("""COMPUTED_VALUE"""),0)</f>
        <v>0</v>
      </c>
      <c r="AL62" s="2">
        <f ca="1">IFERROR(__xludf.DUMMYFUNCTION("""COMPUTED_VALUE"""),0)</f>
        <v>0</v>
      </c>
      <c r="AM62" s="2">
        <f ca="1">IFERROR(__xludf.DUMMYFUNCTION("""COMPUTED_VALUE"""),0)</f>
        <v>0</v>
      </c>
      <c r="AN62" s="2">
        <f ca="1">IFERROR(__xludf.DUMMYFUNCTION("""COMPUTED_VALUE"""),0)</f>
        <v>0</v>
      </c>
      <c r="AO62" s="2">
        <f ca="1">IFERROR(__xludf.DUMMYFUNCTION("""COMPUTED_VALUE"""),0)</f>
        <v>0</v>
      </c>
      <c r="AP62" s="2">
        <f ca="1">IFERROR(__xludf.DUMMYFUNCTION("""COMPUTED_VALUE"""),0)</f>
        <v>0</v>
      </c>
      <c r="AQ62" s="2">
        <f ca="1">IFERROR(__xludf.DUMMYFUNCTION("""COMPUTED_VALUE"""),0)</f>
        <v>0</v>
      </c>
      <c r="AR62" s="2">
        <f ca="1">IFERROR(__xludf.DUMMYFUNCTION("""COMPUTED_VALUE"""),0)</f>
        <v>0</v>
      </c>
      <c r="AS62" s="2">
        <f ca="1">IFERROR(__xludf.DUMMYFUNCTION("""COMPUTED_VALUE"""),0)</f>
        <v>0</v>
      </c>
      <c r="AT62" s="2">
        <f ca="1">IFERROR(__xludf.DUMMYFUNCTION("""COMPUTED_VALUE"""),0)</f>
        <v>0</v>
      </c>
      <c r="AU62" s="2">
        <f ca="1">IFERROR(__xludf.DUMMYFUNCTION("""COMPUTED_VALUE"""),0)</f>
        <v>0</v>
      </c>
    </row>
    <row r="63" spans="1:47" ht="12.5" x14ac:dyDescent="0.25">
      <c r="A63" s="2" t="str">
        <f ca="1">IFERROR(__xludf.DUMMYFUNCTION("""COMPUTED_VALUE"""),"")</f>
        <v/>
      </c>
      <c r="B63" s="2" t="str">
        <f ca="1">IFERROR(__xludf.DUMMYFUNCTION("""COMPUTED_VALUE"""),"Russia")</f>
        <v>Russia</v>
      </c>
      <c r="C63" s="2">
        <f ca="1">IFERROR(__xludf.DUMMYFUNCTION("""COMPUTED_VALUE"""),60)</f>
        <v>60</v>
      </c>
      <c r="D63" s="2">
        <f ca="1">IFERROR(__xludf.DUMMYFUNCTION("""COMPUTED_VALUE"""),90)</f>
        <v>90</v>
      </c>
      <c r="E63" s="2">
        <f ca="1">IFERROR(__xludf.DUMMYFUNCTION("""COMPUTED_VALUE"""),0)</f>
        <v>0</v>
      </c>
      <c r="F63" s="2">
        <f ca="1">IFERROR(__xludf.DUMMYFUNCTION("""COMPUTED_VALUE"""),0)</f>
        <v>0</v>
      </c>
      <c r="G63" s="2">
        <f ca="1">IFERROR(__xludf.DUMMYFUNCTION("""COMPUTED_VALUE"""),0)</f>
        <v>0</v>
      </c>
      <c r="H63" s="2">
        <f ca="1">IFERROR(__xludf.DUMMYFUNCTION("""COMPUTED_VALUE"""),0)</f>
        <v>0</v>
      </c>
      <c r="I63" s="2">
        <f ca="1">IFERROR(__xludf.DUMMYFUNCTION("""COMPUTED_VALUE"""),0)</f>
        <v>0</v>
      </c>
      <c r="J63" s="2">
        <f ca="1">IFERROR(__xludf.DUMMYFUNCTION("""COMPUTED_VALUE"""),0)</f>
        <v>0</v>
      </c>
      <c r="K63" s="2">
        <f ca="1">IFERROR(__xludf.DUMMYFUNCTION("""COMPUTED_VALUE"""),0)</f>
        <v>0</v>
      </c>
      <c r="L63" s="2">
        <f ca="1">IFERROR(__xludf.DUMMYFUNCTION("""COMPUTED_VALUE"""),0)</f>
        <v>0</v>
      </c>
      <c r="M63" s="2">
        <f ca="1">IFERROR(__xludf.DUMMYFUNCTION("""COMPUTED_VALUE"""),0)</f>
        <v>0</v>
      </c>
      <c r="N63" s="2">
        <f ca="1">IFERROR(__xludf.DUMMYFUNCTION("""COMPUTED_VALUE"""),0)</f>
        <v>0</v>
      </c>
      <c r="O63" s="2">
        <f ca="1">IFERROR(__xludf.DUMMYFUNCTION("""COMPUTED_VALUE"""),0)</f>
        <v>0</v>
      </c>
      <c r="P63" s="2">
        <f ca="1">IFERROR(__xludf.DUMMYFUNCTION("""COMPUTED_VALUE"""),0)</f>
        <v>0</v>
      </c>
      <c r="Q63" s="2">
        <f ca="1">IFERROR(__xludf.DUMMYFUNCTION("""COMPUTED_VALUE"""),0)</f>
        <v>0</v>
      </c>
      <c r="R63" s="2">
        <f ca="1">IFERROR(__xludf.DUMMYFUNCTION("""COMPUTED_VALUE"""),0)</f>
        <v>0</v>
      </c>
      <c r="S63" s="2">
        <f ca="1">IFERROR(__xludf.DUMMYFUNCTION("""COMPUTED_VALUE"""),0)</f>
        <v>0</v>
      </c>
      <c r="T63" s="2">
        <f ca="1">IFERROR(__xludf.DUMMYFUNCTION("""COMPUTED_VALUE"""),0)</f>
        <v>0</v>
      </c>
      <c r="U63" s="2">
        <f ca="1">IFERROR(__xludf.DUMMYFUNCTION("""COMPUTED_VALUE"""),0)</f>
        <v>0</v>
      </c>
      <c r="V63" s="2">
        <f ca="1">IFERROR(__xludf.DUMMYFUNCTION("""COMPUTED_VALUE"""),0)</f>
        <v>0</v>
      </c>
      <c r="W63" s="2">
        <f ca="1">IFERROR(__xludf.DUMMYFUNCTION("""COMPUTED_VALUE"""),0)</f>
        <v>0</v>
      </c>
      <c r="X63" s="2">
        <f ca="1">IFERROR(__xludf.DUMMYFUNCTION("""COMPUTED_VALUE"""),0)</f>
        <v>0</v>
      </c>
      <c r="Y63" s="2">
        <f ca="1">IFERROR(__xludf.DUMMYFUNCTION("""COMPUTED_VALUE"""),0)</f>
        <v>0</v>
      </c>
      <c r="Z63" s="2">
        <f ca="1">IFERROR(__xludf.DUMMYFUNCTION("""COMPUTED_VALUE"""),0)</f>
        <v>0</v>
      </c>
      <c r="AA63" s="2">
        <f ca="1">IFERROR(__xludf.DUMMYFUNCTION("""COMPUTED_VALUE"""),0)</f>
        <v>0</v>
      </c>
      <c r="AB63" s="2">
        <f ca="1">IFERROR(__xludf.DUMMYFUNCTION("""COMPUTED_VALUE"""),0)</f>
        <v>0</v>
      </c>
      <c r="AC63" s="2">
        <f ca="1">IFERROR(__xludf.DUMMYFUNCTION("""COMPUTED_VALUE"""),0)</f>
        <v>0</v>
      </c>
      <c r="AD63" s="2">
        <f ca="1">IFERROR(__xludf.DUMMYFUNCTION("""COMPUTED_VALUE"""),0)</f>
        <v>0</v>
      </c>
      <c r="AE63" s="2">
        <f ca="1">IFERROR(__xludf.DUMMYFUNCTION("""COMPUTED_VALUE"""),0)</f>
        <v>0</v>
      </c>
      <c r="AF63" s="2">
        <f ca="1">IFERROR(__xludf.DUMMYFUNCTION("""COMPUTED_VALUE"""),0)</f>
        <v>0</v>
      </c>
      <c r="AG63" s="2">
        <f ca="1">IFERROR(__xludf.DUMMYFUNCTION("""COMPUTED_VALUE"""),0)</f>
        <v>0</v>
      </c>
      <c r="AH63" s="2">
        <f ca="1">IFERROR(__xludf.DUMMYFUNCTION("""COMPUTED_VALUE"""),0)</f>
        <v>0</v>
      </c>
      <c r="AI63" s="2">
        <f ca="1">IFERROR(__xludf.DUMMYFUNCTION("""COMPUTED_VALUE"""),0)</f>
        <v>0</v>
      </c>
      <c r="AJ63" s="2">
        <f ca="1">IFERROR(__xludf.DUMMYFUNCTION("""COMPUTED_VALUE"""),0)</f>
        <v>0</v>
      </c>
      <c r="AK63" s="2">
        <f ca="1">IFERROR(__xludf.DUMMYFUNCTION("""COMPUTED_VALUE"""),0)</f>
        <v>0</v>
      </c>
      <c r="AL63" s="2">
        <f ca="1">IFERROR(__xludf.DUMMYFUNCTION("""COMPUTED_VALUE"""),0)</f>
        <v>0</v>
      </c>
      <c r="AM63" s="2">
        <f ca="1">IFERROR(__xludf.DUMMYFUNCTION("""COMPUTED_VALUE"""),0)</f>
        <v>0</v>
      </c>
      <c r="AN63" s="2">
        <f ca="1">IFERROR(__xludf.DUMMYFUNCTION("""COMPUTED_VALUE"""),0)</f>
        <v>0</v>
      </c>
      <c r="AO63" s="2">
        <f ca="1">IFERROR(__xludf.DUMMYFUNCTION("""COMPUTED_VALUE"""),0)</f>
        <v>0</v>
      </c>
      <c r="AP63" s="2">
        <f ca="1">IFERROR(__xludf.DUMMYFUNCTION("""COMPUTED_VALUE"""),0)</f>
        <v>0</v>
      </c>
      <c r="AQ63" s="2">
        <f ca="1">IFERROR(__xludf.DUMMYFUNCTION("""COMPUTED_VALUE"""),0)</f>
        <v>0</v>
      </c>
      <c r="AR63" s="2">
        <f ca="1">IFERROR(__xludf.DUMMYFUNCTION("""COMPUTED_VALUE"""),0)</f>
        <v>0</v>
      </c>
      <c r="AS63" s="2">
        <f ca="1">IFERROR(__xludf.DUMMYFUNCTION("""COMPUTED_VALUE"""),0)</f>
        <v>0</v>
      </c>
      <c r="AT63" s="2">
        <f ca="1">IFERROR(__xludf.DUMMYFUNCTION("""COMPUTED_VALUE"""),0)</f>
        <v>0</v>
      </c>
      <c r="AU63" s="2">
        <f ca="1">IFERROR(__xludf.DUMMYFUNCTION("""COMPUTED_VALUE"""),0)</f>
        <v>0</v>
      </c>
    </row>
    <row r="64" spans="1:47" ht="12.5" x14ac:dyDescent="0.25">
      <c r="A64" s="2" t="str">
        <f ca="1">IFERROR(__xludf.DUMMYFUNCTION("""COMPUTED_VALUE"""),"")</f>
        <v/>
      </c>
      <c r="B64" s="2" t="str">
        <f ca="1">IFERROR(__xludf.DUMMYFUNCTION("""COMPUTED_VALUE"""),"Sweden")</f>
        <v>Sweden</v>
      </c>
      <c r="C64" s="2">
        <f ca="1">IFERROR(__xludf.DUMMYFUNCTION("""COMPUTED_VALUE"""),63)</f>
        <v>63</v>
      </c>
      <c r="D64" s="2">
        <f ca="1">IFERROR(__xludf.DUMMYFUNCTION("""COMPUTED_VALUE"""),16)</f>
        <v>16</v>
      </c>
      <c r="E64" s="2">
        <f ca="1">IFERROR(__xludf.DUMMYFUNCTION("""COMPUTED_VALUE"""),0)</f>
        <v>0</v>
      </c>
      <c r="F64" s="2">
        <f ca="1">IFERROR(__xludf.DUMMYFUNCTION("""COMPUTED_VALUE"""),0)</f>
        <v>0</v>
      </c>
      <c r="G64" s="2">
        <f ca="1">IFERROR(__xludf.DUMMYFUNCTION("""COMPUTED_VALUE"""),0)</f>
        <v>0</v>
      </c>
      <c r="H64" s="2">
        <f ca="1">IFERROR(__xludf.DUMMYFUNCTION("""COMPUTED_VALUE"""),0)</f>
        <v>0</v>
      </c>
      <c r="I64" s="2">
        <f ca="1">IFERROR(__xludf.DUMMYFUNCTION("""COMPUTED_VALUE"""),0)</f>
        <v>0</v>
      </c>
      <c r="J64" s="2">
        <f ca="1">IFERROR(__xludf.DUMMYFUNCTION("""COMPUTED_VALUE"""),0)</f>
        <v>0</v>
      </c>
      <c r="K64" s="2">
        <f ca="1">IFERROR(__xludf.DUMMYFUNCTION("""COMPUTED_VALUE"""),0)</f>
        <v>0</v>
      </c>
      <c r="L64" s="2">
        <f ca="1">IFERROR(__xludf.DUMMYFUNCTION("""COMPUTED_VALUE"""),0)</f>
        <v>0</v>
      </c>
      <c r="M64" s="2">
        <f ca="1">IFERROR(__xludf.DUMMYFUNCTION("""COMPUTED_VALUE"""),0)</f>
        <v>0</v>
      </c>
      <c r="N64" s="2">
        <f ca="1">IFERROR(__xludf.DUMMYFUNCTION("""COMPUTED_VALUE"""),0)</f>
        <v>0</v>
      </c>
      <c r="O64" s="2">
        <f ca="1">IFERROR(__xludf.DUMMYFUNCTION("""COMPUTED_VALUE"""),0)</f>
        <v>0</v>
      </c>
      <c r="P64" s="2">
        <f ca="1">IFERROR(__xludf.DUMMYFUNCTION("""COMPUTED_VALUE"""),0)</f>
        <v>0</v>
      </c>
      <c r="Q64" s="2">
        <f ca="1">IFERROR(__xludf.DUMMYFUNCTION("""COMPUTED_VALUE"""),0)</f>
        <v>0</v>
      </c>
      <c r="R64" s="2">
        <f ca="1">IFERROR(__xludf.DUMMYFUNCTION("""COMPUTED_VALUE"""),0)</f>
        <v>0</v>
      </c>
      <c r="S64" s="2">
        <f ca="1">IFERROR(__xludf.DUMMYFUNCTION("""COMPUTED_VALUE"""),0)</f>
        <v>0</v>
      </c>
      <c r="T64" s="2">
        <f ca="1">IFERROR(__xludf.DUMMYFUNCTION("""COMPUTED_VALUE"""),0)</f>
        <v>0</v>
      </c>
      <c r="U64" s="2">
        <f ca="1">IFERROR(__xludf.DUMMYFUNCTION("""COMPUTED_VALUE"""),0)</f>
        <v>0</v>
      </c>
      <c r="V64" s="2">
        <f ca="1">IFERROR(__xludf.DUMMYFUNCTION("""COMPUTED_VALUE"""),0)</f>
        <v>0</v>
      </c>
      <c r="W64" s="2">
        <f ca="1">IFERROR(__xludf.DUMMYFUNCTION("""COMPUTED_VALUE"""),0)</f>
        <v>0</v>
      </c>
      <c r="X64" s="2">
        <f ca="1">IFERROR(__xludf.DUMMYFUNCTION("""COMPUTED_VALUE"""),0)</f>
        <v>0</v>
      </c>
      <c r="Y64" s="2">
        <f ca="1">IFERROR(__xludf.DUMMYFUNCTION("""COMPUTED_VALUE"""),0)</f>
        <v>0</v>
      </c>
      <c r="Z64" s="2">
        <f ca="1">IFERROR(__xludf.DUMMYFUNCTION("""COMPUTED_VALUE"""),0)</f>
        <v>0</v>
      </c>
      <c r="AA64" s="2">
        <f ca="1">IFERROR(__xludf.DUMMYFUNCTION("""COMPUTED_VALUE"""),0)</f>
        <v>0</v>
      </c>
      <c r="AB64" s="2">
        <f ca="1">IFERROR(__xludf.DUMMYFUNCTION("""COMPUTED_VALUE"""),0)</f>
        <v>0</v>
      </c>
      <c r="AC64" s="2">
        <f ca="1">IFERROR(__xludf.DUMMYFUNCTION("""COMPUTED_VALUE"""),0)</f>
        <v>0</v>
      </c>
      <c r="AD64" s="2">
        <f ca="1">IFERROR(__xludf.DUMMYFUNCTION("""COMPUTED_VALUE"""),0)</f>
        <v>0</v>
      </c>
      <c r="AE64" s="2">
        <f ca="1">IFERROR(__xludf.DUMMYFUNCTION("""COMPUTED_VALUE"""),0)</f>
        <v>0</v>
      </c>
      <c r="AF64" s="2">
        <f ca="1">IFERROR(__xludf.DUMMYFUNCTION("""COMPUTED_VALUE"""),0)</f>
        <v>0</v>
      </c>
      <c r="AG64" s="2">
        <f ca="1">IFERROR(__xludf.DUMMYFUNCTION("""COMPUTED_VALUE"""),0)</f>
        <v>0</v>
      </c>
      <c r="AH64" s="2">
        <f ca="1">IFERROR(__xludf.DUMMYFUNCTION("""COMPUTED_VALUE"""),0)</f>
        <v>0</v>
      </c>
      <c r="AI64" s="2">
        <f ca="1">IFERROR(__xludf.DUMMYFUNCTION("""COMPUTED_VALUE"""),0)</f>
        <v>0</v>
      </c>
      <c r="AJ64" s="2">
        <f ca="1">IFERROR(__xludf.DUMMYFUNCTION("""COMPUTED_VALUE"""),0)</f>
        <v>0</v>
      </c>
      <c r="AK64" s="2">
        <f ca="1">IFERROR(__xludf.DUMMYFUNCTION("""COMPUTED_VALUE"""),0)</f>
        <v>0</v>
      </c>
      <c r="AL64" s="2">
        <f ca="1">IFERROR(__xludf.DUMMYFUNCTION("""COMPUTED_VALUE"""),0)</f>
        <v>0</v>
      </c>
      <c r="AM64" s="2">
        <f ca="1">IFERROR(__xludf.DUMMYFUNCTION("""COMPUTED_VALUE"""),0)</f>
        <v>0</v>
      </c>
      <c r="AN64" s="2">
        <f ca="1">IFERROR(__xludf.DUMMYFUNCTION("""COMPUTED_VALUE"""),0)</f>
        <v>0</v>
      </c>
      <c r="AO64" s="2">
        <f ca="1">IFERROR(__xludf.DUMMYFUNCTION("""COMPUTED_VALUE"""),0)</f>
        <v>0</v>
      </c>
      <c r="AP64" s="2">
        <f ca="1">IFERROR(__xludf.DUMMYFUNCTION("""COMPUTED_VALUE"""),0)</f>
        <v>0</v>
      </c>
      <c r="AQ64" s="2">
        <f ca="1">IFERROR(__xludf.DUMMYFUNCTION("""COMPUTED_VALUE"""),0)</f>
        <v>0</v>
      </c>
      <c r="AR64" s="2">
        <f ca="1">IFERROR(__xludf.DUMMYFUNCTION("""COMPUTED_VALUE"""),0)</f>
        <v>0</v>
      </c>
      <c r="AS64" s="2">
        <f ca="1">IFERROR(__xludf.DUMMYFUNCTION("""COMPUTED_VALUE"""),0)</f>
        <v>0</v>
      </c>
      <c r="AT64" s="2">
        <f ca="1">IFERROR(__xludf.DUMMYFUNCTION("""COMPUTED_VALUE"""),0)</f>
        <v>0</v>
      </c>
      <c r="AU64" s="2">
        <f ca="1">IFERROR(__xludf.DUMMYFUNCTION("""COMPUTED_VALUE"""),0)</f>
        <v>0</v>
      </c>
    </row>
    <row r="65" spans="1:47" ht="12.5" x14ac:dyDescent="0.25">
      <c r="A65" s="2" t="str">
        <f ca="1">IFERROR(__xludf.DUMMYFUNCTION("""COMPUTED_VALUE"""),"Santa Clara, CA")</f>
        <v>Santa Clara, CA</v>
      </c>
      <c r="B65" s="2" t="str">
        <f ca="1">IFERROR(__xludf.DUMMYFUNCTION("""COMPUTED_VALUE"""),"US")</f>
        <v>US</v>
      </c>
      <c r="C65" s="2">
        <f ca="1">IFERROR(__xludf.DUMMYFUNCTION("""COMPUTED_VALUE"""),37.3541)</f>
        <v>37.354100000000003</v>
      </c>
      <c r="D65" s="2">
        <f ca="1">IFERROR(__xludf.DUMMYFUNCTION("""COMPUTED_VALUE"""),-121.9552)</f>
        <v>-121.9552</v>
      </c>
      <c r="E65" s="2">
        <f ca="1">IFERROR(__xludf.DUMMYFUNCTION("""COMPUTED_VALUE"""),0)</f>
        <v>0</v>
      </c>
      <c r="F65" s="2">
        <f ca="1">IFERROR(__xludf.DUMMYFUNCTION("""COMPUTED_VALUE"""),0)</f>
        <v>0</v>
      </c>
      <c r="G65" s="2">
        <f ca="1">IFERROR(__xludf.DUMMYFUNCTION("""COMPUTED_VALUE"""),0)</f>
        <v>0</v>
      </c>
      <c r="H65" s="2">
        <f ca="1">IFERROR(__xludf.DUMMYFUNCTION("""COMPUTED_VALUE"""),0)</f>
        <v>0</v>
      </c>
      <c r="I65" s="2">
        <f ca="1">IFERROR(__xludf.DUMMYFUNCTION("""COMPUTED_VALUE"""),0)</f>
        <v>0</v>
      </c>
      <c r="J65" s="2">
        <f ca="1">IFERROR(__xludf.DUMMYFUNCTION("""COMPUTED_VALUE"""),0)</f>
        <v>0</v>
      </c>
      <c r="K65" s="2">
        <f ca="1">IFERROR(__xludf.DUMMYFUNCTION("""COMPUTED_VALUE"""),0)</f>
        <v>0</v>
      </c>
      <c r="L65" s="2">
        <f ca="1">IFERROR(__xludf.DUMMYFUNCTION("""COMPUTED_VALUE"""),0)</f>
        <v>0</v>
      </c>
      <c r="M65" s="2">
        <f ca="1">IFERROR(__xludf.DUMMYFUNCTION("""COMPUTED_VALUE"""),0)</f>
        <v>0</v>
      </c>
      <c r="N65" s="2">
        <f ca="1">IFERROR(__xludf.DUMMYFUNCTION("""COMPUTED_VALUE"""),0)</f>
        <v>0</v>
      </c>
      <c r="O65" s="2">
        <f ca="1">IFERROR(__xludf.DUMMYFUNCTION("""COMPUTED_VALUE"""),0)</f>
        <v>0</v>
      </c>
      <c r="P65" s="2">
        <f ca="1">IFERROR(__xludf.DUMMYFUNCTION("""COMPUTED_VALUE"""),0)</f>
        <v>0</v>
      </c>
      <c r="Q65" s="2">
        <f ca="1">IFERROR(__xludf.DUMMYFUNCTION("""COMPUTED_VALUE"""),0)</f>
        <v>0</v>
      </c>
      <c r="R65" s="2">
        <f ca="1">IFERROR(__xludf.DUMMYFUNCTION("""COMPUTED_VALUE"""),0)</f>
        <v>0</v>
      </c>
      <c r="S65" s="2">
        <f ca="1">IFERROR(__xludf.DUMMYFUNCTION("""COMPUTED_VALUE"""),0)</f>
        <v>0</v>
      </c>
      <c r="T65" s="2">
        <f ca="1">IFERROR(__xludf.DUMMYFUNCTION("""COMPUTED_VALUE"""),0)</f>
        <v>0</v>
      </c>
      <c r="U65" s="2">
        <f ca="1">IFERROR(__xludf.DUMMYFUNCTION("""COMPUTED_VALUE"""),0)</f>
        <v>0</v>
      </c>
      <c r="V65" s="2">
        <f ca="1">IFERROR(__xludf.DUMMYFUNCTION("""COMPUTED_VALUE"""),0)</f>
        <v>0</v>
      </c>
      <c r="W65" s="2">
        <f ca="1">IFERROR(__xludf.DUMMYFUNCTION("""COMPUTED_VALUE"""),0)</f>
        <v>0</v>
      </c>
      <c r="X65" s="2">
        <f ca="1">IFERROR(__xludf.DUMMYFUNCTION("""COMPUTED_VALUE"""),0)</f>
        <v>0</v>
      </c>
      <c r="Y65" s="2">
        <f ca="1">IFERROR(__xludf.DUMMYFUNCTION("""COMPUTED_VALUE"""),0)</f>
        <v>0</v>
      </c>
      <c r="Z65" s="2">
        <f ca="1">IFERROR(__xludf.DUMMYFUNCTION("""COMPUTED_VALUE"""),0)</f>
        <v>0</v>
      </c>
      <c r="AA65" s="2">
        <f ca="1">IFERROR(__xludf.DUMMYFUNCTION("""COMPUTED_VALUE"""),0)</f>
        <v>0</v>
      </c>
      <c r="AB65" s="2">
        <f ca="1">IFERROR(__xludf.DUMMYFUNCTION("""COMPUTED_VALUE"""),0)</f>
        <v>0</v>
      </c>
      <c r="AC65" s="2">
        <f ca="1">IFERROR(__xludf.DUMMYFUNCTION("""COMPUTED_VALUE"""),0)</f>
        <v>0</v>
      </c>
      <c r="AD65" s="2">
        <f ca="1">IFERROR(__xludf.DUMMYFUNCTION("""COMPUTED_VALUE"""),0)</f>
        <v>0</v>
      </c>
      <c r="AE65" s="2">
        <f ca="1">IFERROR(__xludf.DUMMYFUNCTION("""COMPUTED_VALUE"""),0)</f>
        <v>0</v>
      </c>
      <c r="AF65" s="2">
        <f ca="1">IFERROR(__xludf.DUMMYFUNCTION("""COMPUTED_VALUE"""),0)</f>
        <v>0</v>
      </c>
      <c r="AG65" s="2">
        <f ca="1">IFERROR(__xludf.DUMMYFUNCTION("""COMPUTED_VALUE"""),0)</f>
        <v>0</v>
      </c>
      <c r="AH65" s="2">
        <f ca="1">IFERROR(__xludf.DUMMYFUNCTION("""COMPUTED_VALUE"""),0)</f>
        <v>0</v>
      </c>
      <c r="AI65" s="2">
        <f ca="1">IFERROR(__xludf.DUMMYFUNCTION("""COMPUTED_VALUE"""),0)</f>
        <v>0</v>
      </c>
      <c r="AJ65" s="2">
        <f ca="1">IFERROR(__xludf.DUMMYFUNCTION("""COMPUTED_VALUE"""),0)</f>
        <v>0</v>
      </c>
      <c r="AK65" s="2">
        <f ca="1">IFERROR(__xludf.DUMMYFUNCTION("""COMPUTED_VALUE"""),0)</f>
        <v>0</v>
      </c>
      <c r="AL65" s="2">
        <f ca="1">IFERROR(__xludf.DUMMYFUNCTION("""COMPUTED_VALUE"""),0)</f>
        <v>0</v>
      </c>
      <c r="AM65" s="2">
        <f ca="1">IFERROR(__xludf.DUMMYFUNCTION("""COMPUTED_VALUE"""),0)</f>
        <v>0</v>
      </c>
      <c r="AN65" s="2">
        <f ca="1">IFERROR(__xludf.DUMMYFUNCTION("""COMPUTED_VALUE"""),0)</f>
        <v>0</v>
      </c>
      <c r="AO65" s="2">
        <f ca="1">IFERROR(__xludf.DUMMYFUNCTION("""COMPUTED_VALUE"""),0)</f>
        <v>0</v>
      </c>
      <c r="AP65" s="2">
        <f ca="1">IFERROR(__xludf.DUMMYFUNCTION("""COMPUTED_VALUE"""),0)</f>
        <v>0</v>
      </c>
      <c r="AQ65" s="2">
        <f ca="1">IFERROR(__xludf.DUMMYFUNCTION("""COMPUTED_VALUE"""),0)</f>
        <v>0</v>
      </c>
      <c r="AR65" s="2">
        <f ca="1">IFERROR(__xludf.DUMMYFUNCTION("""COMPUTED_VALUE"""),0)</f>
        <v>0</v>
      </c>
      <c r="AS65" s="2">
        <f ca="1">IFERROR(__xludf.DUMMYFUNCTION("""COMPUTED_VALUE"""),0)</f>
        <v>0</v>
      </c>
      <c r="AT65" s="2">
        <f ca="1">IFERROR(__xludf.DUMMYFUNCTION("""COMPUTED_VALUE"""),0)</f>
        <v>0</v>
      </c>
      <c r="AU65" s="2">
        <f ca="1">IFERROR(__xludf.DUMMYFUNCTION("""COMPUTED_VALUE"""),0)</f>
        <v>0</v>
      </c>
    </row>
    <row r="66" spans="1:47" ht="12.5" x14ac:dyDescent="0.25">
      <c r="A66" s="2" t="str">
        <f ca="1">IFERROR(__xludf.DUMMYFUNCTION("""COMPUTED_VALUE"""),"")</f>
        <v/>
      </c>
      <c r="B66" s="2" t="str">
        <f ca="1">IFERROR(__xludf.DUMMYFUNCTION("""COMPUTED_VALUE"""),"Spain")</f>
        <v>Spain</v>
      </c>
      <c r="C66" s="2">
        <f ca="1">IFERROR(__xludf.DUMMYFUNCTION("""COMPUTED_VALUE"""),40)</f>
        <v>40</v>
      </c>
      <c r="D66" s="2">
        <f ca="1">IFERROR(__xludf.DUMMYFUNCTION("""COMPUTED_VALUE"""),-4)</f>
        <v>-4</v>
      </c>
      <c r="E66" s="2">
        <f ca="1">IFERROR(__xludf.DUMMYFUNCTION("""COMPUTED_VALUE"""),0)</f>
        <v>0</v>
      </c>
      <c r="F66" s="2">
        <f ca="1">IFERROR(__xludf.DUMMYFUNCTION("""COMPUTED_VALUE"""),0)</f>
        <v>0</v>
      </c>
      <c r="G66" s="2">
        <f ca="1">IFERROR(__xludf.DUMMYFUNCTION("""COMPUTED_VALUE"""),0)</f>
        <v>0</v>
      </c>
      <c r="H66" s="2">
        <f ca="1">IFERROR(__xludf.DUMMYFUNCTION("""COMPUTED_VALUE"""),0)</f>
        <v>0</v>
      </c>
      <c r="I66" s="2">
        <f ca="1">IFERROR(__xludf.DUMMYFUNCTION("""COMPUTED_VALUE"""),0)</f>
        <v>0</v>
      </c>
      <c r="J66" s="2">
        <f ca="1">IFERROR(__xludf.DUMMYFUNCTION("""COMPUTED_VALUE"""),0)</f>
        <v>0</v>
      </c>
      <c r="K66" s="2">
        <f ca="1">IFERROR(__xludf.DUMMYFUNCTION("""COMPUTED_VALUE"""),0)</f>
        <v>0</v>
      </c>
      <c r="L66" s="2">
        <f ca="1">IFERROR(__xludf.DUMMYFUNCTION("""COMPUTED_VALUE"""),0)</f>
        <v>0</v>
      </c>
      <c r="M66" s="2">
        <f ca="1">IFERROR(__xludf.DUMMYFUNCTION("""COMPUTED_VALUE"""),0)</f>
        <v>0</v>
      </c>
      <c r="N66" s="2">
        <f ca="1">IFERROR(__xludf.DUMMYFUNCTION("""COMPUTED_VALUE"""),0)</f>
        <v>0</v>
      </c>
      <c r="O66" s="2">
        <f ca="1">IFERROR(__xludf.DUMMYFUNCTION("""COMPUTED_VALUE"""),0)</f>
        <v>0</v>
      </c>
      <c r="P66" s="2">
        <f ca="1">IFERROR(__xludf.DUMMYFUNCTION("""COMPUTED_VALUE"""),0)</f>
        <v>0</v>
      </c>
      <c r="Q66" s="2">
        <f ca="1">IFERROR(__xludf.DUMMYFUNCTION("""COMPUTED_VALUE"""),0)</f>
        <v>0</v>
      </c>
      <c r="R66" s="2">
        <f ca="1">IFERROR(__xludf.DUMMYFUNCTION("""COMPUTED_VALUE"""),0)</f>
        <v>0</v>
      </c>
      <c r="S66" s="2">
        <f ca="1">IFERROR(__xludf.DUMMYFUNCTION("""COMPUTED_VALUE"""),0)</f>
        <v>0</v>
      </c>
      <c r="T66" s="2">
        <f ca="1">IFERROR(__xludf.DUMMYFUNCTION("""COMPUTED_VALUE"""),0)</f>
        <v>0</v>
      </c>
      <c r="U66" s="2">
        <f ca="1">IFERROR(__xludf.DUMMYFUNCTION("""COMPUTED_VALUE"""),0)</f>
        <v>0</v>
      </c>
      <c r="V66" s="2">
        <f ca="1">IFERROR(__xludf.DUMMYFUNCTION("""COMPUTED_VALUE"""),0)</f>
        <v>0</v>
      </c>
      <c r="W66" s="2">
        <f ca="1">IFERROR(__xludf.DUMMYFUNCTION("""COMPUTED_VALUE"""),0)</f>
        <v>0</v>
      </c>
      <c r="X66" s="2">
        <f ca="1">IFERROR(__xludf.DUMMYFUNCTION("""COMPUTED_VALUE"""),0)</f>
        <v>0</v>
      </c>
      <c r="Y66" s="2">
        <f ca="1">IFERROR(__xludf.DUMMYFUNCTION("""COMPUTED_VALUE"""),0)</f>
        <v>0</v>
      </c>
      <c r="Z66" s="2">
        <f ca="1">IFERROR(__xludf.DUMMYFUNCTION("""COMPUTED_VALUE"""),0)</f>
        <v>0</v>
      </c>
      <c r="AA66" s="2">
        <f ca="1">IFERROR(__xludf.DUMMYFUNCTION("""COMPUTED_VALUE"""),0)</f>
        <v>0</v>
      </c>
      <c r="AB66" s="2">
        <f ca="1">IFERROR(__xludf.DUMMYFUNCTION("""COMPUTED_VALUE"""),0)</f>
        <v>0</v>
      </c>
      <c r="AC66" s="2">
        <f ca="1">IFERROR(__xludf.DUMMYFUNCTION("""COMPUTED_VALUE"""),0)</f>
        <v>0</v>
      </c>
      <c r="AD66" s="2">
        <f ca="1">IFERROR(__xludf.DUMMYFUNCTION("""COMPUTED_VALUE"""),0)</f>
        <v>0</v>
      </c>
      <c r="AE66" s="2">
        <f ca="1">IFERROR(__xludf.DUMMYFUNCTION("""COMPUTED_VALUE"""),0)</f>
        <v>0</v>
      </c>
      <c r="AF66" s="2">
        <f ca="1">IFERROR(__xludf.DUMMYFUNCTION("""COMPUTED_VALUE"""),0)</f>
        <v>0</v>
      </c>
      <c r="AG66" s="2">
        <f ca="1">IFERROR(__xludf.DUMMYFUNCTION("""COMPUTED_VALUE"""),0)</f>
        <v>0</v>
      </c>
      <c r="AH66" s="2">
        <f ca="1">IFERROR(__xludf.DUMMYFUNCTION("""COMPUTED_VALUE"""),0)</f>
        <v>0</v>
      </c>
      <c r="AI66" s="2">
        <f ca="1">IFERROR(__xludf.DUMMYFUNCTION("""COMPUTED_VALUE"""),0)</f>
        <v>0</v>
      </c>
      <c r="AJ66" s="2">
        <f ca="1">IFERROR(__xludf.DUMMYFUNCTION("""COMPUTED_VALUE"""),0)</f>
        <v>0</v>
      </c>
      <c r="AK66" s="2">
        <f ca="1">IFERROR(__xludf.DUMMYFUNCTION("""COMPUTED_VALUE"""),0)</f>
        <v>0</v>
      </c>
      <c r="AL66" s="2">
        <f ca="1">IFERROR(__xludf.DUMMYFUNCTION("""COMPUTED_VALUE"""),0)</f>
        <v>0</v>
      </c>
      <c r="AM66" s="2">
        <f ca="1">IFERROR(__xludf.DUMMYFUNCTION("""COMPUTED_VALUE"""),0)</f>
        <v>0</v>
      </c>
      <c r="AN66" s="2">
        <f ca="1">IFERROR(__xludf.DUMMYFUNCTION("""COMPUTED_VALUE"""),0)</f>
        <v>0</v>
      </c>
      <c r="AO66" s="2">
        <f ca="1">IFERROR(__xludf.DUMMYFUNCTION("""COMPUTED_VALUE"""),0)</f>
        <v>0</v>
      </c>
      <c r="AP66" s="2">
        <f ca="1">IFERROR(__xludf.DUMMYFUNCTION("""COMPUTED_VALUE"""),0)</f>
        <v>0</v>
      </c>
      <c r="AQ66" s="2">
        <f ca="1">IFERROR(__xludf.DUMMYFUNCTION("""COMPUTED_VALUE"""),0)</f>
        <v>0</v>
      </c>
      <c r="AR66" s="2">
        <f ca="1">IFERROR(__xludf.DUMMYFUNCTION("""COMPUTED_VALUE"""),0)</f>
        <v>0</v>
      </c>
      <c r="AS66" s="2">
        <f ca="1">IFERROR(__xludf.DUMMYFUNCTION("""COMPUTED_VALUE"""),0)</f>
        <v>0</v>
      </c>
      <c r="AT66" s="2">
        <f ca="1">IFERROR(__xludf.DUMMYFUNCTION("""COMPUTED_VALUE"""),1)</f>
        <v>1</v>
      </c>
      <c r="AU66" s="2">
        <f ca="1">IFERROR(__xludf.DUMMYFUNCTION("""COMPUTED_VALUE"""),2)</f>
        <v>2</v>
      </c>
    </row>
    <row r="67" spans="1:47" ht="12.5" x14ac:dyDescent="0.25">
      <c r="A67" s="2" t="str">
        <f ca="1">IFERROR(__xludf.DUMMYFUNCTION("""COMPUTED_VALUE"""),"South Australia")</f>
        <v>South Australia</v>
      </c>
      <c r="B67" s="2" t="str">
        <f ca="1">IFERROR(__xludf.DUMMYFUNCTION("""COMPUTED_VALUE"""),"Australia")</f>
        <v>Australia</v>
      </c>
      <c r="C67" s="2">
        <f ca="1">IFERROR(__xludf.DUMMYFUNCTION("""COMPUTED_VALUE"""),-34.9285)</f>
        <v>-34.9285</v>
      </c>
      <c r="D67" s="2">
        <f ca="1">IFERROR(__xludf.DUMMYFUNCTION("""COMPUTED_VALUE"""),138.6007)</f>
        <v>138.60069999999999</v>
      </c>
      <c r="E67" s="2">
        <f ca="1">IFERROR(__xludf.DUMMYFUNCTION("""COMPUTED_VALUE"""),0)</f>
        <v>0</v>
      </c>
      <c r="F67" s="2">
        <f ca="1">IFERROR(__xludf.DUMMYFUNCTION("""COMPUTED_VALUE"""),0)</f>
        <v>0</v>
      </c>
      <c r="G67" s="2">
        <f ca="1">IFERROR(__xludf.DUMMYFUNCTION("""COMPUTED_VALUE"""),0)</f>
        <v>0</v>
      </c>
      <c r="H67" s="2">
        <f ca="1">IFERROR(__xludf.DUMMYFUNCTION("""COMPUTED_VALUE"""),0)</f>
        <v>0</v>
      </c>
      <c r="I67" s="2">
        <f ca="1">IFERROR(__xludf.DUMMYFUNCTION("""COMPUTED_VALUE"""),0)</f>
        <v>0</v>
      </c>
      <c r="J67" s="2">
        <f ca="1">IFERROR(__xludf.DUMMYFUNCTION("""COMPUTED_VALUE"""),0)</f>
        <v>0</v>
      </c>
      <c r="K67" s="2">
        <f ca="1">IFERROR(__xludf.DUMMYFUNCTION("""COMPUTED_VALUE"""),0)</f>
        <v>0</v>
      </c>
      <c r="L67" s="2">
        <f ca="1">IFERROR(__xludf.DUMMYFUNCTION("""COMPUTED_VALUE"""),0)</f>
        <v>0</v>
      </c>
      <c r="M67" s="2">
        <f ca="1">IFERROR(__xludf.DUMMYFUNCTION("""COMPUTED_VALUE"""),0)</f>
        <v>0</v>
      </c>
      <c r="N67" s="2">
        <f ca="1">IFERROR(__xludf.DUMMYFUNCTION("""COMPUTED_VALUE"""),0)</f>
        <v>0</v>
      </c>
      <c r="O67" s="2">
        <f ca="1">IFERROR(__xludf.DUMMYFUNCTION("""COMPUTED_VALUE"""),0)</f>
        <v>0</v>
      </c>
      <c r="P67" s="2">
        <f ca="1">IFERROR(__xludf.DUMMYFUNCTION("""COMPUTED_VALUE"""),0)</f>
        <v>0</v>
      </c>
      <c r="Q67" s="2">
        <f ca="1">IFERROR(__xludf.DUMMYFUNCTION("""COMPUTED_VALUE"""),0)</f>
        <v>0</v>
      </c>
      <c r="R67" s="2">
        <f ca="1">IFERROR(__xludf.DUMMYFUNCTION("""COMPUTED_VALUE"""),0)</f>
        <v>0</v>
      </c>
      <c r="S67" s="2">
        <f ca="1">IFERROR(__xludf.DUMMYFUNCTION("""COMPUTED_VALUE"""),0)</f>
        <v>0</v>
      </c>
      <c r="T67" s="2">
        <f ca="1">IFERROR(__xludf.DUMMYFUNCTION("""COMPUTED_VALUE"""),0)</f>
        <v>0</v>
      </c>
      <c r="U67" s="2">
        <f ca="1">IFERROR(__xludf.DUMMYFUNCTION("""COMPUTED_VALUE"""),0)</f>
        <v>0</v>
      </c>
      <c r="V67" s="2">
        <f ca="1">IFERROR(__xludf.DUMMYFUNCTION("""COMPUTED_VALUE"""),0)</f>
        <v>0</v>
      </c>
      <c r="W67" s="2">
        <f ca="1">IFERROR(__xludf.DUMMYFUNCTION("""COMPUTED_VALUE"""),0)</f>
        <v>0</v>
      </c>
      <c r="X67" s="2">
        <f ca="1">IFERROR(__xludf.DUMMYFUNCTION("""COMPUTED_VALUE"""),0)</f>
        <v>0</v>
      </c>
      <c r="Y67" s="2">
        <f ca="1">IFERROR(__xludf.DUMMYFUNCTION("""COMPUTED_VALUE"""),0)</f>
        <v>0</v>
      </c>
      <c r="Z67" s="2">
        <f ca="1">IFERROR(__xludf.DUMMYFUNCTION("""COMPUTED_VALUE"""),0)</f>
        <v>0</v>
      </c>
      <c r="AA67" s="2">
        <f ca="1">IFERROR(__xludf.DUMMYFUNCTION("""COMPUTED_VALUE"""),0)</f>
        <v>0</v>
      </c>
      <c r="AB67" s="2">
        <f ca="1">IFERROR(__xludf.DUMMYFUNCTION("""COMPUTED_VALUE"""),0)</f>
        <v>0</v>
      </c>
      <c r="AC67" s="2">
        <f ca="1">IFERROR(__xludf.DUMMYFUNCTION("""COMPUTED_VALUE"""),0)</f>
        <v>0</v>
      </c>
      <c r="AD67" s="2">
        <f ca="1">IFERROR(__xludf.DUMMYFUNCTION("""COMPUTED_VALUE"""),0)</f>
        <v>0</v>
      </c>
      <c r="AE67" s="2">
        <f ca="1">IFERROR(__xludf.DUMMYFUNCTION("""COMPUTED_VALUE"""),0)</f>
        <v>0</v>
      </c>
      <c r="AF67" s="2">
        <f ca="1">IFERROR(__xludf.DUMMYFUNCTION("""COMPUTED_VALUE"""),0)</f>
        <v>0</v>
      </c>
      <c r="AG67" s="2">
        <f ca="1">IFERROR(__xludf.DUMMYFUNCTION("""COMPUTED_VALUE"""),0)</f>
        <v>0</v>
      </c>
      <c r="AH67" s="2">
        <f ca="1">IFERROR(__xludf.DUMMYFUNCTION("""COMPUTED_VALUE"""),0)</f>
        <v>0</v>
      </c>
      <c r="AI67" s="2">
        <f ca="1">IFERROR(__xludf.DUMMYFUNCTION("""COMPUTED_VALUE"""),0)</f>
        <v>0</v>
      </c>
      <c r="AJ67" s="2">
        <f ca="1">IFERROR(__xludf.DUMMYFUNCTION("""COMPUTED_VALUE"""),0)</f>
        <v>0</v>
      </c>
      <c r="AK67" s="2">
        <f ca="1">IFERROR(__xludf.DUMMYFUNCTION("""COMPUTED_VALUE"""),0)</f>
        <v>0</v>
      </c>
      <c r="AL67" s="2">
        <f ca="1">IFERROR(__xludf.DUMMYFUNCTION("""COMPUTED_VALUE"""),0)</f>
        <v>0</v>
      </c>
      <c r="AM67" s="2">
        <f ca="1">IFERROR(__xludf.DUMMYFUNCTION("""COMPUTED_VALUE"""),0)</f>
        <v>0</v>
      </c>
      <c r="AN67" s="2">
        <f ca="1">IFERROR(__xludf.DUMMYFUNCTION("""COMPUTED_VALUE"""),0)</f>
        <v>0</v>
      </c>
      <c r="AO67" s="2">
        <f ca="1">IFERROR(__xludf.DUMMYFUNCTION("""COMPUTED_VALUE"""),0)</f>
        <v>0</v>
      </c>
      <c r="AP67" s="2">
        <f ca="1">IFERROR(__xludf.DUMMYFUNCTION("""COMPUTED_VALUE"""),0)</f>
        <v>0</v>
      </c>
      <c r="AQ67" s="2">
        <f ca="1">IFERROR(__xludf.DUMMYFUNCTION("""COMPUTED_VALUE"""),0)</f>
        <v>0</v>
      </c>
      <c r="AR67" s="2">
        <f ca="1">IFERROR(__xludf.DUMMYFUNCTION("""COMPUTED_VALUE"""),0)</f>
        <v>0</v>
      </c>
      <c r="AS67" s="2">
        <f ca="1">IFERROR(__xludf.DUMMYFUNCTION("""COMPUTED_VALUE"""),0)</f>
        <v>0</v>
      </c>
      <c r="AT67" s="2">
        <f ca="1">IFERROR(__xludf.DUMMYFUNCTION("""COMPUTED_VALUE"""),0)</f>
        <v>0</v>
      </c>
      <c r="AU67" s="2">
        <f ca="1">IFERROR(__xludf.DUMMYFUNCTION("""COMPUTED_VALUE"""),0)</f>
        <v>0</v>
      </c>
    </row>
    <row r="68" spans="1:47" ht="12.5" x14ac:dyDescent="0.25">
      <c r="A68" s="2" t="str">
        <f ca="1">IFERROR(__xludf.DUMMYFUNCTION("""COMPUTED_VALUE"""),"Boston, MA")</f>
        <v>Boston, MA</v>
      </c>
      <c r="B68" s="2" t="str">
        <f ca="1">IFERROR(__xludf.DUMMYFUNCTION("""COMPUTED_VALUE"""),"US")</f>
        <v>US</v>
      </c>
      <c r="C68" s="2">
        <f ca="1">IFERROR(__xludf.DUMMYFUNCTION("""COMPUTED_VALUE"""),42.3601)</f>
        <v>42.360100000000003</v>
      </c>
      <c r="D68" s="2">
        <f ca="1">IFERROR(__xludf.DUMMYFUNCTION("""COMPUTED_VALUE"""),-71.0589)</f>
        <v>-71.058899999999994</v>
      </c>
      <c r="E68" s="2">
        <f ca="1">IFERROR(__xludf.DUMMYFUNCTION("""COMPUTED_VALUE"""),0)</f>
        <v>0</v>
      </c>
      <c r="F68" s="2">
        <f ca="1">IFERROR(__xludf.DUMMYFUNCTION("""COMPUTED_VALUE"""),0)</f>
        <v>0</v>
      </c>
      <c r="G68" s="2">
        <f ca="1">IFERROR(__xludf.DUMMYFUNCTION("""COMPUTED_VALUE"""),0)</f>
        <v>0</v>
      </c>
      <c r="H68" s="2">
        <f ca="1">IFERROR(__xludf.DUMMYFUNCTION("""COMPUTED_VALUE"""),0)</f>
        <v>0</v>
      </c>
      <c r="I68" s="2">
        <f ca="1">IFERROR(__xludf.DUMMYFUNCTION("""COMPUTED_VALUE"""),0)</f>
        <v>0</v>
      </c>
      <c r="J68" s="2">
        <f ca="1">IFERROR(__xludf.DUMMYFUNCTION("""COMPUTED_VALUE"""),0)</f>
        <v>0</v>
      </c>
      <c r="K68" s="2">
        <f ca="1">IFERROR(__xludf.DUMMYFUNCTION("""COMPUTED_VALUE"""),0)</f>
        <v>0</v>
      </c>
      <c r="L68" s="2">
        <f ca="1">IFERROR(__xludf.DUMMYFUNCTION("""COMPUTED_VALUE"""),0)</f>
        <v>0</v>
      </c>
      <c r="M68" s="2">
        <f ca="1">IFERROR(__xludf.DUMMYFUNCTION("""COMPUTED_VALUE"""),0)</f>
        <v>0</v>
      </c>
      <c r="N68" s="2">
        <f ca="1">IFERROR(__xludf.DUMMYFUNCTION("""COMPUTED_VALUE"""),0)</f>
        <v>0</v>
      </c>
      <c r="O68" s="2">
        <f ca="1">IFERROR(__xludf.DUMMYFUNCTION("""COMPUTED_VALUE"""),0)</f>
        <v>0</v>
      </c>
      <c r="P68" s="2">
        <f ca="1">IFERROR(__xludf.DUMMYFUNCTION("""COMPUTED_VALUE"""),0)</f>
        <v>0</v>
      </c>
      <c r="Q68" s="2">
        <f ca="1">IFERROR(__xludf.DUMMYFUNCTION("""COMPUTED_VALUE"""),0)</f>
        <v>0</v>
      </c>
      <c r="R68" s="2">
        <f ca="1">IFERROR(__xludf.DUMMYFUNCTION("""COMPUTED_VALUE"""),0)</f>
        <v>0</v>
      </c>
      <c r="S68" s="2">
        <f ca="1">IFERROR(__xludf.DUMMYFUNCTION("""COMPUTED_VALUE"""),0)</f>
        <v>0</v>
      </c>
      <c r="T68" s="2">
        <f ca="1">IFERROR(__xludf.DUMMYFUNCTION("""COMPUTED_VALUE"""),0)</f>
        <v>0</v>
      </c>
      <c r="U68" s="2">
        <f ca="1">IFERROR(__xludf.DUMMYFUNCTION("""COMPUTED_VALUE"""),0)</f>
        <v>0</v>
      </c>
      <c r="V68" s="2">
        <f ca="1">IFERROR(__xludf.DUMMYFUNCTION("""COMPUTED_VALUE"""),0)</f>
        <v>0</v>
      </c>
      <c r="W68" s="2">
        <f ca="1">IFERROR(__xludf.DUMMYFUNCTION("""COMPUTED_VALUE"""),0)</f>
        <v>0</v>
      </c>
      <c r="X68" s="2">
        <f ca="1">IFERROR(__xludf.DUMMYFUNCTION("""COMPUTED_VALUE"""),0)</f>
        <v>0</v>
      </c>
      <c r="Y68" s="2">
        <f ca="1">IFERROR(__xludf.DUMMYFUNCTION("""COMPUTED_VALUE"""),0)</f>
        <v>0</v>
      </c>
      <c r="Z68" s="2">
        <f ca="1">IFERROR(__xludf.DUMMYFUNCTION("""COMPUTED_VALUE"""),0)</f>
        <v>0</v>
      </c>
      <c r="AA68" s="2">
        <f ca="1">IFERROR(__xludf.DUMMYFUNCTION("""COMPUTED_VALUE"""),0)</f>
        <v>0</v>
      </c>
      <c r="AB68" s="2">
        <f ca="1">IFERROR(__xludf.DUMMYFUNCTION("""COMPUTED_VALUE"""),0)</f>
        <v>0</v>
      </c>
      <c r="AC68" s="2">
        <f ca="1">IFERROR(__xludf.DUMMYFUNCTION("""COMPUTED_VALUE"""),0)</f>
        <v>0</v>
      </c>
      <c r="AD68" s="2">
        <f ca="1">IFERROR(__xludf.DUMMYFUNCTION("""COMPUTED_VALUE"""),0)</f>
        <v>0</v>
      </c>
      <c r="AE68" s="2">
        <f ca="1">IFERROR(__xludf.DUMMYFUNCTION("""COMPUTED_VALUE"""),0)</f>
        <v>0</v>
      </c>
      <c r="AF68" s="2">
        <f ca="1">IFERROR(__xludf.DUMMYFUNCTION("""COMPUTED_VALUE"""),0)</f>
        <v>0</v>
      </c>
      <c r="AG68" s="2">
        <f ca="1">IFERROR(__xludf.DUMMYFUNCTION("""COMPUTED_VALUE"""),0)</f>
        <v>0</v>
      </c>
      <c r="AH68" s="2">
        <f ca="1">IFERROR(__xludf.DUMMYFUNCTION("""COMPUTED_VALUE"""),0)</f>
        <v>0</v>
      </c>
      <c r="AI68" s="2">
        <f ca="1">IFERROR(__xludf.DUMMYFUNCTION("""COMPUTED_VALUE"""),0)</f>
        <v>0</v>
      </c>
      <c r="AJ68" s="2">
        <f ca="1">IFERROR(__xludf.DUMMYFUNCTION("""COMPUTED_VALUE"""),0)</f>
        <v>0</v>
      </c>
      <c r="AK68" s="2">
        <f ca="1">IFERROR(__xludf.DUMMYFUNCTION("""COMPUTED_VALUE"""),0)</f>
        <v>0</v>
      </c>
      <c r="AL68" s="2">
        <f ca="1">IFERROR(__xludf.DUMMYFUNCTION("""COMPUTED_VALUE"""),0)</f>
        <v>0</v>
      </c>
      <c r="AM68" s="2">
        <f ca="1">IFERROR(__xludf.DUMMYFUNCTION("""COMPUTED_VALUE"""),0)</f>
        <v>0</v>
      </c>
      <c r="AN68" s="2">
        <f ca="1">IFERROR(__xludf.DUMMYFUNCTION("""COMPUTED_VALUE"""),0)</f>
        <v>0</v>
      </c>
      <c r="AO68" s="2">
        <f ca="1">IFERROR(__xludf.DUMMYFUNCTION("""COMPUTED_VALUE"""),0)</f>
        <v>0</v>
      </c>
      <c r="AP68" s="2">
        <f ca="1">IFERROR(__xludf.DUMMYFUNCTION("""COMPUTED_VALUE"""),0)</f>
        <v>0</v>
      </c>
      <c r="AQ68" s="2">
        <f ca="1">IFERROR(__xludf.DUMMYFUNCTION("""COMPUTED_VALUE"""),0)</f>
        <v>0</v>
      </c>
      <c r="AR68" s="2">
        <f ca="1">IFERROR(__xludf.DUMMYFUNCTION("""COMPUTED_VALUE"""),0)</f>
        <v>0</v>
      </c>
      <c r="AS68" s="2">
        <f ca="1">IFERROR(__xludf.DUMMYFUNCTION("""COMPUTED_VALUE"""),0)</f>
        <v>0</v>
      </c>
      <c r="AT68" s="2">
        <f ca="1">IFERROR(__xludf.DUMMYFUNCTION("""COMPUTED_VALUE"""),0)</f>
        <v>0</v>
      </c>
      <c r="AU68" s="2">
        <f ca="1">IFERROR(__xludf.DUMMYFUNCTION("""COMPUTED_VALUE"""),0)</f>
        <v>0</v>
      </c>
    </row>
    <row r="69" spans="1:47" ht="12.5" x14ac:dyDescent="0.25">
      <c r="A69" s="2" t="str">
        <f ca="1">IFERROR(__xludf.DUMMYFUNCTION("""COMPUTED_VALUE"""),"San Benito, CA")</f>
        <v>San Benito, CA</v>
      </c>
      <c r="B69" s="2" t="str">
        <f ca="1">IFERROR(__xludf.DUMMYFUNCTION("""COMPUTED_VALUE"""),"US")</f>
        <v>US</v>
      </c>
      <c r="C69" s="2">
        <f ca="1">IFERROR(__xludf.DUMMYFUNCTION("""COMPUTED_VALUE"""),36.5761)</f>
        <v>36.576099999999997</v>
      </c>
      <c r="D69" s="2">
        <f ca="1">IFERROR(__xludf.DUMMYFUNCTION("""COMPUTED_VALUE"""),-120.9876)</f>
        <v>-120.9876</v>
      </c>
      <c r="E69" s="2">
        <f ca="1">IFERROR(__xludf.DUMMYFUNCTION("""COMPUTED_VALUE"""),0)</f>
        <v>0</v>
      </c>
      <c r="F69" s="2">
        <f ca="1">IFERROR(__xludf.DUMMYFUNCTION("""COMPUTED_VALUE"""),0)</f>
        <v>0</v>
      </c>
      <c r="G69" s="2">
        <f ca="1">IFERROR(__xludf.DUMMYFUNCTION("""COMPUTED_VALUE"""),0)</f>
        <v>0</v>
      </c>
      <c r="H69" s="2">
        <f ca="1">IFERROR(__xludf.DUMMYFUNCTION("""COMPUTED_VALUE"""),0)</f>
        <v>0</v>
      </c>
      <c r="I69" s="2">
        <f ca="1">IFERROR(__xludf.DUMMYFUNCTION("""COMPUTED_VALUE"""),0)</f>
        <v>0</v>
      </c>
      <c r="J69" s="2">
        <f ca="1">IFERROR(__xludf.DUMMYFUNCTION("""COMPUTED_VALUE"""),0)</f>
        <v>0</v>
      </c>
      <c r="K69" s="2">
        <f ca="1">IFERROR(__xludf.DUMMYFUNCTION("""COMPUTED_VALUE"""),0)</f>
        <v>0</v>
      </c>
      <c r="L69" s="2">
        <f ca="1">IFERROR(__xludf.DUMMYFUNCTION("""COMPUTED_VALUE"""),0)</f>
        <v>0</v>
      </c>
      <c r="M69" s="2">
        <f ca="1">IFERROR(__xludf.DUMMYFUNCTION("""COMPUTED_VALUE"""),0)</f>
        <v>0</v>
      </c>
      <c r="N69" s="2">
        <f ca="1">IFERROR(__xludf.DUMMYFUNCTION("""COMPUTED_VALUE"""),0)</f>
        <v>0</v>
      </c>
      <c r="O69" s="2">
        <f ca="1">IFERROR(__xludf.DUMMYFUNCTION("""COMPUTED_VALUE"""),0)</f>
        <v>0</v>
      </c>
      <c r="P69" s="2">
        <f ca="1">IFERROR(__xludf.DUMMYFUNCTION("""COMPUTED_VALUE"""),0)</f>
        <v>0</v>
      </c>
      <c r="Q69" s="2">
        <f ca="1">IFERROR(__xludf.DUMMYFUNCTION("""COMPUTED_VALUE"""),0)</f>
        <v>0</v>
      </c>
      <c r="R69" s="2">
        <f ca="1">IFERROR(__xludf.DUMMYFUNCTION("""COMPUTED_VALUE"""),0)</f>
        <v>0</v>
      </c>
      <c r="S69" s="2">
        <f ca="1">IFERROR(__xludf.DUMMYFUNCTION("""COMPUTED_VALUE"""),0)</f>
        <v>0</v>
      </c>
      <c r="T69" s="2">
        <f ca="1">IFERROR(__xludf.DUMMYFUNCTION("""COMPUTED_VALUE"""),0)</f>
        <v>0</v>
      </c>
      <c r="U69" s="2">
        <f ca="1">IFERROR(__xludf.DUMMYFUNCTION("""COMPUTED_VALUE"""),0)</f>
        <v>0</v>
      </c>
      <c r="V69" s="2">
        <f ca="1">IFERROR(__xludf.DUMMYFUNCTION("""COMPUTED_VALUE"""),0)</f>
        <v>0</v>
      </c>
      <c r="W69" s="2">
        <f ca="1">IFERROR(__xludf.DUMMYFUNCTION("""COMPUTED_VALUE"""),0)</f>
        <v>0</v>
      </c>
      <c r="X69" s="2">
        <f ca="1">IFERROR(__xludf.DUMMYFUNCTION("""COMPUTED_VALUE"""),0)</f>
        <v>0</v>
      </c>
      <c r="Y69" s="2">
        <f ca="1">IFERROR(__xludf.DUMMYFUNCTION("""COMPUTED_VALUE"""),0)</f>
        <v>0</v>
      </c>
      <c r="Z69" s="2">
        <f ca="1">IFERROR(__xludf.DUMMYFUNCTION("""COMPUTED_VALUE"""),0)</f>
        <v>0</v>
      </c>
      <c r="AA69" s="2">
        <f ca="1">IFERROR(__xludf.DUMMYFUNCTION("""COMPUTED_VALUE"""),0)</f>
        <v>0</v>
      </c>
      <c r="AB69" s="2">
        <f ca="1">IFERROR(__xludf.DUMMYFUNCTION("""COMPUTED_VALUE"""),0)</f>
        <v>0</v>
      </c>
      <c r="AC69" s="2">
        <f ca="1">IFERROR(__xludf.DUMMYFUNCTION("""COMPUTED_VALUE"""),0)</f>
        <v>0</v>
      </c>
      <c r="AD69" s="2">
        <f ca="1">IFERROR(__xludf.DUMMYFUNCTION("""COMPUTED_VALUE"""),0)</f>
        <v>0</v>
      </c>
      <c r="AE69" s="2">
        <f ca="1">IFERROR(__xludf.DUMMYFUNCTION("""COMPUTED_VALUE"""),0)</f>
        <v>0</v>
      </c>
      <c r="AF69" s="2">
        <f ca="1">IFERROR(__xludf.DUMMYFUNCTION("""COMPUTED_VALUE"""),0)</f>
        <v>0</v>
      </c>
      <c r="AG69" s="2">
        <f ca="1">IFERROR(__xludf.DUMMYFUNCTION("""COMPUTED_VALUE"""),0)</f>
        <v>0</v>
      </c>
      <c r="AH69" s="2">
        <f ca="1">IFERROR(__xludf.DUMMYFUNCTION("""COMPUTED_VALUE"""),0)</f>
        <v>0</v>
      </c>
      <c r="AI69" s="2">
        <f ca="1">IFERROR(__xludf.DUMMYFUNCTION("""COMPUTED_VALUE"""),0)</f>
        <v>0</v>
      </c>
      <c r="AJ69" s="2">
        <f ca="1">IFERROR(__xludf.DUMMYFUNCTION("""COMPUTED_VALUE"""),0)</f>
        <v>0</v>
      </c>
      <c r="AK69" s="2">
        <f ca="1">IFERROR(__xludf.DUMMYFUNCTION("""COMPUTED_VALUE"""),0)</f>
        <v>0</v>
      </c>
      <c r="AL69" s="2">
        <f ca="1">IFERROR(__xludf.DUMMYFUNCTION("""COMPUTED_VALUE"""),0)</f>
        <v>0</v>
      </c>
      <c r="AM69" s="2">
        <f ca="1">IFERROR(__xludf.DUMMYFUNCTION("""COMPUTED_VALUE"""),0)</f>
        <v>0</v>
      </c>
      <c r="AN69" s="2">
        <f ca="1">IFERROR(__xludf.DUMMYFUNCTION("""COMPUTED_VALUE"""),0)</f>
        <v>0</v>
      </c>
      <c r="AO69" s="2">
        <f ca="1">IFERROR(__xludf.DUMMYFUNCTION("""COMPUTED_VALUE"""),0)</f>
        <v>0</v>
      </c>
      <c r="AP69" s="2">
        <f ca="1">IFERROR(__xludf.DUMMYFUNCTION("""COMPUTED_VALUE"""),0)</f>
        <v>0</v>
      </c>
      <c r="AQ69" s="2">
        <f ca="1">IFERROR(__xludf.DUMMYFUNCTION("""COMPUTED_VALUE"""),0)</f>
        <v>0</v>
      </c>
      <c r="AR69" s="2">
        <f ca="1">IFERROR(__xludf.DUMMYFUNCTION("""COMPUTED_VALUE"""),0)</f>
        <v>0</v>
      </c>
      <c r="AS69" s="2">
        <f ca="1">IFERROR(__xludf.DUMMYFUNCTION("""COMPUTED_VALUE"""),0)</f>
        <v>0</v>
      </c>
      <c r="AT69" s="2">
        <f ca="1">IFERROR(__xludf.DUMMYFUNCTION("""COMPUTED_VALUE"""),0)</f>
        <v>0</v>
      </c>
      <c r="AU69" s="2">
        <f ca="1">IFERROR(__xludf.DUMMYFUNCTION("""COMPUTED_VALUE"""),0)</f>
        <v>0</v>
      </c>
    </row>
    <row r="70" spans="1:47" ht="12.5" x14ac:dyDescent="0.25">
      <c r="A70" s="2" t="str">
        <f ca="1">IFERROR(__xludf.DUMMYFUNCTION("""COMPUTED_VALUE"""),"")</f>
        <v/>
      </c>
      <c r="B70" s="2" t="str">
        <f ca="1">IFERROR(__xludf.DUMMYFUNCTION("""COMPUTED_VALUE"""),"Belgium")</f>
        <v>Belgium</v>
      </c>
      <c r="C70" s="2">
        <f ca="1">IFERROR(__xludf.DUMMYFUNCTION("""COMPUTED_VALUE"""),50.8333)</f>
        <v>50.833300000000001</v>
      </c>
      <c r="D70" s="2">
        <f ca="1">IFERROR(__xludf.DUMMYFUNCTION("""COMPUTED_VALUE"""),4)</f>
        <v>4</v>
      </c>
      <c r="E70" s="2">
        <f ca="1">IFERROR(__xludf.DUMMYFUNCTION("""COMPUTED_VALUE"""),0)</f>
        <v>0</v>
      </c>
      <c r="F70" s="2">
        <f ca="1">IFERROR(__xludf.DUMMYFUNCTION("""COMPUTED_VALUE"""),0)</f>
        <v>0</v>
      </c>
      <c r="G70" s="2">
        <f ca="1">IFERROR(__xludf.DUMMYFUNCTION("""COMPUTED_VALUE"""),0)</f>
        <v>0</v>
      </c>
      <c r="H70" s="2">
        <f ca="1">IFERROR(__xludf.DUMMYFUNCTION("""COMPUTED_VALUE"""),0)</f>
        <v>0</v>
      </c>
      <c r="I70" s="2">
        <f ca="1">IFERROR(__xludf.DUMMYFUNCTION("""COMPUTED_VALUE"""),0)</f>
        <v>0</v>
      </c>
      <c r="J70" s="2">
        <f ca="1">IFERROR(__xludf.DUMMYFUNCTION("""COMPUTED_VALUE"""),0)</f>
        <v>0</v>
      </c>
      <c r="K70" s="2">
        <f ca="1">IFERROR(__xludf.DUMMYFUNCTION("""COMPUTED_VALUE"""),0)</f>
        <v>0</v>
      </c>
      <c r="L70" s="2">
        <f ca="1">IFERROR(__xludf.DUMMYFUNCTION("""COMPUTED_VALUE"""),0)</f>
        <v>0</v>
      </c>
      <c r="M70" s="2">
        <f ca="1">IFERROR(__xludf.DUMMYFUNCTION("""COMPUTED_VALUE"""),0)</f>
        <v>0</v>
      </c>
      <c r="N70" s="2">
        <f ca="1">IFERROR(__xludf.DUMMYFUNCTION("""COMPUTED_VALUE"""),0)</f>
        <v>0</v>
      </c>
      <c r="O70" s="2">
        <f ca="1">IFERROR(__xludf.DUMMYFUNCTION("""COMPUTED_VALUE"""),0)</f>
        <v>0</v>
      </c>
      <c r="P70" s="2">
        <f ca="1">IFERROR(__xludf.DUMMYFUNCTION("""COMPUTED_VALUE"""),0)</f>
        <v>0</v>
      </c>
      <c r="Q70" s="2">
        <f ca="1">IFERROR(__xludf.DUMMYFUNCTION("""COMPUTED_VALUE"""),0)</f>
        <v>0</v>
      </c>
      <c r="R70" s="2">
        <f ca="1">IFERROR(__xludf.DUMMYFUNCTION("""COMPUTED_VALUE"""),0)</f>
        <v>0</v>
      </c>
      <c r="S70" s="2">
        <f ca="1">IFERROR(__xludf.DUMMYFUNCTION("""COMPUTED_VALUE"""),0)</f>
        <v>0</v>
      </c>
      <c r="T70" s="2">
        <f ca="1">IFERROR(__xludf.DUMMYFUNCTION("""COMPUTED_VALUE"""),0)</f>
        <v>0</v>
      </c>
      <c r="U70" s="2">
        <f ca="1">IFERROR(__xludf.DUMMYFUNCTION("""COMPUTED_VALUE"""),0)</f>
        <v>0</v>
      </c>
      <c r="V70" s="2">
        <f ca="1">IFERROR(__xludf.DUMMYFUNCTION("""COMPUTED_VALUE"""),0)</f>
        <v>0</v>
      </c>
      <c r="W70" s="2">
        <f ca="1">IFERROR(__xludf.DUMMYFUNCTION("""COMPUTED_VALUE"""),0)</f>
        <v>0</v>
      </c>
      <c r="X70" s="2">
        <f ca="1">IFERROR(__xludf.DUMMYFUNCTION("""COMPUTED_VALUE"""),0)</f>
        <v>0</v>
      </c>
      <c r="Y70" s="2">
        <f ca="1">IFERROR(__xludf.DUMMYFUNCTION("""COMPUTED_VALUE"""),0)</f>
        <v>0</v>
      </c>
      <c r="Z70" s="2">
        <f ca="1">IFERROR(__xludf.DUMMYFUNCTION("""COMPUTED_VALUE"""),0)</f>
        <v>0</v>
      </c>
      <c r="AA70" s="2">
        <f ca="1">IFERROR(__xludf.DUMMYFUNCTION("""COMPUTED_VALUE"""),0)</f>
        <v>0</v>
      </c>
      <c r="AB70" s="2">
        <f ca="1">IFERROR(__xludf.DUMMYFUNCTION("""COMPUTED_VALUE"""),0)</f>
        <v>0</v>
      </c>
      <c r="AC70" s="2">
        <f ca="1">IFERROR(__xludf.DUMMYFUNCTION("""COMPUTED_VALUE"""),0)</f>
        <v>0</v>
      </c>
      <c r="AD70" s="2">
        <f ca="1">IFERROR(__xludf.DUMMYFUNCTION("""COMPUTED_VALUE"""),0)</f>
        <v>0</v>
      </c>
      <c r="AE70" s="2">
        <f ca="1">IFERROR(__xludf.DUMMYFUNCTION("""COMPUTED_VALUE"""),0)</f>
        <v>0</v>
      </c>
      <c r="AF70" s="2">
        <f ca="1">IFERROR(__xludf.DUMMYFUNCTION("""COMPUTED_VALUE"""),0)</f>
        <v>0</v>
      </c>
      <c r="AG70" s="2">
        <f ca="1">IFERROR(__xludf.DUMMYFUNCTION("""COMPUTED_VALUE"""),0)</f>
        <v>0</v>
      </c>
      <c r="AH70" s="2">
        <f ca="1">IFERROR(__xludf.DUMMYFUNCTION("""COMPUTED_VALUE"""),0)</f>
        <v>0</v>
      </c>
      <c r="AI70" s="2">
        <f ca="1">IFERROR(__xludf.DUMMYFUNCTION("""COMPUTED_VALUE"""),0)</f>
        <v>0</v>
      </c>
      <c r="AJ70" s="2">
        <f ca="1">IFERROR(__xludf.DUMMYFUNCTION("""COMPUTED_VALUE"""),0)</f>
        <v>0</v>
      </c>
      <c r="AK70" s="2">
        <f ca="1">IFERROR(__xludf.DUMMYFUNCTION("""COMPUTED_VALUE"""),0)</f>
        <v>0</v>
      </c>
      <c r="AL70" s="2">
        <f ca="1">IFERROR(__xludf.DUMMYFUNCTION("""COMPUTED_VALUE"""),0)</f>
        <v>0</v>
      </c>
      <c r="AM70" s="2">
        <f ca="1">IFERROR(__xludf.DUMMYFUNCTION("""COMPUTED_VALUE"""),0)</f>
        <v>0</v>
      </c>
      <c r="AN70" s="2">
        <f ca="1">IFERROR(__xludf.DUMMYFUNCTION("""COMPUTED_VALUE"""),0)</f>
        <v>0</v>
      </c>
      <c r="AO70" s="2">
        <f ca="1">IFERROR(__xludf.DUMMYFUNCTION("""COMPUTED_VALUE"""),0)</f>
        <v>0</v>
      </c>
      <c r="AP70" s="2">
        <f ca="1">IFERROR(__xludf.DUMMYFUNCTION("""COMPUTED_VALUE"""),0)</f>
        <v>0</v>
      </c>
      <c r="AQ70" s="2">
        <f ca="1">IFERROR(__xludf.DUMMYFUNCTION("""COMPUTED_VALUE"""),0)</f>
        <v>0</v>
      </c>
      <c r="AR70" s="2">
        <f ca="1">IFERROR(__xludf.DUMMYFUNCTION("""COMPUTED_VALUE"""),0)</f>
        <v>0</v>
      </c>
      <c r="AS70" s="2">
        <f ca="1">IFERROR(__xludf.DUMMYFUNCTION("""COMPUTED_VALUE"""),0)</f>
        <v>0</v>
      </c>
      <c r="AT70" s="2">
        <f ca="1">IFERROR(__xludf.DUMMYFUNCTION("""COMPUTED_VALUE"""),0)</f>
        <v>0</v>
      </c>
      <c r="AU70" s="2">
        <f ca="1">IFERROR(__xludf.DUMMYFUNCTION("""COMPUTED_VALUE"""),0)</f>
        <v>0</v>
      </c>
    </row>
    <row r="71" spans="1:47" ht="12.5" x14ac:dyDescent="0.25">
      <c r="A71" s="2" t="str">
        <f ca="1">IFERROR(__xludf.DUMMYFUNCTION("""COMPUTED_VALUE"""),"Madison, WI")</f>
        <v>Madison, WI</v>
      </c>
      <c r="B71" s="2" t="str">
        <f ca="1">IFERROR(__xludf.DUMMYFUNCTION("""COMPUTED_VALUE"""),"US")</f>
        <v>US</v>
      </c>
      <c r="C71" s="2">
        <f ca="1">IFERROR(__xludf.DUMMYFUNCTION("""COMPUTED_VALUE"""),43.0731)</f>
        <v>43.073099999999997</v>
      </c>
      <c r="D71" s="2">
        <f ca="1">IFERROR(__xludf.DUMMYFUNCTION("""COMPUTED_VALUE"""),-89.4012)</f>
        <v>-89.401200000000003</v>
      </c>
      <c r="E71" s="2">
        <f ca="1">IFERROR(__xludf.DUMMYFUNCTION("""COMPUTED_VALUE"""),0)</f>
        <v>0</v>
      </c>
      <c r="F71" s="2">
        <f ca="1">IFERROR(__xludf.DUMMYFUNCTION("""COMPUTED_VALUE"""),0)</f>
        <v>0</v>
      </c>
      <c r="G71" s="2">
        <f ca="1">IFERROR(__xludf.DUMMYFUNCTION("""COMPUTED_VALUE"""),0)</f>
        <v>0</v>
      </c>
      <c r="H71" s="2">
        <f ca="1">IFERROR(__xludf.DUMMYFUNCTION("""COMPUTED_VALUE"""),0)</f>
        <v>0</v>
      </c>
      <c r="I71" s="2">
        <f ca="1">IFERROR(__xludf.DUMMYFUNCTION("""COMPUTED_VALUE"""),0)</f>
        <v>0</v>
      </c>
      <c r="J71" s="2">
        <f ca="1">IFERROR(__xludf.DUMMYFUNCTION("""COMPUTED_VALUE"""),0)</f>
        <v>0</v>
      </c>
      <c r="K71" s="2">
        <f ca="1">IFERROR(__xludf.DUMMYFUNCTION("""COMPUTED_VALUE"""),0)</f>
        <v>0</v>
      </c>
      <c r="L71" s="2">
        <f ca="1">IFERROR(__xludf.DUMMYFUNCTION("""COMPUTED_VALUE"""),0)</f>
        <v>0</v>
      </c>
      <c r="M71" s="2">
        <f ca="1">IFERROR(__xludf.DUMMYFUNCTION("""COMPUTED_VALUE"""),0)</f>
        <v>0</v>
      </c>
      <c r="N71" s="2">
        <f ca="1">IFERROR(__xludf.DUMMYFUNCTION("""COMPUTED_VALUE"""),0)</f>
        <v>0</v>
      </c>
      <c r="O71" s="2">
        <f ca="1">IFERROR(__xludf.DUMMYFUNCTION("""COMPUTED_VALUE"""),0)</f>
        <v>0</v>
      </c>
      <c r="P71" s="2">
        <f ca="1">IFERROR(__xludf.DUMMYFUNCTION("""COMPUTED_VALUE"""),0)</f>
        <v>0</v>
      </c>
      <c r="Q71" s="2">
        <f ca="1">IFERROR(__xludf.DUMMYFUNCTION("""COMPUTED_VALUE"""),0)</f>
        <v>0</v>
      </c>
      <c r="R71" s="2">
        <f ca="1">IFERROR(__xludf.DUMMYFUNCTION("""COMPUTED_VALUE"""),0)</f>
        <v>0</v>
      </c>
      <c r="S71" s="2">
        <f ca="1">IFERROR(__xludf.DUMMYFUNCTION("""COMPUTED_VALUE"""),0)</f>
        <v>0</v>
      </c>
      <c r="T71" s="2">
        <f ca="1">IFERROR(__xludf.DUMMYFUNCTION("""COMPUTED_VALUE"""),0)</f>
        <v>0</v>
      </c>
      <c r="U71" s="2">
        <f ca="1">IFERROR(__xludf.DUMMYFUNCTION("""COMPUTED_VALUE"""),0)</f>
        <v>0</v>
      </c>
      <c r="V71" s="2">
        <f ca="1">IFERROR(__xludf.DUMMYFUNCTION("""COMPUTED_VALUE"""),0)</f>
        <v>0</v>
      </c>
      <c r="W71" s="2">
        <f ca="1">IFERROR(__xludf.DUMMYFUNCTION("""COMPUTED_VALUE"""),0)</f>
        <v>0</v>
      </c>
      <c r="X71" s="2">
        <f ca="1">IFERROR(__xludf.DUMMYFUNCTION("""COMPUTED_VALUE"""),0)</f>
        <v>0</v>
      </c>
      <c r="Y71" s="2">
        <f ca="1">IFERROR(__xludf.DUMMYFUNCTION("""COMPUTED_VALUE"""),0)</f>
        <v>0</v>
      </c>
      <c r="Z71" s="2">
        <f ca="1">IFERROR(__xludf.DUMMYFUNCTION("""COMPUTED_VALUE"""),0)</f>
        <v>0</v>
      </c>
      <c r="AA71" s="2">
        <f ca="1">IFERROR(__xludf.DUMMYFUNCTION("""COMPUTED_VALUE"""),0)</f>
        <v>0</v>
      </c>
      <c r="AB71" s="2">
        <f ca="1">IFERROR(__xludf.DUMMYFUNCTION("""COMPUTED_VALUE"""),0)</f>
        <v>0</v>
      </c>
      <c r="AC71" s="2">
        <f ca="1">IFERROR(__xludf.DUMMYFUNCTION("""COMPUTED_VALUE"""),0)</f>
        <v>0</v>
      </c>
      <c r="AD71" s="2">
        <f ca="1">IFERROR(__xludf.DUMMYFUNCTION("""COMPUTED_VALUE"""),0)</f>
        <v>0</v>
      </c>
      <c r="AE71" s="2">
        <f ca="1">IFERROR(__xludf.DUMMYFUNCTION("""COMPUTED_VALUE"""),0)</f>
        <v>0</v>
      </c>
      <c r="AF71" s="2">
        <f ca="1">IFERROR(__xludf.DUMMYFUNCTION("""COMPUTED_VALUE"""),0)</f>
        <v>0</v>
      </c>
      <c r="AG71" s="2">
        <f ca="1">IFERROR(__xludf.DUMMYFUNCTION("""COMPUTED_VALUE"""),0)</f>
        <v>0</v>
      </c>
      <c r="AH71" s="2">
        <f ca="1">IFERROR(__xludf.DUMMYFUNCTION("""COMPUTED_VALUE"""),0)</f>
        <v>0</v>
      </c>
      <c r="AI71" s="2">
        <f ca="1">IFERROR(__xludf.DUMMYFUNCTION("""COMPUTED_VALUE"""),0)</f>
        <v>0</v>
      </c>
      <c r="AJ71" s="2">
        <f ca="1">IFERROR(__xludf.DUMMYFUNCTION("""COMPUTED_VALUE"""),0)</f>
        <v>0</v>
      </c>
      <c r="AK71" s="2">
        <f ca="1">IFERROR(__xludf.DUMMYFUNCTION("""COMPUTED_VALUE"""),0)</f>
        <v>0</v>
      </c>
      <c r="AL71" s="2">
        <f ca="1">IFERROR(__xludf.DUMMYFUNCTION("""COMPUTED_VALUE"""),0)</f>
        <v>0</v>
      </c>
      <c r="AM71" s="2">
        <f ca="1">IFERROR(__xludf.DUMMYFUNCTION("""COMPUTED_VALUE"""),0)</f>
        <v>0</v>
      </c>
      <c r="AN71" s="2">
        <f ca="1">IFERROR(__xludf.DUMMYFUNCTION("""COMPUTED_VALUE"""),0)</f>
        <v>0</v>
      </c>
      <c r="AO71" s="2">
        <f ca="1">IFERROR(__xludf.DUMMYFUNCTION("""COMPUTED_VALUE"""),0)</f>
        <v>0</v>
      </c>
      <c r="AP71" s="2">
        <f ca="1">IFERROR(__xludf.DUMMYFUNCTION("""COMPUTED_VALUE"""),0)</f>
        <v>0</v>
      </c>
      <c r="AQ71" s="2">
        <f ca="1">IFERROR(__xludf.DUMMYFUNCTION("""COMPUTED_VALUE"""),0)</f>
        <v>0</v>
      </c>
      <c r="AR71" s="2">
        <f ca="1">IFERROR(__xludf.DUMMYFUNCTION("""COMPUTED_VALUE"""),0)</f>
        <v>0</v>
      </c>
      <c r="AS71" s="2">
        <f ca="1">IFERROR(__xludf.DUMMYFUNCTION("""COMPUTED_VALUE"""),0)</f>
        <v>0</v>
      </c>
      <c r="AT71" s="2">
        <f ca="1">IFERROR(__xludf.DUMMYFUNCTION("""COMPUTED_VALUE"""),0)</f>
        <v>0</v>
      </c>
      <c r="AU71" s="2">
        <f ca="1">IFERROR(__xludf.DUMMYFUNCTION("""COMPUTED_VALUE"""),0)</f>
        <v>0</v>
      </c>
    </row>
    <row r="72" spans="1:47" ht="12.5" x14ac:dyDescent="0.25">
      <c r="A72" s="2" t="str">
        <f ca="1">IFERROR(__xludf.DUMMYFUNCTION("""COMPUTED_VALUE"""),"Diamond Princess cruise ship")</f>
        <v>Diamond Princess cruise ship</v>
      </c>
      <c r="B72" s="2" t="str">
        <f ca="1">IFERROR(__xludf.DUMMYFUNCTION("""COMPUTED_VALUE"""),"Others")</f>
        <v>Others</v>
      </c>
      <c r="C72" s="2">
        <f ca="1">IFERROR(__xludf.DUMMYFUNCTION("""COMPUTED_VALUE"""),35.4437)</f>
        <v>35.4437</v>
      </c>
      <c r="D72" s="2">
        <f ca="1">IFERROR(__xludf.DUMMYFUNCTION("""COMPUTED_VALUE"""),139.638)</f>
        <v>139.63800000000001</v>
      </c>
      <c r="E72" s="2">
        <f ca="1">IFERROR(__xludf.DUMMYFUNCTION("""COMPUTED_VALUE"""),0)</f>
        <v>0</v>
      </c>
      <c r="F72" s="2">
        <f ca="1">IFERROR(__xludf.DUMMYFUNCTION("""COMPUTED_VALUE"""),0)</f>
        <v>0</v>
      </c>
      <c r="G72" s="2">
        <f ca="1">IFERROR(__xludf.DUMMYFUNCTION("""COMPUTED_VALUE"""),0)</f>
        <v>0</v>
      </c>
      <c r="H72" s="2">
        <f ca="1">IFERROR(__xludf.DUMMYFUNCTION("""COMPUTED_VALUE"""),0)</f>
        <v>0</v>
      </c>
      <c r="I72" s="2">
        <f ca="1">IFERROR(__xludf.DUMMYFUNCTION("""COMPUTED_VALUE"""),0)</f>
        <v>0</v>
      </c>
      <c r="J72" s="2">
        <f ca="1">IFERROR(__xludf.DUMMYFUNCTION("""COMPUTED_VALUE"""),0)</f>
        <v>0</v>
      </c>
      <c r="K72" s="2">
        <f ca="1">IFERROR(__xludf.DUMMYFUNCTION("""COMPUTED_VALUE"""),0)</f>
        <v>0</v>
      </c>
      <c r="L72" s="2">
        <f ca="1">IFERROR(__xludf.DUMMYFUNCTION("""COMPUTED_VALUE"""),0)</f>
        <v>0</v>
      </c>
      <c r="M72" s="2">
        <f ca="1">IFERROR(__xludf.DUMMYFUNCTION("""COMPUTED_VALUE"""),0)</f>
        <v>0</v>
      </c>
      <c r="N72" s="2">
        <f ca="1">IFERROR(__xludf.DUMMYFUNCTION("""COMPUTED_VALUE"""),0)</f>
        <v>0</v>
      </c>
      <c r="O72" s="2">
        <f ca="1">IFERROR(__xludf.DUMMYFUNCTION("""COMPUTED_VALUE"""),0)</f>
        <v>0</v>
      </c>
      <c r="P72" s="2">
        <f ca="1">IFERROR(__xludf.DUMMYFUNCTION("""COMPUTED_VALUE"""),0)</f>
        <v>0</v>
      </c>
      <c r="Q72" s="2">
        <f ca="1">IFERROR(__xludf.DUMMYFUNCTION("""COMPUTED_VALUE"""),0)</f>
        <v>0</v>
      </c>
      <c r="R72" s="2">
        <f ca="1">IFERROR(__xludf.DUMMYFUNCTION("""COMPUTED_VALUE"""),0)</f>
        <v>0</v>
      </c>
      <c r="S72" s="2">
        <f ca="1">IFERROR(__xludf.DUMMYFUNCTION("""COMPUTED_VALUE"""),0)</f>
        <v>0</v>
      </c>
      <c r="T72" s="2">
        <f ca="1">IFERROR(__xludf.DUMMYFUNCTION("""COMPUTED_VALUE"""),0)</f>
        <v>0</v>
      </c>
      <c r="U72" s="2">
        <f ca="1">IFERROR(__xludf.DUMMYFUNCTION("""COMPUTED_VALUE"""),0)</f>
        <v>0</v>
      </c>
      <c r="V72" s="2">
        <f ca="1">IFERROR(__xludf.DUMMYFUNCTION("""COMPUTED_VALUE"""),0)</f>
        <v>0</v>
      </c>
      <c r="W72" s="2">
        <f ca="1">IFERROR(__xludf.DUMMYFUNCTION("""COMPUTED_VALUE"""),0)</f>
        <v>0</v>
      </c>
      <c r="X72" s="2">
        <f ca="1">IFERROR(__xludf.DUMMYFUNCTION("""COMPUTED_VALUE"""),0)</f>
        <v>0</v>
      </c>
      <c r="Y72" s="2">
        <f ca="1">IFERROR(__xludf.DUMMYFUNCTION("""COMPUTED_VALUE"""),0)</f>
        <v>0</v>
      </c>
      <c r="Z72" s="2">
        <f ca="1">IFERROR(__xludf.DUMMYFUNCTION("""COMPUTED_VALUE"""),0)</f>
        <v>0</v>
      </c>
      <c r="AA72" s="2">
        <f ca="1">IFERROR(__xludf.DUMMYFUNCTION("""COMPUTED_VALUE"""),0)</f>
        <v>0</v>
      </c>
      <c r="AB72" s="2">
        <f ca="1">IFERROR(__xludf.DUMMYFUNCTION("""COMPUTED_VALUE"""),0)</f>
        <v>0</v>
      </c>
      <c r="AC72" s="2">
        <f ca="1">IFERROR(__xludf.DUMMYFUNCTION("""COMPUTED_VALUE"""),0)</f>
        <v>0</v>
      </c>
      <c r="AD72" s="2">
        <f ca="1">IFERROR(__xludf.DUMMYFUNCTION("""COMPUTED_VALUE"""),0)</f>
        <v>0</v>
      </c>
      <c r="AE72" s="2">
        <f ca="1">IFERROR(__xludf.DUMMYFUNCTION("""COMPUTED_VALUE"""),0)</f>
        <v>0</v>
      </c>
      <c r="AF72" s="2">
        <f ca="1">IFERROR(__xludf.DUMMYFUNCTION("""COMPUTED_VALUE"""),0)</f>
        <v>0</v>
      </c>
      <c r="AG72" s="2">
        <f ca="1">IFERROR(__xludf.DUMMYFUNCTION("""COMPUTED_VALUE"""),0)</f>
        <v>0</v>
      </c>
      <c r="AH72" s="2">
        <f ca="1">IFERROR(__xludf.DUMMYFUNCTION("""COMPUTED_VALUE"""),2)</f>
        <v>2</v>
      </c>
      <c r="AI72" s="2">
        <f ca="1">IFERROR(__xludf.DUMMYFUNCTION("""COMPUTED_VALUE"""),2)</f>
        <v>2</v>
      </c>
      <c r="AJ72" s="2">
        <f ca="1">IFERROR(__xludf.DUMMYFUNCTION("""COMPUTED_VALUE"""),2)</f>
        <v>2</v>
      </c>
      <c r="AK72" s="2">
        <f ca="1">IFERROR(__xludf.DUMMYFUNCTION("""COMPUTED_VALUE"""),3)</f>
        <v>3</v>
      </c>
      <c r="AL72" s="2">
        <f ca="1">IFERROR(__xludf.DUMMYFUNCTION("""COMPUTED_VALUE"""),3)</f>
        <v>3</v>
      </c>
      <c r="AM72" s="2">
        <f ca="1">IFERROR(__xludf.DUMMYFUNCTION("""COMPUTED_VALUE"""),3)</f>
        <v>3</v>
      </c>
      <c r="AN72" s="2">
        <f ca="1">IFERROR(__xludf.DUMMYFUNCTION("""COMPUTED_VALUE"""),4)</f>
        <v>4</v>
      </c>
      <c r="AO72" s="2">
        <f ca="1">IFERROR(__xludf.DUMMYFUNCTION("""COMPUTED_VALUE"""),4)</f>
        <v>4</v>
      </c>
      <c r="AP72" s="2">
        <f ca="1">IFERROR(__xludf.DUMMYFUNCTION("""COMPUTED_VALUE"""),6)</f>
        <v>6</v>
      </c>
      <c r="AQ72" s="2">
        <f ca="1">IFERROR(__xludf.DUMMYFUNCTION("""COMPUTED_VALUE"""),6)</f>
        <v>6</v>
      </c>
      <c r="AR72" s="2">
        <f ca="1">IFERROR(__xludf.DUMMYFUNCTION("""COMPUTED_VALUE"""),6)</f>
        <v>6</v>
      </c>
      <c r="AS72" s="2">
        <f ca="1">IFERROR(__xludf.DUMMYFUNCTION("""COMPUTED_VALUE"""),6)</f>
        <v>6</v>
      </c>
      <c r="AT72" s="2">
        <f ca="1">IFERROR(__xludf.DUMMYFUNCTION("""COMPUTED_VALUE"""),6)</f>
        <v>6</v>
      </c>
      <c r="AU72" s="2">
        <f ca="1">IFERROR(__xludf.DUMMYFUNCTION("""COMPUTED_VALUE"""),6)</f>
        <v>6</v>
      </c>
    </row>
    <row r="73" spans="1:47" ht="12.5" x14ac:dyDescent="0.25">
      <c r="A73" s="2" t="str">
        <f ca="1">IFERROR(__xludf.DUMMYFUNCTION("""COMPUTED_VALUE"""),"San Diego County, CA")</f>
        <v>San Diego County, CA</v>
      </c>
      <c r="B73" s="2" t="str">
        <f ca="1">IFERROR(__xludf.DUMMYFUNCTION("""COMPUTED_VALUE"""),"US")</f>
        <v>US</v>
      </c>
      <c r="C73" s="2">
        <f ca="1">IFERROR(__xludf.DUMMYFUNCTION("""COMPUTED_VALUE"""),32.7157)</f>
        <v>32.715699999999998</v>
      </c>
      <c r="D73" s="2">
        <f ca="1">IFERROR(__xludf.DUMMYFUNCTION("""COMPUTED_VALUE"""),-117.1611)</f>
        <v>-117.1611</v>
      </c>
      <c r="E73" s="2">
        <f ca="1">IFERROR(__xludf.DUMMYFUNCTION("""COMPUTED_VALUE"""),0)</f>
        <v>0</v>
      </c>
      <c r="F73" s="2">
        <f ca="1">IFERROR(__xludf.DUMMYFUNCTION("""COMPUTED_VALUE"""),0)</f>
        <v>0</v>
      </c>
      <c r="G73" s="2">
        <f ca="1">IFERROR(__xludf.DUMMYFUNCTION("""COMPUTED_VALUE"""),0)</f>
        <v>0</v>
      </c>
      <c r="H73" s="2">
        <f ca="1">IFERROR(__xludf.DUMMYFUNCTION("""COMPUTED_VALUE"""),0)</f>
        <v>0</v>
      </c>
      <c r="I73" s="2">
        <f ca="1">IFERROR(__xludf.DUMMYFUNCTION("""COMPUTED_VALUE"""),0)</f>
        <v>0</v>
      </c>
      <c r="J73" s="2">
        <f ca="1">IFERROR(__xludf.DUMMYFUNCTION("""COMPUTED_VALUE"""),0)</f>
        <v>0</v>
      </c>
      <c r="K73" s="2">
        <f ca="1">IFERROR(__xludf.DUMMYFUNCTION("""COMPUTED_VALUE"""),0)</f>
        <v>0</v>
      </c>
      <c r="L73" s="2">
        <f ca="1">IFERROR(__xludf.DUMMYFUNCTION("""COMPUTED_VALUE"""),0)</f>
        <v>0</v>
      </c>
      <c r="M73" s="2">
        <f ca="1">IFERROR(__xludf.DUMMYFUNCTION("""COMPUTED_VALUE"""),0)</f>
        <v>0</v>
      </c>
      <c r="N73" s="2">
        <f ca="1">IFERROR(__xludf.DUMMYFUNCTION("""COMPUTED_VALUE"""),0)</f>
        <v>0</v>
      </c>
      <c r="O73" s="2">
        <f ca="1">IFERROR(__xludf.DUMMYFUNCTION("""COMPUTED_VALUE"""),0)</f>
        <v>0</v>
      </c>
      <c r="P73" s="2">
        <f ca="1">IFERROR(__xludf.DUMMYFUNCTION("""COMPUTED_VALUE"""),0)</f>
        <v>0</v>
      </c>
      <c r="Q73" s="2">
        <f ca="1">IFERROR(__xludf.DUMMYFUNCTION("""COMPUTED_VALUE"""),0)</f>
        <v>0</v>
      </c>
      <c r="R73" s="2">
        <f ca="1">IFERROR(__xludf.DUMMYFUNCTION("""COMPUTED_VALUE"""),0)</f>
        <v>0</v>
      </c>
      <c r="S73" s="2">
        <f ca="1">IFERROR(__xludf.DUMMYFUNCTION("""COMPUTED_VALUE"""),0)</f>
        <v>0</v>
      </c>
      <c r="T73" s="2">
        <f ca="1">IFERROR(__xludf.DUMMYFUNCTION("""COMPUTED_VALUE"""),0)</f>
        <v>0</v>
      </c>
      <c r="U73" s="2">
        <f ca="1">IFERROR(__xludf.DUMMYFUNCTION("""COMPUTED_VALUE"""),0)</f>
        <v>0</v>
      </c>
      <c r="V73" s="2">
        <f ca="1">IFERROR(__xludf.DUMMYFUNCTION("""COMPUTED_VALUE"""),0)</f>
        <v>0</v>
      </c>
      <c r="W73" s="2">
        <f ca="1">IFERROR(__xludf.DUMMYFUNCTION("""COMPUTED_VALUE"""),0)</f>
        <v>0</v>
      </c>
      <c r="X73" s="2">
        <f ca="1">IFERROR(__xludf.DUMMYFUNCTION("""COMPUTED_VALUE"""),0)</f>
        <v>0</v>
      </c>
      <c r="Y73" s="2">
        <f ca="1">IFERROR(__xludf.DUMMYFUNCTION("""COMPUTED_VALUE"""),0)</f>
        <v>0</v>
      </c>
      <c r="Z73" s="2">
        <f ca="1">IFERROR(__xludf.DUMMYFUNCTION("""COMPUTED_VALUE"""),0)</f>
        <v>0</v>
      </c>
      <c r="AA73" s="2">
        <f ca="1">IFERROR(__xludf.DUMMYFUNCTION("""COMPUTED_VALUE"""),0)</f>
        <v>0</v>
      </c>
      <c r="AB73" s="2">
        <f ca="1">IFERROR(__xludf.DUMMYFUNCTION("""COMPUTED_VALUE"""),0)</f>
        <v>0</v>
      </c>
      <c r="AC73" s="2">
        <f ca="1">IFERROR(__xludf.DUMMYFUNCTION("""COMPUTED_VALUE"""),0)</f>
        <v>0</v>
      </c>
      <c r="AD73" s="2">
        <f ca="1">IFERROR(__xludf.DUMMYFUNCTION("""COMPUTED_VALUE"""),0)</f>
        <v>0</v>
      </c>
      <c r="AE73" s="2">
        <f ca="1">IFERROR(__xludf.DUMMYFUNCTION("""COMPUTED_VALUE"""),0)</f>
        <v>0</v>
      </c>
      <c r="AF73" s="2">
        <f ca="1">IFERROR(__xludf.DUMMYFUNCTION("""COMPUTED_VALUE"""),0)</f>
        <v>0</v>
      </c>
      <c r="AG73" s="2">
        <f ca="1">IFERROR(__xludf.DUMMYFUNCTION("""COMPUTED_VALUE"""),0)</f>
        <v>0</v>
      </c>
      <c r="AH73" s="2">
        <f ca="1">IFERROR(__xludf.DUMMYFUNCTION("""COMPUTED_VALUE"""),0)</f>
        <v>0</v>
      </c>
      <c r="AI73" s="2">
        <f ca="1">IFERROR(__xludf.DUMMYFUNCTION("""COMPUTED_VALUE"""),0)</f>
        <v>0</v>
      </c>
      <c r="AJ73" s="2">
        <f ca="1">IFERROR(__xludf.DUMMYFUNCTION("""COMPUTED_VALUE"""),0)</f>
        <v>0</v>
      </c>
      <c r="AK73" s="2">
        <f ca="1">IFERROR(__xludf.DUMMYFUNCTION("""COMPUTED_VALUE"""),0)</f>
        <v>0</v>
      </c>
      <c r="AL73" s="2">
        <f ca="1">IFERROR(__xludf.DUMMYFUNCTION("""COMPUTED_VALUE"""),0)</f>
        <v>0</v>
      </c>
      <c r="AM73" s="2">
        <f ca="1">IFERROR(__xludf.DUMMYFUNCTION("""COMPUTED_VALUE"""),0)</f>
        <v>0</v>
      </c>
      <c r="AN73" s="2">
        <f ca="1">IFERROR(__xludf.DUMMYFUNCTION("""COMPUTED_VALUE"""),0)</f>
        <v>0</v>
      </c>
      <c r="AO73" s="2">
        <f ca="1">IFERROR(__xludf.DUMMYFUNCTION("""COMPUTED_VALUE"""),0)</f>
        <v>0</v>
      </c>
      <c r="AP73" s="2">
        <f ca="1">IFERROR(__xludf.DUMMYFUNCTION("""COMPUTED_VALUE"""),0)</f>
        <v>0</v>
      </c>
      <c r="AQ73" s="2">
        <f ca="1">IFERROR(__xludf.DUMMYFUNCTION("""COMPUTED_VALUE"""),0)</f>
        <v>0</v>
      </c>
      <c r="AR73" s="2">
        <f ca="1">IFERROR(__xludf.DUMMYFUNCTION("""COMPUTED_VALUE"""),0)</f>
        <v>0</v>
      </c>
      <c r="AS73" s="2">
        <f ca="1">IFERROR(__xludf.DUMMYFUNCTION("""COMPUTED_VALUE"""),0)</f>
        <v>0</v>
      </c>
      <c r="AT73" s="2">
        <f ca="1">IFERROR(__xludf.DUMMYFUNCTION("""COMPUTED_VALUE"""),0)</f>
        <v>0</v>
      </c>
      <c r="AU73" s="2">
        <f ca="1">IFERROR(__xludf.DUMMYFUNCTION("""COMPUTED_VALUE"""),0)</f>
        <v>0</v>
      </c>
    </row>
    <row r="74" spans="1:47" ht="12.5" x14ac:dyDescent="0.25">
      <c r="A74" s="2" t="str">
        <f ca="1">IFERROR(__xludf.DUMMYFUNCTION("""COMPUTED_VALUE"""),"San Antonio, TX")</f>
        <v>San Antonio, TX</v>
      </c>
      <c r="B74" s="2" t="str">
        <f ca="1">IFERROR(__xludf.DUMMYFUNCTION("""COMPUTED_VALUE"""),"US")</f>
        <v>US</v>
      </c>
      <c r="C74" s="2">
        <f ca="1">IFERROR(__xludf.DUMMYFUNCTION("""COMPUTED_VALUE"""),29.4241)</f>
        <v>29.424099999999999</v>
      </c>
      <c r="D74" s="2">
        <f ca="1">IFERROR(__xludf.DUMMYFUNCTION("""COMPUTED_VALUE"""),-98.4936)</f>
        <v>-98.493600000000001</v>
      </c>
      <c r="E74" s="2">
        <f ca="1">IFERROR(__xludf.DUMMYFUNCTION("""COMPUTED_VALUE"""),0)</f>
        <v>0</v>
      </c>
      <c r="F74" s="2">
        <f ca="1">IFERROR(__xludf.DUMMYFUNCTION("""COMPUTED_VALUE"""),0)</f>
        <v>0</v>
      </c>
      <c r="G74" s="2">
        <f ca="1">IFERROR(__xludf.DUMMYFUNCTION("""COMPUTED_VALUE"""),0)</f>
        <v>0</v>
      </c>
      <c r="H74" s="2">
        <f ca="1">IFERROR(__xludf.DUMMYFUNCTION("""COMPUTED_VALUE"""),0)</f>
        <v>0</v>
      </c>
      <c r="I74" s="2">
        <f ca="1">IFERROR(__xludf.DUMMYFUNCTION("""COMPUTED_VALUE"""),0)</f>
        <v>0</v>
      </c>
      <c r="J74" s="2">
        <f ca="1">IFERROR(__xludf.DUMMYFUNCTION("""COMPUTED_VALUE"""),0)</f>
        <v>0</v>
      </c>
      <c r="K74" s="2">
        <f ca="1">IFERROR(__xludf.DUMMYFUNCTION("""COMPUTED_VALUE"""),0)</f>
        <v>0</v>
      </c>
      <c r="L74" s="2">
        <f ca="1">IFERROR(__xludf.DUMMYFUNCTION("""COMPUTED_VALUE"""),0)</f>
        <v>0</v>
      </c>
      <c r="M74" s="2">
        <f ca="1">IFERROR(__xludf.DUMMYFUNCTION("""COMPUTED_VALUE"""),0)</f>
        <v>0</v>
      </c>
      <c r="N74" s="2">
        <f ca="1">IFERROR(__xludf.DUMMYFUNCTION("""COMPUTED_VALUE"""),0)</f>
        <v>0</v>
      </c>
      <c r="O74" s="2">
        <f ca="1">IFERROR(__xludf.DUMMYFUNCTION("""COMPUTED_VALUE"""),0)</f>
        <v>0</v>
      </c>
      <c r="P74" s="2">
        <f ca="1">IFERROR(__xludf.DUMMYFUNCTION("""COMPUTED_VALUE"""),0)</f>
        <v>0</v>
      </c>
      <c r="Q74" s="2">
        <f ca="1">IFERROR(__xludf.DUMMYFUNCTION("""COMPUTED_VALUE"""),0)</f>
        <v>0</v>
      </c>
      <c r="R74" s="2">
        <f ca="1">IFERROR(__xludf.DUMMYFUNCTION("""COMPUTED_VALUE"""),0)</f>
        <v>0</v>
      </c>
      <c r="S74" s="2">
        <f ca="1">IFERROR(__xludf.DUMMYFUNCTION("""COMPUTED_VALUE"""),0)</f>
        <v>0</v>
      </c>
      <c r="T74" s="2">
        <f ca="1">IFERROR(__xludf.DUMMYFUNCTION("""COMPUTED_VALUE"""),0)</f>
        <v>0</v>
      </c>
      <c r="U74" s="2">
        <f ca="1">IFERROR(__xludf.DUMMYFUNCTION("""COMPUTED_VALUE"""),0)</f>
        <v>0</v>
      </c>
      <c r="V74" s="2">
        <f ca="1">IFERROR(__xludf.DUMMYFUNCTION("""COMPUTED_VALUE"""),0)</f>
        <v>0</v>
      </c>
      <c r="W74" s="2">
        <f ca="1">IFERROR(__xludf.DUMMYFUNCTION("""COMPUTED_VALUE"""),0)</f>
        <v>0</v>
      </c>
      <c r="X74" s="2">
        <f ca="1">IFERROR(__xludf.DUMMYFUNCTION("""COMPUTED_VALUE"""),0)</f>
        <v>0</v>
      </c>
      <c r="Y74" s="2">
        <f ca="1">IFERROR(__xludf.DUMMYFUNCTION("""COMPUTED_VALUE"""),0)</f>
        <v>0</v>
      </c>
      <c r="Z74" s="2">
        <f ca="1">IFERROR(__xludf.DUMMYFUNCTION("""COMPUTED_VALUE"""),0)</f>
        <v>0</v>
      </c>
      <c r="AA74" s="2">
        <f ca="1">IFERROR(__xludf.DUMMYFUNCTION("""COMPUTED_VALUE"""),0)</f>
        <v>0</v>
      </c>
      <c r="AB74" s="2">
        <f ca="1">IFERROR(__xludf.DUMMYFUNCTION("""COMPUTED_VALUE"""),0)</f>
        <v>0</v>
      </c>
      <c r="AC74" s="2">
        <f ca="1">IFERROR(__xludf.DUMMYFUNCTION("""COMPUTED_VALUE"""),0)</f>
        <v>0</v>
      </c>
      <c r="AD74" s="2">
        <f ca="1">IFERROR(__xludf.DUMMYFUNCTION("""COMPUTED_VALUE"""),0)</f>
        <v>0</v>
      </c>
      <c r="AE74" s="2">
        <f ca="1">IFERROR(__xludf.DUMMYFUNCTION("""COMPUTED_VALUE"""),0)</f>
        <v>0</v>
      </c>
      <c r="AF74" s="2">
        <f ca="1">IFERROR(__xludf.DUMMYFUNCTION("""COMPUTED_VALUE"""),0)</f>
        <v>0</v>
      </c>
      <c r="AG74" s="2">
        <f ca="1">IFERROR(__xludf.DUMMYFUNCTION("""COMPUTED_VALUE"""),0)</f>
        <v>0</v>
      </c>
      <c r="AH74" s="2">
        <f ca="1">IFERROR(__xludf.DUMMYFUNCTION("""COMPUTED_VALUE"""),0)</f>
        <v>0</v>
      </c>
      <c r="AI74" s="2">
        <f ca="1">IFERROR(__xludf.DUMMYFUNCTION("""COMPUTED_VALUE"""),0)</f>
        <v>0</v>
      </c>
      <c r="AJ74" s="2">
        <f ca="1">IFERROR(__xludf.DUMMYFUNCTION("""COMPUTED_VALUE"""),0)</f>
        <v>0</v>
      </c>
      <c r="AK74" s="2">
        <f ca="1">IFERROR(__xludf.DUMMYFUNCTION("""COMPUTED_VALUE"""),0)</f>
        <v>0</v>
      </c>
      <c r="AL74" s="2">
        <f ca="1">IFERROR(__xludf.DUMMYFUNCTION("""COMPUTED_VALUE"""),0)</f>
        <v>0</v>
      </c>
      <c r="AM74" s="2">
        <f ca="1">IFERROR(__xludf.DUMMYFUNCTION("""COMPUTED_VALUE"""),0)</f>
        <v>0</v>
      </c>
      <c r="AN74" s="2">
        <f ca="1">IFERROR(__xludf.DUMMYFUNCTION("""COMPUTED_VALUE"""),0)</f>
        <v>0</v>
      </c>
      <c r="AO74" s="2">
        <f ca="1">IFERROR(__xludf.DUMMYFUNCTION("""COMPUTED_VALUE"""),0)</f>
        <v>0</v>
      </c>
      <c r="AP74" s="2">
        <f ca="1">IFERROR(__xludf.DUMMYFUNCTION("""COMPUTED_VALUE"""),0)</f>
        <v>0</v>
      </c>
      <c r="AQ74" s="2">
        <f ca="1">IFERROR(__xludf.DUMMYFUNCTION("""COMPUTED_VALUE"""),0)</f>
        <v>0</v>
      </c>
      <c r="AR74" s="2">
        <f ca="1">IFERROR(__xludf.DUMMYFUNCTION("""COMPUTED_VALUE"""),0)</f>
        <v>0</v>
      </c>
      <c r="AS74" s="2">
        <f ca="1">IFERROR(__xludf.DUMMYFUNCTION("""COMPUTED_VALUE"""),0)</f>
        <v>0</v>
      </c>
      <c r="AT74" s="2">
        <f ca="1">IFERROR(__xludf.DUMMYFUNCTION("""COMPUTED_VALUE"""),0)</f>
        <v>0</v>
      </c>
      <c r="AU74" s="2">
        <f ca="1">IFERROR(__xludf.DUMMYFUNCTION("""COMPUTED_VALUE"""),0)</f>
        <v>0</v>
      </c>
    </row>
    <row r="75" spans="1:47" ht="12.5" x14ac:dyDescent="0.25">
      <c r="A75" s="2" t="str">
        <f ca="1">IFERROR(__xludf.DUMMYFUNCTION("""COMPUTED_VALUE"""),"")</f>
        <v/>
      </c>
      <c r="B75" s="2" t="str">
        <f ca="1">IFERROR(__xludf.DUMMYFUNCTION("""COMPUTED_VALUE"""),"Egypt")</f>
        <v>Egypt</v>
      </c>
      <c r="C75" s="2">
        <f ca="1">IFERROR(__xludf.DUMMYFUNCTION("""COMPUTED_VALUE"""),26)</f>
        <v>26</v>
      </c>
      <c r="D75" s="2">
        <f ca="1">IFERROR(__xludf.DUMMYFUNCTION("""COMPUTED_VALUE"""),30)</f>
        <v>30</v>
      </c>
      <c r="E75" s="2">
        <f ca="1">IFERROR(__xludf.DUMMYFUNCTION("""COMPUTED_VALUE"""),0)</f>
        <v>0</v>
      </c>
      <c r="F75" s="2">
        <f ca="1">IFERROR(__xludf.DUMMYFUNCTION("""COMPUTED_VALUE"""),0)</f>
        <v>0</v>
      </c>
      <c r="G75" s="2">
        <f ca="1">IFERROR(__xludf.DUMMYFUNCTION("""COMPUTED_VALUE"""),0)</f>
        <v>0</v>
      </c>
      <c r="H75" s="2">
        <f ca="1">IFERROR(__xludf.DUMMYFUNCTION("""COMPUTED_VALUE"""),0)</f>
        <v>0</v>
      </c>
      <c r="I75" s="2">
        <f ca="1">IFERROR(__xludf.DUMMYFUNCTION("""COMPUTED_VALUE"""),0)</f>
        <v>0</v>
      </c>
      <c r="J75" s="2">
        <f ca="1">IFERROR(__xludf.DUMMYFUNCTION("""COMPUTED_VALUE"""),0)</f>
        <v>0</v>
      </c>
      <c r="K75" s="2">
        <f ca="1">IFERROR(__xludf.DUMMYFUNCTION("""COMPUTED_VALUE"""),0)</f>
        <v>0</v>
      </c>
      <c r="L75" s="2">
        <f ca="1">IFERROR(__xludf.DUMMYFUNCTION("""COMPUTED_VALUE"""),0)</f>
        <v>0</v>
      </c>
      <c r="M75" s="2">
        <f ca="1">IFERROR(__xludf.DUMMYFUNCTION("""COMPUTED_VALUE"""),0)</f>
        <v>0</v>
      </c>
      <c r="N75" s="2">
        <f ca="1">IFERROR(__xludf.DUMMYFUNCTION("""COMPUTED_VALUE"""),0)</f>
        <v>0</v>
      </c>
      <c r="O75" s="2">
        <f ca="1">IFERROR(__xludf.DUMMYFUNCTION("""COMPUTED_VALUE"""),0)</f>
        <v>0</v>
      </c>
      <c r="P75" s="2">
        <f ca="1">IFERROR(__xludf.DUMMYFUNCTION("""COMPUTED_VALUE"""),0)</f>
        <v>0</v>
      </c>
      <c r="Q75" s="2">
        <f ca="1">IFERROR(__xludf.DUMMYFUNCTION("""COMPUTED_VALUE"""),0)</f>
        <v>0</v>
      </c>
      <c r="R75" s="2">
        <f ca="1">IFERROR(__xludf.DUMMYFUNCTION("""COMPUTED_VALUE"""),0)</f>
        <v>0</v>
      </c>
      <c r="S75" s="2">
        <f ca="1">IFERROR(__xludf.DUMMYFUNCTION("""COMPUTED_VALUE"""),0)</f>
        <v>0</v>
      </c>
      <c r="T75" s="2">
        <f ca="1">IFERROR(__xludf.DUMMYFUNCTION("""COMPUTED_VALUE"""),0)</f>
        <v>0</v>
      </c>
      <c r="U75" s="2">
        <f ca="1">IFERROR(__xludf.DUMMYFUNCTION("""COMPUTED_VALUE"""),0)</f>
        <v>0</v>
      </c>
      <c r="V75" s="2">
        <f ca="1">IFERROR(__xludf.DUMMYFUNCTION("""COMPUTED_VALUE"""),0)</f>
        <v>0</v>
      </c>
      <c r="W75" s="2">
        <f ca="1">IFERROR(__xludf.DUMMYFUNCTION("""COMPUTED_VALUE"""),0)</f>
        <v>0</v>
      </c>
      <c r="X75" s="2">
        <f ca="1">IFERROR(__xludf.DUMMYFUNCTION("""COMPUTED_VALUE"""),0)</f>
        <v>0</v>
      </c>
      <c r="Y75" s="2">
        <f ca="1">IFERROR(__xludf.DUMMYFUNCTION("""COMPUTED_VALUE"""),0)</f>
        <v>0</v>
      </c>
      <c r="Z75" s="2">
        <f ca="1">IFERROR(__xludf.DUMMYFUNCTION("""COMPUTED_VALUE"""),0)</f>
        <v>0</v>
      </c>
      <c r="AA75" s="2">
        <f ca="1">IFERROR(__xludf.DUMMYFUNCTION("""COMPUTED_VALUE"""),0)</f>
        <v>0</v>
      </c>
      <c r="AB75" s="2">
        <f ca="1">IFERROR(__xludf.DUMMYFUNCTION("""COMPUTED_VALUE"""),0)</f>
        <v>0</v>
      </c>
      <c r="AC75" s="2">
        <f ca="1">IFERROR(__xludf.DUMMYFUNCTION("""COMPUTED_VALUE"""),0)</f>
        <v>0</v>
      </c>
      <c r="AD75" s="2">
        <f ca="1">IFERROR(__xludf.DUMMYFUNCTION("""COMPUTED_VALUE"""),0)</f>
        <v>0</v>
      </c>
      <c r="AE75" s="2">
        <f ca="1">IFERROR(__xludf.DUMMYFUNCTION("""COMPUTED_VALUE"""),0)</f>
        <v>0</v>
      </c>
      <c r="AF75" s="2">
        <f ca="1">IFERROR(__xludf.DUMMYFUNCTION("""COMPUTED_VALUE"""),0)</f>
        <v>0</v>
      </c>
      <c r="AG75" s="2">
        <f ca="1">IFERROR(__xludf.DUMMYFUNCTION("""COMPUTED_VALUE"""),0)</f>
        <v>0</v>
      </c>
      <c r="AH75" s="2">
        <f ca="1">IFERROR(__xludf.DUMMYFUNCTION("""COMPUTED_VALUE"""),0)</f>
        <v>0</v>
      </c>
      <c r="AI75" s="2">
        <f ca="1">IFERROR(__xludf.DUMMYFUNCTION("""COMPUTED_VALUE"""),0)</f>
        <v>0</v>
      </c>
      <c r="AJ75" s="2">
        <f ca="1">IFERROR(__xludf.DUMMYFUNCTION("""COMPUTED_VALUE"""),0)</f>
        <v>0</v>
      </c>
      <c r="AK75" s="2">
        <f ca="1">IFERROR(__xludf.DUMMYFUNCTION("""COMPUTED_VALUE"""),0)</f>
        <v>0</v>
      </c>
      <c r="AL75" s="2">
        <f ca="1">IFERROR(__xludf.DUMMYFUNCTION("""COMPUTED_VALUE"""),0)</f>
        <v>0</v>
      </c>
      <c r="AM75" s="2">
        <f ca="1">IFERROR(__xludf.DUMMYFUNCTION("""COMPUTED_VALUE"""),0)</f>
        <v>0</v>
      </c>
      <c r="AN75" s="2">
        <f ca="1">IFERROR(__xludf.DUMMYFUNCTION("""COMPUTED_VALUE"""),0)</f>
        <v>0</v>
      </c>
      <c r="AO75" s="2">
        <f ca="1">IFERROR(__xludf.DUMMYFUNCTION("""COMPUTED_VALUE"""),0)</f>
        <v>0</v>
      </c>
      <c r="AP75" s="2">
        <f ca="1">IFERROR(__xludf.DUMMYFUNCTION("""COMPUTED_VALUE"""),0)</f>
        <v>0</v>
      </c>
      <c r="AQ75" s="2">
        <f ca="1">IFERROR(__xludf.DUMMYFUNCTION("""COMPUTED_VALUE"""),0)</f>
        <v>0</v>
      </c>
      <c r="AR75" s="2">
        <f ca="1">IFERROR(__xludf.DUMMYFUNCTION("""COMPUTED_VALUE"""),0)</f>
        <v>0</v>
      </c>
      <c r="AS75" s="2">
        <f ca="1">IFERROR(__xludf.DUMMYFUNCTION("""COMPUTED_VALUE"""),0)</f>
        <v>0</v>
      </c>
      <c r="AT75" s="2">
        <f ca="1">IFERROR(__xludf.DUMMYFUNCTION("""COMPUTED_VALUE"""),0)</f>
        <v>0</v>
      </c>
      <c r="AU75" s="2">
        <f ca="1">IFERROR(__xludf.DUMMYFUNCTION("""COMPUTED_VALUE"""),0)</f>
        <v>0</v>
      </c>
    </row>
    <row r="76" spans="1:47" ht="12.5" x14ac:dyDescent="0.25">
      <c r="A76" s="2" t="str">
        <f ca="1">IFERROR(__xludf.DUMMYFUNCTION("""COMPUTED_VALUE"""),"")</f>
        <v/>
      </c>
      <c r="B76" s="2" t="str">
        <f ca="1">IFERROR(__xludf.DUMMYFUNCTION("""COMPUTED_VALUE"""),"Iran")</f>
        <v>Iran</v>
      </c>
      <c r="C76" s="2">
        <f ca="1">IFERROR(__xludf.DUMMYFUNCTION("""COMPUTED_VALUE"""),32)</f>
        <v>32</v>
      </c>
      <c r="D76" s="2">
        <f ca="1">IFERROR(__xludf.DUMMYFUNCTION("""COMPUTED_VALUE"""),53)</f>
        <v>53</v>
      </c>
      <c r="E76" s="2">
        <f ca="1">IFERROR(__xludf.DUMMYFUNCTION("""COMPUTED_VALUE"""),0)</f>
        <v>0</v>
      </c>
      <c r="F76" s="2">
        <f ca="1">IFERROR(__xludf.DUMMYFUNCTION("""COMPUTED_VALUE"""),0)</f>
        <v>0</v>
      </c>
      <c r="G76" s="2">
        <f ca="1">IFERROR(__xludf.DUMMYFUNCTION("""COMPUTED_VALUE"""),0)</f>
        <v>0</v>
      </c>
      <c r="H76" s="2">
        <f ca="1">IFERROR(__xludf.DUMMYFUNCTION("""COMPUTED_VALUE"""),0)</f>
        <v>0</v>
      </c>
      <c r="I76" s="2">
        <f ca="1">IFERROR(__xludf.DUMMYFUNCTION("""COMPUTED_VALUE"""),0)</f>
        <v>0</v>
      </c>
      <c r="J76" s="2">
        <f ca="1">IFERROR(__xludf.DUMMYFUNCTION("""COMPUTED_VALUE"""),0)</f>
        <v>0</v>
      </c>
      <c r="K76" s="2">
        <f ca="1">IFERROR(__xludf.DUMMYFUNCTION("""COMPUTED_VALUE"""),0)</f>
        <v>0</v>
      </c>
      <c r="L76" s="2">
        <f ca="1">IFERROR(__xludf.DUMMYFUNCTION("""COMPUTED_VALUE"""),0)</f>
        <v>0</v>
      </c>
      <c r="M76" s="2">
        <f ca="1">IFERROR(__xludf.DUMMYFUNCTION("""COMPUTED_VALUE"""),0)</f>
        <v>0</v>
      </c>
      <c r="N76" s="2">
        <f ca="1">IFERROR(__xludf.DUMMYFUNCTION("""COMPUTED_VALUE"""),0)</f>
        <v>0</v>
      </c>
      <c r="O76" s="2">
        <f ca="1">IFERROR(__xludf.DUMMYFUNCTION("""COMPUTED_VALUE"""),0)</f>
        <v>0</v>
      </c>
      <c r="P76" s="2">
        <f ca="1">IFERROR(__xludf.DUMMYFUNCTION("""COMPUTED_VALUE"""),0)</f>
        <v>0</v>
      </c>
      <c r="Q76" s="2">
        <f ca="1">IFERROR(__xludf.DUMMYFUNCTION("""COMPUTED_VALUE"""),0)</f>
        <v>0</v>
      </c>
      <c r="R76" s="2">
        <f ca="1">IFERROR(__xludf.DUMMYFUNCTION("""COMPUTED_VALUE"""),0)</f>
        <v>0</v>
      </c>
      <c r="S76" s="2">
        <f ca="1">IFERROR(__xludf.DUMMYFUNCTION("""COMPUTED_VALUE"""),0)</f>
        <v>0</v>
      </c>
      <c r="T76" s="2">
        <f ca="1">IFERROR(__xludf.DUMMYFUNCTION("""COMPUTED_VALUE"""),0)</f>
        <v>0</v>
      </c>
      <c r="U76" s="2">
        <f ca="1">IFERROR(__xludf.DUMMYFUNCTION("""COMPUTED_VALUE"""),0)</f>
        <v>0</v>
      </c>
      <c r="V76" s="2">
        <f ca="1">IFERROR(__xludf.DUMMYFUNCTION("""COMPUTED_VALUE"""),0)</f>
        <v>0</v>
      </c>
      <c r="W76" s="2">
        <f ca="1">IFERROR(__xludf.DUMMYFUNCTION("""COMPUTED_VALUE"""),0)</f>
        <v>0</v>
      </c>
      <c r="X76" s="2">
        <f ca="1">IFERROR(__xludf.DUMMYFUNCTION("""COMPUTED_VALUE"""),0)</f>
        <v>0</v>
      </c>
      <c r="Y76" s="2">
        <f ca="1">IFERROR(__xludf.DUMMYFUNCTION("""COMPUTED_VALUE"""),0)</f>
        <v>0</v>
      </c>
      <c r="Z76" s="2">
        <f ca="1">IFERROR(__xludf.DUMMYFUNCTION("""COMPUTED_VALUE"""),0)</f>
        <v>0</v>
      </c>
      <c r="AA76" s="2">
        <f ca="1">IFERROR(__xludf.DUMMYFUNCTION("""COMPUTED_VALUE"""),0)</f>
        <v>0</v>
      </c>
      <c r="AB76" s="2">
        <f ca="1">IFERROR(__xludf.DUMMYFUNCTION("""COMPUTED_VALUE"""),0)</f>
        <v>0</v>
      </c>
      <c r="AC76" s="2">
        <f ca="1">IFERROR(__xludf.DUMMYFUNCTION("""COMPUTED_VALUE"""),0)</f>
        <v>0</v>
      </c>
      <c r="AD76" s="2">
        <f ca="1">IFERROR(__xludf.DUMMYFUNCTION("""COMPUTED_VALUE"""),0)</f>
        <v>0</v>
      </c>
      <c r="AE76" s="2">
        <f ca="1">IFERROR(__xludf.DUMMYFUNCTION("""COMPUTED_VALUE"""),0)</f>
        <v>0</v>
      </c>
      <c r="AF76" s="2">
        <f ca="1">IFERROR(__xludf.DUMMYFUNCTION("""COMPUTED_VALUE"""),0)</f>
        <v>0</v>
      </c>
      <c r="AG76" s="2">
        <f ca="1">IFERROR(__xludf.DUMMYFUNCTION("""COMPUTED_VALUE"""),2)</f>
        <v>2</v>
      </c>
      <c r="AH76" s="2">
        <f ca="1">IFERROR(__xludf.DUMMYFUNCTION("""COMPUTED_VALUE"""),2)</f>
        <v>2</v>
      </c>
      <c r="AI76" s="2">
        <f ca="1">IFERROR(__xludf.DUMMYFUNCTION("""COMPUTED_VALUE"""),4)</f>
        <v>4</v>
      </c>
      <c r="AJ76" s="2">
        <f ca="1">IFERROR(__xludf.DUMMYFUNCTION("""COMPUTED_VALUE"""),5)</f>
        <v>5</v>
      </c>
      <c r="AK76" s="2">
        <f ca="1">IFERROR(__xludf.DUMMYFUNCTION("""COMPUTED_VALUE"""),8)</f>
        <v>8</v>
      </c>
      <c r="AL76" s="2">
        <f ca="1">IFERROR(__xludf.DUMMYFUNCTION("""COMPUTED_VALUE"""),12)</f>
        <v>12</v>
      </c>
      <c r="AM76" s="2">
        <f ca="1">IFERROR(__xludf.DUMMYFUNCTION("""COMPUTED_VALUE"""),16)</f>
        <v>16</v>
      </c>
      <c r="AN76" s="2">
        <f ca="1">IFERROR(__xludf.DUMMYFUNCTION("""COMPUTED_VALUE"""),19)</f>
        <v>19</v>
      </c>
      <c r="AO76" s="2">
        <f ca="1">IFERROR(__xludf.DUMMYFUNCTION("""COMPUTED_VALUE"""),26)</f>
        <v>26</v>
      </c>
      <c r="AP76" s="2">
        <f ca="1">IFERROR(__xludf.DUMMYFUNCTION("""COMPUTED_VALUE"""),34)</f>
        <v>34</v>
      </c>
      <c r="AQ76" s="2">
        <f ca="1">IFERROR(__xludf.DUMMYFUNCTION("""COMPUTED_VALUE"""),43)</f>
        <v>43</v>
      </c>
      <c r="AR76" s="2">
        <f ca="1">IFERROR(__xludf.DUMMYFUNCTION("""COMPUTED_VALUE"""),54)</f>
        <v>54</v>
      </c>
      <c r="AS76" s="2">
        <f ca="1">IFERROR(__xludf.DUMMYFUNCTION("""COMPUTED_VALUE"""),66)</f>
        <v>66</v>
      </c>
      <c r="AT76" s="2">
        <f ca="1">IFERROR(__xludf.DUMMYFUNCTION("""COMPUTED_VALUE"""),77)</f>
        <v>77</v>
      </c>
      <c r="AU76" s="2">
        <f ca="1">IFERROR(__xludf.DUMMYFUNCTION("""COMPUTED_VALUE"""),92)</f>
        <v>92</v>
      </c>
    </row>
    <row r="77" spans="1:47" ht="12.5" x14ac:dyDescent="0.25">
      <c r="A77" s="2" t="str">
        <f ca="1">IFERROR(__xludf.DUMMYFUNCTION("""COMPUTED_VALUE"""),"Omaha, NE (From Diamond Princess)")</f>
        <v>Omaha, NE (From Diamond Princess)</v>
      </c>
      <c r="B77" s="2" t="str">
        <f ca="1">IFERROR(__xludf.DUMMYFUNCTION("""COMPUTED_VALUE"""),"US")</f>
        <v>US</v>
      </c>
      <c r="C77" s="2">
        <f ca="1">IFERROR(__xludf.DUMMYFUNCTION("""COMPUTED_VALUE"""),41.2545)</f>
        <v>41.2545</v>
      </c>
      <c r="D77" s="2">
        <f ca="1">IFERROR(__xludf.DUMMYFUNCTION("""COMPUTED_VALUE"""),-95.9758)</f>
        <v>-95.975800000000007</v>
      </c>
      <c r="E77" s="2">
        <f ca="1">IFERROR(__xludf.DUMMYFUNCTION("""COMPUTED_VALUE"""),0)</f>
        <v>0</v>
      </c>
      <c r="F77" s="2">
        <f ca="1">IFERROR(__xludf.DUMMYFUNCTION("""COMPUTED_VALUE"""),0)</f>
        <v>0</v>
      </c>
      <c r="G77" s="2">
        <f ca="1">IFERROR(__xludf.DUMMYFUNCTION("""COMPUTED_VALUE"""),0)</f>
        <v>0</v>
      </c>
      <c r="H77" s="2">
        <f ca="1">IFERROR(__xludf.DUMMYFUNCTION("""COMPUTED_VALUE"""),0)</f>
        <v>0</v>
      </c>
      <c r="I77" s="2">
        <f ca="1">IFERROR(__xludf.DUMMYFUNCTION("""COMPUTED_VALUE"""),0)</f>
        <v>0</v>
      </c>
      <c r="J77" s="2">
        <f ca="1">IFERROR(__xludf.DUMMYFUNCTION("""COMPUTED_VALUE"""),0)</f>
        <v>0</v>
      </c>
      <c r="K77" s="2">
        <f ca="1">IFERROR(__xludf.DUMMYFUNCTION("""COMPUTED_VALUE"""),0)</f>
        <v>0</v>
      </c>
      <c r="L77" s="2">
        <f ca="1">IFERROR(__xludf.DUMMYFUNCTION("""COMPUTED_VALUE"""),0)</f>
        <v>0</v>
      </c>
      <c r="M77" s="2">
        <f ca="1">IFERROR(__xludf.DUMMYFUNCTION("""COMPUTED_VALUE"""),0)</f>
        <v>0</v>
      </c>
      <c r="N77" s="2">
        <f ca="1">IFERROR(__xludf.DUMMYFUNCTION("""COMPUTED_VALUE"""),0)</f>
        <v>0</v>
      </c>
      <c r="O77" s="2">
        <f ca="1">IFERROR(__xludf.DUMMYFUNCTION("""COMPUTED_VALUE"""),0)</f>
        <v>0</v>
      </c>
      <c r="P77" s="2">
        <f ca="1">IFERROR(__xludf.DUMMYFUNCTION("""COMPUTED_VALUE"""),0)</f>
        <v>0</v>
      </c>
      <c r="Q77" s="2">
        <f ca="1">IFERROR(__xludf.DUMMYFUNCTION("""COMPUTED_VALUE"""),0)</f>
        <v>0</v>
      </c>
      <c r="R77" s="2">
        <f ca="1">IFERROR(__xludf.DUMMYFUNCTION("""COMPUTED_VALUE"""),0)</f>
        <v>0</v>
      </c>
      <c r="S77" s="2">
        <f ca="1">IFERROR(__xludf.DUMMYFUNCTION("""COMPUTED_VALUE"""),0)</f>
        <v>0</v>
      </c>
      <c r="T77" s="2">
        <f ca="1">IFERROR(__xludf.DUMMYFUNCTION("""COMPUTED_VALUE"""),0)</f>
        <v>0</v>
      </c>
      <c r="U77" s="2">
        <f ca="1">IFERROR(__xludf.DUMMYFUNCTION("""COMPUTED_VALUE"""),0)</f>
        <v>0</v>
      </c>
      <c r="V77" s="2">
        <f ca="1">IFERROR(__xludf.DUMMYFUNCTION("""COMPUTED_VALUE"""),0)</f>
        <v>0</v>
      </c>
      <c r="W77" s="2">
        <f ca="1">IFERROR(__xludf.DUMMYFUNCTION("""COMPUTED_VALUE"""),0)</f>
        <v>0</v>
      </c>
      <c r="X77" s="2">
        <f ca="1">IFERROR(__xludf.DUMMYFUNCTION("""COMPUTED_VALUE"""),0)</f>
        <v>0</v>
      </c>
      <c r="Y77" s="2">
        <f ca="1">IFERROR(__xludf.DUMMYFUNCTION("""COMPUTED_VALUE"""),0)</f>
        <v>0</v>
      </c>
      <c r="Z77" s="2">
        <f ca="1">IFERROR(__xludf.DUMMYFUNCTION("""COMPUTED_VALUE"""),0)</f>
        <v>0</v>
      </c>
      <c r="AA77" s="2">
        <f ca="1">IFERROR(__xludf.DUMMYFUNCTION("""COMPUTED_VALUE"""),0)</f>
        <v>0</v>
      </c>
      <c r="AB77" s="2">
        <f ca="1">IFERROR(__xludf.DUMMYFUNCTION("""COMPUTED_VALUE"""),0)</f>
        <v>0</v>
      </c>
      <c r="AC77" s="2">
        <f ca="1">IFERROR(__xludf.DUMMYFUNCTION("""COMPUTED_VALUE"""),0)</f>
        <v>0</v>
      </c>
      <c r="AD77" s="2">
        <f ca="1">IFERROR(__xludf.DUMMYFUNCTION("""COMPUTED_VALUE"""),0)</f>
        <v>0</v>
      </c>
      <c r="AE77" s="2">
        <f ca="1">IFERROR(__xludf.DUMMYFUNCTION("""COMPUTED_VALUE"""),0)</f>
        <v>0</v>
      </c>
      <c r="AF77" s="2">
        <f ca="1">IFERROR(__xludf.DUMMYFUNCTION("""COMPUTED_VALUE"""),0)</f>
        <v>0</v>
      </c>
      <c r="AG77" s="2">
        <f ca="1">IFERROR(__xludf.DUMMYFUNCTION("""COMPUTED_VALUE"""),0)</f>
        <v>0</v>
      </c>
      <c r="AH77" s="2">
        <f ca="1">IFERROR(__xludf.DUMMYFUNCTION("""COMPUTED_VALUE"""),0)</f>
        <v>0</v>
      </c>
      <c r="AI77" s="2">
        <f ca="1">IFERROR(__xludf.DUMMYFUNCTION("""COMPUTED_VALUE"""),0)</f>
        <v>0</v>
      </c>
      <c r="AJ77" s="2">
        <f ca="1">IFERROR(__xludf.DUMMYFUNCTION("""COMPUTED_VALUE"""),0)</f>
        <v>0</v>
      </c>
      <c r="AK77" s="2">
        <f ca="1">IFERROR(__xludf.DUMMYFUNCTION("""COMPUTED_VALUE"""),0)</f>
        <v>0</v>
      </c>
      <c r="AL77" s="2">
        <f ca="1">IFERROR(__xludf.DUMMYFUNCTION("""COMPUTED_VALUE"""),0)</f>
        <v>0</v>
      </c>
      <c r="AM77" s="2">
        <f ca="1">IFERROR(__xludf.DUMMYFUNCTION("""COMPUTED_VALUE"""),0)</f>
        <v>0</v>
      </c>
      <c r="AN77" s="2">
        <f ca="1">IFERROR(__xludf.DUMMYFUNCTION("""COMPUTED_VALUE"""),0)</f>
        <v>0</v>
      </c>
      <c r="AO77" s="2">
        <f ca="1">IFERROR(__xludf.DUMMYFUNCTION("""COMPUTED_VALUE"""),0)</f>
        <v>0</v>
      </c>
      <c r="AP77" s="2">
        <f ca="1">IFERROR(__xludf.DUMMYFUNCTION("""COMPUTED_VALUE"""),0)</f>
        <v>0</v>
      </c>
      <c r="AQ77" s="2">
        <f ca="1">IFERROR(__xludf.DUMMYFUNCTION("""COMPUTED_VALUE"""),0)</f>
        <v>0</v>
      </c>
      <c r="AR77" s="2">
        <f ca="1">IFERROR(__xludf.DUMMYFUNCTION("""COMPUTED_VALUE"""),0)</f>
        <v>0</v>
      </c>
      <c r="AS77" s="2">
        <f ca="1">IFERROR(__xludf.DUMMYFUNCTION("""COMPUTED_VALUE"""),0)</f>
        <v>0</v>
      </c>
      <c r="AT77" s="2">
        <f ca="1">IFERROR(__xludf.DUMMYFUNCTION("""COMPUTED_VALUE"""),0)</f>
        <v>0</v>
      </c>
      <c r="AU77" s="2">
        <f ca="1">IFERROR(__xludf.DUMMYFUNCTION("""COMPUTED_VALUE"""),0)</f>
        <v>0</v>
      </c>
    </row>
    <row r="78" spans="1:47" ht="12.5" x14ac:dyDescent="0.25">
      <c r="A78" s="2" t="str">
        <f ca="1">IFERROR(__xludf.DUMMYFUNCTION("""COMPUTED_VALUE"""),"Travis, CA (From Diamond Princess)")</f>
        <v>Travis, CA (From Diamond Princess)</v>
      </c>
      <c r="B78" s="2" t="str">
        <f ca="1">IFERROR(__xludf.DUMMYFUNCTION("""COMPUTED_VALUE"""),"US")</f>
        <v>US</v>
      </c>
      <c r="C78" s="2">
        <f ca="1">IFERROR(__xludf.DUMMYFUNCTION("""COMPUTED_VALUE"""),38.2721)</f>
        <v>38.272100000000002</v>
      </c>
      <c r="D78" s="2">
        <f ca="1">IFERROR(__xludf.DUMMYFUNCTION("""COMPUTED_VALUE"""),-121.9399)</f>
        <v>-121.93989999999999</v>
      </c>
      <c r="E78" s="2">
        <f ca="1">IFERROR(__xludf.DUMMYFUNCTION("""COMPUTED_VALUE"""),0)</f>
        <v>0</v>
      </c>
      <c r="F78" s="2">
        <f ca="1">IFERROR(__xludf.DUMMYFUNCTION("""COMPUTED_VALUE"""),0)</f>
        <v>0</v>
      </c>
      <c r="G78" s="2">
        <f ca="1">IFERROR(__xludf.DUMMYFUNCTION("""COMPUTED_VALUE"""),0)</f>
        <v>0</v>
      </c>
      <c r="H78" s="2">
        <f ca="1">IFERROR(__xludf.DUMMYFUNCTION("""COMPUTED_VALUE"""),0)</f>
        <v>0</v>
      </c>
      <c r="I78" s="2">
        <f ca="1">IFERROR(__xludf.DUMMYFUNCTION("""COMPUTED_VALUE"""),0)</f>
        <v>0</v>
      </c>
      <c r="J78" s="2">
        <f ca="1">IFERROR(__xludf.DUMMYFUNCTION("""COMPUTED_VALUE"""),0)</f>
        <v>0</v>
      </c>
      <c r="K78" s="2">
        <f ca="1">IFERROR(__xludf.DUMMYFUNCTION("""COMPUTED_VALUE"""),0)</f>
        <v>0</v>
      </c>
      <c r="L78" s="2">
        <f ca="1">IFERROR(__xludf.DUMMYFUNCTION("""COMPUTED_VALUE"""),0)</f>
        <v>0</v>
      </c>
      <c r="M78" s="2">
        <f ca="1">IFERROR(__xludf.DUMMYFUNCTION("""COMPUTED_VALUE"""),0)</f>
        <v>0</v>
      </c>
      <c r="N78" s="2">
        <f ca="1">IFERROR(__xludf.DUMMYFUNCTION("""COMPUTED_VALUE"""),0)</f>
        <v>0</v>
      </c>
      <c r="O78" s="2">
        <f ca="1">IFERROR(__xludf.DUMMYFUNCTION("""COMPUTED_VALUE"""),0)</f>
        <v>0</v>
      </c>
      <c r="P78" s="2">
        <f ca="1">IFERROR(__xludf.DUMMYFUNCTION("""COMPUTED_VALUE"""),0)</f>
        <v>0</v>
      </c>
      <c r="Q78" s="2">
        <f ca="1">IFERROR(__xludf.DUMMYFUNCTION("""COMPUTED_VALUE"""),0)</f>
        <v>0</v>
      </c>
      <c r="R78" s="2">
        <f ca="1">IFERROR(__xludf.DUMMYFUNCTION("""COMPUTED_VALUE"""),0)</f>
        <v>0</v>
      </c>
      <c r="S78" s="2">
        <f ca="1">IFERROR(__xludf.DUMMYFUNCTION("""COMPUTED_VALUE"""),0)</f>
        <v>0</v>
      </c>
      <c r="T78" s="2">
        <f ca="1">IFERROR(__xludf.DUMMYFUNCTION("""COMPUTED_VALUE"""),0)</f>
        <v>0</v>
      </c>
      <c r="U78" s="2">
        <f ca="1">IFERROR(__xludf.DUMMYFUNCTION("""COMPUTED_VALUE"""),0)</f>
        <v>0</v>
      </c>
      <c r="V78" s="2">
        <f ca="1">IFERROR(__xludf.DUMMYFUNCTION("""COMPUTED_VALUE"""),0)</f>
        <v>0</v>
      </c>
      <c r="W78" s="2">
        <f ca="1">IFERROR(__xludf.DUMMYFUNCTION("""COMPUTED_VALUE"""),0)</f>
        <v>0</v>
      </c>
      <c r="X78" s="2">
        <f ca="1">IFERROR(__xludf.DUMMYFUNCTION("""COMPUTED_VALUE"""),0)</f>
        <v>0</v>
      </c>
      <c r="Y78" s="2">
        <f ca="1">IFERROR(__xludf.DUMMYFUNCTION("""COMPUTED_VALUE"""),0)</f>
        <v>0</v>
      </c>
      <c r="Z78" s="2">
        <f ca="1">IFERROR(__xludf.DUMMYFUNCTION("""COMPUTED_VALUE"""),0)</f>
        <v>0</v>
      </c>
      <c r="AA78" s="2">
        <f ca="1">IFERROR(__xludf.DUMMYFUNCTION("""COMPUTED_VALUE"""),0)</f>
        <v>0</v>
      </c>
      <c r="AB78" s="2">
        <f ca="1">IFERROR(__xludf.DUMMYFUNCTION("""COMPUTED_VALUE"""),0)</f>
        <v>0</v>
      </c>
      <c r="AC78" s="2">
        <f ca="1">IFERROR(__xludf.DUMMYFUNCTION("""COMPUTED_VALUE"""),0)</f>
        <v>0</v>
      </c>
      <c r="AD78" s="2">
        <f ca="1">IFERROR(__xludf.DUMMYFUNCTION("""COMPUTED_VALUE"""),0)</f>
        <v>0</v>
      </c>
      <c r="AE78" s="2">
        <f ca="1">IFERROR(__xludf.DUMMYFUNCTION("""COMPUTED_VALUE"""),0)</f>
        <v>0</v>
      </c>
      <c r="AF78" s="2">
        <f ca="1">IFERROR(__xludf.DUMMYFUNCTION("""COMPUTED_VALUE"""),0)</f>
        <v>0</v>
      </c>
      <c r="AG78" s="2">
        <f ca="1">IFERROR(__xludf.DUMMYFUNCTION("""COMPUTED_VALUE"""),0)</f>
        <v>0</v>
      </c>
      <c r="AH78" s="2">
        <f ca="1">IFERROR(__xludf.DUMMYFUNCTION("""COMPUTED_VALUE"""),0)</f>
        <v>0</v>
      </c>
      <c r="AI78" s="2">
        <f ca="1">IFERROR(__xludf.DUMMYFUNCTION("""COMPUTED_VALUE"""),0)</f>
        <v>0</v>
      </c>
      <c r="AJ78" s="2">
        <f ca="1">IFERROR(__xludf.DUMMYFUNCTION("""COMPUTED_VALUE"""),0)</f>
        <v>0</v>
      </c>
      <c r="AK78" s="2">
        <f ca="1">IFERROR(__xludf.DUMMYFUNCTION("""COMPUTED_VALUE"""),0)</f>
        <v>0</v>
      </c>
      <c r="AL78" s="2">
        <f ca="1">IFERROR(__xludf.DUMMYFUNCTION("""COMPUTED_VALUE"""),0)</f>
        <v>0</v>
      </c>
      <c r="AM78" s="2">
        <f ca="1">IFERROR(__xludf.DUMMYFUNCTION("""COMPUTED_VALUE"""),0)</f>
        <v>0</v>
      </c>
      <c r="AN78" s="2">
        <f ca="1">IFERROR(__xludf.DUMMYFUNCTION("""COMPUTED_VALUE"""),0)</f>
        <v>0</v>
      </c>
      <c r="AO78" s="2">
        <f ca="1">IFERROR(__xludf.DUMMYFUNCTION("""COMPUTED_VALUE"""),0)</f>
        <v>0</v>
      </c>
      <c r="AP78" s="2">
        <f ca="1">IFERROR(__xludf.DUMMYFUNCTION("""COMPUTED_VALUE"""),0)</f>
        <v>0</v>
      </c>
      <c r="AQ78" s="2">
        <f ca="1">IFERROR(__xludf.DUMMYFUNCTION("""COMPUTED_VALUE"""),0)</f>
        <v>0</v>
      </c>
      <c r="AR78" s="2">
        <f ca="1">IFERROR(__xludf.DUMMYFUNCTION("""COMPUTED_VALUE"""),0)</f>
        <v>0</v>
      </c>
      <c r="AS78" s="2">
        <f ca="1">IFERROR(__xludf.DUMMYFUNCTION("""COMPUTED_VALUE"""),0)</f>
        <v>0</v>
      </c>
      <c r="AT78" s="2">
        <f ca="1">IFERROR(__xludf.DUMMYFUNCTION("""COMPUTED_VALUE"""),0)</f>
        <v>0</v>
      </c>
      <c r="AU78" s="2">
        <f ca="1">IFERROR(__xludf.DUMMYFUNCTION("""COMPUTED_VALUE"""),0)</f>
        <v>0</v>
      </c>
    </row>
    <row r="79" spans="1:47" ht="12.5" x14ac:dyDescent="0.25">
      <c r="A79" s="2" t="str">
        <f ca="1">IFERROR(__xludf.DUMMYFUNCTION("""COMPUTED_VALUE"""),"From Diamond Princess")</f>
        <v>From Diamond Princess</v>
      </c>
      <c r="B79" s="2" t="str">
        <f ca="1">IFERROR(__xludf.DUMMYFUNCTION("""COMPUTED_VALUE"""),"Australia")</f>
        <v>Australia</v>
      </c>
      <c r="C79" s="2">
        <f ca="1">IFERROR(__xludf.DUMMYFUNCTION("""COMPUTED_VALUE"""),35.4437)</f>
        <v>35.4437</v>
      </c>
      <c r="D79" s="2">
        <f ca="1">IFERROR(__xludf.DUMMYFUNCTION("""COMPUTED_VALUE"""),139.638)</f>
        <v>139.63800000000001</v>
      </c>
      <c r="E79" s="2">
        <f ca="1">IFERROR(__xludf.DUMMYFUNCTION("""COMPUTED_VALUE"""),0)</f>
        <v>0</v>
      </c>
      <c r="F79" s="2">
        <f ca="1">IFERROR(__xludf.DUMMYFUNCTION("""COMPUTED_VALUE"""),0)</f>
        <v>0</v>
      </c>
      <c r="G79" s="2">
        <f ca="1">IFERROR(__xludf.DUMMYFUNCTION("""COMPUTED_VALUE"""),0)</f>
        <v>0</v>
      </c>
      <c r="H79" s="2">
        <f ca="1">IFERROR(__xludf.DUMMYFUNCTION("""COMPUTED_VALUE"""),0)</f>
        <v>0</v>
      </c>
      <c r="I79" s="2">
        <f ca="1">IFERROR(__xludf.DUMMYFUNCTION("""COMPUTED_VALUE"""),0)</f>
        <v>0</v>
      </c>
      <c r="J79" s="2">
        <f ca="1">IFERROR(__xludf.DUMMYFUNCTION("""COMPUTED_VALUE"""),0)</f>
        <v>0</v>
      </c>
      <c r="K79" s="2">
        <f ca="1">IFERROR(__xludf.DUMMYFUNCTION("""COMPUTED_VALUE"""),0)</f>
        <v>0</v>
      </c>
      <c r="L79" s="2">
        <f ca="1">IFERROR(__xludf.DUMMYFUNCTION("""COMPUTED_VALUE"""),0)</f>
        <v>0</v>
      </c>
      <c r="M79" s="2">
        <f ca="1">IFERROR(__xludf.DUMMYFUNCTION("""COMPUTED_VALUE"""),0)</f>
        <v>0</v>
      </c>
      <c r="N79" s="2">
        <f ca="1">IFERROR(__xludf.DUMMYFUNCTION("""COMPUTED_VALUE"""),0)</f>
        <v>0</v>
      </c>
      <c r="O79" s="2">
        <f ca="1">IFERROR(__xludf.DUMMYFUNCTION("""COMPUTED_VALUE"""),0)</f>
        <v>0</v>
      </c>
      <c r="P79" s="2">
        <f ca="1">IFERROR(__xludf.DUMMYFUNCTION("""COMPUTED_VALUE"""),0)</f>
        <v>0</v>
      </c>
      <c r="Q79" s="2">
        <f ca="1">IFERROR(__xludf.DUMMYFUNCTION("""COMPUTED_VALUE"""),0)</f>
        <v>0</v>
      </c>
      <c r="R79" s="2">
        <f ca="1">IFERROR(__xludf.DUMMYFUNCTION("""COMPUTED_VALUE"""),0)</f>
        <v>0</v>
      </c>
      <c r="S79" s="2">
        <f ca="1">IFERROR(__xludf.DUMMYFUNCTION("""COMPUTED_VALUE"""),0)</f>
        <v>0</v>
      </c>
      <c r="T79" s="2">
        <f ca="1">IFERROR(__xludf.DUMMYFUNCTION("""COMPUTED_VALUE"""),0)</f>
        <v>0</v>
      </c>
      <c r="U79" s="2">
        <f ca="1">IFERROR(__xludf.DUMMYFUNCTION("""COMPUTED_VALUE"""),0)</f>
        <v>0</v>
      </c>
      <c r="V79" s="2">
        <f ca="1">IFERROR(__xludf.DUMMYFUNCTION("""COMPUTED_VALUE"""),0)</f>
        <v>0</v>
      </c>
      <c r="W79" s="2">
        <f ca="1">IFERROR(__xludf.DUMMYFUNCTION("""COMPUTED_VALUE"""),0)</f>
        <v>0</v>
      </c>
      <c r="X79" s="2">
        <f ca="1">IFERROR(__xludf.DUMMYFUNCTION("""COMPUTED_VALUE"""),0)</f>
        <v>0</v>
      </c>
      <c r="Y79" s="2">
        <f ca="1">IFERROR(__xludf.DUMMYFUNCTION("""COMPUTED_VALUE"""),0)</f>
        <v>0</v>
      </c>
      <c r="Z79" s="2">
        <f ca="1">IFERROR(__xludf.DUMMYFUNCTION("""COMPUTED_VALUE"""),0)</f>
        <v>0</v>
      </c>
      <c r="AA79" s="2">
        <f ca="1">IFERROR(__xludf.DUMMYFUNCTION("""COMPUTED_VALUE"""),0)</f>
        <v>0</v>
      </c>
      <c r="AB79" s="2">
        <f ca="1">IFERROR(__xludf.DUMMYFUNCTION("""COMPUTED_VALUE"""),0)</f>
        <v>0</v>
      </c>
      <c r="AC79" s="2">
        <f ca="1">IFERROR(__xludf.DUMMYFUNCTION("""COMPUTED_VALUE"""),0)</f>
        <v>0</v>
      </c>
      <c r="AD79" s="2">
        <f ca="1">IFERROR(__xludf.DUMMYFUNCTION("""COMPUTED_VALUE"""),0)</f>
        <v>0</v>
      </c>
      <c r="AE79" s="2">
        <f ca="1">IFERROR(__xludf.DUMMYFUNCTION("""COMPUTED_VALUE"""),0)</f>
        <v>0</v>
      </c>
      <c r="AF79" s="2">
        <f ca="1">IFERROR(__xludf.DUMMYFUNCTION("""COMPUTED_VALUE"""),0)</f>
        <v>0</v>
      </c>
      <c r="AG79" s="2">
        <f ca="1">IFERROR(__xludf.DUMMYFUNCTION("""COMPUTED_VALUE"""),0)</f>
        <v>0</v>
      </c>
      <c r="AH79" s="2">
        <f ca="1">IFERROR(__xludf.DUMMYFUNCTION("""COMPUTED_VALUE"""),0)</f>
        <v>0</v>
      </c>
      <c r="AI79" s="2">
        <f ca="1">IFERROR(__xludf.DUMMYFUNCTION("""COMPUTED_VALUE"""),0)</f>
        <v>0</v>
      </c>
      <c r="AJ79" s="2">
        <f ca="1">IFERROR(__xludf.DUMMYFUNCTION("""COMPUTED_VALUE"""),0)</f>
        <v>0</v>
      </c>
      <c r="AK79" s="2">
        <f ca="1">IFERROR(__xludf.DUMMYFUNCTION("""COMPUTED_VALUE"""),0)</f>
        <v>0</v>
      </c>
      <c r="AL79" s="2">
        <f ca="1">IFERROR(__xludf.DUMMYFUNCTION("""COMPUTED_VALUE"""),0)</f>
        <v>0</v>
      </c>
      <c r="AM79" s="2">
        <f ca="1">IFERROR(__xludf.DUMMYFUNCTION("""COMPUTED_VALUE"""),0)</f>
        <v>0</v>
      </c>
      <c r="AN79" s="2">
        <f ca="1">IFERROR(__xludf.DUMMYFUNCTION("""COMPUTED_VALUE"""),0)</f>
        <v>0</v>
      </c>
      <c r="AO79" s="2">
        <f ca="1">IFERROR(__xludf.DUMMYFUNCTION("""COMPUTED_VALUE"""),0)</f>
        <v>0</v>
      </c>
      <c r="AP79" s="2">
        <f ca="1">IFERROR(__xludf.DUMMYFUNCTION("""COMPUTED_VALUE"""),0)</f>
        <v>0</v>
      </c>
      <c r="AQ79" s="2">
        <f ca="1">IFERROR(__xludf.DUMMYFUNCTION("""COMPUTED_VALUE"""),0)</f>
        <v>0</v>
      </c>
      <c r="AR79" s="2">
        <f ca="1">IFERROR(__xludf.DUMMYFUNCTION("""COMPUTED_VALUE"""),0)</f>
        <v>0</v>
      </c>
      <c r="AS79" s="2">
        <f ca="1">IFERROR(__xludf.DUMMYFUNCTION("""COMPUTED_VALUE"""),0)</f>
        <v>0</v>
      </c>
      <c r="AT79" s="2">
        <f ca="1">IFERROR(__xludf.DUMMYFUNCTION("""COMPUTED_VALUE"""),0)</f>
        <v>0</v>
      </c>
      <c r="AU79" s="2">
        <f ca="1">IFERROR(__xludf.DUMMYFUNCTION("""COMPUTED_VALUE"""),0)</f>
        <v>0</v>
      </c>
    </row>
    <row r="80" spans="1:47" ht="12.5" x14ac:dyDescent="0.25">
      <c r="A80" s="2" t="str">
        <f ca="1">IFERROR(__xludf.DUMMYFUNCTION("""COMPUTED_VALUE"""),"Lackland, TX (From Diamond Princess)")</f>
        <v>Lackland, TX (From Diamond Princess)</v>
      </c>
      <c r="B80" s="2" t="str">
        <f ca="1">IFERROR(__xludf.DUMMYFUNCTION("""COMPUTED_VALUE"""),"US")</f>
        <v>US</v>
      </c>
      <c r="C80" s="2">
        <f ca="1">IFERROR(__xludf.DUMMYFUNCTION("""COMPUTED_VALUE"""),29.3829)</f>
        <v>29.382899999999999</v>
      </c>
      <c r="D80" s="2">
        <f ca="1">IFERROR(__xludf.DUMMYFUNCTION("""COMPUTED_VALUE"""),-98.6134)</f>
        <v>-98.613399999999999</v>
      </c>
      <c r="E80" s="2">
        <f ca="1">IFERROR(__xludf.DUMMYFUNCTION("""COMPUTED_VALUE"""),0)</f>
        <v>0</v>
      </c>
      <c r="F80" s="2">
        <f ca="1">IFERROR(__xludf.DUMMYFUNCTION("""COMPUTED_VALUE"""),0)</f>
        <v>0</v>
      </c>
      <c r="G80" s="2">
        <f ca="1">IFERROR(__xludf.DUMMYFUNCTION("""COMPUTED_VALUE"""),0)</f>
        <v>0</v>
      </c>
      <c r="H80" s="2">
        <f ca="1">IFERROR(__xludf.DUMMYFUNCTION("""COMPUTED_VALUE"""),0)</f>
        <v>0</v>
      </c>
      <c r="I80" s="2">
        <f ca="1">IFERROR(__xludf.DUMMYFUNCTION("""COMPUTED_VALUE"""),0)</f>
        <v>0</v>
      </c>
      <c r="J80" s="2">
        <f ca="1">IFERROR(__xludf.DUMMYFUNCTION("""COMPUTED_VALUE"""),0)</f>
        <v>0</v>
      </c>
      <c r="K80" s="2">
        <f ca="1">IFERROR(__xludf.DUMMYFUNCTION("""COMPUTED_VALUE"""),0)</f>
        <v>0</v>
      </c>
      <c r="L80" s="2">
        <f ca="1">IFERROR(__xludf.DUMMYFUNCTION("""COMPUTED_VALUE"""),0)</f>
        <v>0</v>
      </c>
      <c r="M80" s="2">
        <f ca="1">IFERROR(__xludf.DUMMYFUNCTION("""COMPUTED_VALUE"""),0)</f>
        <v>0</v>
      </c>
      <c r="N80" s="2">
        <f ca="1">IFERROR(__xludf.DUMMYFUNCTION("""COMPUTED_VALUE"""),0)</f>
        <v>0</v>
      </c>
      <c r="O80" s="2">
        <f ca="1">IFERROR(__xludf.DUMMYFUNCTION("""COMPUTED_VALUE"""),0)</f>
        <v>0</v>
      </c>
      <c r="P80" s="2">
        <f ca="1">IFERROR(__xludf.DUMMYFUNCTION("""COMPUTED_VALUE"""),0)</f>
        <v>0</v>
      </c>
      <c r="Q80" s="2">
        <f ca="1">IFERROR(__xludf.DUMMYFUNCTION("""COMPUTED_VALUE"""),0)</f>
        <v>0</v>
      </c>
      <c r="R80" s="2">
        <f ca="1">IFERROR(__xludf.DUMMYFUNCTION("""COMPUTED_VALUE"""),0)</f>
        <v>0</v>
      </c>
      <c r="S80" s="2">
        <f ca="1">IFERROR(__xludf.DUMMYFUNCTION("""COMPUTED_VALUE"""),0)</f>
        <v>0</v>
      </c>
      <c r="T80" s="2">
        <f ca="1">IFERROR(__xludf.DUMMYFUNCTION("""COMPUTED_VALUE"""),0)</f>
        <v>0</v>
      </c>
      <c r="U80" s="2">
        <f ca="1">IFERROR(__xludf.DUMMYFUNCTION("""COMPUTED_VALUE"""),0)</f>
        <v>0</v>
      </c>
      <c r="V80" s="2">
        <f ca="1">IFERROR(__xludf.DUMMYFUNCTION("""COMPUTED_VALUE"""),0)</f>
        <v>0</v>
      </c>
      <c r="W80" s="2">
        <f ca="1">IFERROR(__xludf.DUMMYFUNCTION("""COMPUTED_VALUE"""),0)</f>
        <v>0</v>
      </c>
      <c r="X80" s="2">
        <f ca="1">IFERROR(__xludf.DUMMYFUNCTION("""COMPUTED_VALUE"""),0)</f>
        <v>0</v>
      </c>
      <c r="Y80" s="2">
        <f ca="1">IFERROR(__xludf.DUMMYFUNCTION("""COMPUTED_VALUE"""),0)</f>
        <v>0</v>
      </c>
      <c r="Z80" s="2">
        <f ca="1">IFERROR(__xludf.DUMMYFUNCTION("""COMPUTED_VALUE"""),0)</f>
        <v>0</v>
      </c>
      <c r="AA80" s="2">
        <f ca="1">IFERROR(__xludf.DUMMYFUNCTION("""COMPUTED_VALUE"""),0)</f>
        <v>0</v>
      </c>
      <c r="AB80" s="2">
        <f ca="1">IFERROR(__xludf.DUMMYFUNCTION("""COMPUTED_VALUE"""),0)</f>
        <v>0</v>
      </c>
      <c r="AC80" s="2">
        <f ca="1">IFERROR(__xludf.DUMMYFUNCTION("""COMPUTED_VALUE"""),0)</f>
        <v>0</v>
      </c>
      <c r="AD80" s="2">
        <f ca="1">IFERROR(__xludf.DUMMYFUNCTION("""COMPUTED_VALUE"""),0)</f>
        <v>0</v>
      </c>
      <c r="AE80" s="2">
        <f ca="1">IFERROR(__xludf.DUMMYFUNCTION("""COMPUTED_VALUE"""),0)</f>
        <v>0</v>
      </c>
      <c r="AF80" s="2">
        <f ca="1">IFERROR(__xludf.DUMMYFUNCTION("""COMPUTED_VALUE"""),0)</f>
        <v>0</v>
      </c>
      <c r="AG80" s="2">
        <f ca="1">IFERROR(__xludf.DUMMYFUNCTION("""COMPUTED_VALUE"""),0)</f>
        <v>0</v>
      </c>
      <c r="AH80" s="2">
        <f ca="1">IFERROR(__xludf.DUMMYFUNCTION("""COMPUTED_VALUE"""),0)</f>
        <v>0</v>
      </c>
      <c r="AI80" s="2">
        <f ca="1">IFERROR(__xludf.DUMMYFUNCTION("""COMPUTED_VALUE"""),0)</f>
        <v>0</v>
      </c>
      <c r="AJ80" s="2">
        <f ca="1">IFERROR(__xludf.DUMMYFUNCTION("""COMPUTED_VALUE"""),0)</f>
        <v>0</v>
      </c>
      <c r="AK80" s="2">
        <f ca="1">IFERROR(__xludf.DUMMYFUNCTION("""COMPUTED_VALUE"""),0)</f>
        <v>0</v>
      </c>
      <c r="AL80" s="2">
        <f ca="1">IFERROR(__xludf.DUMMYFUNCTION("""COMPUTED_VALUE"""),0)</f>
        <v>0</v>
      </c>
      <c r="AM80" s="2">
        <f ca="1">IFERROR(__xludf.DUMMYFUNCTION("""COMPUTED_VALUE"""),0)</f>
        <v>0</v>
      </c>
      <c r="AN80" s="2">
        <f ca="1">IFERROR(__xludf.DUMMYFUNCTION("""COMPUTED_VALUE"""),0)</f>
        <v>0</v>
      </c>
      <c r="AO80" s="2">
        <f ca="1">IFERROR(__xludf.DUMMYFUNCTION("""COMPUTED_VALUE"""),0)</f>
        <v>0</v>
      </c>
      <c r="AP80" s="2">
        <f ca="1">IFERROR(__xludf.DUMMYFUNCTION("""COMPUTED_VALUE"""),0)</f>
        <v>0</v>
      </c>
      <c r="AQ80" s="2">
        <f ca="1">IFERROR(__xludf.DUMMYFUNCTION("""COMPUTED_VALUE"""),0)</f>
        <v>0</v>
      </c>
      <c r="AR80" s="2">
        <f ca="1">IFERROR(__xludf.DUMMYFUNCTION("""COMPUTED_VALUE"""),0)</f>
        <v>0</v>
      </c>
      <c r="AS80" s="2">
        <f ca="1">IFERROR(__xludf.DUMMYFUNCTION("""COMPUTED_VALUE"""),0)</f>
        <v>0</v>
      </c>
      <c r="AT80" s="2">
        <f ca="1">IFERROR(__xludf.DUMMYFUNCTION("""COMPUTED_VALUE"""),0)</f>
        <v>0</v>
      </c>
      <c r="AU80" s="2">
        <f ca="1">IFERROR(__xludf.DUMMYFUNCTION("""COMPUTED_VALUE"""),0)</f>
        <v>0</v>
      </c>
    </row>
    <row r="81" spans="1:47" ht="12.5" x14ac:dyDescent="0.25">
      <c r="A81" s="2" t="str">
        <f ca="1">IFERROR(__xludf.DUMMYFUNCTION("""COMPUTED_VALUE"""),"")</f>
        <v/>
      </c>
      <c r="B81" s="2" t="str">
        <f ca="1">IFERROR(__xludf.DUMMYFUNCTION("""COMPUTED_VALUE"""),"Lebanon")</f>
        <v>Lebanon</v>
      </c>
      <c r="C81" s="2">
        <f ca="1">IFERROR(__xludf.DUMMYFUNCTION("""COMPUTED_VALUE"""),33.8547)</f>
        <v>33.854700000000001</v>
      </c>
      <c r="D81" s="2">
        <f ca="1">IFERROR(__xludf.DUMMYFUNCTION("""COMPUTED_VALUE"""),35.8623)</f>
        <v>35.862299999999998</v>
      </c>
      <c r="E81" s="2">
        <f ca="1">IFERROR(__xludf.DUMMYFUNCTION("""COMPUTED_VALUE"""),0)</f>
        <v>0</v>
      </c>
      <c r="F81" s="2">
        <f ca="1">IFERROR(__xludf.DUMMYFUNCTION("""COMPUTED_VALUE"""),0)</f>
        <v>0</v>
      </c>
      <c r="G81" s="2">
        <f ca="1">IFERROR(__xludf.DUMMYFUNCTION("""COMPUTED_VALUE"""),0)</f>
        <v>0</v>
      </c>
      <c r="H81" s="2">
        <f ca="1">IFERROR(__xludf.DUMMYFUNCTION("""COMPUTED_VALUE"""),0)</f>
        <v>0</v>
      </c>
      <c r="I81" s="2">
        <f ca="1">IFERROR(__xludf.DUMMYFUNCTION("""COMPUTED_VALUE"""),0)</f>
        <v>0</v>
      </c>
      <c r="J81" s="2">
        <f ca="1">IFERROR(__xludf.DUMMYFUNCTION("""COMPUTED_VALUE"""),0)</f>
        <v>0</v>
      </c>
      <c r="K81" s="2">
        <f ca="1">IFERROR(__xludf.DUMMYFUNCTION("""COMPUTED_VALUE"""),0)</f>
        <v>0</v>
      </c>
      <c r="L81" s="2">
        <f ca="1">IFERROR(__xludf.DUMMYFUNCTION("""COMPUTED_VALUE"""),0)</f>
        <v>0</v>
      </c>
      <c r="M81" s="2">
        <f ca="1">IFERROR(__xludf.DUMMYFUNCTION("""COMPUTED_VALUE"""),0)</f>
        <v>0</v>
      </c>
      <c r="N81" s="2">
        <f ca="1">IFERROR(__xludf.DUMMYFUNCTION("""COMPUTED_VALUE"""),0)</f>
        <v>0</v>
      </c>
      <c r="O81" s="2">
        <f ca="1">IFERROR(__xludf.DUMMYFUNCTION("""COMPUTED_VALUE"""),0)</f>
        <v>0</v>
      </c>
      <c r="P81" s="2">
        <f ca="1">IFERROR(__xludf.DUMMYFUNCTION("""COMPUTED_VALUE"""),0)</f>
        <v>0</v>
      </c>
      <c r="Q81" s="2">
        <f ca="1">IFERROR(__xludf.DUMMYFUNCTION("""COMPUTED_VALUE"""),0)</f>
        <v>0</v>
      </c>
      <c r="R81" s="2">
        <f ca="1">IFERROR(__xludf.DUMMYFUNCTION("""COMPUTED_VALUE"""),0)</f>
        <v>0</v>
      </c>
      <c r="S81" s="2">
        <f ca="1">IFERROR(__xludf.DUMMYFUNCTION("""COMPUTED_VALUE"""),0)</f>
        <v>0</v>
      </c>
      <c r="T81" s="2">
        <f ca="1">IFERROR(__xludf.DUMMYFUNCTION("""COMPUTED_VALUE"""),0)</f>
        <v>0</v>
      </c>
      <c r="U81" s="2">
        <f ca="1">IFERROR(__xludf.DUMMYFUNCTION("""COMPUTED_VALUE"""),0)</f>
        <v>0</v>
      </c>
      <c r="V81" s="2">
        <f ca="1">IFERROR(__xludf.DUMMYFUNCTION("""COMPUTED_VALUE"""),0)</f>
        <v>0</v>
      </c>
      <c r="W81" s="2">
        <f ca="1">IFERROR(__xludf.DUMMYFUNCTION("""COMPUTED_VALUE"""),0)</f>
        <v>0</v>
      </c>
      <c r="X81" s="2">
        <f ca="1">IFERROR(__xludf.DUMMYFUNCTION("""COMPUTED_VALUE"""),0)</f>
        <v>0</v>
      </c>
      <c r="Y81" s="2">
        <f ca="1">IFERROR(__xludf.DUMMYFUNCTION("""COMPUTED_VALUE"""),0)</f>
        <v>0</v>
      </c>
      <c r="Z81" s="2">
        <f ca="1">IFERROR(__xludf.DUMMYFUNCTION("""COMPUTED_VALUE"""),0)</f>
        <v>0</v>
      </c>
      <c r="AA81" s="2">
        <f ca="1">IFERROR(__xludf.DUMMYFUNCTION("""COMPUTED_VALUE"""),0)</f>
        <v>0</v>
      </c>
      <c r="AB81" s="2">
        <f ca="1">IFERROR(__xludf.DUMMYFUNCTION("""COMPUTED_VALUE"""),0)</f>
        <v>0</v>
      </c>
      <c r="AC81" s="2">
        <f ca="1">IFERROR(__xludf.DUMMYFUNCTION("""COMPUTED_VALUE"""),0)</f>
        <v>0</v>
      </c>
      <c r="AD81" s="2">
        <f ca="1">IFERROR(__xludf.DUMMYFUNCTION("""COMPUTED_VALUE"""),0)</f>
        <v>0</v>
      </c>
      <c r="AE81" s="2">
        <f ca="1">IFERROR(__xludf.DUMMYFUNCTION("""COMPUTED_VALUE"""),0)</f>
        <v>0</v>
      </c>
      <c r="AF81" s="2">
        <f ca="1">IFERROR(__xludf.DUMMYFUNCTION("""COMPUTED_VALUE"""),0)</f>
        <v>0</v>
      </c>
      <c r="AG81" s="2">
        <f ca="1">IFERROR(__xludf.DUMMYFUNCTION("""COMPUTED_VALUE"""),0)</f>
        <v>0</v>
      </c>
      <c r="AH81" s="2">
        <f ca="1">IFERROR(__xludf.DUMMYFUNCTION("""COMPUTED_VALUE"""),0)</f>
        <v>0</v>
      </c>
      <c r="AI81" s="2">
        <f ca="1">IFERROR(__xludf.DUMMYFUNCTION("""COMPUTED_VALUE"""),0)</f>
        <v>0</v>
      </c>
      <c r="AJ81" s="2">
        <f ca="1">IFERROR(__xludf.DUMMYFUNCTION("""COMPUTED_VALUE"""),0)</f>
        <v>0</v>
      </c>
      <c r="AK81" s="2">
        <f ca="1">IFERROR(__xludf.DUMMYFUNCTION("""COMPUTED_VALUE"""),0)</f>
        <v>0</v>
      </c>
      <c r="AL81" s="2">
        <f ca="1">IFERROR(__xludf.DUMMYFUNCTION("""COMPUTED_VALUE"""),0)</f>
        <v>0</v>
      </c>
      <c r="AM81" s="2">
        <f ca="1">IFERROR(__xludf.DUMMYFUNCTION("""COMPUTED_VALUE"""),0)</f>
        <v>0</v>
      </c>
      <c r="AN81" s="2">
        <f ca="1">IFERROR(__xludf.DUMMYFUNCTION("""COMPUTED_VALUE"""),0)</f>
        <v>0</v>
      </c>
      <c r="AO81" s="2">
        <f ca="1">IFERROR(__xludf.DUMMYFUNCTION("""COMPUTED_VALUE"""),0)</f>
        <v>0</v>
      </c>
      <c r="AP81" s="2">
        <f ca="1">IFERROR(__xludf.DUMMYFUNCTION("""COMPUTED_VALUE"""),0)</f>
        <v>0</v>
      </c>
      <c r="AQ81" s="2">
        <f ca="1">IFERROR(__xludf.DUMMYFUNCTION("""COMPUTED_VALUE"""),0)</f>
        <v>0</v>
      </c>
      <c r="AR81" s="2">
        <f ca="1">IFERROR(__xludf.DUMMYFUNCTION("""COMPUTED_VALUE"""),0)</f>
        <v>0</v>
      </c>
      <c r="AS81" s="2">
        <f ca="1">IFERROR(__xludf.DUMMYFUNCTION("""COMPUTED_VALUE"""),0)</f>
        <v>0</v>
      </c>
      <c r="AT81" s="2">
        <f ca="1">IFERROR(__xludf.DUMMYFUNCTION("""COMPUTED_VALUE"""),0)</f>
        <v>0</v>
      </c>
      <c r="AU81" s="2">
        <f ca="1">IFERROR(__xludf.DUMMYFUNCTION("""COMPUTED_VALUE"""),0)</f>
        <v>0</v>
      </c>
    </row>
    <row r="82" spans="1:47" ht="12.5" x14ac:dyDescent="0.25">
      <c r="A82" s="2" t="str">
        <f ca="1">IFERROR(__xludf.DUMMYFUNCTION("""COMPUTED_VALUE"""),"Humboldt County, CA")</f>
        <v>Humboldt County, CA</v>
      </c>
      <c r="B82" s="2" t="str">
        <f ca="1">IFERROR(__xludf.DUMMYFUNCTION("""COMPUTED_VALUE"""),"US")</f>
        <v>US</v>
      </c>
      <c r="C82" s="2">
        <f ca="1">IFERROR(__xludf.DUMMYFUNCTION("""COMPUTED_VALUE"""),40.745)</f>
        <v>40.744999999999997</v>
      </c>
      <c r="D82" s="2">
        <f ca="1">IFERROR(__xludf.DUMMYFUNCTION("""COMPUTED_VALUE"""),-123.8695)</f>
        <v>-123.8695</v>
      </c>
      <c r="E82" s="2">
        <f ca="1">IFERROR(__xludf.DUMMYFUNCTION("""COMPUTED_VALUE"""),0)</f>
        <v>0</v>
      </c>
      <c r="F82" s="2">
        <f ca="1">IFERROR(__xludf.DUMMYFUNCTION("""COMPUTED_VALUE"""),0)</f>
        <v>0</v>
      </c>
      <c r="G82" s="2">
        <f ca="1">IFERROR(__xludf.DUMMYFUNCTION("""COMPUTED_VALUE"""),0)</f>
        <v>0</v>
      </c>
      <c r="H82" s="2">
        <f ca="1">IFERROR(__xludf.DUMMYFUNCTION("""COMPUTED_VALUE"""),0)</f>
        <v>0</v>
      </c>
      <c r="I82" s="2">
        <f ca="1">IFERROR(__xludf.DUMMYFUNCTION("""COMPUTED_VALUE"""),0)</f>
        <v>0</v>
      </c>
      <c r="J82" s="2">
        <f ca="1">IFERROR(__xludf.DUMMYFUNCTION("""COMPUTED_VALUE"""),0)</f>
        <v>0</v>
      </c>
      <c r="K82" s="2">
        <f ca="1">IFERROR(__xludf.DUMMYFUNCTION("""COMPUTED_VALUE"""),0)</f>
        <v>0</v>
      </c>
      <c r="L82" s="2">
        <f ca="1">IFERROR(__xludf.DUMMYFUNCTION("""COMPUTED_VALUE"""),0)</f>
        <v>0</v>
      </c>
      <c r="M82" s="2">
        <f ca="1">IFERROR(__xludf.DUMMYFUNCTION("""COMPUTED_VALUE"""),0)</f>
        <v>0</v>
      </c>
      <c r="N82" s="2">
        <f ca="1">IFERROR(__xludf.DUMMYFUNCTION("""COMPUTED_VALUE"""),0)</f>
        <v>0</v>
      </c>
      <c r="O82" s="2">
        <f ca="1">IFERROR(__xludf.DUMMYFUNCTION("""COMPUTED_VALUE"""),0)</f>
        <v>0</v>
      </c>
      <c r="P82" s="2">
        <f ca="1">IFERROR(__xludf.DUMMYFUNCTION("""COMPUTED_VALUE"""),0)</f>
        <v>0</v>
      </c>
      <c r="Q82" s="2">
        <f ca="1">IFERROR(__xludf.DUMMYFUNCTION("""COMPUTED_VALUE"""),0)</f>
        <v>0</v>
      </c>
      <c r="R82" s="2">
        <f ca="1">IFERROR(__xludf.DUMMYFUNCTION("""COMPUTED_VALUE"""),0)</f>
        <v>0</v>
      </c>
      <c r="S82" s="2">
        <f ca="1">IFERROR(__xludf.DUMMYFUNCTION("""COMPUTED_VALUE"""),0)</f>
        <v>0</v>
      </c>
      <c r="T82" s="2">
        <f ca="1">IFERROR(__xludf.DUMMYFUNCTION("""COMPUTED_VALUE"""),0)</f>
        <v>0</v>
      </c>
      <c r="U82" s="2">
        <f ca="1">IFERROR(__xludf.DUMMYFUNCTION("""COMPUTED_VALUE"""),0)</f>
        <v>0</v>
      </c>
      <c r="V82" s="2">
        <f ca="1">IFERROR(__xludf.DUMMYFUNCTION("""COMPUTED_VALUE"""),0)</f>
        <v>0</v>
      </c>
      <c r="W82" s="2">
        <f ca="1">IFERROR(__xludf.DUMMYFUNCTION("""COMPUTED_VALUE"""),0)</f>
        <v>0</v>
      </c>
      <c r="X82" s="2">
        <f ca="1">IFERROR(__xludf.DUMMYFUNCTION("""COMPUTED_VALUE"""),0)</f>
        <v>0</v>
      </c>
      <c r="Y82" s="2">
        <f ca="1">IFERROR(__xludf.DUMMYFUNCTION("""COMPUTED_VALUE"""),0)</f>
        <v>0</v>
      </c>
      <c r="Z82" s="2">
        <f ca="1">IFERROR(__xludf.DUMMYFUNCTION("""COMPUTED_VALUE"""),0)</f>
        <v>0</v>
      </c>
      <c r="AA82" s="2">
        <f ca="1">IFERROR(__xludf.DUMMYFUNCTION("""COMPUTED_VALUE"""),0)</f>
        <v>0</v>
      </c>
      <c r="AB82" s="2">
        <f ca="1">IFERROR(__xludf.DUMMYFUNCTION("""COMPUTED_VALUE"""),0)</f>
        <v>0</v>
      </c>
      <c r="AC82" s="2">
        <f ca="1">IFERROR(__xludf.DUMMYFUNCTION("""COMPUTED_VALUE"""),0)</f>
        <v>0</v>
      </c>
      <c r="AD82" s="2">
        <f ca="1">IFERROR(__xludf.DUMMYFUNCTION("""COMPUTED_VALUE"""),0)</f>
        <v>0</v>
      </c>
      <c r="AE82" s="2">
        <f ca="1">IFERROR(__xludf.DUMMYFUNCTION("""COMPUTED_VALUE"""),0)</f>
        <v>0</v>
      </c>
      <c r="AF82" s="2">
        <f ca="1">IFERROR(__xludf.DUMMYFUNCTION("""COMPUTED_VALUE"""),0)</f>
        <v>0</v>
      </c>
      <c r="AG82" s="2">
        <f ca="1">IFERROR(__xludf.DUMMYFUNCTION("""COMPUTED_VALUE"""),0)</f>
        <v>0</v>
      </c>
      <c r="AH82" s="2">
        <f ca="1">IFERROR(__xludf.DUMMYFUNCTION("""COMPUTED_VALUE"""),0)</f>
        <v>0</v>
      </c>
      <c r="AI82" s="2">
        <f ca="1">IFERROR(__xludf.DUMMYFUNCTION("""COMPUTED_VALUE"""),0)</f>
        <v>0</v>
      </c>
      <c r="AJ82" s="2">
        <f ca="1">IFERROR(__xludf.DUMMYFUNCTION("""COMPUTED_VALUE"""),0)</f>
        <v>0</v>
      </c>
      <c r="AK82" s="2">
        <f ca="1">IFERROR(__xludf.DUMMYFUNCTION("""COMPUTED_VALUE"""),0)</f>
        <v>0</v>
      </c>
      <c r="AL82" s="2">
        <f ca="1">IFERROR(__xludf.DUMMYFUNCTION("""COMPUTED_VALUE"""),0)</f>
        <v>0</v>
      </c>
      <c r="AM82" s="2">
        <f ca="1">IFERROR(__xludf.DUMMYFUNCTION("""COMPUTED_VALUE"""),0)</f>
        <v>0</v>
      </c>
      <c r="AN82" s="2">
        <f ca="1">IFERROR(__xludf.DUMMYFUNCTION("""COMPUTED_VALUE"""),0)</f>
        <v>0</v>
      </c>
      <c r="AO82" s="2">
        <f ca="1">IFERROR(__xludf.DUMMYFUNCTION("""COMPUTED_VALUE"""),0)</f>
        <v>0</v>
      </c>
      <c r="AP82" s="2">
        <f ca="1">IFERROR(__xludf.DUMMYFUNCTION("""COMPUTED_VALUE"""),0)</f>
        <v>0</v>
      </c>
      <c r="AQ82" s="2">
        <f ca="1">IFERROR(__xludf.DUMMYFUNCTION("""COMPUTED_VALUE"""),0)</f>
        <v>0</v>
      </c>
      <c r="AR82" s="2">
        <f ca="1">IFERROR(__xludf.DUMMYFUNCTION("""COMPUTED_VALUE"""),0)</f>
        <v>0</v>
      </c>
      <c r="AS82" s="2">
        <f ca="1">IFERROR(__xludf.DUMMYFUNCTION("""COMPUTED_VALUE"""),0)</f>
        <v>0</v>
      </c>
      <c r="AT82" s="2">
        <f ca="1">IFERROR(__xludf.DUMMYFUNCTION("""COMPUTED_VALUE"""),0)</f>
        <v>0</v>
      </c>
      <c r="AU82" s="2">
        <f ca="1">IFERROR(__xludf.DUMMYFUNCTION("""COMPUTED_VALUE"""),0)</f>
        <v>0</v>
      </c>
    </row>
    <row r="83" spans="1:47" ht="12.5" x14ac:dyDescent="0.25">
      <c r="A83" s="2" t="str">
        <f ca="1">IFERROR(__xludf.DUMMYFUNCTION("""COMPUTED_VALUE"""),"Sacramento County, CA")</f>
        <v>Sacramento County, CA</v>
      </c>
      <c r="B83" s="2" t="str">
        <f ca="1">IFERROR(__xludf.DUMMYFUNCTION("""COMPUTED_VALUE"""),"US")</f>
        <v>US</v>
      </c>
      <c r="C83" s="2">
        <f ca="1">IFERROR(__xludf.DUMMYFUNCTION("""COMPUTED_VALUE"""),38.4747)</f>
        <v>38.474699999999999</v>
      </c>
      <c r="D83" s="2">
        <f ca="1">IFERROR(__xludf.DUMMYFUNCTION("""COMPUTED_VALUE"""),-121.3542)</f>
        <v>-121.35420000000001</v>
      </c>
      <c r="E83" s="2">
        <f ca="1">IFERROR(__xludf.DUMMYFUNCTION("""COMPUTED_VALUE"""),0)</f>
        <v>0</v>
      </c>
      <c r="F83" s="2">
        <f ca="1">IFERROR(__xludf.DUMMYFUNCTION("""COMPUTED_VALUE"""),0)</f>
        <v>0</v>
      </c>
      <c r="G83" s="2">
        <f ca="1">IFERROR(__xludf.DUMMYFUNCTION("""COMPUTED_VALUE"""),0)</f>
        <v>0</v>
      </c>
      <c r="H83" s="2">
        <f ca="1">IFERROR(__xludf.DUMMYFUNCTION("""COMPUTED_VALUE"""),0)</f>
        <v>0</v>
      </c>
      <c r="I83" s="2">
        <f ca="1">IFERROR(__xludf.DUMMYFUNCTION("""COMPUTED_VALUE"""),0)</f>
        <v>0</v>
      </c>
      <c r="J83" s="2">
        <f ca="1">IFERROR(__xludf.DUMMYFUNCTION("""COMPUTED_VALUE"""),0)</f>
        <v>0</v>
      </c>
      <c r="K83" s="2">
        <f ca="1">IFERROR(__xludf.DUMMYFUNCTION("""COMPUTED_VALUE"""),0)</f>
        <v>0</v>
      </c>
      <c r="L83" s="2">
        <f ca="1">IFERROR(__xludf.DUMMYFUNCTION("""COMPUTED_VALUE"""),0)</f>
        <v>0</v>
      </c>
      <c r="M83" s="2">
        <f ca="1">IFERROR(__xludf.DUMMYFUNCTION("""COMPUTED_VALUE"""),0)</f>
        <v>0</v>
      </c>
      <c r="N83" s="2">
        <f ca="1">IFERROR(__xludf.DUMMYFUNCTION("""COMPUTED_VALUE"""),0)</f>
        <v>0</v>
      </c>
      <c r="O83" s="2">
        <f ca="1">IFERROR(__xludf.DUMMYFUNCTION("""COMPUTED_VALUE"""),0)</f>
        <v>0</v>
      </c>
      <c r="P83" s="2">
        <f ca="1">IFERROR(__xludf.DUMMYFUNCTION("""COMPUTED_VALUE"""),0)</f>
        <v>0</v>
      </c>
      <c r="Q83" s="2">
        <f ca="1">IFERROR(__xludf.DUMMYFUNCTION("""COMPUTED_VALUE"""),0)</f>
        <v>0</v>
      </c>
      <c r="R83" s="2">
        <f ca="1">IFERROR(__xludf.DUMMYFUNCTION("""COMPUTED_VALUE"""),0)</f>
        <v>0</v>
      </c>
      <c r="S83" s="2">
        <f ca="1">IFERROR(__xludf.DUMMYFUNCTION("""COMPUTED_VALUE"""),0)</f>
        <v>0</v>
      </c>
      <c r="T83" s="2">
        <f ca="1">IFERROR(__xludf.DUMMYFUNCTION("""COMPUTED_VALUE"""),0)</f>
        <v>0</v>
      </c>
      <c r="U83" s="2">
        <f ca="1">IFERROR(__xludf.DUMMYFUNCTION("""COMPUTED_VALUE"""),0)</f>
        <v>0</v>
      </c>
      <c r="V83" s="2">
        <f ca="1">IFERROR(__xludf.DUMMYFUNCTION("""COMPUTED_VALUE"""),0)</f>
        <v>0</v>
      </c>
      <c r="W83" s="2">
        <f ca="1">IFERROR(__xludf.DUMMYFUNCTION("""COMPUTED_VALUE"""),0)</f>
        <v>0</v>
      </c>
      <c r="X83" s="2">
        <f ca="1">IFERROR(__xludf.DUMMYFUNCTION("""COMPUTED_VALUE"""),0)</f>
        <v>0</v>
      </c>
      <c r="Y83" s="2">
        <f ca="1">IFERROR(__xludf.DUMMYFUNCTION("""COMPUTED_VALUE"""),0)</f>
        <v>0</v>
      </c>
      <c r="Z83" s="2">
        <f ca="1">IFERROR(__xludf.DUMMYFUNCTION("""COMPUTED_VALUE"""),0)</f>
        <v>0</v>
      </c>
      <c r="AA83" s="2">
        <f ca="1">IFERROR(__xludf.DUMMYFUNCTION("""COMPUTED_VALUE"""),0)</f>
        <v>0</v>
      </c>
      <c r="AB83" s="2">
        <f ca="1">IFERROR(__xludf.DUMMYFUNCTION("""COMPUTED_VALUE"""),0)</f>
        <v>0</v>
      </c>
      <c r="AC83" s="2">
        <f ca="1">IFERROR(__xludf.DUMMYFUNCTION("""COMPUTED_VALUE"""),0)</f>
        <v>0</v>
      </c>
      <c r="AD83" s="2">
        <f ca="1">IFERROR(__xludf.DUMMYFUNCTION("""COMPUTED_VALUE"""),0)</f>
        <v>0</v>
      </c>
      <c r="AE83" s="2">
        <f ca="1">IFERROR(__xludf.DUMMYFUNCTION("""COMPUTED_VALUE"""),0)</f>
        <v>0</v>
      </c>
      <c r="AF83" s="2">
        <f ca="1">IFERROR(__xludf.DUMMYFUNCTION("""COMPUTED_VALUE"""),0)</f>
        <v>0</v>
      </c>
      <c r="AG83" s="2">
        <f ca="1">IFERROR(__xludf.DUMMYFUNCTION("""COMPUTED_VALUE"""),0)</f>
        <v>0</v>
      </c>
      <c r="AH83" s="2">
        <f ca="1">IFERROR(__xludf.DUMMYFUNCTION("""COMPUTED_VALUE"""),0)</f>
        <v>0</v>
      </c>
      <c r="AI83" s="2">
        <f ca="1">IFERROR(__xludf.DUMMYFUNCTION("""COMPUTED_VALUE"""),0)</f>
        <v>0</v>
      </c>
      <c r="AJ83" s="2">
        <f ca="1">IFERROR(__xludf.DUMMYFUNCTION("""COMPUTED_VALUE"""),0)</f>
        <v>0</v>
      </c>
      <c r="AK83" s="2">
        <f ca="1">IFERROR(__xludf.DUMMYFUNCTION("""COMPUTED_VALUE"""),0)</f>
        <v>0</v>
      </c>
      <c r="AL83" s="2">
        <f ca="1">IFERROR(__xludf.DUMMYFUNCTION("""COMPUTED_VALUE"""),0)</f>
        <v>0</v>
      </c>
      <c r="AM83" s="2">
        <f ca="1">IFERROR(__xludf.DUMMYFUNCTION("""COMPUTED_VALUE"""),0)</f>
        <v>0</v>
      </c>
      <c r="AN83" s="2">
        <f ca="1">IFERROR(__xludf.DUMMYFUNCTION("""COMPUTED_VALUE"""),0)</f>
        <v>0</v>
      </c>
      <c r="AO83" s="2">
        <f ca="1">IFERROR(__xludf.DUMMYFUNCTION("""COMPUTED_VALUE"""),0)</f>
        <v>0</v>
      </c>
      <c r="AP83" s="2">
        <f ca="1">IFERROR(__xludf.DUMMYFUNCTION("""COMPUTED_VALUE"""),0)</f>
        <v>0</v>
      </c>
      <c r="AQ83" s="2">
        <f ca="1">IFERROR(__xludf.DUMMYFUNCTION("""COMPUTED_VALUE"""),0)</f>
        <v>0</v>
      </c>
      <c r="AR83" s="2">
        <f ca="1">IFERROR(__xludf.DUMMYFUNCTION("""COMPUTED_VALUE"""),0)</f>
        <v>0</v>
      </c>
      <c r="AS83" s="2">
        <f ca="1">IFERROR(__xludf.DUMMYFUNCTION("""COMPUTED_VALUE"""),0)</f>
        <v>0</v>
      </c>
      <c r="AT83" s="2">
        <f ca="1">IFERROR(__xludf.DUMMYFUNCTION("""COMPUTED_VALUE"""),0)</f>
        <v>0</v>
      </c>
      <c r="AU83" s="2">
        <f ca="1">IFERROR(__xludf.DUMMYFUNCTION("""COMPUTED_VALUE"""),0)</f>
        <v>0</v>
      </c>
    </row>
    <row r="84" spans="1:47" ht="12.5" x14ac:dyDescent="0.25">
      <c r="A84" s="2" t="str">
        <f ca="1">IFERROR(__xludf.DUMMYFUNCTION("""COMPUTED_VALUE"""),"")</f>
        <v/>
      </c>
      <c r="B84" s="2" t="str">
        <f ca="1">IFERROR(__xludf.DUMMYFUNCTION("""COMPUTED_VALUE"""),"Iraq")</f>
        <v>Iraq</v>
      </c>
      <c r="C84" s="2">
        <f ca="1">IFERROR(__xludf.DUMMYFUNCTION("""COMPUTED_VALUE"""),33)</f>
        <v>33</v>
      </c>
      <c r="D84" s="2">
        <f ca="1">IFERROR(__xludf.DUMMYFUNCTION("""COMPUTED_VALUE"""),44)</f>
        <v>44</v>
      </c>
      <c r="E84" s="2">
        <f ca="1">IFERROR(__xludf.DUMMYFUNCTION("""COMPUTED_VALUE"""),0)</f>
        <v>0</v>
      </c>
      <c r="F84" s="2">
        <f ca="1">IFERROR(__xludf.DUMMYFUNCTION("""COMPUTED_VALUE"""),0)</f>
        <v>0</v>
      </c>
      <c r="G84" s="2">
        <f ca="1">IFERROR(__xludf.DUMMYFUNCTION("""COMPUTED_VALUE"""),0)</f>
        <v>0</v>
      </c>
      <c r="H84" s="2">
        <f ca="1">IFERROR(__xludf.DUMMYFUNCTION("""COMPUTED_VALUE"""),0)</f>
        <v>0</v>
      </c>
      <c r="I84" s="2">
        <f ca="1">IFERROR(__xludf.DUMMYFUNCTION("""COMPUTED_VALUE"""),0)</f>
        <v>0</v>
      </c>
      <c r="J84" s="2">
        <f ca="1">IFERROR(__xludf.DUMMYFUNCTION("""COMPUTED_VALUE"""),0)</f>
        <v>0</v>
      </c>
      <c r="K84" s="2">
        <f ca="1">IFERROR(__xludf.DUMMYFUNCTION("""COMPUTED_VALUE"""),0)</f>
        <v>0</v>
      </c>
      <c r="L84" s="2">
        <f ca="1">IFERROR(__xludf.DUMMYFUNCTION("""COMPUTED_VALUE"""),0)</f>
        <v>0</v>
      </c>
      <c r="M84" s="2">
        <f ca="1">IFERROR(__xludf.DUMMYFUNCTION("""COMPUTED_VALUE"""),0)</f>
        <v>0</v>
      </c>
      <c r="N84" s="2">
        <f ca="1">IFERROR(__xludf.DUMMYFUNCTION("""COMPUTED_VALUE"""),0)</f>
        <v>0</v>
      </c>
      <c r="O84" s="2">
        <f ca="1">IFERROR(__xludf.DUMMYFUNCTION("""COMPUTED_VALUE"""),0)</f>
        <v>0</v>
      </c>
      <c r="P84" s="2">
        <f ca="1">IFERROR(__xludf.DUMMYFUNCTION("""COMPUTED_VALUE"""),0)</f>
        <v>0</v>
      </c>
      <c r="Q84" s="2">
        <f ca="1">IFERROR(__xludf.DUMMYFUNCTION("""COMPUTED_VALUE"""),0)</f>
        <v>0</v>
      </c>
      <c r="R84" s="2">
        <f ca="1">IFERROR(__xludf.DUMMYFUNCTION("""COMPUTED_VALUE"""),0)</f>
        <v>0</v>
      </c>
      <c r="S84" s="2">
        <f ca="1">IFERROR(__xludf.DUMMYFUNCTION("""COMPUTED_VALUE"""),0)</f>
        <v>0</v>
      </c>
      <c r="T84" s="2">
        <f ca="1">IFERROR(__xludf.DUMMYFUNCTION("""COMPUTED_VALUE"""),0)</f>
        <v>0</v>
      </c>
      <c r="U84" s="2">
        <f ca="1">IFERROR(__xludf.DUMMYFUNCTION("""COMPUTED_VALUE"""),0)</f>
        <v>0</v>
      </c>
      <c r="V84" s="2">
        <f ca="1">IFERROR(__xludf.DUMMYFUNCTION("""COMPUTED_VALUE"""),0)</f>
        <v>0</v>
      </c>
      <c r="W84" s="2">
        <f ca="1">IFERROR(__xludf.DUMMYFUNCTION("""COMPUTED_VALUE"""),0)</f>
        <v>0</v>
      </c>
      <c r="X84" s="2">
        <f ca="1">IFERROR(__xludf.DUMMYFUNCTION("""COMPUTED_VALUE"""),0)</f>
        <v>0</v>
      </c>
      <c r="Y84" s="2">
        <f ca="1">IFERROR(__xludf.DUMMYFUNCTION("""COMPUTED_VALUE"""),0)</f>
        <v>0</v>
      </c>
      <c r="Z84" s="2">
        <f ca="1">IFERROR(__xludf.DUMMYFUNCTION("""COMPUTED_VALUE"""),0)</f>
        <v>0</v>
      </c>
      <c r="AA84" s="2">
        <f ca="1">IFERROR(__xludf.DUMMYFUNCTION("""COMPUTED_VALUE"""),0)</f>
        <v>0</v>
      </c>
      <c r="AB84" s="2">
        <f ca="1">IFERROR(__xludf.DUMMYFUNCTION("""COMPUTED_VALUE"""),0)</f>
        <v>0</v>
      </c>
      <c r="AC84" s="2">
        <f ca="1">IFERROR(__xludf.DUMMYFUNCTION("""COMPUTED_VALUE"""),0)</f>
        <v>0</v>
      </c>
      <c r="AD84" s="2">
        <f ca="1">IFERROR(__xludf.DUMMYFUNCTION("""COMPUTED_VALUE"""),0)</f>
        <v>0</v>
      </c>
      <c r="AE84" s="2">
        <f ca="1">IFERROR(__xludf.DUMMYFUNCTION("""COMPUTED_VALUE"""),0)</f>
        <v>0</v>
      </c>
      <c r="AF84" s="2">
        <f ca="1">IFERROR(__xludf.DUMMYFUNCTION("""COMPUTED_VALUE"""),0)</f>
        <v>0</v>
      </c>
      <c r="AG84" s="2">
        <f ca="1">IFERROR(__xludf.DUMMYFUNCTION("""COMPUTED_VALUE"""),0)</f>
        <v>0</v>
      </c>
      <c r="AH84" s="2">
        <f ca="1">IFERROR(__xludf.DUMMYFUNCTION("""COMPUTED_VALUE"""),0)</f>
        <v>0</v>
      </c>
      <c r="AI84" s="2">
        <f ca="1">IFERROR(__xludf.DUMMYFUNCTION("""COMPUTED_VALUE"""),0)</f>
        <v>0</v>
      </c>
      <c r="AJ84" s="2">
        <f ca="1">IFERROR(__xludf.DUMMYFUNCTION("""COMPUTED_VALUE"""),0)</f>
        <v>0</v>
      </c>
      <c r="AK84" s="2">
        <f ca="1">IFERROR(__xludf.DUMMYFUNCTION("""COMPUTED_VALUE"""),0)</f>
        <v>0</v>
      </c>
      <c r="AL84" s="2">
        <f ca="1">IFERROR(__xludf.DUMMYFUNCTION("""COMPUTED_VALUE"""),0)</f>
        <v>0</v>
      </c>
      <c r="AM84" s="2">
        <f ca="1">IFERROR(__xludf.DUMMYFUNCTION("""COMPUTED_VALUE"""),0)</f>
        <v>0</v>
      </c>
      <c r="AN84" s="2">
        <f ca="1">IFERROR(__xludf.DUMMYFUNCTION("""COMPUTED_VALUE"""),0)</f>
        <v>0</v>
      </c>
      <c r="AO84" s="2">
        <f ca="1">IFERROR(__xludf.DUMMYFUNCTION("""COMPUTED_VALUE"""),0)</f>
        <v>0</v>
      </c>
      <c r="AP84" s="2">
        <f ca="1">IFERROR(__xludf.DUMMYFUNCTION("""COMPUTED_VALUE"""),0)</f>
        <v>0</v>
      </c>
      <c r="AQ84" s="2">
        <f ca="1">IFERROR(__xludf.DUMMYFUNCTION("""COMPUTED_VALUE"""),0)</f>
        <v>0</v>
      </c>
      <c r="AR84" s="2">
        <f ca="1">IFERROR(__xludf.DUMMYFUNCTION("""COMPUTED_VALUE"""),0)</f>
        <v>0</v>
      </c>
      <c r="AS84" s="2">
        <f ca="1">IFERROR(__xludf.DUMMYFUNCTION("""COMPUTED_VALUE"""),0)</f>
        <v>0</v>
      </c>
      <c r="AT84" s="2">
        <f ca="1">IFERROR(__xludf.DUMMYFUNCTION("""COMPUTED_VALUE"""),0)</f>
        <v>0</v>
      </c>
      <c r="AU84" s="2">
        <f ca="1">IFERROR(__xludf.DUMMYFUNCTION("""COMPUTED_VALUE"""),2)</f>
        <v>2</v>
      </c>
    </row>
    <row r="85" spans="1:47" ht="12.5" x14ac:dyDescent="0.25">
      <c r="A85" s="2" t="str">
        <f ca="1">IFERROR(__xludf.DUMMYFUNCTION("""COMPUTED_VALUE"""),"Unassigned Location (From Diamond Princess)")</f>
        <v>Unassigned Location (From Diamond Princess)</v>
      </c>
      <c r="B85" s="2" t="str">
        <f ca="1">IFERROR(__xludf.DUMMYFUNCTION("""COMPUTED_VALUE"""),"US")</f>
        <v>US</v>
      </c>
      <c r="C85" s="2">
        <f ca="1">IFERROR(__xludf.DUMMYFUNCTION("""COMPUTED_VALUE"""),35.4437)</f>
        <v>35.4437</v>
      </c>
      <c r="D85" s="2">
        <f ca="1">IFERROR(__xludf.DUMMYFUNCTION("""COMPUTED_VALUE"""),139.638)</f>
        <v>139.63800000000001</v>
      </c>
      <c r="E85" s="2">
        <f ca="1">IFERROR(__xludf.DUMMYFUNCTION("""COMPUTED_VALUE"""),0)</f>
        <v>0</v>
      </c>
      <c r="F85" s="2">
        <f ca="1">IFERROR(__xludf.DUMMYFUNCTION("""COMPUTED_VALUE"""),0)</f>
        <v>0</v>
      </c>
      <c r="G85" s="2">
        <f ca="1">IFERROR(__xludf.DUMMYFUNCTION("""COMPUTED_VALUE"""),0)</f>
        <v>0</v>
      </c>
      <c r="H85" s="2">
        <f ca="1">IFERROR(__xludf.DUMMYFUNCTION("""COMPUTED_VALUE"""),0)</f>
        <v>0</v>
      </c>
      <c r="I85" s="2">
        <f ca="1">IFERROR(__xludf.DUMMYFUNCTION("""COMPUTED_VALUE"""),0)</f>
        <v>0</v>
      </c>
      <c r="J85" s="2">
        <f ca="1">IFERROR(__xludf.DUMMYFUNCTION("""COMPUTED_VALUE"""),0)</f>
        <v>0</v>
      </c>
      <c r="K85" s="2">
        <f ca="1">IFERROR(__xludf.DUMMYFUNCTION("""COMPUTED_VALUE"""),0)</f>
        <v>0</v>
      </c>
      <c r="L85" s="2">
        <f ca="1">IFERROR(__xludf.DUMMYFUNCTION("""COMPUTED_VALUE"""),0)</f>
        <v>0</v>
      </c>
      <c r="M85" s="2">
        <f ca="1">IFERROR(__xludf.DUMMYFUNCTION("""COMPUTED_VALUE"""),0)</f>
        <v>0</v>
      </c>
      <c r="N85" s="2">
        <f ca="1">IFERROR(__xludf.DUMMYFUNCTION("""COMPUTED_VALUE"""),0)</f>
        <v>0</v>
      </c>
      <c r="O85" s="2">
        <f ca="1">IFERROR(__xludf.DUMMYFUNCTION("""COMPUTED_VALUE"""),0)</f>
        <v>0</v>
      </c>
      <c r="P85" s="2">
        <f ca="1">IFERROR(__xludf.DUMMYFUNCTION("""COMPUTED_VALUE"""),0)</f>
        <v>0</v>
      </c>
      <c r="Q85" s="2">
        <f ca="1">IFERROR(__xludf.DUMMYFUNCTION("""COMPUTED_VALUE"""),0)</f>
        <v>0</v>
      </c>
      <c r="R85" s="2">
        <f ca="1">IFERROR(__xludf.DUMMYFUNCTION("""COMPUTED_VALUE"""),0)</f>
        <v>0</v>
      </c>
      <c r="S85" s="2">
        <f ca="1">IFERROR(__xludf.DUMMYFUNCTION("""COMPUTED_VALUE"""),0)</f>
        <v>0</v>
      </c>
      <c r="T85" s="2">
        <f ca="1">IFERROR(__xludf.DUMMYFUNCTION("""COMPUTED_VALUE"""),0)</f>
        <v>0</v>
      </c>
      <c r="U85" s="2">
        <f ca="1">IFERROR(__xludf.DUMMYFUNCTION("""COMPUTED_VALUE"""),0)</f>
        <v>0</v>
      </c>
      <c r="V85" s="2">
        <f ca="1">IFERROR(__xludf.DUMMYFUNCTION("""COMPUTED_VALUE"""),0)</f>
        <v>0</v>
      </c>
      <c r="W85" s="2">
        <f ca="1">IFERROR(__xludf.DUMMYFUNCTION("""COMPUTED_VALUE"""),0)</f>
        <v>0</v>
      </c>
      <c r="X85" s="2">
        <f ca="1">IFERROR(__xludf.DUMMYFUNCTION("""COMPUTED_VALUE"""),0)</f>
        <v>0</v>
      </c>
      <c r="Y85" s="2">
        <f ca="1">IFERROR(__xludf.DUMMYFUNCTION("""COMPUTED_VALUE"""),0)</f>
        <v>0</v>
      </c>
      <c r="Z85" s="2">
        <f ca="1">IFERROR(__xludf.DUMMYFUNCTION("""COMPUTED_VALUE"""),0)</f>
        <v>0</v>
      </c>
      <c r="AA85" s="2">
        <f ca="1">IFERROR(__xludf.DUMMYFUNCTION("""COMPUTED_VALUE"""),0)</f>
        <v>0</v>
      </c>
      <c r="AB85" s="2">
        <f ca="1">IFERROR(__xludf.DUMMYFUNCTION("""COMPUTED_VALUE"""),0)</f>
        <v>0</v>
      </c>
      <c r="AC85" s="2">
        <f ca="1">IFERROR(__xludf.DUMMYFUNCTION("""COMPUTED_VALUE"""),0)</f>
        <v>0</v>
      </c>
      <c r="AD85" s="2">
        <f ca="1">IFERROR(__xludf.DUMMYFUNCTION("""COMPUTED_VALUE"""),0)</f>
        <v>0</v>
      </c>
      <c r="AE85" s="2">
        <f ca="1">IFERROR(__xludf.DUMMYFUNCTION("""COMPUTED_VALUE"""),0)</f>
        <v>0</v>
      </c>
      <c r="AF85" s="2">
        <f ca="1">IFERROR(__xludf.DUMMYFUNCTION("""COMPUTED_VALUE"""),0)</f>
        <v>0</v>
      </c>
      <c r="AG85" s="2">
        <f ca="1">IFERROR(__xludf.DUMMYFUNCTION("""COMPUTED_VALUE"""),0)</f>
        <v>0</v>
      </c>
      <c r="AH85" s="2">
        <f ca="1">IFERROR(__xludf.DUMMYFUNCTION("""COMPUTED_VALUE"""),0)</f>
        <v>0</v>
      </c>
      <c r="AI85" s="2">
        <f ca="1">IFERROR(__xludf.DUMMYFUNCTION("""COMPUTED_VALUE"""),0)</f>
        <v>0</v>
      </c>
      <c r="AJ85" s="2">
        <f ca="1">IFERROR(__xludf.DUMMYFUNCTION("""COMPUTED_VALUE"""),0)</f>
        <v>0</v>
      </c>
      <c r="AK85" s="2">
        <f ca="1">IFERROR(__xludf.DUMMYFUNCTION("""COMPUTED_VALUE"""),0)</f>
        <v>0</v>
      </c>
      <c r="AL85" s="2">
        <f ca="1">IFERROR(__xludf.DUMMYFUNCTION("""COMPUTED_VALUE"""),0)</f>
        <v>0</v>
      </c>
      <c r="AM85" s="2">
        <f ca="1">IFERROR(__xludf.DUMMYFUNCTION("""COMPUTED_VALUE"""),0)</f>
        <v>0</v>
      </c>
      <c r="AN85" s="2">
        <f ca="1">IFERROR(__xludf.DUMMYFUNCTION("""COMPUTED_VALUE"""),0)</f>
        <v>0</v>
      </c>
      <c r="AO85" s="2">
        <f ca="1">IFERROR(__xludf.DUMMYFUNCTION("""COMPUTED_VALUE"""),0)</f>
        <v>0</v>
      </c>
      <c r="AP85" s="2">
        <f ca="1">IFERROR(__xludf.DUMMYFUNCTION("""COMPUTED_VALUE"""),0)</f>
        <v>0</v>
      </c>
      <c r="AQ85" s="2">
        <f ca="1">IFERROR(__xludf.DUMMYFUNCTION("""COMPUTED_VALUE"""),0)</f>
        <v>0</v>
      </c>
      <c r="AR85" s="2">
        <f ca="1">IFERROR(__xludf.DUMMYFUNCTION("""COMPUTED_VALUE"""),0)</f>
        <v>0</v>
      </c>
      <c r="AS85" s="2">
        <f ca="1">IFERROR(__xludf.DUMMYFUNCTION("""COMPUTED_VALUE"""),0)</f>
        <v>0</v>
      </c>
      <c r="AT85" s="2">
        <f ca="1">IFERROR(__xludf.DUMMYFUNCTION("""COMPUTED_VALUE"""),0)</f>
        <v>0</v>
      </c>
      <c r="AU85" s="2">
        <f ca="1">IFERROR(__xludf.DUMMYFUNCTION("""COMPUTED_VALUE"""),0)</f>
        <v>0</v>
      </c>
    </row>
    <row r="86" spans="1:47" ht="12.5" x14ac:dyDescent="0.25">
      <c r="A86" s="2" t="str">
        <f ca="1">IFERROR(__xludf.DUMMYFUNCTION("""COMPUTED_VALUE"""),"")</f>
        <v/>
      </c>
      <c r="B86" s="2" t="str">
        <f ca="1">IFERROR(__xludf.DUMMYFUNCTION("""COMPUTED_VALUE"""),"Oman")</f>
        <v>Oman</v>
      </c>
      <c r="C86" s="2">
        <f ca="1">IFERROR(__xludf.DUMMYFUNCTION("""COMPUTED_VALUE"""),21)</f>
        <v>21</v>
      </c>
      <c r="D86" s="2">
        <f ca="1">IFERROR(__xludf.DUMMYFUNCTION("""COMPUTED_VALUE"""),57)</f>
        <v>57</v>
      </c>
      <c r="E86" s="2">
        <f ca="1">IFERROR(__xludf.DUMMYFUNCTION("""COMPUTED_VALUE"""),0)</f>
        <v>0</v>
      </c>
      <c r="F86" s="2">
        <f ca="1">IFERROR(__xludf.DUMMYFUNCTION("""COMPUTED_VALUE"""),0)</f>
        <v>0</v>
      </c>
      <c r="G86" s="2">
        <f ca="1">IFERROR(__xludf.DUMMYFUNCTION("""COMPUTED_VALUE"""),0)</f>
        <v>0</v>
      </c>
      <c r="H86" s="2">
        <f ca="1">IFERROR(__xludf.DUMMYFUNCTION("""COMPUTED_VALUE"""),0)</f>
        <v>0</v>
      </c>
      <c r="I86" s="2">
        <f ca="1">IFERROR(__xludf.DUMMYFUNCTION("""COMPUTED_VALUE"""),0)</f>
        <v>0</v>
      </c>
      <c r="J86" s="2">
        <f ca="1">IFERROR(__xludf.DUMMYFUNCTION("""COMPUTED_VALUE"""),0)</f>
        <v>0</v>
      </c>
      <c r="K86" s="2">
        <f ca="1">IFERROR(__xludf.DUMMYFUNCTION("""COMPUTED_VALUE"""),0)</f>
        <v>0</v>
      </c>
      <c r="L86" s="2">
        <f ca="1">IFERROR(__xludf.DUMMYFUNCTION("""COMPUTED_VALUE"""),0)</f>
        <v>0</v>
      </c>
      <c r="M86" s="2">
        <f ca="1">IFERROR(__xludf.DUMMYFUNCTION("""COMPUTED_VALUE"""),0)</f>
        <v>0</v>
      </c>
      <c r="N86" s="2">
        <f ca="1">IFERROR(__xludf.DUMMYFUNCTION("""COMPUTED_VALUE"""),0)</f>
        <v>0</v>
      </c>
      <c r="O86" s="2">
        <f ca="1">IFERROR(__xludf.DUMMYFUNCTION("""COMPUTED_VALUE"""),0)</f>
        <v>0</v>
      </c>
      <c r="P86" s="2">
        <f ca="1">IFERROR(__xludf.DUMMYFUNCTION("""COMPUTED_VALUE"""),0)</f>
        <v>0</v>
      </c>
      <c r="Q86" s="2">
        <f ca="1">IFERROR(__xludf.DUMMYFUNCTION("""COMPUTED_VALUE"""),0)</f>
        <v>0</v>
      </c>
      <c r="R86" s="2">
        <f ca="1">IFERROR(__xludf.DUMMYFUNCTION("""COMPUTED_VALUE"""),0)</f>
        <v>0</v>
      </c>
      <c r="S86" s="2">
        <f ca="1">IFERROR(__xludf.DUMMYFUNCTION("""COMPUTED_VALUE"""),0)</f>
        <v>0</v>
      </c>
      <c r="T86" s="2">
        <f ca="1">IFERROR(__xludf.DUMMYFUNCTION("""COMPUTED_VALUE"""),0)</f>
        <v>0</v>
      </c>
      <c r="U86" s="2">
        <f ca="1">IFERROR(__xludf.DUMMYFUNCTION("""COMPUTED_VALUE"""),0)</f>
        <v>0</v>
      </c>
      <c r="V86" s="2">
        <f ca="1">IFERROR(__xludf.DUMMYFUNCTION("""COMPUTED_VALUE"""),0)</f>
        <v>0</v>
      </c>
      <c r="W86" s="2">
        <f ca="1">IFERROR(__xludf.DUMMYFUNCTION("""COMPUTED_VALUE"""),0)</f>
        <v>0</v>
      </c>
      <c r="X86" s="2">
        <f ca="1">IFERROR(__xludf.DUMMYFUNCTION("""COMPUTED_VALUE"""),0)</f>
        <v>0</v>
      </c>
      <c r="Y86" s="2">
        <f ca="1">IFERROR(__xludf.DUMMYFUNCTION("""COMPUTED_VALUE"""),0)</f>
        <v>0</v>
      </c>
      <c r="Z86" s="2">
        <f ca="1">IFERROR(__xludf.DUMMYFUNCTION("""COMPUTED_VALUE"""),0)</f>
        <v>0</v>
      </c>
      <c r="AA86" s="2">
        <f ca="1">IFERROR(__xludf.DUMMYFUNCTION("""COMPUTED_VALUE"""),0)</f>
        <v>0</v>
      </c>
      <c r="AB86" s="2">
        <f ca="1">IFERROR(__xludf.DUMMYFUNCTION("""COMPUTED_VALUE"""),0)</f>
        <v>0</v>
      </c>
      <c r="AC86" s="2">
        <f ca="1">IFERROR(__xludf.DUMMYFUNCTION("""COMPUTED_VALUE"""),0)</f>
        <v>0</v>
      </c>
      <c r="AD86" s="2">
        <f ca="1">IFERROR(__xludf.DUMMYFUNCTION("""COMPUTED_VALUE"""),0)</f>
        <v>0</v>
      </c>
      <c r="AE86" s="2">
        <f ca="1">IFERROR(__xludf.DUMMYFUNCTION("""COMPUTED_VALUE"""),0)</f>
        <v>0</v>
      </c>
      <c r="AF86" s="2">
        <f ca="1">IFERROR(__xludf.DUMMYFUNCTION("""COMPUTED_VALUE"""),0)</f>
        <v>0</v>
      </c>
      <c r="AG86" s="2">
        <f ca="1">IFERROR(__xludf.DUMMYFUNCTION("""COMPUTED_VALUE"""),0)</f>
        <v>0</v>
      </c>
      <c r="AH86" s="2">
        <f ca="1">IFERROR(__xludf.DUMMYFUNCTION("""COMPUTED_VALUE"""),0)</f>
        <v>0</v>
      </c>
      <c r="AI86" s="2">
        <f ca="1">IFERROR(__xludf.DUMMYFUNCTION("""COMPUTED_VALUE"""),0)</f>
        <v>0</v>
      </c>
      <c r="AJ86" s="2">
        <f ca="1">IFERROR(__xludf.DUMMYFUNCTION("""COMPUTED_VALUE"""),0)</f>
        <v>0</v>
      </c>
      <c r="AK86" s="2">
        <f ca="1">IFERROR(__xludf.DUMMYFUNCTION("""COMPUTED_VALUE"""),0)</f>
        <v>0</v>
      </c>
      <c r="AL86" s="2">
        <f ca="1">IFERROR(__xludf.DUMMYFUNCTION("""COMPUTED_VALUE"""),0)</f>
        <v>0</v>
      </c>
      <c r="AM86" s="2">
        <f ca="1">IFERROR(__xludf.DUMMYFUNCTION("""COMPUTED_VALUE"""),0)</f>
        <v>0</v>
      </c>
      <c r="AN86" s="2">
        <f ca="1">IFERROR(__xludf.DUMMYFUNCTION("""COMPUTED_VALUE"""),0)</f>
        <v>0</v>
      </c>
      <c r="AO86" s="2">
        <f ca="1">IFERROR(__xludf.DUMMYFUNCTION("""COMPUTED_VALUE"""),0)</f>
        <v>0</v>
      </c>
      <c r="AP86" s="2">
        <f ca="1">IFERROR(__xludf.DUMMYFUNCTION("""COMPUTED_VALUE"""),0)</f>
        <v>0</v>
      </c>
      <c r="AQ86" s="2">
        <f ca="1">IFERROR(__xludf.DUMMYFUNCTION("""COMPUTED_VALUE"""),0)</f>
        <v>0</v>
      </c>
      <c r="AR86" s="2">
        <f ca="1">IFERROR(__xludf.DUMMYFUNCTION("""COMPUTED_VALUE"""),0)</f>
        <v>0</v>
      </c>
      <c r="AS86" s="2">
        <f ca="1">IFERROR(__xludf.DUMMYFUNCTION("""COMPUTED_VALUE"""),0)</f>
        <v>0</v>
      </c>
      <c r="AT86" s="2">
        <f ca="1">IFERROR(__xludf.DUMMYFUNCTION("""COMPUTED_VALUE"""),0)</f>
        <v>0</v>
      </c>
      <c r="AU86" s="2">
        <f ca="1">IFERROR(__xludf.DUMMYFUNCTION("""COMPUTED_VALUE"""),0)</f>
        <v>0</v>
      </c>
    </row>
    <row r="87" spans="1:47" ht="12.5" x14ac:dyDescent="0.25">
      <c r="A87" s="2" t="str">
        <f ca="1">IFERROR(__xludf.DUMMYFUNCTION("""COMPUTED_VALUE"""),"")</f>
        <v/>
      </c>
      <c r="B87" s="2" t="str">
        <f ca="1">IFERROR(__xludf.DUMMYFUNCTION("""COMPUTED_VALUE"""),"Afghanistan")</f>
        <v>Afghanistan</v>
      </c>
      <c r="C87" s="2">
        <f ca="1">IFERROR(__xludf.DUMMYFUNCTION("""COMPUTED_VALUE"""),33)</f>
        <v>33</v>
      </c>
      <c r="D87" s="2">
        <f ca="1">IFERROR(__xludf.DUMMYFUNCTION("""COMPUTED_VALUE"""),65)</f>
        <v>65</v>
      </c>
      <c r="E87" s="2">
        <f ca="1">IFERROR(__xludf.DUMMYFUNCTION("""COMPUTED_VALUE"""),0)</f>
        <v>0</v>
      </c>
      <c r="F87" s="2">
        <f ca="1">IFERROR(__xludf.DUMMYFUNCTION("""COMPUTED_VALUE"""),0)</f>
        <v>0</v>
      </c>
      <c r="G87" s="2">
        <f ca="1">IFERROR(__xludf.DUMMYFUNCTION("""COMPUTED_VALUE"""),0)</f>
        <v>0</v>
      </c>
      <c r="H87" s="2">
        <f ca="1">IFERROR(__xludf.DUMMYFUNCTION("""COMPUTED_VALUE"""),0)</f>
        <v>0</v>
      </c>
      <c r="I87" s="2">
        <f ca="1">IFERROR(__xludf.DUMMYFUNCTION("""COMPUTED_VALUE"""),0)</f>
        <v>0</v>
      </c>
      <c r="J87" s="2">
        <f ca="1">IFERROR(__xludf.DUMMYFUNCTION("""COMPUTED_VALUE"""),0)</f>
        <v>0</v>
      </c>
      <c r="K87" s="2">
        <f ca="1">IFERROR(__xludf.DUMMYFUNCTION("""COMPUTED_VALUE"""),0)</f>
        <v>0</v>
      </c>
      <c r="L87" s="2">
        <f ca="1">IFERROR(__xludf.DUMMYFUNCTION("""COMPUTED_VALUE"""),0)</f>
        <v>0</v>
      </c>
      <c r="M87" s="2">
        <f ca="1">IFERROR(__xludf.DUMMYFUNCTION("""COMPUTED_VALUE"""),0)</f>
        <v>0</v>
      </c>
      <c r="N87" s="2">
        <f ca="1">IFERROR(__xludf.DUMMYFUNCTION("""COMPUTED_VALUE"""),0)</f>
        <v>0</v>
      </c>
      <c r="O87" s="2">
        <f ca="1">IFERROR(__xludf.DUMMYFUNCTION("""COMPUTED_VALUE"""),0)</f>
        <v>0</v>
      </c>
      <c r="P87" s="2">
        <f ca="1">IFERROR(__xludf.DUMMYFUNCTION("""COMPUTED_VALUE"""),0)</f>
        <v>0</v>
      </c>
      <c r="Q87" s="2">
        <f ca="1">IFERROR(__xludf.DUMMYFUNCTION("""COMPUTED_VALUE"""),0)</f>
        <v>0</v>
      </c>
      <c r="R87" s="2">
        <f ca="1">IFERROR(__xludf.DUMMYFUNCTION("""COMPUTED_VALUE"""),0)</f>
        <v>0</v>
      </c>
      <c r="S87" s="2">
        <f ca="1">IFERROR(__xludf.DUMMYFUNCTION("""COMPUTED_VALUE"""),0)</f>
        <v>0</v>
      </c>
      <c r="T87" s="2">
        <f ca="1">IFERROR(__xludf.DUMMYFUNCTION("""COMPUTED_VALUE"""),0)</f>
        <v>0</v>
      </c>
      <c r="U87" s="2">
        <f ca="1">IFERROR(__xludf.DUMMYFUNCTION("""COMPUTED_VALUE"""),0)</f>
        <v>0</v>
      </c>
      <c r="V87" s="2">
        <f ca="1">IFERROR(__xludf.DUMMYFUNCTION("""COMPUTED_VALUE"""),0)</f>
        <v>0</v>
      </c>
      <c r="W87" s="2">
        <f ca="1">IFERROR(__xludf.DUMMYFUNCTION("""COMPUTED_VALUE"""),0)</f>
        <v>0</v>
      </c>
      <c r="X87" s="2">
        <f ca="1">IFERROR(__xludf.DUMMYFUNCTION("""COMPUTED_VALUE"""),0)</f>
        <v>0</v>
      </c>
      <c r="Y87" s="2">
        <f ca="1">IFERROR(__xludf.DUMMYFUNCTION("""COMPUTED_VALUE"""),0)</f>
        <v>0</v>
      </c>
      <c r="Z87" s="2">
        <f ca="1">IFERROR(__xludf.DUMMYFUNCTION("""COMPUTED_VALUE"""),0)</f>
        <v>0</v>
      </c>
      <c r="AA87" s="2">
        <f ca="1">IFERROR(__xludf.DUMMYFUNCTION("""COMPUTED_VALUE"""),0)</f>
        <v>0</v>
      </c>
      <c r="AB87" s="2">
        <f ca="1">IFERROR(__xludf.DUMMYFUNCTION("""COMPUTED_VALUE"""),0)</f>
        <v>0</v>
      </c>
      <c r="AC87" s="2">
        <f ca="1">IFERROR(__xludf.DUMMYFUNCTION("""COMPUTED_VALUE"""),0)</f>
        <v>0</v>
      </c>
      <c r="AD87" s="2">
        <f ca="1">IFERROR(__xludf.DUMMYFUNCTION("""COMPUTED_VALUE"""),0)</f>
        <v>0</v>
      </c>
      <c r="AE87" s="2">
        <f ca="1">IFERROR(__xludf.DUMMYFUNCTION("""COMPUTED_VALUE"""),0)</f>
        <v>0</v>
      </c>
      <c r="AF87" s="2">
        <f ca="1">IFERROR(__xludf.DUMMYFUNCTION("""COMPUTED_VALUE"""),0)</f>
        <v>0</v>
      </c>
      <c r="AG87" s="2">
        <f ca="1">IFERROR(__xludf.DUMMYFUNCTION("""COMPUTED_VALUE"""),0)</f>
        <v>0</v>
      </c>
      <c r="AH87" s="2">
        <f ca="1">IFERROR(__xludf.DUMMYFUNCTION("""COMPUTED_VALUE"""),0)</f>
        <v>0</v>
      </c>
      <c r="AI87" s="2">
        <f ca="1">IFERROR(__xludf.DUMMYFUNCTION("""COMPUTED_VALUE"""),0)</f>
        <v>0</v>
      </c>
      <c r="AJ87" s="2">
        <f ca="1">IFERROR(__xludf.DUMMYFUNCTION("""COMPUTED_VALUE"""),0)</f>
        <v>0</v>
      </c>
      <c r="AK87" s="2">
        <f ca="1">IFERROR(__xludf.DUMMYFUNCTION("""COMPUTED_VALUE"""),0)</f>
        <v>0</v>
      </c>
      <c r="AL87" s="2">
        <f ca="1">IFERROR(__xludf.DUMMYFUNCTION("""COMPUTED_VALUE"""),0)</f>
        <v>0</v>
      </c>
      <c r="AM87" s="2">
        <f ca="1">IFERROR(__xludf.DUMMYFUNCTION("""COMPUTED_VALUE"""),0)</f>
        <v>0</v>
      </c>
      <c r="AN87" s="2">
        <f ca="1">IFERROR(__xludf.DUMMYFUNCTION("""COMPUTED_VALUE"""),0)</f>
        <v>0</v>
      </c>
      <c r="AO87" s="2">
        <f ca="1">IFERROR(__xludf.DUMMYFUNCTION("""COMPUTED_VALUE"""),0)</f>
        <v>0</v>
      </c>
      <c r="AP87" s="2">
        <f ca="1">IFERROR(__xludf.DUMMYFUNCTION("""COMPUTED_VALUE"""),0)</f>
        <v>0</v>
      </c>
      <c r="AQ87" s="2">
        <f ca="1">IFERROR(__xludf.DUMMYFUNCTION("""COMPUTED_VALUE"""),0)</f>
        <v>0</v>
      </c>
      <c r="AR87" s="2">
        <f ca="1">IFERROR(__xludf.DUMMYFUNCTION("""COMPUTED_VALUE"""),0)</f>
        <v>0</v>
      </c>
      <c r="AS87" s="2">
        <f ca="1">IFERROR(__xludf.DUMMYFUNCTION("""COMPUTED_VALUE"""),0)</f>
        <v>0</v>
      </c>
      <c r="AT87" s="2">
        <f ca="1">IFERROR(__xludf.DUMMYFUNCTION("""COMPUTED_VALUE"""),0)</f>
        <v>0</v>
      </c>
      <c r="AU87" s="2">
        <f ca="1">IFERROR(__xludf.DUMMYFUNCTION("""COMPUTED_VALUE"""),0)</f>
        <v>0</v>
      </c>
    </row>
    <row r="88" spans="1:47" ht="12.5" x14ac:dyDescent="0.25">
      <c r="A88" s="2" t="str">
        <f ca="1">IFERROR(__xludf.DUMMYFUNCTION("""COMPUTED_VALUE"""),"")</f>
        <v/>
      </c>
      <c r="B88" s="2" t="str">
        <f ca="1">IFERROR(__xludf.DUMMYFUNCTION("""COMPUTED_VALUE"""),"Bahrain")</f>
        <v>Bahrain</v>
      </c>
      <c r="C88" s="2">
        <f ca="1">IFERROR(__xludf.DUMMYFUNCTION("""COMPUTED_VALUE"""),26.0275)</f>
        <v>26.0275</v>
      </c>
      <c r="D88" s="2">
        <f ca="1">IFERROR(__xludf.DUMMYFUNCTION("""COMPUTED_VALUE"""),50.55)</f>
        <v>50.55</v>
      </c>
      <c r="E88" s="2">
        <f ca="1">IFERROR(__xludf.DUMMYFUNCTION("""COMPUTED_VALUE"""),0)</f>
        <v>0</v>
      </c>
      <c r="F88" s="2">
        <f ca="1">IFERROR(__xludf.DUMMYFUNCTION("""COMPUTED_VALUE"""),0)</f>
        <v>0</v>
      </c>
      <c r="G88" s="2">
        <f ca="1">IFERROR(__xludf.DUMMYFUNCTION("""COMPUTED_VALUE"""),0)</f>
        <v>0</v>
      </c>
      <c r="H88" s="2">
        <f ca="1">IFERROR(__xludf.DUMMYFUNCTION("""COMPUTED_VALUE"""),0)</f>
        <v>0</v>
      </c>
      <c r="I88" s="2">
        <f ca="1">IFERROR(__xludf.DUMMYFUNCTION("""COMPUTED_VALUE"""),0)</f>
        <v>0</v>
      </c>
      <c r="J88" s="2">
        <f ca="1">IFERROR(__xludf.DUMMYFUNCTION("""COMPUTED_VALUE"""),0)</f>
        <v>0</v>
      </c>
      <c r="K88" s="2">
        <f ca="1">IFERROR(__xludf.DUMMYFUNCTION("""COMPUTED_VALUE"""),0)</f>
        <v>0</v>
      </c>
      <c r="L88" s="2">
        <f ca="1">IFERROR(__xludf.DUMMYFUNCTION("""COMPUTED_VALUE"""),0)</f>
        <v>0</v>
      </c>
      <c r="M88" s="2">
        <f ca="1">IFERROR(__xludf.DUMMYFUNCTION("""COMPUTED_VALUE"""),0)</f>
        <v>0</v>
      </c>
      <c r="N88" s="2">
        <f ca="1">IFERROR(__xludf.DUMMYFUNCTION("""COMPUTED_VALUE"""),0)</f>
        <v>0</v>
      </c>
      <c r="O88" s="2">
        <f ca="1">IFERROR(__xludf.DUMMYFUNCTION("""COMPUTED_VALUE"""),0)</f>
        <v>0</v>
      </c>
      <c r="P88" s="2">
        <f ca="1">IFERROR(__xludf.DUMMYFUNCTION("""COMPUTED_VALUE"""),0)</f>
        <v>0</v>
      </c>
      <c r="Q88" s="2">
        <f ca="1">IFERROR(__xludf.DUMMYFUNCTION("""COMPUTED_VALUE"""),0)</f>
        <v>0</v>
      </c>
      <c r="R88" s="2">
        <f ca="1">IFERROR(__xludf.DUMMYFUNCTION("""COMPUTED_VALUE"""),0)</f>
        <v>0</v>
      </c>
      <c r="S88" s="2">
        <f ca="1">IFERROR(__xludf.DUMMYFUNCTION("""COMPUTED_VALUE"""),0)</f>
        <v>0</v>
      </c>
      <c r="T88" s="2">
        <f ca="1">IFERROR(__xludf.DUMMYFUNCTION("""COMPUTED_VALUE"""),0)</f>
        <v>0</v>
      </c>
      <c r="U88" s="2">
        <f ca="1">IFERROR(__xludf.DUMMYFUNCTION("""COMPUTED_VALUE"""),0)</f>
        <v>0</v>
      </c>
      <c r="V88" s="2">
        <f ca="1">IFERROR(__xludf.DUMMYFUNCTION("""COMPUTED_VALUE"""),0)</f>
        <v>0</v>
      </c>
      <c r="W88" s="2">
        <f ca="1">IFERROR(__xludf.DUMMYFUNCTION("""COMPUTED_VALUE"""),0)</f>
        <v>0</v>
      </c>
      <c r="X88" s="2">
        <f ca="1">IFERROR(__xludf.DUMMYFUNCTION("""COMPUTED_VALUE"""),0)</f>
        <v>0</v>
      </c>
      <c r="Y88" s="2">
        <f ca="1">IFERROR(__xludf.DUMMYFUNCTION("""COMPUTED_VALUE"""),0)</f>
        <v>0</v>
      </c>
      <c r="Z88" s="2">
        <f ca="1">IFERROR(__xludf.DUMMYFUNCTION("""COMPUTED_VALUE"""),0)</f>
        <v>0</v>
      </c>
      <c r="AA88" s="2">
        <f ca="1">IFERROR(__xludf.DUMMYFUNCTION("""COMPUTED_VALUE"""),0)</f>
        <v>0</v>
      </c>
      <c r="AB88" s="2">
        <f ca="1">IFERROR(__xludf.DUMMYFUNCTION("""COMPUTED_VALUE"""),0)</f>
        <v>0</v>
      </c>
      <c r="AC88" s="2">
        <f ca="1">IFERROR(__xludf.DUMMYFUNCTION("""COMPUTED_VALUE"""),0)</f>
        <v>0</v>
      </c>
      <c r="AD88" s="2">
        <f ca="1">IFERROR(__xludf.DUMMYFUNCTION("""COMPUTED_VALUE"""),0)</f>
        <v>0</v>
      </c>
      <c r="AE88" s="2">
        <f ca="1">IFERROR(__xludf.DUMMYFUNCTION("""COMPUTED_VALUE"""),0)</f>
        <v>0</v>
      </c>
      <c r="AF88" s="2">
        <f ca="1">IFERROR(__xludf.DUMMYFUNCTION("""COMPUTED_VALUE"""),0)</f>
        <v>0</v>
      </c>
      <c r="AG88" s="2">
        <f ca="1">IFERROR(__xludf.DUMMYFUNCTION("""COMPUTED_VALUE"""),0)</f>
        <v>0</v>
      </c>
      <c r="AH88" s="2">
        <f ca="1">IFERROR(__xludf.DUMMYFUNCTION("""COMPUTED_VALUE"""),0)</f>
        <v>0</v>
      </c>
      <c r="AI88" s="2">
        <f ca="1">IFERROR(__xludf.DUMMYFUNCTION("""COMPUTED_VALUE"""),0)</f>
        <v>0</v>
      </c>
      <c r="AJ88" s="2">
        <f ca="1">IFERROR(__xludf.DUMMYFUNCTION("""COMPUTED_VALUE"""),0)</f>
        <v>0</v>
      </c>
      <c r="AK88" s="2">
        <f ca="1">IFERROR(__xludf.DUMMYFUNCTION("""COMPUTED_VALUE"""),0)</f>
        <v>0</v>
      </c>
      <c r="AL88" s="2">
        <f ca="1">IFERROR(__xludf.DUMMYFUNCTION("""COMPUTED_VALUE"""),0)</f>
        <v>0</v>
      </c>
      <c r="AM88" s="2">
        <f ca="1">IFERROR(__xludf.DUMMYFUNCTION("""COMPUTED_VALUE"""),0)</f>
        <v>0</v>
      </c>
      <c r="AN88" s="2">
        <f ca="1">IFERROR(__xludf.DUMMYFUNCTION("""COMPUTED_VALUE"""),0)</f>
        <v>0</v>
      </c>
      <c r="AO88" s="2">
        <f ca="1">IFERROR(__xludf.DUMMYFUNCTION("""COMPUTED_VALUE"""),0)</f>
        <v>0</v>
      </c>
      <c r="AP88" s="2">
        <f ca="1">IFERROR(__xludf.DUMMYFUNCTION("""COMPUTED_VALUE"""),0)</f>
        <v>0</v>
      </c>
      <c r="AQ88" s="2">
        <f ca="1">IFERROR(__xludf.DUMMYFUNCTION("""COMPUTED_VALUE"""),0)</f>
        <v>0</v>
      </c>
      <c r="AR88" s="2">
        <f ca="1">IFERROR(__xludf.DUMMYFUNCTION("""COMPUTED_VALUE"""),0)</f>
        <v>0</v>
      </c>
      <c r="AS88" s="2">
        <f ca="1">IFERROR(__xludf.DUMMYFUNCTION("""COMPUTED_VALUE"""),0)</f>
        <v>0</v>
      </c>
      <c r="AT88" s="2">
        <f ca="1">IFERROR(__xludf.DUMMYFUNCTION("""COMPUTED_VALUE"""),0)</f>
        <v>0</v>
      </c>
      <c r="AU88" s="2">
        <f ca="1">IFERROR(__xludf.DUMMYFUNCTION("""COMPUTED_VALUE"""),0)</f>
        <v>0</v>
      </c>
    </row>
    <row r="89" spans="1:47" ht="12.5" x14ac:dyDescent="0.25">
      <c r="A89" s="2" t="str">
        <f ca="1">IFERROR(__xludf.DUMMYFUNCTION("""COMPUTED_VALUE"""),"")</f>
        <v/>
      </c>
      <c r="B89" s="2" t="str">
        <f ca="1">IFERROR(__xludf.DUMMYFUNCTION("""COMPUTED_VALUE"""),"Kuwait")</f>
        <v>Kuwait</v>
      </c>
      <c r="C89" s="2">
        <f ca="1">IFERROR(__xludf.DUMMYFUNCTION("""COMPUTED_VALUE"""),29.5)</f>
        <v>29.5</v>
      </c>
      <c r="D89" s="2">
        <f ca="1">IFERROR(__xludf.DUMMYFUNCTION("""COMPUTED_VALUE"""),47.75)</f>
        <v>47.75</v>
      </c>
      <c r="E89" s="2">
        <f ca="1">IFERROR(__xludf.DUMMYFUNCTION("""COMPUTED_VALUE"""),0)</f>
        <v>0</v>
      </c>
      <c r="F89" s="2">
        <f ca="1">IFERROR(__xludf.DUMMYFUNCTION("""COMPUTED_VALUE"""),0)</f>
        <v>0</v>
      </c>
      <c r="G89" s="2">
        <f ca="1">IFERROR(__xludf.DUMMYFUNCTION("""COMPUTED_VALUE"""),0)</f>
        <v>0</v>
      </c>
      <c r="H89" s="2">
        <f ca="1">IFERROR(__xludf.DUMMYFUNCTION("""COMPUTED_VALUE"""),0)</f>
        <v>0</v>
      </c>
      <c r="I89" s="2">
        <f ca="1">IFERROR(__xludf.DUMMYFUNCTION("""COMPUTED_VALUE"""),0)</f>
        <v>0</v>
      </c>
      <c r="J89" s="2">
        <f ca="1">IFERROR(__xludf.DUMMYFUNCTION("""COMPUTED_VALUE"""),0)</f>
        <v>0</v>
      </c>
      <c r="K89" s="2">
        <f ca="1">IFERROR(__xludf.DUMMYFUNCTION("""COMPUTED_VALUE"""),0)</f>
        <v>0</v>
      </c>
      <c r="L89" s="2">
        <f ca="1">IFERROR(__xludf.DUMMYFUNCTION("""COMPUTED_VALUE"""),0)</f>
        <v>0</v>
      </c>
      <c r="M89" s="2">
        <f ca="1">IFERROR(__xludf.DUMMYFUNCTION("""COMPUTED_VALUE"""),0)</f>
        <v>0</v>
      </c>
      <c r="N89" s="2">
        <f ca="1">IFERROR(__xludf.DUMMYFUNCTION("""COMPUTED_VALUE"""),0)</f>
        <v>0</v>
      </c>
      <c r="O89" s="2">
        <f ca="1">IFERROR(__xludf.DUMMYFUNCTION("""COMPUTED_VALUE"""),0)</f>
        <v>0</v>
      </c>
      <c r="P89" s="2">
        <f ca="1">IFERROR(__xludf.DUMMYFUNCTION("""COMPUTED_VALUE"""),0)</f>
        <v>0</v>
      </c>
      <c r="Q89" s="2">
        <f ca="1">IFERROR(__xludf.DUMMYFUNCTION("""COMPUTED_VALUE"""),0)</f>
        <v>0</v>
      </c>
      <c r="R89" s="2">
        <f ca="1">IFERROR(__xludf.DUMMYFUNCTION("""COMPUTED_VALUE"""),0)</f>
        <v>0</v>
      </c>
      <c r="S89" s="2">
        <f ca="1">IFERROR(__xludf.DUMMYFUNCTION("""COMPUTED_VALUE"""),0)</f>
        <v>0</v>
      </c>
      <c r="T89" s="2">
        <f ca="1">IFERROR(__xludf.DUMMYFUNCTION("""COMPUTED_VALUE"""),0)</f>
        <v>0</v>
      </c>
      <c r="U89" s="2">
        <f ca="1">IFERROR(__xludf.DUMMYFUNCTION("""COMPUTED_VALUE"""),0)</f>
        <v>0</v>
      </c>
      <c r="V89" s="2">
        <f ca="1">IFERROR(__xludf.DUMMYFUNCTION("""COMPUTED_VALUE"""),0)</f>
        <v>0</v>
      </c>
      <c r="W89" s="2">
        <f ca="1">IFERROR(__xludf.DUMMYFUNCTION("""COMPUTED_VALUE"""),0)</f>
        <v>0</v>
      </c>
      <c r="X89" s="2">
        <f ca="1">IFERROR(__xludf.DUMMYFUNCTION("""COMPUTED_VALUE"""),0)</f>
        <v>0</v>
      </c>
      <c r="Y89" s="2">
        <f ca="1">IFERROR(__xludf.DUMMYFUNCTION("""COMPUTED_VALUE"""),0)</f>
        <v>0</v>
      </c>
      <c r="Z89" s="2">
        <f ca="1">IFERROR(__xludf.DUMMYFUNCTION("""COMPUTED_VALUE"""),0)</f>
        <v>0</v>
      </c>
      <c r="AA89" s="2">
        <f ca="1">IFERROR(__xludf.DUMMYFUNCTION("""COMPUTED_VALUE"""),0)</f>
        <v>0</v>
      </c>
      <c r="AB89" s="2">
        <f ca="1">IFERROR(__xludf.DUMMYFUNCTION("""COMPUTED_VALUE"""),0)</f>
        <v>0</v>
      </c>
      <c r="AC89" s="2">
        <f ca="1">IFERROR(__xludf.DUMMYFUNCTION("""COMPUTED_VALUE"""),0)</f>
        <v>0</v>
      </c>
      <c r="AD89" s="2">
        <f ca="1">IFERROR(__xludf.DUMMYFUNCTION("""COMPUTED_VALUE"""),0)</f>
        <v>0</v>
      </c>
      <c r="AE89" s="2">
        <f ca="1">IFERROR(__xludf.DUMMYFUNCTION("""COMPUTED_VALUE"""),0)</f>
        <v>0</v>
      </c>
      <c r="AF89" s="2">
        <f ca="1">IFERROR(__xludf.DUMMYFUNCTION("""COMPUTED_VALUE"""),0)</f>
        <v>0</v>
      </c>
      <c r="AG89" s="2">
        <f ca="1">IFERROR(__xludf.DUMMYFUNCTION("""COMPUTED_VALUE"""),0)</f>
        <v>0</v>
      </c>
      <c r="AH89" s="2">
        <f ca="1">IFERROR(__xludf.DUMMYFUNCTION("""COMPUTED_VALUE"""),0)</f>
        <v>0</v>
      </c>
      <c r="AI89" s="2">
        <f ca="1">IFERROR(__xludf.DUMMYFUNCTION("""COMPUTED_VALUE"""),0)</f>
        <v>0</v>
      </c>
      <c r="AJ89" s="2">
        <f ca="1">IFERROR(__xludf.DUMMYFUNCTION("""COMPUTED_VALUE"""),0)</f>
        <v>0</v>
      </c>
      <c r="AK89" s="2">
        <f ca="1">IFERROR(__xludf.DUMMYFUNCTION("""COMPUTED_VALUE"""),0)</f>
        <v>0</v>
      </c>
      <c r="AL89" s="2">
        <f ca="1">IFERROR(__xludf.DUMMYFUNCTION("""COMPUTED_VALUE"""),0)</f>
        <v>0</v>
      </c>
      <c r="AM89" s="2">
        <f ca="1">IFERROR(__xludf.DUMMYFUNCTION("""COMPUTED_VALUE"""),0)</f>
        <v>0</v>
      </c>
      <c r="AN89" s="2">
        <f ca="1">IFERROR(__xludf.DUMMYFUNCTION("""COMPUTED_VALUE"""),0)</f>
        <v>0</v>
      </c>
      <c r="AO89" s="2">
        <f ca="1">IFERROR(__xludf.DUMMYFUNCTION("""COMPUTED_VALUE"""),0)</f>
        <v>0</v>
      </c>
      <c r="AP89" s="2">
        <f ca="1">IFERROR(__xludf.DUMMYFUNCTION("""COMPUTED_VALUE"""),0)</f>
        <v>0</v>
      </c>
      <c r="AQ89" s="2">
        <f ca="1">IFERROR(__xludf.DUMMYFUNCTION("""COMPUTED_VALUE"""),0)</f>
        <v>0</v>
      </c>
      <c r="AR89" s="2">
        <f ca="1">IFERROR(__xludf.DUMMYFUNCTION("""COMPUTED_VALUE"""),0)</f>
        <v>0</v>
      </c>
      <c r="AS89" s="2">
        <f ca="1">IFERROR(__xludf.DUMMYFUNCTION("""COMPUTED_VALUE"""),0)</f>
        <v>0</v>
      </c>
      <c r="AT89" s="2">
        <f ca="1">IFERROR(__xludf.DUMMYFUNCTION("""COMPUTED_VALUE"""),0)</f>
        <v>0</v>
      </c>
      <c r="AU89" s="2">
        <f ca="1">IFERROR(__xludf.DUMMYFUNCTION("""COMPUTED_VALUE"""),0)</f>
        <v>0</v>
      </c>
    </row>
    <row r="90" spans="1:47" ht="12.5" x14ac:dyDescent="0.25">
      <c r="A90" s="2" t="str">
        <f ca="1">IFERROR(__xludf.DUMMYFUNCTION("""COMPUTED_VALUE"""),"")</f>
        <v/>
      </c>
      <c r="B90" s="2" t="str">
        <f ca="1">IFERROR(__xludf.DUMMYFUNCTION("""COMPUTED_VALUE"""),"Algeria")</f>
        <v>Algeria</v>
      </c>
      <c r="C90" s="2">
        <f ca="1">IFERROR(__xludf.DUMMYFUNCTION("""COMPUTED_VALUE"""),28.0339)</f>
        <v>28.033899999999999</v>
      </c>
      <c r="D90" s="2">
        <f ca="1">IFERROR(__xludf.DUMMYFUNCTION("""COMPUTED_VALUE"""),1.6596)</f>
        <v>1.6596</v>
      </c>
      <c r="E90" s="2">
        <f ca="1">IFERROR(__xludf.DUMMYFUNCTION("""COMPUTED_VALUE"""),0)</f>
        <v>0</v>
      </c>
      <c r="F90" s="2">
        <f ca="1">IFERROR(__xludf.DUMMYFUNCTION("""COMPUTED_VALUE"""),0)</f>
        <v>0</v>
      </c>
      <c r="G90" s="2">
        <f ca="1">IFERROR(__xludf.DUMMYFUNCTION("""COMPUTED_VALUE"""),0)</f>
        <v>0</v>
      </c>
      <c r="H90" s="2">
        <f ca="1">IFERROR(__xludf.DUMMYFUNCTION("""COMPUTED_VALUE"""),0)</f>
        <v>0</v>
      </c>
      <c r="I90" s="2">
        <f ca="1">IFERROR(__xludf.DUMMYFUNCTION("""COMPUTED_VALUE"""),0)</f>
        <v>0</v>
      </c>
      <c r="J90" s="2">
        <f ca="1">IFERROR(__xludf.DUMMYFUNCTION("""COMPUTED_VALUE"""),0)</f>
        <v>0</v>
      </c>
      <c r="K90" s="2">
        <f ca="1">IFERROR(__xludf.DUMMYFUNCTION("""COMPUTED_VALUE"""),0)</f>
        <v>0</v>
      </c>
      <c r="L90" s="2">
        <f ca="1">IFERROR(__xludf.DUMMYFUNCTION("""COMPUTED_VALUE"""),0)</f>
        <v>0</v>
      </c>
      <c r="M90" s="2">
        <f ca="1">IFERROR(__xludf.DUMMYFUNCTION("""COMPUTED_VALUE"""),0)</f>
        <v>0</v>
      </c>
      <c r="N90" s="2">
        <f ca="1">IFERROR(__xludf.DUMMYFUNCTION("""COMPUTED_VALUE"""),0)</f>
        <v>0</v>
      </c>
      <c r="O90" s="2">
        <f ca="1">IFERROR(__xludf.DUMMYFUNCTION("""COMPUTED_VALUE"""),0)</f>
        <v>0</v>
      </c>
      <c r="P90" s="2">
        <f ca="1">IFERROR(__xludf.DUMMYFUNCTION("""COMPUTED_VALUE"""),0)</f>
        <v>0</v>
      </c>
      <c r="Q90" s="2">
        <f ca="1">IFERROR(__xludf.DUMMYFUNCTION("""COMPUTED_VALUE"""),0)</f>
        <v>0</v>
      </c>
      <c r="R90" s="2">
        <f ca="1">IFERROR(__xludf.DUMMYFUNCTION("""COMPUTED_VALUE"""),0)</f>
        <v>0</v>
      </c>
      <c r="S90" s="2">
        <f ca="1">IFERROR(__xludf.DUMMYFUNCTION("""COMPUTED_VALUE"""),0)</f>
        <v>0</v>
      </c>
      <c r="T90" s="2">
        <f ca="1">IFERROR(__xludf.DUMMYFUNCTION("""COMPUTED_VALUE"""),0)</f>
        <v>0</v>
      </c>
      <c r="U90" s="2">
        <f ca="1">IFERROR(__xludf.DUMMYFUNCTION("""COMPUTED_VALUE"""),0)</f>
        <v>0</v>
      </c>
      <c r="V90" s="2">
        <f ca="1">IFERROR(__xludf.DUMMYFUNCTION("""COMPUTED_VALUE"""),0)</f>
        <v>0</v>
      </c>
      <c r="W90" s="2">
        <f ca="1">IFERROR(__xludf.DUMMYFUNCTION("""COMPUTED_VALUE"""),0)</f>
        <v>0</v>
      </c>
      <c r="X90" s="2">
        <f ca="1">IFERROR(__xludf.DUMMYFUNCTION("""COMPUTED_VALUE"""),0)</f>
        <v>0</v>
      </c>
      <c r="Y90" s="2">
        <f ca="1">IFERROR(__xludf.DUMMYFUNCTION("""COMPUTED_VALUE"""),0)</f>
        <v>0</v>
      </c>
      <c r="Z90" s="2">
        <f ca="1">IFERROR(__xludf.DUMMYFUNCTION("""COMPUTED_VALUE"""),0)</f>
        <v>0</v>
      </c>
      <c r="AA90" s="2">
        <f ca="1">IFERROR(__xludf.DUMMYFUNCTION("""COMPUTED_VALUE"""),0)</f>
        <v>0</v>
      </c>
      <c r="AB90" s="2">
        <f ca="1">IFERROR(__xludf.DUMMYFUNCTION("""COMPUTED_VALUE"""),0)</f>
        <v>0</v>
      </c>
      <c r="AC90" s="2">
        <f ca="1">IFERROR(__xludf.DUMMYFUNCTION("""COMPUTED_VALUE"""),0)</f>
        <v>0</v>
      </c>
      <c r="AD90" s="2">
        <f ca="1">IFERROR(__xludf.DUMMYFUNCTION("""COMPUTED_VALUE"""),0)</f>
        <v>0</v>
      </c>
      <c r="AE90" s="2">
        <f ca="1">IFERROR(__xludf.DUMMYFUNCTION("""COMPUTED_VALUE"""),0)</f>
        <v>0</v>
      </c>
      <c r="AF90" s="2">
        <f ca="1">IFERROR(__xludf.DUMMYFUNCTION("""COMPUTED_VALUE"""),0)</f>
        <v>0</v>
      </c>
      <c r="AG90" s="2">
        <f ca="1">IFERROR(__xludf.DUMMYFUNCTION("""COMPUTED_VALUE"""),0)</f>
        <v>0</v>
      </c>
      <c r="AH90" s="2">
        <f ca="1">IFERROR(__xludf.DUMMYFUNCTION("""COMPUTED_VALUE"""),0)</f>
        <v>0</v>
      </c>
      <c r="AI90" s="2">
        <f ca="1">IFERROR(__xludf.DUMMYFUNCTION("""COMPUTED_VALUE"""),0)</f>
        <v>0</v>
      </c>
      <c r="AJ90" s="2">
        <f ca="1">IFERROR(__xludf.DUMMYFUNCTION("""COMPUTED_VALUE"""),0)</f>
        <v>0</v>
      </c>
      <c r="AK90" s="2">
        <f ca="1">IFERROR(__xludf.DUMMYFUNCTION("""COMPUTED_VALUE"""),0)</f>
        <v>0</v>
      </c>
      <c r="AL90" s="2">
        <f ca="1">IFERROR(__xludf.DUMMYFUNCTION("""COMPUTED_VALUE"""),0)</f>
        <v>0</v>
      </c>
      <c r="AM90" s="2">
        <f ca="1">IFERROR(__xludf.DUMMYFUNCTION("""COMPUTED_VALUE"""),0)</f>
        <v>0</v>
      </c>
      <c r="AN90" s="2">
        <f ca="1">IFERROR(__xludf.DUMMYFUNCTION("""COMPUTED_VALUE"""),0)</f>
        <v>0</v>
      </c>
      <c r="AO90" s="2">
        <f ca="1">IFERROR(__xludf.DUMMYFUNCTION("""COMPUTED_VALUE"""),0)</f>
        <v>0</v>
      </c>
      <c r="AP90" s="2">
        <f ca="1">IFERROR(__xludf.DUMMYFUNCTION("""COMPUTED_VALUE"""),0)</f>
        <v>0</v>
      </c>
      <c r="AQ90" s="2">
        <f ca="1">IFERROR(__xludf.DUMMYFUNCTION("""COMPUTED_VALUE"""),0)</f>
        <v>0</v>
      </c>
      <c r="AR90" s="2">
        <f ca="1">IFERROR(__xludf.DUMMYFUNCTION("""COMPUTED_VALUE"""),0)</f>
        <v>0</v>
      </c>
      <c r="AS90" s="2">
        <f ca="1">IFERROR(__xludf.DUMMYFUNCTION("""COMPUTED_VALUE"""),0)</f>
        <v>0</v>
      </c>
      <c r="AT90" s="2">
        <f ca="1">IFERROR(__xludf.DUMMYFUNCTION("""COMPUTED_VALUE"""),0)</f>
        <v>0</v>
      </c>
      <c r="AU90" s="2">
        <f ca="1">IFERROR(__xludf.DUMMYFUNCTION("""COMPUTED_VALUE"""),0)</f>
        <v>0</v>
      </c>
    </row>
    <row r="91" spans="1:47" ht="12.5" x14ac:dyDescent="0.25">
      <c r="A91" s="2" t="str">
        <f ca="1">IFERROR(__xludf.DUMMYFUNCTION("""COMPUTED_VALUE"""),"")</f>
        <v/>
      </c>
      <c r="B91" s="2" t="str">
        <f ca="1">IFERROR(__xludf.DUMMYFUNCTION("""COMPUTED_VALUE"""),"Croatia")</f>
        <v>Croatia</v>
      </c>
      <c r="C91" s="2">
        <f ca="1">IFERROR(__xludf.DUMMYFUNCTION("""COMPUTED_VALUE"""),45.1)</f>
        <v>45.1</v>
      </c>
      <c r="D91" s="2">
        <f ca="1">IFERROR(__xludf.DUMMYFUNCTION("""COMPUTED_VALUE"""),15.2)</f>
        <v>15.2</v>
      </c>
      <c r="E91" s="2">
        <f ca="1">IFERROR(__xludf.DUMMYFUNCTION("""COMPUTED_VALUE"""),0)</f>
        <v>0</v>
      </c>
      <c r="F91" s="2">
        <f ca="1">IFERROR(__xludf.DUMMYFUNCTION("""COMPUTED_VALUE"""),0)</f>
        <v>0</v>
      </c>
      <c r="G91" s="2">
        <f ca="1">IFERROR(__xludf.DUMMYFUNCTION("""COMPUTED_VALUE"""),0)</f>
        <v>0</v>
      </c>
      <c r="H91" s="2">
        <f ca="1">IFERROR(__xludf.DUMMYFUNCTION("""COMPUTED_VALUE"""),0)</f>
        <v>0</v>
      </c>
      <c r="I91" s="2">
        <f ca="1">IFERROR(__xludf.DUMMYFUNCTION("""COMPUTED_VALUE"""),0)</f>
        <v>0</v>
      </c>
      <c r="J91" s="2">
        <f ca="1">IFERROR(__xludf.DUMMYFUNCTION("""COMPUTED_VALUE"""),0)</f>
        <v>0</v>
      </c>
      <c r="K91" s="2">
        <f ca="1">IFERROR(__xludf.DUMMYFUNCTION("""COMPUTED_VALUE"""),0)</f>
        <v>0</v>
      </c>
      <c r="L91" s="2">
        <f ca="1">IFERROR(__xludf.DUMMYFUNCTION("""COMPUTED_VALUE"""),0)</f>
        <v>0</v>
      </c>
      <c r="M91" s="2">
        <f ca="1">IFERROR(__xludf.DUMMYFUNCTION("""COMPUTED_VALUE"""),0)</f>
        <v>0</v>
      </c>
      <c r="N91" s="2">
        <f ca="1">IFERROR(__xludf.DUMMYFUNCTION("""COMPUTED_VALUE"""),0)</f>
        <v>0</v>
      </c>
      <c r="O91" s="2">
        <f ca="1">IFERROR(__xludf.DUMMYFUNCTION("""COMPUTED_VALUE"""),0)</f>
        <v>0</v>
      </c>
      <c r="P91" s="2">
        <f ca="1">IFERROR(__xludf.DUMMYFUNCTION("""COMPUTED_VALUE"""),0)</f>
        <v>0</v>
      </c>
      <c r="Q91" s="2">
        <f ca="1">IFERROR(__xludf.DUMMYFUNCTION("""COMPUTED_VALUE"""),0)</f>
        <v>0</v>
      </c>
      <c r="R91" s="2">
        <f ca="1">IFERROR(__xludf.DUMMYFUNCTION("""COMPUTED_VALUE"""),0)</f>
        <v>0</v>
      </c>
      <c r="S91" s="2">
        <f ca="1">IFERROR(__xludf.DUMMYFUNCTION("""COMPUTED_VALUE"""),0)</f>
        <v>0</v>
      </c>
      <c r="T91" s="2">
        <f ca="1">IFERROR(__xludf.DUMMYFUNCTION("""COMPUTED_VALUE"""),0)</f>
        <v>0</v>
      </c>
      <c r="U91" s="2">
        <f ca="1">IFERROR(__xludf.DUMMYFUNCTION("""COMPUTED_VALUE"""),0)</f>
        <v>0</v>
      </c>
      <c r="V91" s="2">
        <f ca="1">IFERROR(__xludf.DUMMYFUNCTION("""COMPUTED_VALUE"""),0)</f>
        <v>0</v>
      </c>
      <c r="W91" s="2">
        <f ca="1">IFERROR(__xludf.DUMMYFUNCTION("""COMPUTED_VALUE"""),0)</f>
        <v>0</v>
      </c>
      <c r="X91" s="2">
        <f ca="1">IFERROR(__xludf.DUMMYFUNCTION("""COMPUTED_VALUE"""),0)</f>
        <v>0</v>
      </c>
      <c r="Y91" s="2">
        <f ca="1">IFERROR(__xludf.DUMMYFUNCTION("""COMPUTED_VALUE"""),0)</f>
        <v>0</v>
      </c>
      <c r="Z91" s="2">
        <f ca="1">IFERROR(__xludf.DUMMYFUNCTION("""COMPUTED_VALUE"""),0)</f>
        <v>0</v>
      </c>
      <c r="AA91" s="2">
        <f ca="1">IFERROR(__xludf.DUMMYFUNCTION("""COMPUTED_VALUE"""),0)</f>
        <v>0</v>
      </c>
      <c r="AB91" s="2">
        <f ca="1">IFERROR(__xludf.DUMMYFUNCTION("""COMPUTED_VALUE"""),0)</f>
        <v>0</v>
      </c>
      <c r="AC91" s="2">
        <f ca="1">IFERROR(__xludf.DUMMYFUNCTION("""COMPUTED_VALUE"""),0)</f>
        <v>0</v>
      </c>
      <c r="AD91" s="2">
        <f ca="1">IFERROR(__xludf.DUMMYFUNCTION("""COMPUTED_VALUE"""),0)</f>
        <v>0</v>
      </c>
      <c r="AE91" s="2">
        <f ca="1">IFERROR(__xludf.DUMMYFUNCTION("""COMPUTED_VALUE"""),0)</f>
        <v>0</v>
      </c>
      <c r="AF91" s="2">
        <f ca="1">IFERROR(__xludf.DUMMYFUNCTION("""COMPUTED_VALUE"""),0)</f>
        <v>0</v>
      </c>
      <c r="AG91" s="2">
        <f ca="1">IFERROR(__xludf.DUMMYFUNCTION("""COMPUTED_VALUE"""),0)</f>
        <v>0</v>
      </c>
      <c r="AH91" s="2">
        <f ca="1">IFERROR(__xludf.DUMMYFUNCTION("""COMPUTED_VALUE"""),0)</f>
        <v>0</v>
      </c>
      <c r="AI91" s="2">
        <f ca="1">IFERROR(__xludf.DUMMYFUNCTION("""COMPUTED_VALUE"""),0)</f>
        <v>0</v>
      </c>
      <c r="AJ91" s="2">
        <f ca="1">IFERROR(__xludf.DUMMYFUNCTION("""COMPUTED_VALUE"""),0)</f>
        <v>0</v>
      </c>
      <c r="AK91" s="2">
        <f ca="1">IFERROR(__xludf.DUMMYFUNCTION("""COMPUTED_VALUE"""),0)</f>
        <v>0</v>
      </c>
      <c r="AL91" s="2">
        <f ca="1">IFERROR(__xludf.DUMMYFUNCTION("""COMPUTED_VALUE"""),0)</f>
        <v>0</v>
      </c>
      <c r="AM91" s="2">
        <f ca="1">IFERROR(__xludf.DUMMYFUNCTION("""COMPUTED_VALUE"""),0)</f>
        <v>0</v>
      </c>
      <c r="AN91" s="2">
        <f ca="1">IFERROR(__xludf.DUMMYFUNCTION("""COMPUTED_VALUE"""),0)</f>
        <v>0</v>
      </c>
      <c r="AO91" s="2">
        <f ca="1">IFERROR(__xludf.DUMMYFUNCTION("""COMPUTED_VALUE"""),0)</f>
        <v>0</v>
      </c>
      <c r="AP91" s="2">
        <f ca="1">IFERROR(__xludf.DUMMYFUNCTION("""COMPUTED_VALUE"""),0)</f>
        <v>0</v>
      </c>
      <c r="AQ91" s="2">
        <f ca="1">IFERROR(__xludf.DUMMYFUNCTION("""COMPUTED_VALUE"""),0)</f>
        <v>0</v>
      </c>
      <c r="AR91" s="2">
        <f ca="1">IFERROR(__xludf.DUMMYFUNCTION("""COMPUTED_VALUE"""),0)</f>
        <v>0</v>
      </c>
      <c r="AS91" s="2">
        <f ca="1">IFERROR(__xludf.DUMMYFUNCTION("""COMPUTED_VALUE"""),0)</f>
        <v>0</v>
      </c>
      <c r="AT91" s="2">
        <f ca="1">IFERROR(__xludf.DUMMYFUNCTION("""COMPUTED_VALUE"""),0)</f>
        <v>0</v>
      </c>
      <c r="AU91" s="2">
        <f ca="1">IFERROR(__xludf.DUMMYFUNCTION("""COMPUTED_VALUE"""),0)</f>
        <v>0</v>
      </c>
    </row>
    <row r="92" spans="1:47" ht="12.5" x14ac:dyDescent="0.25">
      <c r="A92" s="2" t="str">
        <f ca="1">IFERROR(__xludf.DUMMYFUNCTION("""COMPUTED_VALUE"""),"")</f>
        <v/>
      </c>
      <c r="B92" s="2" t="str">
        <f ca="1">IFERROR(__xludf.DUMMYFUNCTION("""COMPUTED_VALUE"""),"Switzerland")</f>
        <v>Switzerland</v>
      </c>
      <c r="C92" s="2">
        <f ca="1">IFERROR(__xludf.DUMMYFUNCTION("""COMPUTED_VALUE"""),46.8182)</f>
        <v>46.818199999999997</v>
      </c>
      <c r="D92" s="2">
        <f ca="1">IFERROR(__xludf.DUMMYFUNCTION("""COMPUTED_VALUE"""),8.2275)</f>
        <v>8.2274999999999991</v>
      </c>
      <c r="E92" s="2">
        <f ca="1">IFERROR(__xludf.DUMMYFUNCTION("""COMPUTED_VALUE"""),0)</f>
        <v>0</v>
      </c>
      <c r="F92" s="2">
        <f ca="1">IFERROR(__xludf.DUMMYFUNCTION("""COMPUTED_VALUE"""),0)</f>
        <v>0</v>
      </c>
      <c r="G92" s="2">
        <f ca="1">IFERROR(__xludf.DUMMYFUNCTION("""COMPUTED_VALUE"""),0)</f>
        <v>0</v>
      </c>
      <c r="H92" s="2">
        <f ca="1">IFERROR(__xludf.DUMMYFUNCTION("""COMPUTED_VALUE"""),0)</f>
        <v>0</v>
      </c>
      <c r="I92" s="2">
        <f ca="1">IFERROR(__xludf.DUMMYFUNCTION("""COMPUTED_VALUE"""),0)</f>
        <v>0</v>
      </c>
      <c r="J92" s="2">
        <f ca="1">IFERROR(__xludf.DUMMYFUNCTION("""COMPUTED_VALUE"""),0)</f>
        <v>0</v>
      </c>
      <c r="K92" s="2">
        <f ca="1">IFERROR(__xludf.DUMMYFUNCTION("""COMPUTED_VALUE"""),0)</f>
        <v>0</v>
      </c>
      <c r="L92" s="2">
        <f ca="1">IFERROR(__xludf.DUMMYFUNCTION("""COMPUTED_VALUE"""),0)</f>
        <v>0</v>
      </c>
      <c r="M92" s="2">
        <f ca="1">IFERROR(__xludf.DUMMYFUNCTION("""COMPUTED_VALUE"""),0)</f>
        <v>0</v>
      </c>
      <c r="N92" s="2">
        <f ca="1">IFERROR(__xludf.DUMMYFUNCTION("""COMPUTED_VALUE"""),0)</f>
        <v>0</v>
      </c>
      <c r="O92" s="2">
        <f ca="1">IFERROR(__xludf.DUMMYFUNCTION("""COMPUTED_VALUE"""),0)</f>
        <v>0</v>
      </c>
      <c r="P92" s="2">
        <f ca="1">IFERROR(__xludf.DUMMYFUNCTION("""COMPUTED_VALUE"""),0)</f>
        <v>0</v>
      </c>
      <c r="Q92" s="2">
        <f ca="1">IFERROR(__xludf.DUMMYFUNCTION("""COMPUTED_VALUE"""),0)</f>
        <v>0</v>
      </c>
      <c r="R92" s="2">
        <f ca="1">IFERROR(__xludf.DUMMYFUNCTION("""COMPUTED_VALUE"""),0)</f>
        <v>0</v>
      </c>
      <c r="S92" s="2">
        <f ca="1">IFERROR(__xludf.DUMMYFUNCTION("""COMPUTED_VALUE"""),0)</f>
        <v>0</v>
      </c>
      <c r="T92" s="2">
        <f ca="1">IFERROR(__xludf.DUMMYFUNCTION("""COMPUTED_VALUE"""),0)</f>
        <v>0</v>
      </c>
      <c r="U92" s="2">
        <f ca="1">IFERROR(__xludf.DUMMYFUNCTION("""COMPUTED_VALUE"""),0)</f>
        <v>0</v>
      </c>
      <c r="V92" s="2">
        <f ca="1">IFERROR(__xludf.DUMMYFUNCTION("""COMPUTED_VALUE"""),0)</f>
        <v>0</v>
      </c>
      <c r="W92" s="2">
        <f ca="1">IFERROR(__xludf.DUMMYFUNCTION("""COMPUTED_VALUE"""),0)</f>
        <v>0</v>
      </c>
      <c r="X92" s="2">
        <f ca="1">IFERROR(__xludf.DUMMYFUNCTION("""COMPUTED_VALUE"""),0)</f>
        <v>0</v>
      </c>
      <c r="Y92" s="2">
        <f ca="1">IFERROR(__xludf.DUMMYFUNCTION("""COMPUTED_VALUE"""),0)</f>
        <v>0</v>
      </c>
      <c r="Z92" s="2">
        <f ca="1">IFERROR(__xludf.DUMMYFUNCTION("""COMPUTED_VALUE"""),0)</f>
        <v>0</v>
      </c>
      <c r="AA92" s="2">
        <f ca="1">IFERROR(__xludf.DUMMYFUNCTION("""COMPUTED_VALUE"""),0)</f>
        <v>0</v>
      </c>
      <c r="AB92" s="2">
        <f ca="1">IFERROR(__xludf.DUMMYFUNCTION("""COMPUTED_VALUE"""),0)</f>
        <v>0</v>
      </c>
      <c r="AC92" s="2">
        <f ca="1">IFERROR(__xludf.DUMMYFUNCTION("""COMPUTED_VALUE"""),0)</f>
        <v>0</v>
      </c>
      <c r="AD92" s="2">
        <f ca="1">IFERROR(__xludf.DUMMYFUNCTION("""COMPUTED_VALUE"""),0)</f>
        <v>0</v>
      </c>
      <c r="AE92" s="2">
        <f ca="1">IFERROR(__xludf.DUMMYFUNCTION("""COMPUTED_VALUE"""),0)</f>
        <v>0</v>
      </c>
      <c r="AF92" s="2">
        <f ca="1">IFERROR(__xludf.DUMMYFUNCTION("""COMPUTED_VALUE"""),0)</f>
        <v>0</v>
      </c>
      <c r="AG92" s="2">
        <f ca="1">IFERROR(__xludf.DUMMYFUNCTION("""COMPUTED_VALUE"""),0)</f>
        <v>0</v>
      </c>
      <c r="AH92" s="2">
        <f ca="1">IFERROR(__xludf.DUMMYFUNCTION("""COMPUTED_VALUE"""),0)</f>
        <v>0</v>
      </c>
      <c r="AI92" s="2">
        <f ca="1">IFERROR(__xludf.DUMMYFUNCTION("""COMPUTED_VALUE"""),0)</f>
        <v>0</v>
      </c>
      <c r="AJ92" s="2">
        <f ca="1">IFERROR(__xludf.DUMMYFUNCTION("""COMPUTED_VALUE"""),0)</f>
        <v>0</v>
      </c>
      <c r="AK92" s="2">
        <f ca="1">IFERROR(__xludf.DUMMYFUNCTION("""COMPUTED_VALUE"""),0)</f>
        <v>0</v>
      </c>
      <c r="AL92" s="2">
        <f ca="1">IFERROR(__xludf.DUMMYFUNCTION("""COMPUTED_VALUE"""),0)</f>
        <v>0</v>
      </c>
      <c r="AM92" s="2">
        <f ca="1">IFERROR(__xludf.DUMMYFUNCTION("""COMPUTED_VALUE"""),0)</f>
        <v>0</v>
      </c>
      <c r="AN92" s="2">
        <f ca="1">IFERROR(__xludf.DUMMYFUNCTION("""COMPUTED_VALUE"""),0)</f>
        <v>0</v>
      </c>
      <c r="AO92" s="2">
        <f ca="1">IFERROR(__xludf.DUMMYFUNCTION("""COMPUTED_VALUE"""),0)</f>
        <v>0</v>
      </c>
      <c r="AP92" s="2">
        <f ca="1">IFERROR(__xludf.DUMMYFUNCTION("""COMPUTED_VALUE"""),0)</f>
        <v>0</v>
      </c>
      <c r="AQ92" s="2">
        <f ca="1">IFERROR(__xludf.DUMMYFUNCTION("""COMPUTED_VALUE"""),0)</f>
        <v>0</v>
      </c>
      <c r="AR92" s="2">
        <f ca="1">IFERROR(__xludf.DUMMYFUNCTION("""COMPUTED_VALUE"""),0)</f>
        <v>0</v>
      </c>
      <c r="AS92" s="2">
        <f ca="1">IFERROR(__xludf.DUMMYFUNCTION("""COMPUTED_VALUE"""),0)</f>
        <v>0</v>
      </c>
      <c r="AT92" s="2">
        <f ca="1">IFERROR(__xludf.DUMMYFUNCTION("""COMPUTED_VALUE"""),0)</f>
        <v>0</v>
      </c>
      <c r="AU92" s="2">
        <f ca="1">IFERROR(__xludf.DUMMYFUNCTION("""COMPUTED_VALUE"""),0)</f>
        <v>0</v>
      </c>
    </row>
    <row r="93" spans="1:47" ht="12.5" x14ac:dyDescent="0.25">
      <c r="A93" s="2" t="str">
        <f ca="1">IFERROR(__xludf.DUMMYFUNCTION("""COMPUTED_VALUE"""),"")</f>
        <v/>
      </c>
      <c r="B93" s="2" t="str">
        <f ca="1">IFERROR(__xludf.DUMMYFUNCTION("""COMPUTED_VALUE"""),"Austria")</f>
        <v>Austria</v>
      </c>
      <c r="C93" s="2">
        <f ca="1">IFERROR(__xludf.DUMMYFUNCTION("""COMPUTED_VALUE"""),47.5162)</f>
        <v>47.516199999999998</v>
      </c>
      <c r="D93" s="2">
        <f ca="1">IFERROR(__xludf.DUMMYFUNCTION("""COMPUTED_VALUE"""),14.5501)</f>
        <v>14.5501</v>
      </c>
      <c r="E93" s="2">
        <f ca="1">IFERROR(__xludf.DUMMYFUNCTION("""COMPUTED_VALUE"""),0)</f>
        <v>0</v>
      </c>
      <c r="F93" s="2">
        <f ca="1">IFERROR(__xludf.DUMMYFUNCTION("""COMPUTED_VALUE"""),0)</f>
        <v>0</v>
      </c>
      <c r="G93" s="2">
        <f ca="1">IFERROR(__xludf.DUMMYFUNCTION("""COMPUTED_VALUE"""),0)</f>
        <v>0</v>
      </c>
      <c r="H93" s="2">
        <f ca="1">IFERROR(__xludf.DUMMYFUNCTION("""COMPUTED_VALUE"""),0)</f>
        <v>0</v>
      </c>
      <c r="I93" s="2">
        <f ca="1">IFERROR(__xludf.DUMMYFUNCTION("""COMPUTED_VALUE"""),0)</f>
        <v>0</v>
      </c>
      <c r="J93" s="2">
        <f ca="1">IFERROR(__xludf.DUMMYFUNCTION("""COMPUTED_VALUE"""),0)</f>
        <v>0</v>
      </c>
      <c r="K93" s="2">
        <f ca="1">IFERROR(__xludf.DUMMYFUNCTION("""COMPUTED_VALUE"""),0)</f>
        <v>0</v>
      </c>
      <c r="L93" s="2">
        <f ca="1">IFERROR(__xludf.DUMMYFUNCTION("""COMPUTED_VALUE"""),0)</f>
        <v>0</v>
      </c>
      <c r="M93" s="2">
        <f ca="1">IFERROR(__xludf.DUMMYFUNCTION("""COMPUTED_VALUE"""),0)</f>
        <v>0</v>
      </c>
      <c r="N93" s="2">
        <f ca="1">IFERROR(__xludf.DUMMYFUNCTION("""COMPUTED_VALUE"""),0)</f>
        <v>0</v>
      </c>
      <c r="O93" s="2">
        <f ca="1">IFERROR(__xludf.DUMMYFUNCTION("""COMPUTED_VALUE"""),0)</f>
        <v>0</v>
      </c>
      <c r="P93" s="2">
        <f ca="1">IFERROR(__xludf.DUMMYFUNCTION("""COMPUTED_VALUE"""),0)</f>
        <v>0</v>
      </c>
      <c r="Q93" s="2">
        <f ca="1">IFERROR(__xludf.DUMMYFUNCTION("""COMPUTED_VALUE"""),0)</f>
        <v>0</v>
      </c>
      <c r="R93" s="2">
        <f ca="1">IFERROR(__xludf.DUMMYFUNCTION("""COMPUTED_VALUE"""),0)</f>
        <v>0</v>
      </c>
      <c r="S93" s="2">
        <f ca="1">IFERROR(__xludf.DUMMYFUNCTION("""COMPUTED_VALUE"""),0)</f>
        <v>0</v>
      </c>
      <c r="T93" s="2">
        <f ca="1">IFERROR(__xludf.DUMMYFUNCTION("""COMPUTED_VALUE"""),0)</f>
        <v>0</v>
      </c>
      <c r="U93" s="2">
        <f ca="1">IFERROR(__xludf.DUMMYFUNCTION("""COMPUTED_VALUE"""),0)</f>
        <v>0</v>
      </c>
      <c r="V93" s="2">
        <f ca="1">IFERROR(__xludf.DUMMYFUNCTION("""COMPUTED_VALUE"""),0)</f>
        <v>0</v>
      </c>
      <c r="W93" s="2">
        <f ca="1">IFERROR(__xludf.DUMMYFUNCTION("""COMPUTED_VALUE"""),0)</f>
        <v>0</v>
      </c>
      <c r="X93" s="2">
        <f ca="1">IFERROR(__xludf.DUMMYFUNCTION("""COMPUTED_VALUE"""),0)</f>
        <v>0</v>
      </c>
      <c r="Y93" s="2">
        <f ca="1">IFERROR(__xludf.DUMMYFUNCTION("""COMPUTED_VALUE"""),0)</f>
        <v>0</v>
      </c>
      <c r="Z93" s="2">
        <f ca="1">IFERROR(__xludf.DUMMYFUNCTION("""COMPUTED_VALUE"""),0)</f>
        <v>0</v>
      </c>
      <c r="AA93" s="2">
        <f ca="1">IFERROR(__xludf.DUMMYFUNCTION("""COMPUTED_VALUE"""),0)</f>
        <v>0</v>
      </c>
      <c r="AB93" s="2">
        <f ca="1">IFERROR(__xludf.DUMMYFUNCTION("""COMPUTED_VALUE"""),0)</f>
        <v>0</v>
      </c>
      <c r="AC93" s="2">
        <f ca="1">IFERROR(__xludf.DUMMYFUNCTION("""COMPUTED_VALUE"""),0)</f>
        <v>0</v>
      </c>
      <c r="AD93" s="2">
        <f ca="1">IFERROR(__xludf.DUMMYFUNCTION("""COMPUTED_VALUE"""),0)</f>
        <v>0</v>
      </c>
      <c r="AE93" s="2">
        <f ca="1">IFERROR(__xludf.DUMMYFUNCTION("""COMPUTED_VALUE"""),0)</f>
        <v>0</v>
      </c>
      <c r="AF93" s="2">
        <f ca="1">IFERROR(__xludf.DUMMYFUNCTION("""COMPUTED_VALUE"""),0)</f>
        <v>0</v>
      </c>
      <c r="AG93" s="2">
        <f ca="1">IFERROR(__xludf.DUMMYFUNCTION("""COMPUTED_VALUE"""),0)</f>
        <v>0</v>
      </c>
      <c r="AH93" s="2">
        <f ca="1">IFERROR(__xludf.DUMMYFUNCTION("""COMPUTED_VALUE"""),0)</f>
        <v>0</v>
      </c>
      <c r="AI93" s="2">
        <f ca="1">IFERROR(__xludf.DUMMYFUNCTION("""COMPUTED_VALUE"""),0)</f>
        <v>0</v>
      </c>
      <c r="AJ93" s="2">
        <f ca="1">IFERROR(__xludf.DUMMYFUNCTION("""COMPUTED_VALUE"""),0)</f>
        <v>0</v>
      </c>
      <c r="AK93" s="2">
        <f ca="1">IFERROR(__xludf.DUMMYFUNCTION("""COMPUTED_VALUE"""),0)</f>
        <v>0</v>
      </c>
      <c r="AL93" s="2">
        <f ca="1">IFERROR(__xludf.DUMMYFUNCTION("""COMPUTED_VALUE"""),0)</f>
        <v>0</v>
      </c>
      <c r="AM93" s="2">
        <f ca="1">IFERROR(__xludf.DUMMYFUNCTION("""COMPUTED_VALUE"""),0)</f>
        <v>0</v>
      </c>
      <c r="AN93" s="2">
        <f ca="1">IFERROR(__xludf.DUMMYFUNCTION("""COMPUTED_VALUE"""),0)</f>
        <v>0</v>
      </c>
      <c r="AO93" s="2">
        <f ca="1">IFERROR(__xludf.DUMMYFUNCTION("""COMPUTED_VALUE"""),0)</f>
        <v>0</v>
      </c>
      <c r="AP93" s="2">
        <f ca="1">IFERROR(__xludf.DUMMYFUNCTION("""COMPUTED_VALUE"""),0)</f>
        <v>0</v>
      </c>
      <c r="AQ93" s="2">
        <f ca="1">IFERROR(__xludf.DUMMYFUNCTION("""COMPUTED_VALUE"""),0)</f>
        <v>0</v>
      </c>
      <c r="AR93" s="2">
        <f ca="1">IFERROR(__xludf.DUMMYFUNCTION("""COMPUTED_VALUE"""),0)</f>
        <v>0</v>
      </c>
      <c r="AS93" s="2">
        <f ca="1">IFERROR(__xludf.DUMMYFUNCTION("""COMPUTED_VALUE"""),0)</f>
        <v>0</v>
      </c>
      <c r="AT93" s="2">
        <f ca="1">IFERROR(__xludf.DUMMYFUNCTION("""COMPUTED_VALUE"""),0)</f>
        <v>0</v>
      </c>
      <c r="AU93" s="2">
        <f ca="1">IFERROR(__xludf.DUMMYFUNCTION("""COMPUTED_VALUE"""),0)</f>
        <v>0</v>
      </c>
    </row>
    <row r="94" spans="1:47" ht="12.5" x14ac:dyDescent="0.25">
      <c r="A94" s="2" t="str">
        <f ca="1">IFERROR(__xludf.DUMMYFUNCTION("""COMPUTED_VALUE"""),"")</f>
        <v/>
      </c>
      <c r="B94" s="2" t="str">
        <f ca="1">IFERROR(__xludf.DUMMYFUNCTION("""COMPUTED_VALUE"""),"Israel")</f>
        <v>Israel</v>
      </c>
      <c r="C94" s="2">
        <f ca="1">IFERROR(__xludf.DUMMYFUNCTION("""COMPUTED_VALUE"""),31)</f>
        <v>31</v>
      </c>
      <c r="D94" s="2">
        <f ca="1">IFERROR(__xludf.DUMMYFUNCTION("""COMPUTED_VALUE"""),35)</f>
        <v>35</v>
      </c>
      <c r="E94" s="2">
        <f ca="1">IFERROR(__xludf.DUMMYFUNCTION("""COMPUTED_VALUE"""),0)</f>
        <v>0</v>
      </c>
      <c r="F94" s="2">
        <f ca="1">IFERROR(__xludf.DUMMYFUNCTION("""COMPUTED_VALUE"""),0)</f>
        <v>0</v>
      </c>
      <c r="G94" s="2">
        <f ca="1">IFERROR(__xludf.DUMMYFUNCTION("""COMPUTED_VALUE"""),0)</f>
        <v>0</v>
      </c>
      <c r="H94" s="2">
        <f ca="1">IFERROR(__xludf.DUMMYFUNCTION("""COMPUTED_VALUE"""),0)</f>
        <v>0</v>
      </c>
      <c r="I94" s="2">
        <f ca="1">IFERROR(__xludf.DUMMYFUNCTION("""COMPUTED_VALUE"""),0)</f>
        <v>0</v>
      </c>
      <c r="J94" s="2">
        <f ca="1">IFERROR(__xludf.DUMMYFUNCTION("""COMPUTED_VALUE"""),0)</f>
        <v>0</v>
      </c>
      <c r="K94" s="2">
        <f ca="1">IFERROR(__xludf.DUMMYFUNCTION("""COMPUTED_VALUE"""),0)</f>
        <v>0</v>
      </c>
      <c r="L94" s="2">
        <f ca="1">IFERROR(__xludf.DUMMYFUNCTION("""COMPUTED_VALUE"""),0)</f>
        <v>0</v>
      </c>
      <c r="M94" s="2">
        <f ca="1">IFERROR(__xludf.DUMMYFUNCTION("""COMPUTED_VALUE"""),0)</f>
        <v>0</v>
      </c>
      <c r="N94" s="2">
        <f ca="1">IFERROR(__xludf.DUMMYFUNCTION("""COMPUTED_VALUE"""),0)</f>
        <v>0</v>
      </c>
      <c r="O94" s="2">
        <f ca="1">IFERROR(__xludf.DUMMYFUNCTION("""COMPUTED_VALUE"""),0)</f>
        <v>0</v>
      </c>
      <c r="P94" s="2">
        <f ca="1">IFERROR(__xludf.DUMMYFUNCTION("""COMPUTED_VALUE"""),0)</f>
        <v>0</v>
      </c>
      <c r="Q94" s="2">
        <f ca="1">IFERROR(__xludf.DUMMYFUNCTION("""COMPUTED_VALUE"""),0)</f>
        <v>0</v>
      </c>
      <c r="R94" s="2">
        <f ca="1">IFERROR(__xludf.DUMMYFUNCTION("""COMPUTED_VALUE"""),0)</f>
        <v>0</v>
      </c>
      <c r="S94" s="2">
        <f ca="1">IFERROR(__xludf.DUMMYFUNCTION("""COMPUTED_VALUE"""),0)</f>
        <v>0</v>
      </c>
      <c r="T94" s="2">
        <f ca="1">IFERROR(__xludf.DUMMYFUNCTION("""COMPUTED_VALUE"""),0)</f>
        <v>0</v>
      </c>
      <c r="U94" s="2">
        <f ca="1">IFERROR(__xludf.DUMMYFUNCTION("""COMPUTED_VALUE"""),0)</f>
        <v>0</v>
      </c>
      <c r="V94" s="2">
        <f ca="1">IFERROR(__xludf.DUMMYFUNCTION("""COMPUTED_VALUE"""),0)</f>
        <v>0</v>
      </c>
      <c r="W94" s="2">
        <f ca="1">IFERROR(__xludf.DUMMYFUNCTION("""COMPUTED_VALUE"""),0)</f>
        <v>0</v>
      </c>
      <c r="X94" s="2">
        <f ca="1">IFERROR(__xludf.DUMMYFUNCTION("""COMPUTED_VALUE"""),0)</f>
        <v>0</v>
      </c>
      <c r="Y94" s="2">
        <f ca="1">IFERROR(__xludf.DUMMYFUNCTION("""COMPUTED_VALUE"""),0)</f>
        <v>0</v>
      </c>
      <c r="Z94" s="2">
        <f ca="1">IFERROR(__xludf.DUMMYFUNCTION("""COMPUTED_VALUE"""),0)</f>
        <v>0</v>
      </c>
      <c r="AA94" s="2">
        <f ca="1">IFERROR(__xludf.DUMMYFUNCTION("""COMPUTED_VALUE"""),0)</f>
        <v>0</v>
      </c>
      <c r="AB94" s="2">
        <f ca="1">IFERROR(__xludf.DUMMYFUNCTION("""COMPUTED_VALUE"""),0)</f>
        <v>0</v>
      </c>
      <c r="AC94" s="2">
        <f ca="1">IFERROR(__xludf.DUMMYFUNCTION("""COMPUTED_VALUE"""),0)</f>
        <v>0</v>
      </c>
      <c r="AD94" s="2">
        <f ca="1">IFERROR(__xludf.DUMMYFUNCTION("""COMPUTED_VALUE"""),0)</f>
        <v>0</v>
      </c>
      <c r="AE94" s="2">
        <f ca="1">IFERROR(__xludf.DUMMYFUNCTION("""COMPUTED_VALUE"""),0)</f>
        <v>0</v>
      </c>
      <c r="AF94" s="2">
        <f ca="1">IFERROR(__xludf.DUMMYFUNCTION("""COMPUTED_VALUE"""),0)</f>
        <v>0</v>
      </c>
      <c r="AG94" s="2">
        <f ca="1">IFERROR(__xludf.DUMMYFUNCTION("""COMPUTED_VALUE"""),0)</f>
        <v>0</v>
      </c>
      <c r="AH94" s="2">
        <f ca="1">IFERROR(__xludf.DUMMYFUNCTION("""COMPUTED_VALUE"""),0)</f>
        <v>0</v>
      </c>
      <c r="AI94" s="2">
        <f ca="1">IFERROR(__xludf.DUMMYFUNCTION("""COMPUTED_VALUE"""),0)</f>
        <v>0</v>
      </c>
      <c r="AJ94" s="2">
        <f ca="1">IFERROR(__xludf.DUMMYFUNCTION("""COMPUTED_VALUE"""),0)</f>
        <v>0</v>
      </c>
      <c r="AK94" s="2">
        <f ca="1">IFERROR(__xludf.DUMMYFUNCTION("""COMPUTED_VALUE"""),0)</f>
        <v>0</v>
      </c>
      <c r="AL94" s="2">
        <f ca="1">IFERROR(__xludf.DUMMYFUNCTION("""COMPUTED_VALUE"""),0)</f>
        <v>0</v>
      </c>
      <c r="AM94" s="2">
        <f ca="1">IFERROR(__xludf.DUMMYFUNCTION("""COMPUTED_VALUE"""),0)</f>
        <v>0</v>
      </c>
      <c r="AN94" s="2">
        <f ca="1">IFERROR(__xludf.DUMMYFUNCTION("""COMPUTED_VALUE"""),0)</f>
        <v>0</v>
      </c>
      <c r="AO94" s="2">
        <f ca="1">IFERROR(__xludf.DUMMYFUNCTION("""COMPUTED_VALUE"""),0)</f>
        <v>0</v>
      </c>
      <c r="AP94" s="2">
        <f ca="1">IFERROR(__xludf.DUMMYFUNCTION("""COMPUTED_VALUE"""),0)</f>
        <v>0</v>
      </c>
      <c r="AQ94" s="2">
        <f ca="1">IFERROR(__xludf.DUMMYFUNCTION("""COMPUTED_VALUE"""),0)</f>
        <v>0</v>
      </c>
      <c r="AR94" s="2">
        <f ca="1">IFERROR(__xludf.DUMMYFUNCTION("""COMPUTED_VALUE"""),0)</f>
        <v>0</v>
      </c>
      <c r="AS94" s="2">
        <f ca="1">IFERROR(__xludf.DUMMYFUNCTION("""COMPUTED_VALUE"""),0)</f>
        <v>0</v>
      </c>
      <c r="AT94" s="2">
        <f ca="1">IFERROR(__xludf.DUMMYFUNCTION("""COMPUTED_VALUE"""),0)</f>
        <v>0</v>
      </c>
      <c r="AU94" s="2">
        <f ca="1">IFERROR(__xludf.DUMMYFUNCTION("""COMPUTED_VALUE"""),0)</f>
        <v>0</v>
      </c>
    </row>
    <row r="95" spans="1:47" ht="12.5" x14ac:dyDescent="0.25">
      <c r="A95" s="2" t="str">
        <f ca="1">IFERROR(__xludf.DUMMYFUNCTION("""COMPUTED_VALUE"""),"")</f>
        <v/>
      </c>
      <c r="B95" s="2" t="str">
        <f ca="1">IFERROR(__xludf.DUMMYFUNCTION("""COMPUTED_VALUE"""),"Pakistan")</f>
        <v>Pakistan</v>
      </c>
      <c r="C95" s="2">
        <f ca="1">IFERROR(__xludf.DUMMYFUNCTION("""COMPUTED_VALUE"""),30.3753)</f>
        <v>30.375299999999999</v>
      </c>
      <c r="D95" s="2">
        <f ca="1">IFERROR(__xludf.DUMMYFUNCTION("""COMPUTED_VALUE"""),69.3451)</f>
        <v>69.345100000000002</v>
      </c>
      <c r="E95" s="2">
        <f ca="1">IFERROR(__xludf.DUMMYFUNCTION("""COMPUTED_VALUE"""),0)</f>
        <v>0</v>
      </c>
      <c r="F95" s="2">
        <f ca="1">IFERROR(__xludf.DUMMYFUNCTION("""COMPUTED_VALUE"""),0)</f>
        <v>0</v>
      </c>
      <c r="G95" s="2">
        <f ca="1">IFERROR(__xludf.DUMMYFUNCTION("""COMPUTED_VALUE"""),0)</f>
        <v>0</v>
      </c>
      <c r="H95" s="2">
        <f ca="1">IFERROR(__xludf.DUMMYFUNCTION("""COMPUTED_VALUE"""),0)</f>
        <v>0</v>
      </c>
      <c r="I95" s="2">
        <f ca="1">IFERROR(__xludf.DUMMYFUNCTION("""COMPUTED_VALUE"""),0)</f>
        <v>0</v>
      </c>
      <c r="J95" s="2">
        <f ca="1">IFERROR(__xludf.DUMMYFUNCTION("""COMPUTED_VALUE"""),0)</f>
        <v>0</v>
      </c>
      <c r="K95" s="2">
        <f ca="1">IFERROR(__xludf.DUMMYFUNCTION("""COMPUTED_VALUE"""),0)</f>
        <v>0</v>
      </c>
      <c r="L95" s="2">
        <f ca="1">IFERROR(__xludf.DUMMYFUNCTION("""COMPUTED_VALUE"""),0)</f>
        <v>0</v>
      </c>
      <c r="M95" s="2">
        <f ca="1">IFERROR(__xludf.DUMMYFUNCTION("""COMPUTED_VALUE"""),0)</f>
        <v>0</v>
      </c>
      <c r="N95" s="2">
        <f ca="1">IFERROR(__xludf.DUMMYFUNCTION("""COMPUTED_VALUE"""),0)</f>
        <v>0</v>
      </c>
      <c r="O95" s="2">
        <f ca="1">IFERROR(__xludf.DUMMYFUNCTION("""COMPUTED_VALUE"""),0)</f>
        <v>0</v>
      </c>
      <c r="P95" s="2">
        <f ca="1">IFERROR(__xludf.DUMMYFUNCTION("""COMPUTED_VALUE"""),0)</f>
        <v>0</v>
      </c>
      <c r="Q95" s="2">
        <f ca="1">IFERROR(__xludf.DUMMYFUNCTION("""COMPUTED_VALUE"""),0)</f>
        <v>0</v>
      </c>
      <c r="R95" s="2">
        <f ca="1">IFERROR(__xludf.DUMMYFUNCTION("""COMPUTED_VALUE"""),0)</f>
        <v>0</v>
      </c>
      <c r="S95" s="2">
        <f ca="1">IFERROR(__xludf.DUMMYFUNCTION("""COMPUTED_VALUE"""),0)</f>
        <v>0</v>
      </c>
      <c r="T95" s="2">
        <f ca="1">IFERROR(__xludf.DUMMYFUNCTION("""COMPUTED_VALUE"""),0)</f>
        <v>0</v>
      </c>
      <c r="U95" s="2">
        <f ca="1">IFERROR(__xludf.DUMMYFUNCTION("""COMPUTED_VALUE"""),0)</f>
        <v>0</v>
      </c>
      <c r="V95" s="2">
        <f ca="1">IFERROR(__xludf.DUMMYFUNCTION("""COMPUTED_VALUE"""),0)</f>
        <v>0</v>
      </c>
      <c r="W95" s="2">
        <f ca="1">IFERROR(__xludf.DUMMYFUNCTION("""COMPUTED_VALUE"""),0)</f>
        <v>0</v>
      </c>
      <c r="X95" s="2">
        <f ca="1">IFERROR(__xludf.DUMMYFUNCTION("""COMPUTED_VALUE"""),0)</f>
        <v>0</v>
      </c>
      <c r="Y95" s="2">
        <f ca="1">IFERROR(__xludf.DUMMYFUNCTION("""COMPUTED_VALUE"""),0)</f>
        <v>0</v>
      </c>
      <c r="Z95" s="2">
        <f ca="1">IFERROR(__xludf.DUMMYFUNCTION("""COMPUTED_VALUE"""),0)</f>
        <v>0</v>
      </c>
      <c r="AA95" s="2">
        <f ca="1">IFERROR(__xludf.DUMMYFUNCTION("""COMPUTED_VALUE"""),0)</f>
        <v>0</v>
      </c>
      <c r="AB95" s="2">
        <f ca="1">IFERROR(__xludf.DUMMYFUNCTION("""COMPUTED_VALUE"""),0)</f>
        <v>0</v>
      </c>
      <c r="AC95" s="2">
        <f ca="1">IFERROR(__xludf.DUMMYFUNCTION("""COMPUTED_VALUE"""),0)</f>
        <v>0</v>
      </c>
      <c r="AD95" s="2">
        <f ca="1">IFERROR(__xludf.DUMMYFUNCTION("""COMPUTED_VALUE"""),0)</f>
        <v>0</v>
      </c>
      <c r="AE95" s="2">
        <f ca="1">IFERROR(__xludf.DUMMYFUNCTION("""COMPUTED_VALUE"""),0)</f>
        <v>0</v>
      </c>
      <c r="AF95" s="2">
        <f ca="1">IFERROR(__xludf.DUMMYFUNCTION("""COMPUTED_VALUE"""),0)</f>
        <v>0</v>
      </c>
      <c r="AG95" s="2">
        <f ca="1">IFERROR(__xludf.DUMMYFUNCTION("""COMPUTED_VALUE"""),0)</f>
        <v>0</v>
      </c>
      <c r="AH95" s="2">
        <f ca="1">IFERROR(__xludf.DUMMYFUNCTION("""COMPUTED_VALUE"""),0)</f>
        <v>0</v>
      </c>
      <c r="AI95" s="2">
        <f ca="1">IFERROR(__xludf.DUMMYFUNCTION("""COMPUTED_VALUE"""),0)</f>
        <v>0</v>
      </c>
      <c r="AJ95" s="2">
        <f ca="1">IFERROR(__xludf.DUMMYFUNCTION("""COMPUTED_VALUE"""),0)</f>
        <v>0</v>
      </c>
      <c r="AK95" s="2">
        <f ca="1">IFERROR(__xludf.DUMMYFUNCTION("""COMPUTED_VALUE"""),0)</f>
        <v>0</v>
      </c>
      <c r="AL95" s="2">
        <f ca="1">IFERROR(__xludf.DUMMYFUNCTION("""COMPUTED_VALUE"""),0)</f>
        <v>0</v>
      </c>
      <c r="AM95" s="2">
        <f ca="1">IFERROR(__xludf.DUMMYFUNCTION("""COMPUTED_VALUE"""),0)</f>
        <v>0</v>
      </c>
      <c r="AN95" s="2">
        <f ca="1">IFERROR(__xludf.DUMMYFUNCTION("""COMPUTED_VALUE"""),0)</f>
        <v>0</v>
      </c>
      <c r="AO95" s="2">
        <f ca="1">IFERROR(__xludf.DUMMYFUNCTION("""COMPUTED_VALUE"""),0)</f>
        <v>0</v>
      </c>
      <c r="AP95" s="2">
        <f ca="1">IFERROR(__xludf.DUMMYFUNCTION("""COMPUTED_VALUE"""),0)</f>
        <v>0</v>
      </c>
      <c r="AQ95" s="2">
        <f ca="1">IFERROR(__xludf.DUMMYFUNCTION("""COMPUTED_VALUE"""),0)</f>
        <v>0</v>
      </c>
      <c r="AR95" s="2">
        <f ca="1">IFERROR(__xludf.DUMMYFUNCTION("""COMPUTED_VALUE"""),0)</f>
        <v>0</v>
      </c>
      <c r="AS95" s="2">
        <f ca="1">IFERROR(__xludf.DUMMYFUNCTION("""COMPUTED_VALUE"""),0)</f>
        <v>0</v>
      </c>
      <c r="AT95" s="2">
        <f ca="1">IFERROR(__xludf.DUMMYFUNCTION("""COMPUTED_VALUE"""),0)</f>
        <v>0</v>
      </c>
      <c r="AU95" s="2">
        <f ca="1">IFERROR(__xludf.DUMMYFUNCTION("""COMPUTED_VALUE"""),0)</f>
        <v>0</v>
      </c>
    </row>
    <row r="96" spans="1:47" ht="12.5" x14ac:dyDescent="0.25">
      <c r="A96" s="2" t="str">
        <f ca="1">IFERROR(__xludf.DUMMYFUNCTION("""COMPUTED_VALUE"""),"")</f>
        <v/>
      </c>
      <c r="B96" s="2" t="str">
        <f ca="1">IFERROR(__xludf.DUMMYFUNCTION("""COMPUTED_VALUE"""),"Brazil")</f>
        <v>Brazil</v>
      </c>
      <c r="C96" s="2">
        <f ca="1">IFERROR(__xludf.DUMMYFUNCTION("""COMPUTED_VALUE"""),-14.235)</f>
        <v>-14.234999999999999</v>
      </c>
      <c r="D96" s="2">
        <f ca="1">IFERROR(__xludf.DUMMYFUNCTION("""COMPUTED_VALUE"""),-51.9253)</f>
        <v>-51.9253</v>
      </c>
      <c r="E96" s="2">
        <f ca="1">IFERROR(__xludf.DUMMYFUNCTION("""COMPUTED_VALUE"""),0)</f>
        <v>0</v>
      </c>
      <c r="F96" s="2">
        <f ca="1">IFERROR(__xludf.DUMMYFUNCTION("""COMPUTED_VALUE"""),0)</f>
        <v>0</v>
      </c>
      <c r="G96" s="2">
        <f ca="1">IFERROR(__xludf.DUMMYFUNCTION("""COMPUTED_VALUE"""),0)</f>
        <v>0</v>
      </c>
      <c r="H96" s="2">
        <f ca="1">IFERROR(__xludf.DUMMYFUNCTION("""COMPUTED_VALUE"""),0)</f>
        <v>0</v>
      </c>
      <c r="I96" s="2">
        <f ca="1">IFERROR(__xludf.DUMMYFUNCTION("""COMPUTED_VALUE"""),0)</f>
        <v>0</v>
      </c>
      <c r="J96" s="2">
        <f ca="1">IFERROR(__xludf.DUMMYFUNCTION("""COMPUTED_VALUE"""),0)</f>
        <v>0</v>
      </c>
      <c r="K96" s="2">
        <f ca="1">IFERROR(__xludf.DUMMYFUNCTION("""COMPUTED_VALUE"""),0)</f>
        <v>0</v>
      </c>
      <c r="L96" s="2">
        <f ca="1">IFERROR(__xludf.DUMMYFUNCTION("""COMPUTED_VALUE"""),0)</f>
        <v>0</v>
      </c>
      <c r="M96" s="2">
        <f ca="1">IFERROR(__xludf.DUMMYFUNCTION("""COMPUTED_VALUE"""),0)</f>
        <v>0</v>
      </c>
      <c r="N96" s="2">
        <f ca="1">IFERROR(__xludf.DUMMYFUNCTION("""COMPUTED_VALUE"""),0)</f>
        <v>0</v>
      </c>
      <c r="O96" s="2">
        <f ca="1">IFERROR(__xludf.DUMMYFUNCTION("""COMPUTED_VALUE"""),0)</f>
        <v>0</v>
      </c>
      <c r="P96" s="2">
        <f ca="1">IFERROR(__xludf.DUMMYFUNCTION("""COMPUTED_VALUE"""),0)</f>
        <v>0</v>
      </c>
      <c r="Q96" s="2">
        <f ca="1">IFERROR(__xludf.DUMMYFUNCTION("""COMPUTED_VALUE"""),0)</f>
        <v>0</v>
      </c>
      <c r="R96" s="2">
        <f ca="1">IFERROR(__xludf.DUMMYFUNCTION("""COMPUTED_VALUE"""),0)</f>
        <v>0</v>
      </c>
      <c r="S96" s="2">
        <f ca="1">IFERROR(__xludf.DUMMYFUNCTION("""COMPUTED_VALUE"""),0)</f>
        <v>0</v>
      </c>
      <c r="T96" s="2">
        <f ca="1">IFERROR(__xludf.DUMMYFUNCTION("""COMPUTED_VALUE"""),0)</f>
        <v>0</v>
      </c>
      <c r="U96" s="2">
        <f ca="1">IFERROR(__xludf.DUMMYFUNCTION("""COMPUTED_VALUE"""),0)</f>
        <v>0</v>
      </c>
      <c r="V96" s="2">
        <f ca="1">IFERROR(__xludf.DUMMYFUNCTION("""COMPUTED_VALUE"""),0)</f>
        <v>0</v>
      </c>
      <c r="W96" s="2">
        <f ca="1">IFERROR(__xludf.DUMMYFUNCTION("""COMPUTED_VALUE"""),0)</f>
        <v>0</v>
      </c>
      <c r="X96" s="2">
        <f ca="1">IFERROR(__xludf.DUMMYFUNCTION("""COMPUTED_VALUE"""),0)</f>
        <v>0</v>
      </c>
      <c r="Y96" s="2">
        <f ca="1">IFERROR(__xludf.DUMMYFUNCTION("""COMPUTED_VALUE"""),0)</f>
        <v>0</v>
      </c>
      <c r="Z96" s="2">
        <f ca="1">IFERROR(__xludf.DUMMYFUNCTION("""COMPUTED_VALUE"""),0)</f>
        <v>0</v>
      </c>
      <c r="AA96" s="2">
        <f ca="1">IFERROR(__xludf.DUMMYFUNCTION("""COMPUTED_VALUE"""),0)</f>
        <v>0</v>
      </c>
      <c r="AB96" s="2">
        <f ca="1">IFERROR(__xludf.DUMMYFUNCTION("""COMPUTED_VALUE"""),0)</f>
        <v>0</v>
      </c>
      <c r="AC96" s="2">
        <f ca="1">IFERROR(__xludf.DUMMYFUNCTION("""COMPUTED_VALUE"""),0)</f>
        <v>0</v>
      </c>
      <c r="AD96" s="2">
        <f ca="1">IFERROR(__xludf.DUMMYFUNCTION("""COMPUTED_VALUE"""),0)</f>
        <v>0</v>
      </c>
      <c r="AE96" s="2">
        <f ca="1">IFERROR(__xludf.DUMMYFUNCTION("""COMPUTED_VALUE"""),0)</f>
        <v>0</v>
      </c>
      <c r="AF96" s="2">
        <f ca="1">IFERROR(__xludf.DUMMYFUNCTION("""COMPUTED_VALUE"""),0)</f>
        <v>0</v>
      </c>
      <c r="AG96" s="2">
        <f ca="1">IFERROR(__xludf.DUMMYFUNCTION("""COMPUTED_VALUE"""),0)</f>
        <v>0</v>
      </c>
      <c r="AH96" s="2">
        <f ca="1">IFERROR(__xludf.DUMMYFUNCTION("""COMPUTED_VALUE"""),0)</f>
        <v>0</v>
      </c>
      <c r="AI96" s="2">
        <f ca="1">IFERROR(__xludf.DUMMYFUNCTION("""COMPUTED_VALUE"""),0)</f>
        <v>0</v>
      </c>
      <c r="AJ96" s="2">
        <f ca="1">IFERROR(__xludf.DUMMYFUNCTION("""COMPUTED_VALUE"""),0)</f>
        <v>0</v>
      </c>
      <c r="AK96" s="2">
        <f ca="1">IFERROR(__xludf.DUMMYFUNCTION("""COMPUTED_VALUE"""),0)</f>
        <v>0</v>
      </c>
      <c r="AL96" s="2">
        <f ca="1">IFERROR(__xludf.DUMMYFUNCTION("""COMPUTED_VALUE"""),0)</f>
        <v>0</v>
      </c>
      <c r="AM96" s="2">
        <f ca="1">IFERROR(__xludf.DUMMYFUNCTION("""COMPUTED_VALUE"""),0)</f>
        <v>0</v>
      </c>
      <c r="AN96" s="2">
        <f ca="1">IFERROR(__xludf.DUMMYFUNCTION("""COMPUTED_VALUE"""),0)</f>
        <v>0</v>
      </c>
      <c r="AO96" s="2">
        <f ca="1">IFERROR(__xludf.DUMMYFUNCTION("""COMPUTED_VALUE"""),0)</f>
        <v>0</v>
      </c>
      <c r="AP96" s="2">
        <f ca="1">IFERROR(__xludf.DUMMYFUNCTION("""COMPUTED_VALUE"""),0)</f>
        <v>0</v>
      </c>
      <c r="AQ96" s="2">
        <f ca="1">IFERROR(__xludf.DUMMYFUNCTION("""COMPUTED_VALUE"""),0)</f>
        <v>0</v>
      </c>
      <c r="AR96" s="2">
        <f ca="1">IFERROR(__xludf.DUMMYFUNCTION("""COMPUTED_VALUE"""),0)</f>
        <v>0</v>
      </c>
      <c r="AS96" s="2">
        <f ca="1">IFERROR(__xludf.DUMMYFUNCTION("""COMPUTED_VALUE"""),0)</f>
        <v>0</v>
      </c>
      <c r="AT96" s="2">
        <f ca="1">IFERROR(__xludf.DUMMYFUNCTION("""COMPUTED_VALUE"""),0)</f>
        <v>0</v>
      </c>
      <c r="AU96" s="2">
        <f ca="1">IFERROR(__xludf.DUMMYFUNCTION("""COMPUTED_VALUE"""),0)</f>
        <v>0</v>
      </c>
    </row>
    <row r="97" spans="1:47" ht="12.5" x14ac:dyDescent="0.25">
      <c r="A97" s="2" t="str">
        <f ca="1">IFERROR(__xludf.DUMMYFUNCTION("""COMPUTED_VALUE"""),"")</f>
        <v/>
      </c>
      <c r="B97" s="2" t="str">
        <f ca="1">IFERROR(__xludf.DUMMYFUNCTION("""COMPUTED_VALUE"""),"Georgia")</f>
        <v>Georgia</v>
      </c>
      <c r="C97" s="2">
        <f ca="1">IFERROR(__xludf.DUMMYFUNCTION("""COMPUTED_VALUE"""),42.3154)</f>
        <v>42.315399999999997</v>
      </c>
      <c r="D97" s="2">
        <f ca="1">IFERROR(__xludf.DUMMYFUNCTION("""COMPUTED_VALUE"""),43.3569)</f>
        <v>43.356900000000003</v>
      </c>
      <c r="E97" s="2">
        <f ca="1">IFERROR(__xludf.DUMMYFUNCTION("""COMPUTED_VALUE"""),0)</f>
        <v>0</v>
      </c>
      <c r="F97" s="2">
        <f ca="1">IFERROR(__xludf.DUMMYFUNCTION("""COMPUTED_VALUE"""),0)</f>
        <v>0</v>
      </c>
      <c r="G97" s="2">
        <f ca="1">IFERROR(__xludf.DUMMYFUNCTION("""COMPUTED_VALUE"""),0)</f>
        <v>0</v>
      </c>
      <c r="H97" s="2">
        <f ca="1">IFERROR(__xludf.DUMMYFUNCTION("""COMPUTED_VALUE"""),0)</f>
        <v>0</v>
      </c>
      <c r="I97" s="2">
        <f ca="1">IFERROR(__xludf.DUMMYFUNCTION("""COMPUTED_VALUE"""),0)</f>
        <v>0</v>
      </c>
      <c r="J97" s="2">
        <f ca="1">IFERROR(__xludf.DUMMYFUNCTION("""COMPUTED_VALUE"""),0)</f>
        <v>0</v>
      </c>
      <c r="K97" s="2">
        <f ca="1">IFERROR(__xludf.DUMMYFUNCTION("""COMPUTED_VALUE"""),0)</f>
        <v>0</v>
      </c>
      <c r="L97" s="2">
        <f ca="1">IFERROR(__xludf.DUMMYFUNCTION("""COMPUTED_VALUE"""),0)</f>
        <v>0</v>
      </c>
      <c r="M97" s="2">
        <f ca="1">IFERROR(__xludf.DUMMYFUNCTION("""COMPUTED_VALUE"""),0)</f>
        <v>0</v>
      </c>
      <c r="N97" s="2">
        <f ca="1">IFERROR(__xludf.DUMMYFUNCTION("""COMPUTED_VALUE"""),0)</f>
        <v>0</v>
      </c>
      <c r="O97" s="2">
        <f ca="1">IFERROR(__xludf.DUMMYFUNCTION("""COMPUTED_VALUE"""),0)</f>
        <v>0</v>
      </c>
      <c r="P97" s="2">
        <f ca="1">IFERROR(__xludf.DUMMYFUNCTION("""COMPUTED_VALUE"""),0)</f>
        <v>0</v>
      </c>
      <c r="Q97" s="2">
        <f ca="1">IFERROR(__xludf.DUMMYFUNCTION("""COMPUTED_VALUE"""),0)</f>
        <v>0</v>
      </c>
      <c r="R97" s="2">
        <f ca="1">IFERROR(__xludf.DUMMYFUNCTION("""COMPUTED_VALUE"""),0)</f>
        <v>0</v>
      </c>
      <c r="S97" s="2">
        <f ca="1">IFERROR(__xludf.DUMMYFUNCTION("""COMPUTED_VALUE"""),0)</f>
        <v>0</v>
      </c>
      <c r="T97" s="2">
        <f ca="1">IFERROR(__xludf.DUMMYFUNCTION("""COMPUTED_VALUE"""),0)</f>
        <v>0</v>
      </c>
      <c r="U97" s="2">
        <f ca="1">IFERROR(__xludf.DUMMYFUNCTION("""COMPUTED_VALUE"""),0)</f>
        <v>0</v>
      </c>
      <c r="V97" s="2">
        <f ca="1">IFERROR(__xludf.DUMMYFUNCTION("""COMPUTED_VALUE"""),0)</f>
        <v>0</v>
      </c>
      <c r="W97" s="2">
        <f ca="1">IFERROR(__xludf.DUMMYFUNCTION("""COMPUTED_VALUE"""),0)</f>
        <v>0</v>
      </c>
      <c r="X97" s="2">
        <f ca="1">IFERROR(__xludf.DUMMYFUNCTION("""COMPUTED_VALUE"""),0)</f>
        <v>0</v>
      </c>
      <c r="Y97" s="2">
        <f ca="1">IFERROR(__xludf.DUMMYFUNCTION("""COMPUTED_VALUE"""),0)</f>
        <v>0</v>
      </c>
      <c r="Z97" s="2">
        <f ca="1">IFERROR(__xludf.DUMMYFUNCTION("""COMPUTED_VALUE"""),0)</f>
        <v>0</v>
      </c>
      <c r="AA97" s="2">
        <f ca="1">IFERROR(__xludf.DUMMYFUNCTION("""COMPUTED_VALUE"""),0)</f>
        <v>0</v>
      </c>
      <c r="AB97" s="2">
        <f ca="1">IFERROR(__xludf.DUMMYFUNCTION("""COMPUTED_VALUE"""),0)</f>
        <v>0</v>
      </c>
      <c r="AC97" s="2">
        <f ca="1">IFERROR(__xludf.DUMMYFUNCTION("""COMPUTED_VALUE"""),0)</f>
        <v>0</v>
      </c>
      <c r="AD97" s="2">
        <f ca="1">IFERROR(__xludf.DUMMYFUNCTION("""COMPUTED_VALUE"""),0)</f>
        <v>0</v>
      </c>
      <c r="AE97" s="2">
        <f ca="1">IFERROR(__xludf.DUMMYFUNCTION("""COMPUTED_VALUE"""),0)</f>
        <v>0</v>
      </c>
      <c r="AF97" s="2">
        <f ca="1">IFERROR(__xludf.DUMMYFUNCTION("""COMPUTED_VALUE"""),0)</f>
        <v>0</v>
      </c>
      <c r="AG97" s="2">
        <f ca="1">IFERROR(__xludf.DUMMYFUNCTION("""COMPUTED_VALUE"""),0)</f>
        <v>0</v>
      </c>
      <c r="AH97" s="2">
        <f ca="1">IFERROR(__xludf.DUMMYFUNCTION("""COMPUTED_VALUE"""),0)</f>
        <v>0</v>
      </c>
      <c r="AI97" s="2">
        <f ca="1">IFERROR(__xludf.DUMMYFUNCTION("""COMPUTED_VALUE"""),0)</f>
        <v>0</v>
      </c>
      <c r="AJ97" s="2">
        <f ca="1">IFERROR(__xludf.DUMMYFUNCTION("""COMPUTED_VALUE"""),0)</f>
        <v>0</v>
      </c>
      <c r="AK97" s="2">
        <f ca="1">IFERROR(__xludf.DUMMYFUNCTION("""COMPUTED_VALUE"""),0)</f>
        <v>0</v>
      </c>
      <c r="AL97" s="2">
        <f ca="1">IFERROR(__xludf.DUMMYFUNCTION("""COMPUTED_VALUE"""),0)</f>
        <v>0</v>
      </c>
      <c r="AM97" s="2">
        <f ca="1">IFERROR(__xludf.DUMMYFUNCTION("""COMPUTED_VALUE"""),0)</f>
        <v>0</v>
      </c>
      <c r="AN97" s="2">
        <f ca="1">IFERROR(__xludf.DUMMYFUNCTION("""COMPUTED_VALUE"""),0)</f>
        <v>0</v>
      </c>
      <c r="AO97" s="2">
        <f ca="1">IFERROR(__xludf.DUMMYFUNCTION("""COMPUTED_VALUE"""),0)</f>
        <v>0</v>
      </c>
      <c r="AP97" s="2">
        <f ca="1">IFERROR(__xludf.DUMMYFUNCTION("""COMPUTED_VALUE"""),0)</f>
        <v>0</v>
      </c>
      <c r="AQ97" s="2">
        <f ca="1">IFERROR(__xludf.DUMMYFUNCTION("""COMPUTED_VALUE"""),0)</f>
        <v>0</v>
      </c>
      <c r="AR97" s="2">
        <f ca="1">IFERROR(__xludf.DUMMYFUNCTION("""COMPUTED_VALUE"""),0)</f>
        <v>0</v>
      </c>
      <c r="AS97" s="2">
        <f ca="1">IFERROR(__xludf.DUMMYFUNCTION("""COMPUTED_VALUE"""),0)</f>
        <v>0</v>
      </c>
      <c r="AT97" s="2">
        <f ca="1">IFERROR(__xludf.DUMMYFUNCTION("""COMPUTED_VALUE"""),0)</f>
        <v>0</v>
      </c>
      <c r="AU97" s="2">
        <f ca="1">IFERROR(__xludf.DUMMYFUNCTION("""COMPUTED_VALUE"""),0)</f>
        <v>0</v>
      </c>
    </row>
    <row r="98" spans="1:47" ht="12.5" x14ac:dyDescent="0.25">
      <c r="A98" s="2" t="str">
        <f ca="1">IFERROR(__xludf.DUMMYFUNCTION("""COMPUTED_VALUE"""),"")</f>
        <v/>
      </c>
      <c r="B98" s="2" t="str">
        <f ca="1">IFERROR(__xludf.DUMMYFUNCTION("""COMPUTED_VALUE"""),"Greece")</f>
        <v>Greece</v>
      </c>
      <c r="C98" s="2">
        <f ca="1">IFERROR(__xludf.DUMMYFUNCTION("""COMPUTED_VALUE"""),39.0742)</f>
        <v>39.074199999999998</v>
      </c>
      <c r="D98" s="2">
        <f ca="1">IFERROR(__xludf.DUMMYFUNCTION("""COMPUTED_VALUE"""),21.8243)</f>
        <v>21.824300000000001</v>
      </c>
      <c r="E98" s="2">
        <f ca="1">IFERROR(__xludf.DUMMYFUNCTION("""COMPUTED_VALUE"""),0)</f>
        <v>0</v>
      </c>
      <c r="F98" s="2">
        <f ca="1">IFERROR(__xludf.DUMMYFUNCTION("""COMPUTED_VALUE"""),0)</f>
        <v>0</v>
      </c>
      <c r="G98" s="2">
        <f ca="1">IFERROR(__xludf.DUMMYFUNCTION("""COMPUTED_VALUE"""),0)</f>
        <v>0</v>
      </c>
      <c r="H98" s="2">
        <f ca="1">IFERROR(__xludf.DUMMYFUNCTION("""COMPUTED_VALUE"""),0)</f>
        <v>0</v>
      </c>
      <c r="I98" s="2">
        <f ca="1">IFERROR(__xludf.DUMMYFUNCTION("""COMPUTED_VALUE"""),0)</f>
        <v>0</v>
      </c>
      <c r="J98" s="2">
        <f ca="1">IFERROR(__xludf.DUMMYFUNCTION("""COMPUTED_VALUE"""),0)</f>
        <v>0</v>
      </c>
      <c r="K98" s="2">
        <f ca="1">IFERROR(__xludf.DUMMYFUNCTION("""COMPUTED_VALUE"""),0)</f>
        <v>0</v>
      </c>
      <c r="L98" s="2">
        <f ca="1">IFERROR(__xludf.DUMMYFUNCTION("""COMPUTED_VALUE"""),0)</f>
        <v>0</v>
      </c>
      <c r="M98" s="2">
        <f ca="1">IFERROR(__xludf.DUMMYFUNCTION("""COMPUTED_VALUE"""),0)</f>
        <v>0</v>
      </c>
      <c r="N98" s="2">
        <f ca="1">IFERROR(__xludf.DUMMYFUNCTION("""COMPUTED_VALUE"""),0)</f>
        <v>0</v>
      </c>
      <c r="O98" s="2">
        <f ca="1">IFERROR(__xludf.DUMMYFUNCTION("""COMPUTED_VALUE"""),0)</f>
        <v>0</v>
      </c>
      <c r="P98" s="2">
        <f ca="1">IFERROR(__xludf.DUMMYFUNCTION("""COMPUTED_VALUE"""),0)</f>
        <v>0</v>
      </c>
      <c r="Q98" s="2">
        <f ca="1">IFERROR(__xludf.DUMMYFUNCTION("""COMPUTED_VALUE"""),0)</f>
        <v>0</v>
      </c>
      <c r="R98" s="2">
        <f ca="1">IFERROR(__xludf.DUMMYFUNCTION("""COMPUTED_VALUE"""),0)</f>
        <v>0</v>
      </c>
      <c r="S98" s="2">
        <f ca="1">IFERROR(__xludf.DUMMYFUNCTION("""COMPUTED_VALUE"""),0)</f>
        <v>0</v>
      </c>
      <c r="T98" s="2">
        <f ca="1">IFERROR(__xludf.DUMMYFUNCTION("""COMPUTED_VALUE"""),0)</f>
        <v>0</v>
      </c>
      <c r="U98" s="2">
        <f ca="1">IFERROR(__xludf.DUMMYFUNCTION("""COMPUTED_VALUE"""),0)</f>
        <v>0</v>
      </c>
      <c r="V98" s="2">
        <f ca="1">IFERROR(__xludf.DUMMYFUNCTION("""COMPUTED_VALUE"""),0)</f>
        <v>0</v>
      </c>
      <c r="W98" s="2">
        <f ca="1">IFERROR(__xludf.DUMMYFUNCTION("""COMPUTED_VALUE"""),0)</f>
        <v>0</v>
      </c>
      <c r="X98" s="2">
        <f ca="1">IFERROR(__xludf.DUMMYFUNCTION("""COMPUTED_VALUE"""),0)</f>
        <v>0</v>
      </c>
      <c r="Y98" s="2">
        <f ca="1">IFERROR(__xludf.DUMMYFUNCTION("""COMPUTED_VALUE"""),0)</f>
        <v>0</v>
      </c>
      <c r="Z98" s="2">
        <f ca="1">IFERROR(__xludf.DUMMYFUNCTION("""COMPUTED_VALUE"""),0)</f>
        <v>0</v>
      </c>
      <c r="AA98" s="2">
        <f ca="1">IFERROR(__xludf.DUMMYFUNCTION("""COMPUTED_VALUE"""),0)</f>
        <v>0</v>
      </c>
      <c r="AB98" s="2">
        <f ca="1">IFERROR(__xludf.DUMMYFUNCTION("""COMPUTED_VALUE"""),0)</f>
        <v>0</v>
      </c>
      <c r="AC98" s="2">
        <f ca="1">IFERROR(__xludf.DUMMYFUNCTION("""COMPUTED_VALUE"""),0)</f>
        <v>0</v>
      </c>
      <c r="AD98" s="2">
        <f ca="1">IFERROR(__xludf.DUMMYFUNCTION("""COMPUTED_VALUE"""),0)</f>
        <v>0</v>
      </c>
      <c r="AE98" s="2">
        <f ca="1">IFERROR(__xludf.DUMMYFUNCTION("""COMPUTED_VALUE"""),0)</f>
        <v>0</v>
      </c>
      <c r="AF98" s="2">
        <f ca="1">IFERROR(__xludf.DUMMYFUNCTION("""COMPUTED_VALUE"""),0)</f>
        <v>0</v>
      </c>
      <c r="AG98" s="2">
        <f ca="1">IFERROR(__xludf.DUMMYFUNCTION("""COMPUTED_VALUE"""),0)</f>
        <v>0</v>
      </c>
      <c r="AH98" s="2">
        <f ca="1">IFERROR(__xludf.DUMMYFUNCTION("""COMPUTED_VALUE"""),0)</f>
        <v>0</v>
      </c>
      <c r="AI98" s="2">
        <f ca="1">IFERROR(__xludf.DUMMYFUNCTION("""COMPUTED_VALUE"""),0)</f>
        <v>0</v>
      </c>
      <c r="AJ98" s="2">
        <f ca="1">IFERROR(__xludf.DUMMYFUNCTION("""COMPUTED_VALUE"""),0)</f>
        <v>0</v>
      </c>
      <c r="AK98" s="2">
        <f ca="1">IFERROR(__xludf.DUMMYFUNCTION("""COMPUTED_VALUE"""),0)</f>
        <v>0</v>
      </c>
      <c r="AL98" s="2">
        <f ca="1">IFERROR(__xludf.DUMMYFUNCTION("""COMPUTED_VALUE"""),0)</f>
        <v>0</v>
      </c>
      <c r="AM98" s="2">
        <f ca="1">IFERROR(__xludf.DUMMYFUNCTION("""COMPUTED_VALUE"""),0)</f>
        <v>0</v>
      </c>
      <c r="AN98" s="2">
        <f ca="1">IFERROR(__xludf.DUMMYFUNCTION("""COMPUTED_VALUE"""),0)</f>
        <v>0</v>
      </c>
      <c r="AO98" s="2">
        <f ca="1">IFERROR(__xludf.DUMMYFUNCTION("""COMPUTED_VALUE"""),0)</f>
        <v>0</v>
      </c>
      <c r="AP98" s="2">
        <f ca="1">IFERROR(__xludf.DUMMYFUNCTION("""COMPUTED_VALUE"""),0)</f>
        <v>0</v>
      </c>
      <c r="AQ98" s="2">
        <f ca="1">IFERROR(__xludf.DUMMYFUNCTION("""COMPUTED_VALUE"""),0)</f>
        <v>0</v>
      </c>
      <c r="AR98" s="2">
        <f ca="1">IFERROR(__xludf.DUMMYFUNCTION("""COMPUTED_VALUE"""),0)</f>
        <v>0</v>
      </c>
      <c r="AS98" s="2">
        <f ca="1">IFERROR(__xludf.DUMMYFUNCTION("""COMPUTED_VALUE"""),0)</f>
        <v>0</v>
      </c>
      <c r="AT98" s="2">
        <f ca="1">IFERROR(__xludf.DUMMYFUNCTION("""COMPUTED_VALUE"""),0)</f>
        <v>0</v>
      </c>
      <c r="AU98" s="2">
        <f ca="1">IFERROR(__xludf.DUMMYFUNCTION("""COMPUTED_VALUE"""),0)</f>
        <v>0</v>
      </c>
    </row>
    <row r="99" spans="1:47" ht="12.5" x14ac:dyDescent="0.25">
      <c r="A99" s="2" t="str">
        <f ca="1">IFERROR(__xludf.DUMMYFUNCTION("""COMPUTED_VALUE"""),"")</f>
        <v/>
      </c>
      <c r="B99" s="2" t="str">
        <f ca="1">IFERROR(__xludf.DUMMYFUNCTION("""COMPUTED_VALUE"""),"North Macedonia")</f>
        <v>North Macedonia</v>
      </c>
      <c r="C99" s="2">
        <f ca="1">IFERROR(__xludf.DUMMYFUNCTION("""COMPUTED_VALUE"""),41.6086)</f>
        <v>41.608600000000003</v>
      </c>
      <c r="D99" s="2">
        <f ca="1">IFERROR(__xludf.DUMMYFUNCTION("""COMPUTED_VALUE"""),21.7453)</f>
        <v>21.7453</v>
      </c>
      <c r="E99" s="2">
        <f ca="1">IFERROR(__xludf.DUMMYFUNCTION("""COMPUTED_VALUE"""),0)</f>
        <v>0</v>
      </c>
      <c r="F99" s="2">
        <f ca="1">IFERROR(__xludf.DUMMYFUNCTION("""COMPUTED_VALUE"""),0)</f>
        <v>0</v>
      </c>
      <c r="G99" s="2">
        <f ca="1">IFERROR(__xludf.DUMMYFUNCTION("""COMPUTED_VALUE"""),0)</f>
        <v>0</v>
      </c>
      <c r="H99" s="2">
        <f ca="1">IFERROR(__xludf.DUMMYFUNCTION("""COMPUTED_VALUE"""),0)</f>
        <v>0</v>
      </c>
      <c r="I99" s="2">
        <f ca="1">IFERROR(__xludf.DUMMYFUNCTION("""COMPUTED_VALUE"""),0)</f>
        <v>0</v>
      </c>
      <c r="J99" s="2">
        <f ca="1">IFERROR(__xludf.DUMMYFUNCTION("""COMPUTED_VALUE"""),0)</f>
        <v>0</v>
      </c>
      <c r="K99" s="2">
        <f ca="1">IFERROR(__xludf.DUMMYFUNCTION("""COMPUTED_VALUE"""),0)</f>
        <v>0</v>
      </c>
      <c r="L99" s="2">
        <f ca="1">IFERROR(__xludf.DUMMYFUNCTION("""COMPUTED_VALUE"""),0)</f>
        <v>0</v>
      </c>
      <c r="M99" s="2">
        <f ca="1">IFERROR(__xludf.DUMMYFUNCTION("""COMPUTED_VALUE"""),0)</f>
        <v>0</v>
      </c>
      <c r="N99" s="2">
        <f ca="1">IFERROR(__xludf.DUMMYFUNCTION("""COMPUTED_VALUE"""),0)</f>
        <v>0</v>
      </c>
      <c r="O99" s="2">
        <f ca="1">IFERROR(__xludf.DUMMYFUNCTION("""COMPUTED_VALUE"""),0)</f>
        <v>0</v>
      </c>
      <c r="P99" s="2">
        <f ca="1">IFERROR(__xludf.DUMMYFUNCTION("""COMPUTED_VALUE"""),0)</f>
        <v>0</v>
      </c>
      <c r="Q99" s="2">
        <f ca="1">IFERROR(__xludf.DUMMYFUNCTION("""COMPUTED_VALUE"""),0)</f>
        <v>0</v>
      </c>
      <c r="R99" s="2">
        <f ca="1">IFERROR(__xludf.DUMMYFUNCTION("""COMPUTED_VALUE"""),0)</f>
        <v>0</v>
      </c>
      <c r="S99" s="2">
        <f ca="1">IFERROR(__xludf.DUMMYFUNCTION("""COMPUTED_VALUE"""),0)</f>
        <v>0</v>
      </c>
      <c r="T99" s="2">
        <f ca="1">IFERROR(__xludf.DUMMYFUNCTION("""COMPUTED_VALUE"""),0)</f>
        <v>0</v>
      </c>
      <c r="U99" s="2">
        <f ca="1">IFERROR(__xludf.DUMMYFUNCTION("""COMPUTED_VALUE"""),0)</f>
        <v>0</v>
      </c>
      <c r="V99" s="2">
        <f ca="1">IFERROR(__xludf.DUMMYFUNCTION("""COMPUTED_VALUE"""),0)</f>
        <v>0</v>
      </c>
      <c r="W99" s="2">
        <f ca="1">IFERROR(__xludf.DUMMYFUNCTION("""COMPUTED_VALUE"""),0)</f>
        <v>0</v>
      </c>
      <c r="X99" s="2">
        <f ca="1">IFERROR(__xludf.DUMMYFUNCTION("""COMPUTED_VALUE"""),0)</f>
        <v>0</v>
      </c>
      <c r="Y99" s="2">
        <f ca="1">IFERROR(__xludf.DUMMYFUNCTION("""COMPUTED_VALUE"""),0)</f>
        <v>0</v>
      </c>
      <c r="Z99" s="2">
        <f ca="1">IFERROR(__xludf.DUMMYFUNCTION("""COMPUTED_VALUE"""),0)</f>
        <v>0</v>
      </c>
      <c r="AA99" s="2">
        <f ca="1">IFERROR(__xludf.DUMMYFUNCTION("""COMPUTED_VALUE"""),0)</f>
        <v>0</v>
      </c>
      <c r="AB99" s="2">
        <f ca="1">IFERROR(__xludf.DUMMYFUNCTION("""COMPUTED_VALUE"""),0)</f>
        <v>0</v>
      </c>
      <c r="AC99" s="2">
        <f ca="1">IFERROR(__xludf.DUMMYFUNCTION("""COMPUTED_VALUE"""),0)</f>
        <v>0</v>
      </c>
      <c r="AD99" s="2">
        <f ca="1">IFERROR(__xludf.DUMMYFUNCTION("""COMPUTED_VALUE"""),0)</f>
        <v>0</v>
      </c>
      <c r="AE99" s="2">
        <f ca="1">IFERROR(__xludf.DUMMYFUNCTION("""COMPUTED_VALUE"""),0)</f>
        <v>0</v>
      </c>
      <c r="AF99" s="2">
        <f ca="1">IFERROR(__xludf.DUMMYFUNCTION("""COMPUTED_VALUE"""),0)</f>
        <v>0</v>
      </c>
      <c r="AG99" s="2">
        <f ca="1">IFERROR(__xludf.DUMMYFUNCTION("""COMPUTED_VALUE"""),0)</f>
        <v>0</v>
      </c>
      <c r="AH99" s="2">
        <f ca="1">IFERROR(__xludf.DUMMYFUNCTION("""COMPUTED_VALUE"""),0)</f>
        <v>0</v>
      </c>
      <c r="AI99" s="2">
        <f ca="1">IFERROR(__xludf.DUMMYFUNCTION("""COMPUTED_VALUE"""),0)</f>
        <v>0</v>
      </c>
      <c r="AJ99" s="2">
        <f ca="1">IFERROR(__xludf.DUMMYFUNCTION("""COMPUTED_VALUE"""),0)</f>
        <v>0</v>
      </c>
      <c r="AK99" s="2">
        <f ca="1">IFERROR(__xludf.DUMMYFUNCTION("""COMPUTED_VALUE"""),0)</f>
        <v>0</v>
      </c>
      <c r="AL99" s="2">
        <f ca="1">IFERROR(__xludf.DUMMYFUNCTION("""COMPUTED_VALUE"""),0)</f>
        <v>0</v>
      </c>
      <c r="AM99" s="2">
        <f ca="1">IFERROR(__xludf.DUMMYFUNCTION("""COMPUTED_VALUE"""),0)</f>
        <v>0</v>
      </c>
      <c r="AN99" s="2">
        <f ca="1">IFERROR(__xludf.DUMMYFUNCTION("""COMPUTED_VALUE"""),0)</f>
        <v>0</v>
      </c>
      <c r="AO99" s="2">
        <f ca="1">IFERROR(__xludf.DUMMYFUNCTION("""COMPUTED_VALUE"""),0)</f>
        <v>0</v>
      </c>
      <c r="AP99" s="2">
        <f ca="1">IFERROR(__xludf.DUMMYFUNCTION("""COMPUTED_VALUE"""),0)</f>
        <v>0</v>
      </c>
      <c r="AQ99" s="2">
        <f ca="1">IFERROR(__xludf.DUMMYFUNCTION("""COMPUTED_VALUE"""),0)</f>
        <v>0</v>
      </c>
      <c r="AR99" s="2">
        <f ca="1">IFERROR(__xludf.DUMMYFUNCTION("""COMPUTED_VALUE"""),0)</f>
        <v>0</v>
      </c>
      <c r="AS99" s="2">
        <f ca="1">IFERROR(__xludf.DUMMYFUNCTION("""COMPUTED_VALUE"""),0)</f>
        <v>0</v>
      </c>
      <c r="AT99" s="2">
        <f ca="1">IFERROR(__xludf.DUMMYFUNCTION("""COMPUTED_VALUE"""),0)</f>
        <v>0</v>
      </c>
      <c r="AU99" s="2">
        <f ca="1">IFERROR(__xludf.DUMMYFUNCTION("""COMPUTED_VALUE"""),0)</f>
        <v>0</v>
      </c>
    </row>
    <row r="100" spans="1:47" ht="12.5" x14ac:dyDescent="0.25">
      <c r="A100" s="2" t="str">
        <f ca="1">IFERROR(__xludf.DUMMYFUNCTION("""COMPUTED_VALUE"""),"")</f>
        <v/>
      </c>
      <c r="B100" s="2" t="str">
        <f ca="1">IFERROR(__xludf.DUMMYFUNCTION("""COMPUTED_VALUE"""),"Norway")</f>
        <v>Norway</v>
      </c>
      <c r="C100" s="2">
        <f ca="1">IFERROR(__xludf.DUMMYFUNCTION("""COMPUTED_VALUE"""),60.472)</f>
        <v>60.472000000000001</v>
      </c>
      <c r="D100" s="2">
        <f ca="1">IFERROR(__xludf.DUMMYFUNCTION("""COMPUTED_VALUE"""),8.4689)</f>
        <v>8.4688999999999997</v>
      </c>
      <c r="E100" s="2">
        <f ca="1">IFERROR(__xludf.DUMMYFUNCTION("""COMPUTED_VALUE"""),0)</f>
        <v>0</v>
      </c>
      <c r="F100" s="2">
        <f ca="1">IFERROR(__xludf.DUMMYFUNCTION("""COMPUTED_VALUE"""),0)</f>
        <v>0</v>
      </c>
      <c r="G100" s="2">
        <f ca="1">IFERROR(__xludf.DUMMYFUNCTION("""COMPUTED_VALUE"""),0)</f>
        <v>0</v>
      </c>
      <c r="H100" s="2">
        <f ca="1">IFERROR(__xludf.DUMMYFUNCTION("""COMPUTED_VALUE"""),0)</f>
        <v>0</v>
      </c>
      <c r="I100" s="2">
        <f ca="1">IFERROR(__xludf.DUMMYFUNCTION("""COMPUTED_VALUE"""),0)</f>
        <v>0</v>
      </c>
      <c r="J100" s="2">
        <f ca="1">IFERROR(__xludf.DUMMYFUNCTION("""COMPUTED_VALUE"""),0)</f>
        <v>0</v>
      </c>
      <c r="K100" s="2">
        <f ca="1">IFERROR(__xludf.DUMMYFUNCTION("""COMPUTED_VALUE"""),0)</f>
        <v>0</v>
      </c>
      <c r="L100" s="2">
        <f ca="1">IFERROR(__xludf.DUMMYFUNCTION("""COMPUTED_VALUE"""),0)</f>
        <v>0</v>
      </c>
      <c r="M100" s="2">
        <f ca="1">IFERROR(__xludf.DUMMYFUNCTION("""COMPUTED_VALUE"""),0)</f>
        <v>0</v>
      </c>
      <c r="N100" s="2">
        <f ca="1">IFERROR(__xludf.DUMMYFUNCTION("""COMPUTED_VALUE"""),0)</f>
        <v>0</v>
      </c>
      <c r="O100" s="2">
        <f ca="1">IFERROR(__xludf.DUMMYFUNCTION("""COMPUTED_VALUE"""),0)</f>
        <v>0</v>
      </c>
      <c r="P100" s="2">
        <f ca="1">IFERROR(__xludf.DUMMYFUNCTION("""COMPUTED_VALUE"""),0)</f>
        <v>0</v>
      </c>
      <c r="Q100" s="2">
        <f ca="1">IFERROR(__xludf.DUMMYFUNCTION("""COMPUTED_VALUE"""),0)</f>
        <v>0</v>
      </c>
      <c r="R100" s="2">
        <f ca="1">IFERROR(__xludf.DUMMYFUNCTION("""COMPUTED_VALUE"""),0)</f>
        <v>0</v>
      </c>
      <c r="S100" s="2">
        <f ca="1">IFERROR(__xludf.DUMMYFUNCTION("""COMPUTED_VALUE"""),0)</f>
        <v>0</v>
      </c>
      <c r="T100" s="2">
        <f ca="1">IFERROR(__xludf.DUMMYFUNCTION("""COMPUTED_VALUE"""),0)</f>
        <v>0</v>
      </c>
      <c r="U100" s="2">
        <f ca="1">IFERROR(__xludf.DUMMYFUNCTION("""COMPUTED_VALUE"""),0)</f>
        <v>0</v>
      </c>
      <c r="V100" s="2">
        <f ca="1">IFERROR(__xludf.DUMMYFUNCTION("""COMPUTED_VALUE"""),0)</f>
        <v>0</v>
      </c>
      <c r="W100" s="2">
        <f ca="1">IFERROR(__xludf.DUMMYFUNCTION("""COMPUTED_VALUE"""),0)</f>
        <v>0</v>
      </c>
      <c r="X100" s="2">
        <f ca="1">IFERROR(__xludf.DUMMYFUNCTION("""COMPUTED_VALUE"""),0)</f>
        <v>0</v>
      </c>
      <c r="Y100" s="2">
        <f ca="1">IFERROR(__xludf.DUMMYFUNCTION("""COMPUTED_VALUE"""),0)</f>
        <v>0</v>
      </c>
      <c r="Z100" s="2">
        <f ca="1">IFERROR(__xludf.DUMMYFUNCTION("""COMPUTED_VALUE"""),0)</f>
        <v>0</v>
      </c>
      <c r="AA100" s="2">
        <f ca="1">IFERROR(__xludf.DUMMYFUNCTION("""COMPUTED_VALUE"""),0)</f>
        <v>0</v>
      </c>
      <c r="AB100" s="2">
        <f ca="1">IFERROR(__xludf.DUMMYFUNCTION("""COMPUTED_VALUE"""),0)</f>
        <v>0</v>
      </c>
      <c r="AC100" s="2">
        <f ca="1">IFERROR(__xludf.DUMMYFUNCTION("""COMPUTED_VALUE"""),0)</f>
        <v>0</v>
      </c>
      <c r="AD100" s="2">
        <f ca="1">IFERROR(__xludf.DUMMYFUNCTION("""COMPUTED_VALUE"""),0)</f>
        <v>0</v>
      </c>
      <c r="AE100" s="2">
        <f ca="1">IFERROR(__xludf.DUMMYFUNCTION("""COMPUTED_VALUE"""),0)</f>
        <v>0</v>
      </c>
      <c r="AF100" s="2">
        <f ca="1">IFERROR(__xludf.DUMMYFUNCTION("""COMPUTED_VALUE"""),0)</f>
        <v>0</v>
      </c>
      <c r="AG100" s="2">
        <f ca="1">IFERROR(__xludf.DUMMYFUNCTION("""COMPUTED_VALUE"""),0)</f>
        <v>0</v>
      </c>
      <c r="AH100" s="2">
        <f ca="1">IFERROR(__xludf.DUMMYFUNCTION("""COMPUTED_VALUE"""),0)</f>
        <v>0</v>
      </c>
      <c r="AI100" s="2">
        <f ca="1">IFERROR(__xludf.DUMMYFUNCTION("""COMPUTED_VALUE"""),0)</f>
        <v>0</v>
      </c>
      <c r="AJ100" s="2">
        <f ca="1">IFERROR(__xludf.DUMMYFUNCTION("""COMPUTED_VALUE"""),0)</f>
        <v>0</v>
      </c>
      <c r="AK100" s="2">
        <f ca="1">IFERROR(__xludf.DUMMYFUNCTION("""COMPUTED_VALUE"""),0)</f>
        <v>0</v>
      </c>
      <c r="AL100" s="2">
        <f ca="1">IFERROR(__xludf.DUMMYFUNCTION("""COMPUTED_VALUE"""),0)</f>
        <v>0</v>
      </c>
      <c r="AM100" s="2">
        <f ca="1">IFERROR(__xludf.DUMMYFUNCTION("""COMPUTED_VALUE"""),0)</f>
        <v>0</v>
      </c>
      <c r="AN100" s="2">
        <f ca="1">IFERROR(__xludf.DUMMYFUNCTION("""COMPUTED_VALUE"""),0)</f>
        <v>0</v>
      </c>
      <c r="AO100" s="2">
        <f ca="1">IFERROR(__xludf.DUMMYFUNCTION("""COMPUTED_VALUE"""),0)</f>
        <v>0</v>
      </c>
      <c r="AP100" s="2">
        <f ca="1">IFERROR(__xludf.DUMMYFUNCTION("""COMPUTED_VALUE"""),0)</f>
        <v>0</v>
      </c>
      <c r="AQ100" s="2">
        <f ca="1">IFERROR(__xludf.DUMMYFUNCTION("""COMPUTED_VALUE"""),0)</f>
        <v>0</v>
      </c>
      <c r="AR100" s="2">
        <f ca="1">IFERROR(__xludf.DUMMYFUNCTION("""COMPUTED_VALUE"""),0)</f>
        <v>0</v>
      </c>
      <c r="AS100" s="2">
        <f ca="1">IFERROR(__xludf.DUMMYFUNCTION("""COMPUTED_VALUE"""),0)</f>
        <v>0</v>
      </c>
      <c r="AT100" s="2">
        <f ca="1">IFERROR(__xludf.DUMMYFUNCTION("""COMPUTED_VALUE"""),0)</f>
        <v>0</v>
      </c>
      <c r="AU100" s="2">
        <f ca="1">IFERROR(__xludf.DUMMYFUNCTION("""COMPUTED_VALUE"""),0)</f>
        <v>0</v>
      </c>
    </row>
    <row r="101" spans="1:47" ht="12.5" x14ac:dyDescent="0.25">
      <c r="A101" s="2" t="str">
        <f ca="1">IFERROR(__xludf.DUMMYFUNCTION("""COMPUTED_VALUE"""),"")</f>
        <v/>
      </c>
      <c r="B101" s="2" t="str">
        <f ca="1">IFERROR(__xludf.DUMMYFUNCTION("""COMPUTED_VALUE"""),"Romania")</f>
        <v>Romania</v>
      </c>
      <c r="C101" s="2">
        <f ca="1">IFERROR(__xludf.DUMMYFUNCTION("""COMPUTED_VALUE"""),45.9432)</f>
        <v>45.943199999999997</v>
      </c>
      <c r="D101" s="2">
        <f ca="1">IFERROR(__xludf.DUMMYFUNCTION("""COMPUTED_VALUE"""),24.9668)</f>
        <v>24.966799999999999</v>
      </c>
      <c r="E101" s="2">
        <f ca="1">IFERROR(__xludf.DUMMYFUNCTION("""COMPUTED_VALUE"""),0)</f>
        <v>0</v>
      </c>
      <c r="F101" s="2">
        <f ca="1">IFERROR(__xludf.DUMMYFUNCTION("""COMPUTED_VALUE"""),0)</f>
        <v>0</v>
      </c>
      <c r="G101" s="2">
        <f ca="1">IFERROR(__xludf.DUMMYFUNCTION("""COMPUTED_VALUE"""),0)</f>
        <v>0</v>
      </c>
      <c r="H101" s="2">
        <f ca="1">IFERROR(__xludf.DUMMYFUNCTION("""COMPUTED_VALUE"""),0)</f>
        <v>0</v>
      </c>
      <c r="I101" s="2">
        <f ca="1">IFERROR(__xludf.DUMMYFUNCTION("""COMPUTED_VALUE"""),0)</f>
        <v>0</v>
      </c>
      <c r="J101" s="2">
        <f ca="1">IFERROR(__xludf.DUMMYFUNCTION("""COMPUTED_VALUE"""),0)</f>
        <v>0</v>
      </c>
      <c r="K101" s="2">
        <f ca="1">IFERROR(__xludf.DUMMYFUNCTION("""COMPUTED_VALUE"""),0)</f>
        <v>0</v>
      </c>
      <c r="L101" s="2">
        <f ca="1">IFERROR(__xludf.DUMMYFUNCTION("""COMPUTED_VALUE"""),0)</f>
        <v>0</v>
      </c>
      <c r="M101" s="2">
        <f ca="1">IFERROR(__xludf.DUMMYFUNCTION("""COMPUTED_VALUE"""),0)</f>
        <v>0</v>
      </c>
      <c r="N101" s="2">
        <f ca="1">IFERROR(__xludf.DUMMYFUNCTION("""COMPUTED_VALUE"""),0)</f>
        <v>0</v>
      </c>
      <c r="O101" s="2">
        <f ca="1">IFERROR(__xludf.DUMMYFUNCTION("""COMPUTED_VALUE"""),0)</f>
        <v>0</v>
      </c>
      <c r="P101" s="2">
        <f ca="1">IFERROR(__xludf.DUMMYFUNCTION("""COMPUTED_VALUE"""),0)</f>
        <v>0</v>
      </c>
      <c r="Q101" s="2">
        <f ca="1">IFERROR(__xludf.DUMMYFUNCTION("""COMPUTED_VALUE"""),0)</f>
        <v>0</v>
      </c>
      <c r="R101" s="2">
        <f ca="1">IFERROR(__xludf.DUMMYFUNCTION("""COMPUTED_VALUE"""),0)</f>
        <v>0</v>
      </c>
      <c r="S101" s="2">
        <f ca="1">IFERROR(__xludf.DUMMYFUNCTION("""COMPUTED_VALUE"""),0)</f>
        <v>0</v>
      </c>
      <c r="T101" s="2">
        <f ca="1">IFERROR(__xludf.DUMMYFUNCTION("""COMPUTED_VALUE"""),0)</f>
        <v>0</v>
      </c>
      <c r="U101" s="2">
        <f ca="1">IFERROR(__xludf.DUMMYFUNCTION("""COMPUTED_VALUE"""),0)</f>
        <v>0</v>
      </c>
      <c r="V101" s="2">
        <f ca="1">IFERROR(__xludf.DUMMYFUNCTION("""COMPUTED_VALUE"""),0)</f>
        <v>0</v>
      </c>
      <c r="W101" s="2">
        <f ca="1">IFERROR(__xludf.DUMMYFUNCTION("""COMPUTED_VALUE"""),0)</f>
        <v>0</v>
      </c>
      <c r="X101" s="2">
        <f ca="1">IFERROR(__xludf.DUMMYFUNCTION("""COMPUTED_VALUE"""),0)</f>
        <v>0</v>
      </c>
      <c r="Y101" s="2">
        <f ca="1">IFERROR(__xludf.DUMMYFUNCTION("""COMPUTED_VALUE"""),0)</f>
        <v>0</v>
      </c>
      <c r="Z101" s="2">
        <f ca="1">IFERROR(__xludf.DUMMYFUNCTION("""COMPUTED_VALUE"""),0)</f>
        <v>0</v>
      </c>
      <c r="AA101" s="2">
        <f ca="1">IFERROR(__xludf.DUMMYFUNCTION("""COMPUTED_VALUE"""),0)</f>
        <v>0</v>
      </c>
      <c r="AB101" s="2">
        <f ca="1">IFERROR(__xludf.DUMMYFUNCTION("""COMPUTED_VALUE"""),0)</f>
        <v>0</v>
      </c>
      <c r="AC101" s="2">
        <f ca="1">IFERROR(__xludf.DUMMYFUNCTION("""COMPUTED_VALUE"""),0)</f>
        <v>0</v>
      </c>
      <c r="AD101" s="2">
        <f ca="1">IFERROR(__xludf.DUMMYFUNCTION("""COMPUTED_VALUE"""),0)</f>
        <v>0</v>
      </c>
      <c r="AE101" s="2">
        <f ca="1">IFERROR(__xludf.DUMMYFUNCTION("""COMPUTED_VALUE"""),0)</f>
        <v>0</v>
      </c>
      <c r="AF101" s="2">
        <f ca="1">IFERROR(__xludf.DUMMYFUNCTION("""COMPUTED_VALUE"""),0)</f>
        <v>0</v>
      </c>
      <c r="AG101" s="2">
        <f ca="1">IFERROR(__xludf.DUMMYFUNCTION("""COMPUTED_VALUE"""),0)</f>
        <v>0</v>
      </c>
      <c r="AH101" s="2">
        <f ca="1">IFERROR(__xludf.DUMMYFUNCTION("""COMPUTED_VALUE"""),0)</f>
        <v>0</v>
      </c>
      <c r="AI101" s="2">
        <f ca="1">IFERROR(__xludf.DUMMYFUNCTION("""COMPUTED_VALUE"""),0)</f>
        <v>0</v>
      </c>
      <c r="AJ101" s="2">
        <f ca="1">IFERROR(__xludf.DUMMYFUNCTION("""COMPUTED_VALUE"""),0)</f>
        <v>0</v>
      </c>
      <c r="AK101" s="2">
        <f ca="1">IFERROR(__xludf.DUMMYFUNCTION("""COMPUTED_VALUE"""),0)</f>
        <v>0</v>
      </c>
      <c r="AL101" s="2">
        <f ca="1">IFERROR(__xludf.DUMMYFUNCTION("""COMPUTED_VALUE"""),0)</f>
        <v>0</v>
      </c>
      <c r="AM101" s="2">
        <f ca="1">IFERROR(__xludf.DUMMYFUNCTION("""COMPUTED_VALUE"""),0)</f>
        <v>0</v>
      </c>
      <c r="AN101" s="2">
        <f ca="1">IFERROR(__xludf.DUMMYFUNCTION("""COMPUTED_VALUE"""),0)</f>
        <v>0</v>
      </c>
      <c r="AO101" s="2">
        <f ca="1">IFERROR(__xludf.DUMMYFUNCTION("""COMPUTED_VALUE"""),0)</f>
        <v>0</v>
      </c>
      <c r="AP101" s="2">
        <f ca="1">IFERROR(__xludf.DUMMYFUNCTION("""COMPUTED_VALUE"""),0)</f>
        <v>0</v>
      </c>
      <c r="AQ101" s="2">
        <f ca="1">IFERROR(__xludf.DUMMYFUNCTION("""COMPUTED_VALUE"""),0)</f>
        <v>0</v>
      </c>
      <c r="AR101" s="2">
        <f ca="1">IFERROR(__xludf.DUMMYFUNCTION("""COMPUTED_VALUE"""),0)</f>
        <v>0</v>
      </c>
      <c r="AS101" s="2">
        <f ca="1">IFERROR(__xludf.DUMMYFUNCTION("""COMPUTED_VALUE"""),0)</f>
        <v>0</v>
      </c>
      <c r="AT101" s="2">
        <f ca="1">IFERROR(__xludf.DUMMYFUNCTION("""COMPUTED_VALUE"""),0)</f>
        <v>0</v>
      </c>
      <c r="AU101" s="2">
        <f ca="1">IFERROR(__xludf.DUMMYFUNCTION("""COMPUTED_VALUE"""),0)</f>
        <v>0</v>
      </c>
    </row>
    <row r="102" spans="1:47" ht="12.5" x14ac:dyDescent="0.25">
      <c r="A102" s="2" t="str">
        <f ca="1">IFERROR(__xludf.DUMMYFUNCTION("""COMPUTED_VALUE"""),"")</f>
        <v/>
      </c>
      <c r="B102" s="2" t="str">
        <f ca="1">IFERROR(__xludf.DUMMYFUNCTION("""COMPUTED_VALUE"""),"Denmark")</f>
        <v>Denmark</v>
      </c>
      <c r="C102" s="2">
        <f ca="1">IFERROR(__xludf.DUMMYFUNCTION("""COMPUTED_VALUE"""),56.2639)</f>
        <v>56.2639</v>
      </c>
      <c r="D102" s="2">
        <f ca="1">IFERROR(__xludf.DUMMYFUNCTION("""COMPUTED_VALUE"""),9.5018)</f>
        <v>9.5017999999999994</v>
      </c>
      <c r="E102" s="2">
        <f ca="1">IFERROR(__xludf.DUMMYFUNCTION("""COMPUTED_VALUE"""),0)</f>
        <v>0</v>
      </c>
      <c r="F102" s="2">
        <f ca="1">IFERROR(__xludf.DUMMYFUNCTION("""COMPUTED_VALUE"""),0)</f>
        <v>0</v>
      </c>
      <c r="G102" s="2">
        <f ca="1">IFERROR(__xludf.DUMMYFUNCTION("""COMPUTED_VALUE"""),0)</f>
        <v>0</v>
      </c>
      <c r="H102" s="2">
        <f ca="1">IFERROR(__xludf.DUMMYFUNCTION("""COMPUTED_VALUE"""),0)</f>
        <v>0</v>
      </c>
      <c r="I102" s="2">
        <f ca="1">IFERROR(__xludf.DUMMYFUNCTION("""COMPUTED_VALUE"""),0)</f>
        <v>0</v>
      </c>
      <c r="J102" s="2">
        <f ca="1">IFERROR(__xludf.DUMMYFUNCTION("""COMPUTED_VALUE"""),0)</f>
        <v>0</v>
      </c>
      <c r="K102" s="2">
        <f ca="1">IFERROR(__xludf.DUMMYFUNCTION("""COMPUTED_VALUE"""),0)</f>
        <v>0</v>
      </c>
      <c r="L102" s="2">
        <f ca="1">IFERROR(__xludf.DUMMYFUNCTION("""COMPUTED_VALUE"""),0)</f>
        <v>0</v>
      </c>
      <c r="M102" s="2">
        <f ca="1">IFERROR(__xludf.DUMMYFUNCTION("""COMPUTED_VALUE"""),0)</f>
        <v>0</v>
      </c>
      <c r="N102" s="2">
        <f ca="1">IFERROR(__xludf.DUMMYFUNCTION("""COMPUTED_VALUE"""),0)</f>
        <v>0</v>
      </c>
      <c r="O102" s="2">
        <f ca="1">IFERROR(__xludf.DUMMYFUNCTION("""COMPUTED_VALUE"""),0)</f>
        <v>0</v>
      </c>
      <c r="P102" s="2">
        <f ca="1">IFERROR(__xludf.DUMMYFUNCTION("""COMPUTED_VALUE"""),0)</f>
        <v>0</v>
      </c>
      <c r="Q102" s="2">
        <f ca="1">IFERROR(__xludf.DUMMYFUNCTION("""COMPUTED_VALUE"""),0)</f>
        <v>0</v>
      </c>
      <c r="R102" s="2">
        <f ca="1">IFERROR(__xludf.DUMMYFUNCTION("""COMPUTED_VALUE"""),0)</f>
        <v>0</v>
      </c>
      <c r="S102" s="2">
        <f ca="1">IFERROR(__xludf.DUMMYFUNCTION("""COMPUTED_VALUE"""),0)</f>
        <v>0</v>
      </c>
      <c r="T102" s="2">
        <f ca="1">IFERROR(__xludf.DUMMYFUNCTION("""COMPUTED_VALUE"""),0)</f>
        <v>0</v>
      </c>
      <c r="U102" s="2">
        <f ca="1">IFERROR(__xludf.DUMMYFUNCTION("""COMPUTED_VALUE"""),0)</f>
        <v>0</v>
      </c>
      <c r="V102" s="2">
        <f ca="1">IFERROR(__xludf.DUMMYFUNCTION("""COMPUTED_VALUE"""),0)</f>
        <v>0</v>
      </c>
      <c r="W102" s="2">
        <f ca="1">IFERROR(__xludf.DUMMYFUNCTION("""COMPUTED_VALUE"""),0)</f>
        <v>0</v>
      </c>
      <c r="X102" s="2">
        <f ca="1">IFERROR(__xludf.DUMMYFUNCTION("""COMPUTED_VALUE"""),0)</f>
        <v>0</v>
      </c>
      <c r="Y102" s="2">
        <f ca="1">IFERROR(__xludf.DUMMYFUNCTION("""COMPUTED_VALUE"""),0)</f>
        <v>0</v>
      </c>
      <c r="Z102" s="2">
        <f ca="1">IFERROR(__xludf.DUMMYFUNCTION("""COMPUTED_VALUE"""),0)</f>
        <v>0</v>
      </c>
      <c r="AA102" s="2">
        <f ca="1">IFERROR(__xludf.DUMMYFUNCTION("""COMPUTED_VALUE"""),0)</f>
        <v>0</v>
      </c>
      <c r="AB102" s="2">
        <f ca="1">IFERROR(__xludf.DUMMYFUNCTION("""COMPUTED_VALUE"""),0)</f>
        <v>0</v>
      </c>
      <c r="AC102" s="2">
        <f ca="1">IFERROR(__xludf.DUMMYFUNCTION("""COMPUTED_VALUE"""),0)</f>
        <v>0</v>
      </c>
      <c r="AD102" s="2">
        <f ca="1">IFERROR(__xludf.DUMMYFUNCTION("""COMPUTED_VALUE"""),0)</f>
        <v>0</v>
      </c>
      <c r="AE102" s="2">
        <f ca="1">IFERROR(__xludf.DUMMYFUNCTION("""COMPUTED_VALUE"""),0)</f>
        <v>0</v>
      </c>
      <c r="AF102" s="2">
        <f ca="1">IFERROR(__xludf.DUMMYFUNCTION("""COMPUTED_VALUE"""),0)</f>
        <v>0</v>
      </c>
      <c r="AG102" s="2">
        <f ca="1">IFERROR(__xludf.DUMMYFUNCTION("""COMPUTED_VALUE"""),0)</f>
        <v>0</v>
      </c>
      <c r="AH102" s="2">
        <f ca="1">IFERROR(__xludf.DUMMYFUNCTION("""COMPUTED_VALUE"""),0)</f>
        <v>0</v>
      </c>
      <c r="AI102" s="2">
        <f ca="1">IFERROR(__xludf.DUMMYFUNCTION("""COMPUTED_VALUE"""),0)</f>
        <v>0</v>
      </c>
      <c r="AJ102" s="2">
        <f ca="1">IFERROR(__xludf.DUMMYFUNCTION("""COMPUTED_VALUE"""),0)</f>
        <v>0</v>
      </c>
      <c r="AK102" s="2">
        <f ca="1">IFERROR(__xludf.DUMMYFUNCTION("""COMPUTED_VALUE"""),0)</f>
        <v>0</v>
      </c>
      <c r="AL102" s="2">
        <f ca="1">IFERROR(__xludf.DUMMYFUNCTION("""COMPUTED_VALUE"""),0)</f>
        <v>0</v>
      </c>
      <c r="AM102" s="2">
        <f ca="1">IFERROR(__xludf.DUMMYFUNCTION("""COMPUTED_VALUE"""),0)</f>
        <v>0</v>
      </c>
      <c r="AN102" s="2">
        <f ca="1">IFERROR(__xludf.DUMMYFUNCTION("""COMPUTED_VALUE"""),0)</f>
        <v>0</v>
      </c>
      <c r="AO102" s="2">
        <f ca="1">IFERROR(__xludf.DUMMYFUNCTION("""COMPUTED_VALUE"""),0)</f>
        <v>0</v>
      </c>
      <c r="AP102" s="2">
        <f ca="1">IFERROR(__xludf.DUMMYFUNCTION("""COMPUTED_VALUE"""),0)</f>
        <v>0</v>
      </c>
      <c r="AQ102" s="2">
        <f ca="1">IFERROR(__xludf.DUMMYFUNCTION("""COMPUTED_VALUE"""),0)</f>
        <v>0</v>
      </c>
      <c r="AR102" s="2">
        <f ca="1">IFERROR(__xludf.DUMMYFUNCTION("""COMPUTED_VALUE"""),0)</f>
        <v>0</v>
      </c>
      <c r="AS102" s="2">
        <f ca="1">IFERROR(__xludf.DUMMYFUNCTION("""COMPUTED_VALUE"""),0)</f>
        <v>0</v>
      </c>
      <c r="AT102" s="2">
        <f ca="1">IFERROR(__xludf.DUMMYFUNCTION("""COMPUTED_VALUE"""),0)</f>
        <v>0</v>
      </c>
      <c r="AU102" s="2">
        <f ca="1">IFERROR(__xludf.DUMMYFUNCTION("""COMPUTED_VALUE"""),0)</f>
        <v>0</v>
      </c>
    </row>
    <row r="103" spans="1:47" ht="12.5" x14ac:dyDescent="0.25">
      <c r="A103" s="2" t="str">
        <f ca="1">IFERROR(__xludf.DUMMYFUNCTION("""COMPUTED_VALUE"""),"")</f>
        <v/>
      </c>
      <c r="B103" s="2" t="str">
        <f ca="1">IFERROR(__xludf.DUMMYFUNCTION("""COMPUTED_VALUE"""),"Estonia")</f>
        <v>Estonia</v>
      </c>
      <c r="C103" s="2">
        <f ca="1">IFERROR(__xludf.DUMMYFUNCTION("""COMPUTED_VALUE"""),58.5953)</f>
        <v>58.595300000000002</v>
      </c>
      <c r="D103" s="2">
        <f ca="1">IFERROR(__xludf.DUMMYFUNCTION("""COMPUTED_VALUE"""),25.0136)</f>
        <v>25.0136</v>
      </c>
      <c r="E103" s="2">
        <f ca="1">IFERROR(__xludf.DUMMYFUNCTION("""COMPUTED_VALUE"""),0)</f>
        <v>0</v>
      </c>
      <c r="F103" s="2">
        <f ca="1">IFERROR(__xludf.DUMMYFUNCTION("""COMPUTED_VALUE"""),0)</f>
        <v>0</v>
      </c>
      <c r="G103" s="2">
        <f ca="1">IFERROR(__xludf.DUMMYFUNCTION("""COMPUTED_VALUE"""),0)</f>
        <v>0</v>
      </c>
      <c r="H103" s="2">
        <f ca="1">IFERROR(__xludf.DUMMYFUNCTION("""COMPUTED_VALUE"""),0)</f>
        <v>0</v>
      </c>
      <c r="I103" s="2">
        <f ca="1">IFERROR(__xludf.DUMMYFUNCTION("""COMPUTED_VALUE"""),0)</f>
        <v>0</v>
      </c>
      <c r="J103" s="2">
        <f ca="1">IFERROR(__xludf.DUMMYFUNCTION("""COMPUTED_VALUE"""),0)</f>
        <v>0</v>
      </c>
      <c r="K103" s="2">
        <f ca="1">IFERROR(__xludf.DUMMYFUNCTION("""COMPUTED_VALUE"""),0)</f>
        <v>0</v>
      </c>
      <c r="L103" s="2">
        <f ca="1">IFERROR(__xludf.DUMMYFUNCTION("""COMPUTED_VALUE"""),0)</f>
        <v>0</v>
      </c>
      <c r="M103" s="2">
        <f ca="1">IFERROR(__xludf.DUMMYFUNCTION("""COMPUTED_VALUE"""),0)</f>
        <v>0</v>
      </c>
      <c r="N103" s="2">
        <f ca="1">IFERROR(__xludf.DUMMYFUNCTION("""COMPUTED_VALUE"""),0)</f>
        <v>0</v>
      </c>
      <c r="O103" s="2">
        <f ca="1">IFERROR(__xludf.DUMMYFUNCTION("""COMPUTED_VALUE"""),0)</f>
        <v>0</v>
      </c>
      <c r="P103" s="2">
        <f ca="1">IFERROR(__xludf.DUMMYFUNCTION("""COMPUTED_VALUE"""),0)</f>
        <v>0</v>
      </c>
      <c r="Q103" s="2">
        <f ca="1">IFERROR(__xludf.DUMMYFUNCTION("""COMPUTED_VALUE"""),0)</f>
        <v>0</v>
      </c>
      <c r="R103" s="2">
        <f ca="1">IFERROR(__xludf.DUMMYFUNCTION("""COMPUTED_VALUE"""),0)</f>
        <v>0</v>
      </c>
      <c r="S103" s="2">
        <f ca="1">IFERROR(__xludf.DUMMYFUNCTION("""COMPUTED_VALUE"""),0)</f>
        <v>0</v>
      </c>
      <c r="T103" s="2">
        <f ca="1">IFERROR(__xludf.DUMMYFUNCTION("""COMPUTED_VALUE"""),0)</f>
        <v>0</v>
      </c>
      <c r="U103" s="2">
        <f ca="1">IFERROR(__xludf.DUMMYFUNCTION("""COMPUTED_VALUE"""),0)</f>
        <v>0</v>
      </c>
      <c r="V103" s="2">
        <f ca="1">IFERROR(__xludf.DUMMYFUNCTION("""COMPUTED_VALUE"""),0)</f>
        <v>0</v>
      </c>
      <c r="W103" s="2">
        <f ca="1">IFERROR(__xludf.DUMMYFUNCTION("""COMPUTED_VALUE"""),0)</f>
        <v>0</v>
      </c>
      <c r="X103" s="2">
        <f ca="1">IFERROR(__xludf.DUMMYFUNCTION("""COMPUTED_VALUE"""),0)</f>
        <v>0</v>
      </c>
      <c r="Y103" s="2">
        <f ca="1">IFERROR(__xludf.DUMMYFUNCTION("""COMPUTED_VALUE"""),0)</f>
        <v>0</v>
      </c>
      <c r="Z103" s="2">
        <f ca="1">IFERROR(__xludf.DUMMYFUNCTION("""COMPUTED_VALUE"""),0)</f>
        <v>0</v>
      </c>
      <c r="AA103" s="2">
        <f ca="1">IFERROR(__xludf.DUMMYFUNCTION("""COMPUTED_VALUE"""),0)</f>
        <v>0</v>
      </c>
      <c r="AB103" s="2">
        <f ca="1">IFERROR(__xludf.DUMMYFUNCTION("""COMPUTED_VALUE"""),0)</f>
        <v>0</v>
      </c>
      <c r="AC103" s="2">
        <f ca="1">IFERROR(__xludf.DUMMYFUNCTION("""COMPUTED_VALUE"""),0)</f>
        <v>0</v>
      </c>
      <c r="AD103" s="2">
        <f ca="1">IFERROR(__xludf.DUMMYFUNCTION("""COMPUTED_VALUE"""),0)</f>
        <v>0</v>
      </c>
      <c r="AE103" s="2">
        <f ca="1">IFERROR(__xludf.DUMMYFUNCTION("""COMPUTED_VALUE"""),0)</f>
        <v>0</v>
      </c>
      <c r="AF103" s="2">
        <f ca="1">IFERROR(__xludf.DUMMYFUNCTION("""COMPUTED_VALUE"""),0)</f>
        <v>0</v>
      </c>
      <c r="AG103" s="2">
        <f ca="1">IFERROR(__xludf.DUMMYFUNCTION("""COMPUTED_VALUE"""),0)</f>
        <v>0</v>
      </c>
      <c r="AH103" s="2">
        <f ca="1">IFERROR(__xludf.DUMMYFUNCTION("""COMPUTED_VALUE"""),0)</f>
        <v>0</v>
      </c>
      <c r="AI103" s="2">
        <f ca="1">IFERROR(__xludf.DUMMYFUNCTION("""COMPUTED_VALUE"""),0)</f>
        <v>0</v>
      </c>
      <c r="AJ103" s="2">
        <f ca="1">IFERROR(__xludf.DUMMYFUNCTION("""COMPUTED_VALUE"""),0)</f>
        <v>0</v>
      </c>
      <c r="AK103" s="2">
        <f ca="1">IFERROR(__xludf.DUMMYFUNCTION("""COMPUTED_VALUE"""),0)</f>
        <v>0</v>
      </c>
      <c r="AL103" s="2">
        <f ca="1">IFERROR(__xludf.DUMMYFUNCTION("""COMPUTED_VALUE"""),0)</f>
        <v>0</v>
      </c>
      <c r="AM103" s="2">
        <f ca="1">IFERROR(__xludf.DUMMYFUNCTION("""COMPUTED_VALUE"""),0)</f>
        <v>0</v>
      </c>
      <c r="AN103" s="2">
        <f ca="1">IFERROR(__xludf.DUMMYFUNCTION("""COMPUTED_VALUE"""),0)</f>
        <v>0</v>
      </c>
      <c r="AO103" s="2">
        <f ca="1">IFERROR(__xludf.DUMMYFUNCTION("""COMPUTED_VALUE"""),0)</f>
        <v>0</v>
      </c>
      <c r="AP103" s="2">
        <f ca="1">IFERROR(__xludf.DUMMYFUNCTION("""COMPUTED_VALUE"""),0)</f>
        <v>0</v>
      </c>
      <c r="AQ103" s="2">
        <f ca="1">IFERROR(__xludf.DUMMYFUNCTION("""COMPUTED_VALUE"""),0)</f>
        <v>0</v>
      </c>
      <c r="AR103" s="2">
        <f ca="1">IFERROR(__xludf.DUMMYFUNCTION("""COMPUTED_VALUE"""),0)</f>
        <v>0</v>
      </c>
      <c r="AS103" s="2">
        <f ca="1">IFERROR(__xludf.DUMMYFUNCTION("""COMPUTED_VALUE"""),0)</f>
        <v>0</v>
      </c>
      <c r="AT103" s="2">
        <f ca="1">IFERROR(__xludf.DUMMYFUNCTION("""COMPUTED_VALUE"""),0)</f>
        <v>0</v>
      </c>
      <c r="AU103" s="2">
        <f ca="1">IFERROR(__xludf.DUMMYFUNCTION("""COMPUTED_VALUE"""),0)</f>
        <v>0</v>
      </c>
    </row>
    <row r="104" spans="1:47" ht="12.5" x14ac:dyDescent="0.25">
      <c r="A104" s="2" t="str">
        <f ca="1">IFERROR(__xludf.DUMMYFUNCTION("""COMPUTED_VALUE"""),"")</f>
        <v/>
      </c>
      <c r="B104" s="2" t="str">
        <f ca="1">IFERROR(__xludf.DUMMYFUNCTION("""COMPUTED_VALUE"""),"Netherlands")</f>
        <v>Netherlands</v>
      </c>
      <c r="C104" s="2">
        <f ca="1">IFERROR(__xludf.DUMMYFUNCTION("""COMPUTED_VALUE"""),52.1326)</f>
        <v>52.132599999999996</v>
      </c>
      <c r="D104" s="2">
        <f ca="1">IFERROR(__xludf.DUMMYFUNCTION("""COMPUTED_VALUE"""),5.2913)</f>
        <v>5.2912999999999997</v>
      </c>
      <c r="E104" s="2">
        <f ca="1">IFERROR(__xludf.DUMMYFUNCTION("""COMPUTED_VALUE"""),0)</f>
        <v>0</v>
      </c>
      <c r="F104" s="2">
        <f ca="1">IFERROR(__xludf.DUMMYFUNCTION("""COMPUTED_VALUE"""),0)</f>
        <v>0</v>
      </c>
      <c r="G104" s="2">
        <f ca="1">IFERROR(__xludf.DUMMYFUNCTION("""COMPUTED_VALUE"""),0)</f>
        <v>0</v>
      </c>
      <c r="H104" s="2">
        <f ca="1">IFERROR(__xludf.DUMMYFUNCTION("""COMPUTED_VALUE"""),0)</f>
        <v>0</v>
      </c>
      <c r="I104" s="2">
        <f ca="1">IFERROR(__xludf.DUMMYFUNCTION("""COMPUTED_VALUE"""),0)</f>
        <v>0</v>
      </c>
      <c r="J104" s="2">
        <f ca="1">IFERROR(__xludf.DUMMYFUNCTION("""COMPUTED_VALUE"""),0)</f>
        <v>0</v>
      </c>
      <c r="K104" s="2">
        <f ca="1">IFERROR(__xludf.DUMMYFUNCTION("""COMPUTED_VALUE"""),0)</f>
        <v>0</v>
      </c>
      <c r="L104" s="2">
        <f ca="1">IFERROR(__xludf.DUMMYFUNCTION("""COMPUTED_VALUE"""),0)</f>
        <v>0</v>
      </c>
      <c r="M104" s="2">
        <f ca="1">IFERROR(__xludf.DUMMYFUNCTION("""COMPUTED_VALUE"""),0)</f>
        <v>0</v>
      </c>
      <c r="N104" s="2">
        <f ca="1">IFERROR(__xludf.DUMMYFUNCTION("""COMPUTED_VALUE"""),0)</f>
        <v>0</v>
      </c>
      <c r="O104" s="2">
        <f ca="1">IFERROR(__xludf.DUMMYFUNCTION("""COMPUTED_VALUE"""),0)</f>
        <v>0</v>
      </c>
      <c r="P104" s="2">
        <f ca="1">IFERROR(__xludf.DUMMYFUNCTION("""COMPUTED_VALUE"""),0)</f>
        <v>0</v>
      </c>
      <c r="Q104" s="2">
        <f ca="1">IFERROR(__xludf.DUMMYFUNCTION("""COMPUTED_VALUE"""),0)</f>
        <v>0</v>
      </c>
      <c r="R104" s="2">
        <f ca="1">IFERROR(__xludf.DUMMYFUNCTION("""COMPUTED_VALUE"""),0)</f>
        <v>0</v>
      </c>
      <c r="S104" s="2">
        <f ca="1">IFERROR(__xludf.DUMMYFUNCTION("""COMPUTED_VALUE"""),0)</f>
        <v>0</v>
      </c>
      <c r="T104" s="2">
        <f ca="1">IFERROR(__xludf.DUMMYFUNCTION("""COMPUTED_VALUE"""),0)</f>
        <v>0</v>
      </c>
      <c r="U104" s="2">
        <f ca="1">IFERROR(__xludf.DUMMYFUNCTION("""COMPUTED_VALUE"""),0)</f>
        <v>0</v>
      </c>
      <c r="V104" s="2">
        <f ca="1">IFERROR(__xludf.DUMMYFUNCTION("""COMPUTED_VALUE"""),0)</f>
        <v>0</v>
      </c>
      <c r="W104" s="2">
        <f ca="1">IFERROR(__xludf.DUMMYFUNCTION("""COMPUTED_VALUE"""),0)</f>
        <v>0</v>
      </c>
      <c r="X104" s="2">
        <f ca="1">IFERROR(__xludf.DUMMYFUNCTION("""COMPUTED_VALUE"""),0)</f>
        <v>0</v>
      </c>
      <c r="Y104" s="2">
        <f ca="1">IFERROR(__xludf.DUMMYFUNCTION("""COMPUTED_VALUE"""),0)</f>
        <v>0</v>
      </c>
      <c r="Z104" s="2">
        <f ca="1">IFERROR(__xludf.DUMMYFUNCTION("""COMPUTED_VALUE"""),0)</f>
        <v>0</v>
      </c>
      <c r="AA104" s="2">
        <f ca="1">IFERROR(__xludf.DUMMYFUNCTION("""COMPUTED_VALUE"""),0)</f>
        <v>0</v>
      </c>
      <c r="AB104" s="2">
        <f ca="1">IFERROR(__xludf.DUMMYFUNCTION("""COMPUTED_VALUE"""),0)</f>
        <v>0</v>
      </c>
      <c r="AC104" s="2">
        <f ca="1">IFERROR(__xludf.DUMMYFUNCTION("""COMPUTED_VALUE"""),0)</f>
        <v>0</v>
      </c>
      <c r="AD104" s="2">
        <f ca="1">IFERROR(__xludf.DUMMYFUNCTION("""COMPUTED_VALUE"""),0)</f>
        <v>0</v>
      </c>
      <c r="AE104" s="2">
        <f ca="1">IFERROR(__xludf.DUMMYFUNCTION("""COMPUTED_VALUE"""),0)</f>
        <v>0</v>
      </c>
      <c r="AF104" s="2">
        <f ca="1">IFERROR(__xludf.DUMMYFUNCTION("""COMPUTED_VALUE"""),0)</f>
        <v>0</v>
      </c>
      <c r="AG104" s="2">
        <f ca="1">IFERROR(__xludf.DUMMYFUNCTION("""COMPUTED_VALUE"""),0)</f>
        <v>0</v>
      </c>
      <c r="AH104" s="2">
        <f ca="1">IFERROR(__xludf.DUMMYFUNCTION("""COMPUTED_VALUE"""),0)</f>
        <v>0</v>
      </c>
      <c r="AI104" s="2">
        <f ca="1">IFERROR(__xludf.DUMMYFUNCTION("""COMPUTED_VALUE"""),0)</f>
        <v>0</v>
      </c>
      <c r="AJ104" s="2">
        <f ca="1">IFERROR(__xludf.DUMMYFUNCTION("""COMPUTED_VALUE"""),0)</f>
        <v>0</v>
      </c>
      <c r="AK104" s="2">
        <f ca="1">IFERROR(__xludf.DUMMYFUNCTION("""COMPUTED_VALUE"""),0)</f>
        <v>0</v>
      </c>
      <c r="AL104" s="2">
        <f ca="1">IFERROR(__xludf.DUMMYFUNCTION("""COMPUTED_VALUE"""),0)</f>
        <v>0</v>
      </c>
      <c r="AM104" s="2">
        <f ca="1">IFERROR(__xludf.DUMMYFUNCTION("""COMPUTED_VALUE"""),0)</f>
        <v>0</v>
      </c>
      <c r="AN104" s="2">
        <f ca="1">IFERROR(__xludf.DUMMYFUNCTION("""COMPUTED_VALUE"""),0)</f>
        <v>0</v>
      </c>
      <c r="AO104" s="2">
        <f ca="1">IFERROR(__xludf.DUMMYFUNCTION("""COMPUTED_VALUE"""),0)</f>
        <v>0</v>
      </c>
      <c r="AP104" s="2">
        <f ca="1">IFERROR(__xludf.DUMMYFUNCTION("""COMPUTED_VALUE"""),0)</f>
        <v>0</v>
      </c>
      <c r="AQ104" s="2">
        <f ca="1">IFERROR(__xludf.DUMMYFUNCTION("""COMPUTED_VALUE"""),0)</f>
        <v>0</v>
      </c>
      <c r="AR104" s="2">
        <f ca="1">IFERROR(__xludf.DUMMYFUNCTION("""COMPUTED_VALUE"""),0)</f>
        <v>0</v>
      </c>
      <c r="AS104" s="2">
        <f ca="1">IFERROR(__xludf.DUMMYFUNCTION("""COMPUTED_VALUE"""),0)</f>
        <v>0</v>
      </c>
      <c r="AT104" s="2">
        <f ca="1">IFERROR(__xludf.DUMMYFUNCTION("""COMPUTED_VALUE"""),0)</f>
        <v>0</v>
      </c>
      <c r="AU104" s="2">
        <f ca="1">IFERROR(__xludf.DUMMYFUNCTION("""COMPUTED_VALUE"""),0)</f>
        <v>0</v>
      </c>
    </row>
    <row r="105" spans="1:47" ht="12.5" x14ac:dyDescent="0.25">
      <c r="A105" s="2" t="str">
        <f ca="1">IFERROR(__xludf.DUMMYFUNCTION("""COMPUTED_VALUE"""),"")</f>
        <v/>
      </c>
      <c r="B105" s="2" t="str">
        <f ca="1">IFERROR(__xludf.DUMMYFUNCTION("""COMPUTED_VALUE"""),"San Marino")</f>
        <v>San Marino</v>
      </c>
      <c r="C105" s="2">
        <f ca="1">IFERROR(__xludf.DUMMYFUNCTION("""COMPUTED_VALUE"""),43.9424)</f>
        <v>43.942399999999999</v>
      </c>
      <c r="D105" s="2">
        <f ca="1">IFERROR(__xludf.DUMMYFUNCTION("""COMPUTED_VALUE"""),12.4578)</f>
        <v>12.457800000000001</v>
      </c>
      <c r="E105" s="2">
        <f ca="1">IFERROR(__xludf.DUMMYFUNCTION("""COMPUTED_VALUE"""),0)</f>
        <v>0</v>
      </c>
      <c r="F105" s="2">
        <f ca="1">IFERROR(__xludf.DUMMYFUNCTION("""COMPUTED_VALUE"""),0)</f>
        <v>0</v>
      </c>
      <c r="G105" s="2">
        <f ca="1">IFERROR(__xludf.DUMMYFUNCTION("""COMPUTED_VALUE"""),0)</f>
        <v>0</v>
      </c>
      <c r="H105" s="2">
        <f ca="1">IFERROR(__xludf.DUMMYFUNCTION("""COMPUTED_VALUE"""),0)</f>
        <v>0</v>
      </c>
      <c r="I105" s="2">
        <f ca="1">IFERROR(__xludf.DUMMYFUNCTION("""COMPUTED_VALUE"""),0)</f>
        <v>0</v>
      </c>
      <c r="J105" s="2">
        <f ca="1">IFERROR(__xludf.DUMMYFUNCTION("""COMPUTED_VALUE"""),0)</f>
        <v>0</v>
      </c>
      <c r="K105" s="2">
        <f ca="1">IFERROR(__xludf.DUMMYFUNCTION("""COMPUTED_VALUE"""),0)</f>
        <v>0</v>
      </c>
      <c r="L105" s="2">
        <f ca="1">IFERROR(__xludf.DUMMYFUNCTION("""COMPUTED_VALUE"""),0)</f>
        <v>0</v>
      </c>
      <c r="M105" s="2">
        <f ca="1">IFERROR(__xludf.DUMMYFUNCTION("""COMPUTED_VALUE"""),0)</f>
        <v>0</v>
      </c>
      <c r="N105" s="2">
        <f ca="1">IFERROR(__xludf.DUMMYFUNCTION("""COMPUTED_VALUE"""),0)</f>
        <v>0</v>
      </c>
      <c r="O105" s="2">
        <f ca="1">IFERROR(__xludf.DUMMYFUNCTION("""COMPUTED_VALUE"""),0)</f>
        <v>0</v>
      </c>
      <c r="P105" s="2">
        <f ca="1">IFERROR(__xludf.DUMMYFUNCTION("""COMPUTED_VALUE"""),0)</f>
        <v>0</v>
      </c>
      <c r="Q105" s="2">
        <f ca="1">IFERROR(__xludf.DUMMYFUNCTION("""COMPUTED_VALUE"""),0)</f>
        <v>0</v>
      </c>
      <c r="R105" s="2">
        <f ca="1">IFERROR(__xludf.DUMMYFUNCTION("""COMPUTED_VALUE"""),0)</f>
        <v>0</v>
      </c>
      <c r="S105" s="2">
        <f ca="1">IFERROR(__xludf.DUMMYFUNCTION("""COMPUTED_VALUE"""),0)</f>
        <v>0</v>
      </c>
      <c r="T105" s="2">
        <f ca="1">IFERROR(__xludf.DUMMYFUNCTION("""COMPUTED_VALUE"""),0)</f>
        <v>0</v>
      </c>
      <c r="U105" s="2">
        <f ca="1">IFERROR(__xludf.DUMMYFUNCTION("""COMPUTED_VALUE"""),0)</f>
        <v>0</v>
      </c>
      <c r="V105" s="2">
        <f ca="1">IFERROR(__xludf.DUMMYFUNCTION("""COMPUTED_VALUE"""),0)</f>
        <v>0</v>
      </c>
      <c r="W105" s="2">
        <f ca="1">IFERROR(__xludf.DUMMYFUNCTION("""COMPUTED_VALUE"""),0)</f>
        <v>0</v>
      </c>
      <c r="X105" s="2">
        <f ca="1">IFERROR(__xludf.DUMMYFUNCTION("""COMPUTED_VALUE"""),0)</f>
        <v>0</v>
      </c>
      <c r="Y105" s="2">
        <f ca="1">IFERROR(__xludf.DUMMYFUNCTION("""COMPUTED_VALUE"""),0)</f>
        <v>0</v>
      </c>
      <c r="Z105" s="2">
        <f ca="1">IFERROR(__xludf.DUMMYFUNCTION("""COMPUTED_VALUE"""),0)</f>
        <v>0</v>
      </c>
      <c r="AA105" s="2">
        <f ca="1">IFERROR(__xludf.DUMMYFUNCTION("""COMPUTED_VALUE"""),0)</f>
        <v>0</v>
      </c>
      <c r="AB105" s="2">
        <f ca="1">IFERROR(__xludf.DUMMYFUNCTION("""COMPUTED_VALUE"""),0)</f>
        <v>0</v>
      </c>
      <c r="AC105" s="2">
        <f ca="1">IFERROR(__xludf.DUMMYFUNCTION("""COMPUTED_VALUE"""),0)</f>
        <v>0</v>
      </c>
      <c r="AD105" s="2">
        <f ca="1">IFERROR(__xludf.DUMMYFUNCTION("""COMPUTED_VALUE"""),0)</f>
        <v>0</v>
      </c>
      <c r="AE105" s="2">
        <f ca="1">IFERROR(__xludf.DUMMYFUNCTION("""COMPUTED_VALUE"""),0)</f>
        <v>0</v>
      </c>
      <c r="AF105" s="2">
        <f ca="1">IFERROR(__xludf.DUMMYFUNCTION("""COMPUTED_VALUE"""),0)</f>
        <v>0</v>
      </c>
      <c r="AG105" s="2">
        <f ca="1">IFERROR(__xludf.DUMMYFUNCTION("""COMPUTED_VALUE"""),0)</f>
        <v>0</v>
      </c>
      <c r="AH105" s="2">
        <f ca="1">IFERROR(__xludf.DUMMYFUNCTION("""COMPUTED_VALUE"""),0)</f>
        <v>0</v>
      </c>
      <c r="AI105" s="2">
        <f ca="1">IFERROR(__xludf.DUMMYFUNCTION("""COMPUTED_VALUE"""),0)</f>
        <v>0</v>
      </c>
      <c r="AJ105" s="2">
        <f ca="1">IFERROR(__xludf.DUMMYFUNCTION("""COMPUTED_VALUE"""),0)</f>
        <v>0</v>
      </c>
      <c r="AK105" s="2">
        <f ca="1">IFERROR(__xludf.DUMMYFUNCTION("""COMPUTED_VALUE"""),0)</f>
        <v>0</v>
      </c>
      <c r="AL105" s="2">
        <f ca="1">IFERROR(__xludf.DUMMYFUNCTION("""COMPUTED_VALUE"""),0)</f>
        <v>0</v>
      </c>
      <c r="AM105" s="2">
        <f ca="1">IFERROR(__xludf.DUMMYFUNCTION("""COMPUTED_VALUE"""),0)</f>
        <v>0</v>
      </c>
      <c r="AN105" s="2">
        <f ca="1">IFERROR(__xludf.DUMMYFUNCTION("""COMPUTED_VALUE"""),0)</f>
        <v>0</v>
      </c>
      <c r="AO105" s="2">
        <f ca="1">IFERROR(__xludf.DUMMYFUNCTION("""COMPUTED_VALUE"""),0)</f>
        <v>0</v>
      </c>
      <c r="AP105" s="2">
        <f ca="1">IFERROR(__xludf.DUMMYFUNCTION("""COMPUTED_VALUE"""),0)</f>
        <v>0</v>
      </c>
      <c r="AQ105" s="2">
        <f ca="1">IFERROR(__xludf.DUMMYFUNCTION("""COMPUTED_VALUE"""),0)</f>
        <v>0</v>
      </c>
      <c r="AR105" s="2">
        <f ca="1">IFERROR(__xludf.DUMMYFUNCTION("""COMPUTED_VALUE"""),0)</f>
        <v>0</v>
      </c>
      <c r="AS105" s="2">
        <f ca="1">IFERROR(__xludf.DUMMYFUNCTION("""COMPUTED_VALUE"""),0)</f>
        <v>0</v>
      </c>
      <c r="AT105" s="2">
        <f ca="1">IFERROR(__xludf.DUMMYFUNCTION("""COMPUTED_VALUE"""),1)</f>
        <v>1</v>
      </c>
      <c r="AU105" s="2">
        <f ca="1">IFERROR(__xludf.DUMMYFUNCTION("""COMPUTED_VALUE"""),1)</f>
        <v>1</v>
      </c>
    </row>
    <row r="106" spans="1:47" ht="12.5" x14ac:dyDescent="0.25">
      <c r="A106" s="2" t="str">
        <f ca="1">IFERROR(__xludf.DUMMYFUNCTION("""COMPUTED_VALUE"""),"")</f>
        <v/>
      </c>
      <c r="B106" s="2" t="str">
        <f ca="1">IFERROR(__xludf.DUMMYFUNCTION("""COMPUTED_VALUE"""),"Belarus")</f>
        <v>Belarus</v>
      </c>
      <c r="C106" s="2">
        <f ca="1">IFERROR(__xludf.DUMMYFUNCTION("""COMPUTED_VALUE"""),53.7098)</f>
        <v>53.709800000000001</v>
      </c>
      <c r="D106" s="2">
        <f ca="1">IFERROR(__xludf.DUMMYFUNCTION("""COMPUTED_VALUE"""),27.9534)</f>
        <v>27.953399999999998</v>
      </c>
      <c r="E106" s="2">
        <f ca="1">IFERROR(__xludf.DUMMYFUNCTION("""COMPUTED_VALUE"""),0)</f>
        <v>0</v>
      </c>
      <c r="F106" s="2">
        <f ca="1">IFERROR(__xludf.DUMMYFUNCTION("""COMPUTED_VALUE"""),0)</f>
        <v>0</v>
      </c>
      <c r="G106" s="2">
        <f ca="1">IFERROR(__xludf.DUMMYFUNCTION("""COMPUTED_VALUE"""),0)</f>
        <v>0</v>
      </c>
      <c r="H106" s="2">
        <f ca="1">IFERROR(__xludf.DUMMYFUNCTION("""COMPUTED_VALUE"""),0)</f>
        <v>0</v>
      </c>
      <c r="I106" s="2">
        <f ca="1">IFERROR(__xludf.DUMMYFUNCTION("""COMPUTED_VALUE"""),0)</f>
        <v>0</v>
      </c>
      <c r="J106" s="2">
        <f ca="1">IFERROR(__xludf.DUMMYFUNCTION("""COMPUTED_VALUE"""),0)</f>
        <v>0</v>
      </c>
      <c r="K106" s="2">
        <f ca="1">IFERROR(__xludf.DUMMYFUNCTION("""COMPUTED_VALUE"""),0)</f>
        <v>0</v>
      </c>
      <c r="L106" s="2">
        <f ca="1">IFERROR(__xludf.DUMMYFUNCTION("""COMPUTED_VALUE"""),0)</f>
        <v>0</v>
      </c>
      <c r="M106" s="2">
        <f ca="1">IFERROR(__xludf.DUMMYFUNCTION("""COMPUTED_VALUE"""),0)</f>
        <v>0</v>
      </c>
      <c r="N106" s="2">
        <f ca="1">IFERROR(__xludf.DUMMYFUNCTION("""COMPUTED_VALUE"""),0)</f>
        <v>0</v>
      </c>
      <c r="O106" s="2">
        <f ca="1">IFERROR(__xludf.DUMMYFUNCTION("""COMPUTED_VALUE"""),0)</f>
        <v>0</v>
      </c>
      <c r="P106" s="2">
        <f ca="1">IFERROR(__xludf.DUMMYFUNCTION("""COMPUTED_VALUE"""),0)</f>
        <v>0</v>
      </c>
      <c r="Q106" s="2">
        <f ca="1">IFERROR(__xludf.DUMMYFUNCTION("""COMPUTED_VALUE"""),0)</f>
        <v>0</v>
      </c>
      <c r="R106" s="2">
        <f ca="1">IFERROR(__xludf.DUMMYFUNCTION("""COMPUTED_VALUE"""),0)</f>
        <v>0</v>
      </c>
      <c r="S106" s="2">
        <f ca="1">IFERROR(__xludf.DUMMYFUNCTION("""COMPUTED_VALUE"""),0)</f>
        <v>0</v>
      </c>
      <c r="T106" s="2">
        <f ca="1">IFERROR(__xludf.DUMMYFUNCTION("""COMPUTED_VALUE"""),0)</f>
        <v>0</v>
      </c>
      <c r="U106" s="2">
        <f ca="1">IFERROR(__xludf.DUMMYFUNCTION("""COMPUTED_VALUE"""),0)</f>
        <v>0</v>
      </c>
      <c r="V106" s="2">
        <f ca="1">IFERROR(__xludf.DUMMYFUNCTION("""COMPUTED_VALUE"""),0)</f>
        <v>0</v>
      </c>
      <c r="W106" s="2">
        <f ca="1">IFERROR(__xludf.DUMMYFUNCTION("""COMPUTED_VALUE"""),0)</f>
        <v>0</v>
      </c>
      <c r="X106" s="2">
        <f ca="1">IFERROR(__xludf.DUMMYFUNCTION("""COMPUTED_VALUE"""),0)</f>
        <v>0</v>
      </c>
      <c r="Y106" s="2">
        <f ca="1">IFERROR(__xludf.DUMMYFUNCTION("""COMPUTED_VALUE"""),0)</f>
        <v>0</v>
      </c>
      <c r="Z106" s="2">
        <f ca="1">IFERROR(__xludf.DUMMYFUNCTION("""COMPUTED_VALUE"""),0)</f>
        <v>0</v>
      </c>
      <c r="AA106" s="2">
        <f ca="1">IFERROR(__xludf.DUMMYFUNCTION("""COMPUTED_VALUE"""),0)</f>
        <v>0</v>
      </c>
      <c r="AB106" s="2">
        <f ca="1">IFERROR(__xludf.DUMMYFUNCTION("""COMPUTED_VALUE"""),0)</f>
        <v>0</v>
      </c>
      <c r="AC106" s="2">
        <f ca="1">IFERROR(__xludf.DUMMYFUNCTION("""COMPUTED_VALUE"""),0)</f>
        <v>0</v>
      </c>
      <c r="AD106" s="2">
        <f ca="1">IFERROR(__xludf.DUMMYFUNCTION("""COMPUTED_VALUE"""),0)</f>
        <v>0</v>
      </c>
      <c r="AE106" s="2">
        <f ca="1">IFERROR(__xludf.DUMMYFUNCTION("""COMPUTED_VALUE"""),0)</f>
        <v>0</v>
      </c>
      <c r="AF106" s="2">
        <f ca="1">IFERROR(__xludf.DUMMYFUNCTION("""COMPUTED_VALUE"""),0)</f>
        <v>0</v>
      </c>
      <c r="AG106" s="2">
        <f ca="1">IFERROR(__xludf.DUMMYFUNCTION("""COMPUTED_VALUE"""),0)</f>
        <v>0</v>
      </c>
      <c r="AH106" s="2">
        <f ca="1">IFERROR(__xludf.DUMMYFUNCTION("""COMPUTED_VALUE"""),0)</f>
        <v>0</v>
      </c>
      <c r="AI106" s="2">
        <f ca="1">IFERROR(__xludf.DUMMYFUNCTION("""COMPUTED_VALUE"""),0)</f>
        <v>0</v>
      </c>
      <c r="AJ106" s="2">
        <f ca="1">IFERROR(__xludf.DUMMYFUNCTION("""COMPUTED_VALUE"""),0)</f>
        <v>0</v>
      </c>
      <c r="AK106" s="2">
        <f ca="1">IFERROR(__xludf.DUMMYFUNCTION("""COMPUTED_VALUE"""),0)</f>
        <v>0</v>
      </c>
      <c r="AL106" s="2">
        <f ca="1">IFERROR(__xludf.DUMMYFUNCTION("""COMPUTED_VALUE"""),0)</f>
        <v>0</v>
      </c>
      <c r="AM106" s="2">
        <f ca="1">IFERROR(__xludf.DUMMYFUNCTION("""COMPUTED_VALUE"""),0)</f>
        <v>0</v>
      </c>
      <c r="AN106" s="2">
        <f ca="1">IFERROR(__xludf.DUMMYFUNCTION("""COMPUTED_VALUE"""),0)</f>
        <v>0</v>
      </c>
      <c r="AO106" s="2">
        <f ca="1">IFERROR(__xludf.DUMMYFUNCTION("""COMPUTED_VALUE"""),0)</f>
        <v>0</v>
      </c>
      <c r="AP106" s="2">
        <f ca="1">IFERROR(__xludf.DUMMYFUNCTION("""COMPUTED_VALUE"""),0)</f>
        <v>0</v>
      </c>
      <c r="AQ106" s="2">
        <f ca="1">IFERROR(__xludf.DUMMYFUNCTION("""COMPUTED_VALUE"""),0)</f>
        <v>0</v>
      </c>
      <c r="AR106" s="2">
        <f ca="1">IFERROR(__xludf.DUMMYFUNCTION("""COMPUTED_VALUE"""),0)</f>
        <v>0</v>
      </c>
      <c r="AS106" s="2">
        <f ca="1">IFERROR(__xludf.DUMMYFUNCTION("""COMPUTED_VALUE"""),0)</f>
        <v>0</v>
      </c>
      <c r="AT106" s="2">
        <f ca="1">IFERROR(__xludf.DUMMYFUNCTION("""COMPUTED_VALUE"""),0)</f>
        <v>0</v>
      </c>
      <c r="AU106" s="2">
        <f ca="1">IFERROR(__xludf.DUMMYFUNCTION("""COMPUTED_VALUE"""),0)</f>
        <v>0</v>
      </c>
    </row>
    <row r="107" spans="1:47" ht="12.5" x14ac:dyDescent="0.25">
      <c r="A107" s="2" t="str">
        <f ca="1">IFERROR(__xludf.DUMMYFUNCTION("""COMPUTED_VALUE""")," Montreal, QC")</f>
        <v xml:space="preserve"> Montreal, QC</v>
      </c>
      <c r="B107" s="2" t="str">
        <f ca="1">IFERROR(__xludf.DUMMYFUNCTION("""COMPUTED_VALUE"""),"Canada")</f>
        <v>Canada</v>
      </c>
      <c r="C107" s="2">
        <f ca="1">IFERROR(__xludf.DUMMYFUNCTION("""COMPUTED_VALUE"""),45.5017)</f>
        <v>45.5017</v>
      </c>
      <c r="D107" s="2">
        <f ca="1">IFERROR(__xludf.DUMMYFUNCTION("""COMPUTED_VALUE"""),-73.5673)</f>
        <v>-73.567300000000003</v>
      </c>
      <c r="E107" s="2">
        <f ca="1">IFERROR(__xludf.DUMMYFUNCTION("""COMPUTED_VALUE"""),0)</f>
        <v>0</v>
      </c>
      <c r="F107" s="2">
        <f ca="1">IFERROR(__xludf.DUMMYFUNCTION("""COMPUTED_VALUE"""),0)</f>
        <v>0</v>
      </c>
      <c r="G107" s="2">
        <f ca="1">IFERROR(__xludf.DUMMYFUNCTION("""COMPUTED_VALUE"""),0)</f>
        <v>0</v>
      </c>
      <c r="H107" s="2">
        <f ca="1">IFERROR(__xludf.DUMMYFUNCTION("""COMPUTED_VALUE"""),0)</f>
        <v>0</v>
      </c>
      <c r="I107" s="2">
        <f ca="1">IFERROR(__xludf.DUMMYFUNCTION("""COMPUTED_VALUE"""),0)</f>
        <v>0</v>
      </c>
      <c r="J107" s="2">
        <f ca="1">IFERROR(__xludf.DUMMYFUNCTION("""COMPUTED_VALUE"""),0)</f>
        <v>0</v>
      </c>
      <c r="K107" s="2">
        <f ca="1">IFERROR(__xludf.DUMMYFUNCTION("""COMPUTED_VALUE"""),0)</f>
        <v>0</v>
      </c>
      <c r="L107" s="2">
        <f ca="1">IFERROR(__xludf.DUMMYFUNCTION("""COMPUTED_VALUE"""),0)</f>
        <v>0</v>
      </c>
      <c r="M107" s="2">
        <f ca="1">IFERROR(__xludf.DUMMYFUNCTION("""COMPUTED_VALUE"""),0)</f>
        <v>0</v>
      </c>
      <c r="N107" s="2">
        <f ca="1">IFERROR(__xludf.DUMMYFUNCTION("""COMPUTED_VALUE"""),0)</f>
        <v>0</v>
      </c>
      <c r="O107" s="2">
        <f ca="1">IFERROR(__xludf.DUMMYFUNCTION("""COMPUTED_VALUE"""),0)</f>
        <v>0</v>
      </c>
      <c r="P107" s="2">
        <f ca="1">IFERROR(__xludf.DUMMYFUNCTION("""COMPUTED_VALUE"""),0)</f>
        <v>0</v>
      </c>
      <c r="Q107" s="2">
        <f ca="1">IFERROR(__xludf.DUMMYFUNCTION("""COMPUTED_VALUE"""),0)</f>
        <v>0</v>
      </c>
      <c r="R107" s="2">
        <f ca="1">IFERROR(__xludf.DUMMYFUNCTION("""COMPUTED_VALUE"""),0)</f>
        <v>0</v>
      </c>
      <c r="S107" s="2">
        <f ca="1">IFERROR(__xludf.DUMMYFUNCTION("""COMPUTED_VALUE"""),0)</f>
        <v>0</v>
      </c>
      <c r="T107" s="2">
        <f ca="1">IFERROR(__xludf.DUMMYFUNCTION("""COMPUTED_VALUE"""),0)</f>
        <v>0</v>
      </c>
      <c r="U107" s="2">
        <f ca="1">IFERROR(__xludf.DUMMYFUNCTION("""COMPUTED_VALUE"""),0)</f>
        <v>0</v>
      </c>
      <c r="V107" s="2">
        <f ca="1">IFERROR(__xludf.DUMMYFUNCTION("""COMPUTED_VALUE"""),0)</f>
        <v>0</v>
      </c>
      <c r="W107" s="2">
        <f ca="1">IFERROR(__xludf.DUMMYFUNCTION("""COMPUTED_VALUE"""),0)</f>
        <v>0</v>
      </c>
      <c r="X107" s="2">
        <f ca="1">IFERROR(__xludf.DUMMYFUNCTION("""COMPUTED_VALUE"""),0)</f>
        <v>0</v>
      </c>
      <c r="Y107" s="2">
        <f ca="1">IFERROR(__xludf.DUMMYFUNCTION("""COMPUTED_VALUE"""),0)</f>
        <v>0</v>
      </c>
      <c r="Z107" s="2">
        <f ca="1">IFERROR(__xludf.DUMMYFUNCTION("""COMPUTED_VALUE"""),0)</f>
        <v>0</v>
      </c>
      <c r="AA107" s="2">
        <f ca="1">IFERROR(__xludf.DUMMYFUNCTION("""COMPUTED_VALUE"""),0)</f>
        <v>0</v>
      </c>
      <c r="AB107" s="2">
        <f ca="1">IFERROR(__xludf.DUMMYFUNCTION("""COMPUTED_VALUE"""),0)</f>
        <v>0</v>
      </c>
      <c r="AC107" s="2">
        <f ca="1">IFERROR(__xludf.DUMMYFUNCTION("""COMPUTED_VALUE"""),0)</f>
        <v>0</v>
      </c>
      <c r="AD107" s="2">
        <f ca="1">IFERROR(__xludf.DUMMYFUNCTION("""COMPUTED_VALUE"""),0)</f>
        <v>0</v>
      </c>
      <c r="AE107" s="2">
        <f ca="1">IFERROR(__xludf.DUMMYFUNCTION("""COMPUTED_VALUE"""),0)</f>
        <v>0</v>
      </c>
      <c r="AF107" s="2">
        <f ca="1">IFERROR(__xludf.DUMMYFUNCTION("""COMPUTED_VALUE"""),0)</f>
        <v>0</v>
      </c>
      <c r="AG107" s="2">
        <f ca="1">IFERROR(__xludf.DUMMYFUNCTION("""COMPUTED_VALUE"""),0)</f>
        <v>0</v>
      </c>
      <c r="AH107" s="2">
        <f ca="1">IFERROR(__xludf.DUMMYFUNCTION("""COMPUTED_VALUE"""),0)</f>
        <v>0</v>
      </c>
      <c r="AI107" s="2">
        <f ca="1">IFERROR(__xludf.DUMMYFUNCTION("""COMPUTED_VALUE"""),0)</f>
        <v>0</v>
      </c>
      <c r="AJ107" s="2">
        <f ca="1">IFERROR(__xludf.DUMMYFUNCTION("""COMPUTED_VALUE"""),0)</f>
        <v>0</v>
      </c>
      <c r="AK107" s="2">
        <f ca="1">IFERROR(__xludf.DUMMYFUNCTION("""COMPUTED_VALUE"""),0)</f>
        <v>0</v>
      </c>
      <c r="AL107" s="2">
        <f ca="1">IFERROR(__xludf.DUMMYFUNCTION("""COMPUTED_VALUE"""),0)</f>
        <v>0</v>
      </c>
      <c r="AM107" s="2">
        <f ca="1">IFERROR(__xludf.DUMMYFUNCTION("""COMPUTED_VALUE"""),0)</f>
        <v>0</v>
      </c>
      <c r="AN107" s="2">
        <f ca="1">IFERROR(__xludf.DUMMYFUNCTION("""COMPUTED_VALUE"""),0)</f>
        <v>0</v>
      </c>
      <c r="AO107" s="2">
        <f ca="1">IFERROR(__xludf.DUMMYFUNCTION("""COMPUTED_VALUE"""),0)</f>
        <v>0</v>
      </c>
      <c r="AP107" s="2">
        <f ca="1">IFERROR(__xludf.DUMMYFUNCTION("""COMPUTED_VALUE"""),0)</f>
        <v>0</v>
      </c>
      <c r="AQ107" s="2">
        <f ca="1">IFERROR(__xludf.DUMMYFUNCTION("""COMPUTED_VALUE"""),0)</f>
        <v>0</v>
      </c>
      <c r="AR107" s="2">
        <f ca="1">IFERROR(__xludf.DUMMYFUNCTION("""COMPUTED_VALUE"""),0)</f>
        <v>0</v>
      </c>
      <c r="AS107" s="2">
        <f ca="1">IFERROR(__xludf.DUMMYFUNCTION("""COMPUTED_VALUE"""),0)</f>
        <v>0</v>
      </c>
      <c r="AT107" s="2">
        <f ca="1">IFERROR(__xludf.DUMMYFUNCTION("""COMPUTED_VALUE"""),0)</f>
        <v>0</v>
      </c>
      <c r="AU107" s="2">
        <f ca="1">IFERROR(__xludf.DUMMYFUNCTION("""COMPUTED_VALUE"""),0)</f>
        <v>0</v>
      </c>
    </row>
    <row r="108" spans="1:47" ht="12.5" x14ac:dyDescent="0.25">
      <c r="A108" s="2" t="str">
        <f ca="1">IFERROR(__xludf.DUMMYFUNCTION("""COMPUTED_VALUE"""),"")</f>
        <v/>
      </c>
      <c r="B108" s="2" t="str">
        <f ca="1">IFERROR(__xludf.DUMMYFUNCTION("""COMPUTED_VALUE"""),"Iceland")</f>
        <v>Iceland</v>
      </c>
      <c r="C108" s="2">
        <f ca="1">IFERROR(__xludf.DUMMYFUNCTION("""COMPUTED_VALUE"""),64.9631)</f>
        <v>64.963099999999997</v>
      </c>
      <c r="D108" s="2">
        <f ca="1">IFERROR(__xludf.DUMMYFUNCTION("""COMPUTED_VALUE"""),-19.0208)</f>
        <v>-19.020800000000001</v>
      </c>
      <c r="E108" s="2">
        <f ca="1">IFERROR(__xludf.DUMMYFUNCTION("""COMPUTED_VALUE"""),0)</f>
        <v>0</v>
      </c>
      <c r="F108" s="2">
        <f ca="1">IFERROR(__xludf.DUMMYFUNCTION("""COMPUTED_VALUE"""),0)</f>
        <v>0</v>
      </c>
      <c r="G108" s="2">
        <f ca="1">IFERROR(__xludf.DUMMYFUNCTION("""COMPUTED_VALUE"""),0)</f>
        <v>0</v>
      </c>
      <c r="H108" s="2">
        <f ca="1">IFERROR(__xludf.DUMMYFUNCTION("""COMPUTED_VALUE"""),0)</f>
        <v>0</v>
      </c>
      <c r="I108" s="2">
        <f ca="1">IFERROR(__xludf.DUMMYFUNCTION("""COMPUTED_VALUE"""),0)</f>
        <v>0</v>
      </c>
      <c r="J108" s="2">
        <f ca="1">IFERROR(__xludf.DUMMYFUNCTION("""COMPUTED_VALUE"""),0)</f>
        <v>0</v>
      </c>
      <c r="K108" s="2">
        <f ca="1">IFERROR(__xludf.DUMMYFUNCTION("""COMPUTED_VALUE"""),0)</f>
        <v>0</v>
      </c>
      <c r="L108" s="2">
        <f ca="1">IFERROR(__xludf.DUMMYFUNCTION("""COMPUTED_VALUE"""),0)</f>
        <v>0</v>
      </c>
      <c r="M108" s="2">
        <f ca="1">IFERROR(__xludf.DUMMYFUNCTION("""COMPUTED_VALUE"""),0)</f>
        <v>0</v>
      </c>
      <c r="N108" s="2">
        <f ca="1">IFERROR(__xludf.DUMMYFUNCTION("""COMPUTED_VALUE"""),0)</f>
        <v>0</v>
      </c>
      <c r="O108" s="2">
        <f ca="1">IFERROR(__xludf.DUMMYFUNCTION("""COMPUTED_VALUE"""),0)</f>
        <v>0</v>
      </c>
      <c r="P108" s="2">
        <f ca="1">IFERROR(__xludf.DUMMYFUNCTION("""COMPUTED_VALUE"""),0)</f>
        <v>0</v>
      </c>
      <c r="Q108" s="2">
        <f ca="1">IFERROR(__xludf.DUMMYFUNCTION("""COMPUTED_VALUE"""),0)</f>
        <v>0</v>
      </c>
      <c r="R108" s="2">
        <f ca="1">IFERROR(__xludf.DUMMYFUNCTION("""COMPUTED_VALUE"""),0)</f>
        <v>0</v>
      </c>
      <c r="S108" s="2">
        <f ca="1">IFERROR(__xludf.DUMMYFUNCTION("""COMPUTED_VALUE"""),0)</f>
        <v>0</v>
      </c>
      <c r="T108" s="2">
        <f ca="1">IFERROR(__xludf.DUMMYFUNCTION("""COMPUTED_VALUE"""),0)</f>
        <v>0</v>
      </c>
      <c r="U108" s="2">
        <f ca="1">IFERROR(__xludf.DUMMYFUNCTION("""COMPUTED_VALUE"""),0)</f>
        <v>0</v>
      </c>
      <c r="V108" s="2">
        <f ca="1">IFERROR(__xludf.DUMMYFUNCTION("""COMPUTED_VALUE"""),0)</f>
        <v>0</v>
      </c>
      <c r="W108" s="2">
        <f ca="1">IFERROR(__xludf.DUMMYFUNCTION("""COMPUTED_VALUE"""),0)</f>
        <v>0</v>
      </c>
      <c r="X108" s="2">
        <f ca="1">IFERROR(__xludf.DUMMYFUNCTION("""COMPUTED_VALUE"""),0)</f>
        <v>0</v>
      </c>
      <c r="Y108" s="2">
        <f ca="1">IFERROR(__xludf.DUMMYFUNCTION("""COMPUTED_VALUE"""),0)</f>
        <v>0</v>
      </c>
      <c r="Z108" s="2">
        <f ca="1">IFERROR(__xludf.DUMMYFUNCTION("""COMPUTED_VALUE"""),0)</f>
        <v>0</v>
      </c>
      <c r="AA108" s="2">
        <f ca="1">IFERROR(__xludf.DUMMYFUNCTION("""COMPUTED_VALUE"""),0)</f>
        <v>0</v>
      </c>
      <c r="AB108" s="2">
        <f ca="1">IFERROR(__xludf.DUMMYFUNCTION("""COMPUTED_VALUE"""),0)</f>
        <v>0</v>
      </c>
      <c r="AC108" s="2">
        <f ca="1">IFERROR(__xludf.DUMMYFUNCTION("""COMPUTED_VALUE"""),0)</f>
        <v>0</v>
      </c>
      <c r="AD108" s="2">
        <f ca="1">IFERROR(__xludf.DUMMYFUNCTION("""COMPUTED_VALUE"""),0)</f>
        <v>0</v>
      </c>
      <c r="AE108" s="2">
        <f ca="1">IFERROR(__xludf.DUMMYFUNCTION("""COMPUTED_VALUE"""),0)</f>
        <v>0</v>
      </c>
      <c r="AF108" s="2">
        <f ca="1">IFERROR(__xludf.DUMMYFUNCTION("""COMPUTED_VALUE"""),0)</f>
        <v>0</v>
      </c>
      <c r="AG108" s="2">
        <f ca="1">IFERROR(__xludf.DUMMYFUNCTION("""COMPUTED_VALUE"""),0)</f>
        <v>0</v>
      </c>
      <c r="AH108" s="2">
        <f ca="1">IFERROR(__xludf.DUMMYFUNCTION("""COMPUTED_VALUE"""),0)</f>
        <v>0</v>
      </c>
      <c r="AI108" s="2">
        <f ca="1">IFERROR(__xludf.DUMMYFUNCTION("""COMPUTED_VALUE"""),0)</f>
        <v>0</v>
      </c>
      <c r="AJ108" s="2">
        <f ca="1">IFERROR(__xludf.DUMMYFUNCTION("""COMPUTED_VALUE"""),0)</f>
        <v>0</v>
      </c>
      <c r="AK108" s="2">
        <f ca="1">IFERROR(__xludf.DUMMYFUNCTION("""COMPUTED_VALUE"""),0)</f>
        <v>0</v>
      </c>
      <c r="AL108" s="2">
        <f ca="1">IFERROR(__xludf.DUMMYFUNCTION("""COMPUTED_VALUE"""),0)</f>
        <v>0</v>
      </c>
      <c r="AM108" s="2">
        <f ca="1">IFERROR(__xludf.DUMMYFUNCTION("""COMPUTED_VALUE"""),0)</f>
        <v>0</v>
      </c>
      <c r="AN108" s="2">
        <f ca="1">IFERROR(__xludf.DUMMYFUNCTION("""COMPUTED_VALUE"""),0)</f>
        <v>0</v>
      </c>
      <c r="AO108" s="2">
        <f ca="1">IFERROR(__xludf.DUMMYFUNCTION("""COMPUTED_VALUE"""),0)</f>
        <v>0</v>
      </c>
      <c r="AP108" s="2">
        <f ca="1">IFERROR(__xludf.DUMMYFUNCTION("""COMPUTED_VALUE"""),0)</f>
        <v>0</v>
      </c>
      <c r="AQ108" s="2">
        <f ca="1">IFERROR(__xludf.DUMMYFUNCTION("""COMPUTED_VALUE"""),0)</f>
        <v>0</v>
      </c>
      <c r="AR108" s="2">
        <f ca="1">IFERROR(__xludf.DUMMYFUNCTION("""COMPUTED_VALUE"""),0)</f>
        <v>0</v>
      </c>
      <c r="AS108" s="2">
        <f ca="1">IFERROR(__xludf.DUMMYFUNCTION("""COMPUTED_VALUE"""),0)</f>
        <v>0</v>
      </c>
      <c r="AT108" s="2">
        <f ca="1">IFERROR(__xludf.DUMMYFUNCTION("""COMPUTED_VALUE"""),0)</f>
        <v>0</v>
      </c>
      <c r="AU108" s="2">
        <f ca="1">IFERROR(__xludf.DUMMYFUNCTION("""COMPUTED_VALUE"""),0)</f>
        <v>0</v>
      </c>
    </row>
    <row r="109" spans="1:47" ht="12.5" x14ac:dyDescent="0.25">
      <c r="A109" s="2" t="str">
        <f ca="1">IFERROR(__xludf.DUMMYFUNCTION("""COMPUTED_VALUE"""),"")</f>
        <v/>
      </c>
      <c r="B109" s="2" t="str">
        <f ca="1">IFERROR(__xludf.DUMMYFUNCTION("""COMPUTED_VALUE"""),"Lithuania")</f>
        <v>Lithuania</v>
      </c>
      <c r="C109" s="2">
        <f ca="1">IFERROR(__xludf.DUMMYFUNCTION("""COMPUTED_VALUE"""),55.1694)</f>
        <v>55.169400000000003</v>
      </c>
      <c r="D109" s="2">
        <f ca="1">IFERROR(__xludf.DUMMYFUNCTION("""COMPUTED_VALUE"""),23.8813)</f>
        <v>23.8813</v>
      </c>
      <c r="E109" s="2">
        <f ca="1">IFERROR(__xludf.DUMMYFUNCTION("""COMPUTED_VALUE"""),0)</f>
        <v>0</v>
      </c>
      <c r="F109" s="2">
        <f ca="1">IFERROR(__xludf.DUMMYFUNCTION("""COMPUTED_VALUE"""),0)</f>
        <v>0</v>
      </c>
      <c r="G109" s="2">
        <f ca="1">IFERROR(__xludf.DUMMYFUNCTION("""COMPUTED_VALUE"""),0)</f>
        <v>0</v>
      </c>
      <c r="H109" s="2">
        <f ca="1">IFERROR(__xludf.DUMMYFUNCTION("""COMPUTED_VALUE"""),0)</f>
        <v>0</v>
      </c>
      <c r="I109" s="2">
        <f ca="1">IFERROR(__xludf.DUMMYFUNCTION("""COMPUTED_VALUE"""),0)</f>
        <v>0</v>
      </c>
      <c r="J109" s="2">
        <f ca="1">IFERROR(__xludf.DUMMYFUNCTION("""COMPUTED_VALUE"""),0)</f>
        <v>0</v>
      </c>
      <c r="K109" s="2">
        <f ca="1">IFERROR(__xludf.DUMMYFUNCTION("""COMPUTED_VALUE"""),0)</f>
        <v>0</v>
      </c>
      <c r="L109" s="2">
        <f ca="1">IFERROR(__xludf.DUMMYFUNCTION("""COMPUTED_VALUE"""),0)</f>
        <v>0</v>
      </c>
      <c r="M109" s="2">
        <f ca="1">IFERROR(__xludf.DUMMYFUNCTION("""COMPUTED_VALUE"""),0)</f>
        <v>0</v>
      </c>
      <c r="N109" s="2">
        <f ca="1">IFERROR(__xludf.DUMMYFUNCTION("""COMPUTED_VALUE"""),0)</f>
        <v>0</v>
      </c>
      <c r="O109" s="2">
        <f ca="1">IFERROR(__xludf.DUMMYFUNCTION("""COMPUTED_VALUE"""),0)</f>
        <v>0</v>
      </c>
      <c r="P109" s="2">
        <f ca="1">IFERROR(__xludf.DUMMYFUNCTION("""COMPUTED_VALUE"""),0)</f>
        <v>0</v>
      </c>
      <c r="Q109" s="2">
        <f ca="1">IFERROR(__xludf.DUMMYFUNCTION("""COMPUTED_VALUE"""),0)</f>
        <v>0</v>
      </c>
      <c r="R109" s="2">
        <f ca="1">IFERROR(__xludf.DUMMYFUNCTION("""COMPUTED_VALUE"""),0)</f>
        <v>0</v>
      </c>
      <c r="S109" s="2">
        <f ca="1">IFERROR(__xludf.DUMMYFUNCTION("""COMPUTED_VALUE"""),0)</f>
        <v>0</v>
      </c>
      <c r="T109" s="2">
        <f ca="1">IFERROR(__xludf.DUMMYFUNCTION("""COMPUTED_VALUE"""),0)</f>
        <v>0</v>
      </c>
      <c r="U109" s="2">
        <f ca="1">IFERROR(__xludf.DUMMYFUNCTION("""COMPUTED_VALUE"""),0)</f>
        <v>0</v>
      </c>
      <c r="V109" s="2">
        <f ca="1">IFERROR(__xludf.DUMMYFUNCTION("""COMPUTED_VALUE"""),0)</f>
        <v>0</v>
      </c>
      <c r="W109" s="2">
        <f ca="1">IFERROR(__xludf.DUMMYFUNCTION("""COMPUTED_VALUE"""),0)</f>
        <v>0</v>
      </c>
      <c r="X109" s="2">
        <f ca="1">IFERROR(__xludf.DUMMYFUNCTION("""COMPUTED_VALUE"""),0)</f>
        <v>0</v>
      </c>
      <c r="Y109" s="2">
        <f ca="1">IFERROR(__xludf.DUMMYFUNCTION("""COMPUTED_VALUE"""),0)</f>
        <v>0</v>
      </c>
      <c r="Z109" s="2">
        <f ca="1">IFERROR(__xludf.DUMMYFUNCTION("""COMPUTED_VALUE"""),0)</f>
        <v>0</v>
      </c>
      <c r="AA109" s="2">
        <f ca="1">IFERROR(__xludf.DUMMYFUNCTION("""COMPUTED_VALUE"""),0)</f>
        <v>0</v>
      </c>
      <c r="AB109" s="2">
        <f ca="1">IFERROR(__xludf.DUMMYFUNCTION("""COMPUTED_VALUE"""),0)</f>
        <v>0</v>
      </c>
      <c r="AC109" s="2">
        <f ca="1">IFERROR(__xludf.DUMMYFUNCTION("""COMPUTED_VALUE"""),0)</f>
        <v>0</v>
      </c>
      <c r="AD109" s="2">
        <f ca="1">IFERROR(__xludf.DUMMYFUNCTION("""COMPUTED_VALUE"""),0)</f>
        <v>0</v>
      </c>
      <c r="AE109" s="2">
        <f ca="1">IFERROR(__xludf.DUMMYFUNCTION("""COMPUTED_VALUE"""),0)</f>
        <v>0</v>
      </c>
      <c r="AF109" s="2">
        <f ca="1">IFERROR(__xludf.DUMMYFUNCTION("""COMPUTED_VALUE"""),0)</f>
        <v>0</v>
      </c>
      <c r="AG109" s="2">
        <f ca="1">IFERROR(__xludf.DUMMYFUNCTION("""COMPUTED_VALUE"""),0)</f>
        <v>0</v>
      </c>
      <c r="AH109" s="2">
        <f ca="1">IFERROR(__xludf.DUMMYFUNCTION("""COMPUTED_VALUE"""),0)</f>
        <v>0</v>
      </c>
      <c r="AI109" s="2">
        <f ca="1">IFERROR(__xludf.DUMMYFUNCTION("""COMPUTED_VALUE"""),0)</f>
        <v>0</v>
      </c>
      <c r="AJ109" s="2">
        <f ca="1">IFERROR(__xludf.DUMMYFUNCTION("""COMPUTED_VALUE"""),0)</f>
        <v>0</v>
      </c>
      <c r="AK109" s="2">
        <f ca="1">IFERROR(__xludf.DUMMYFUNCTION("""COMPUTED_VALUE"""),0)</f>
        <v>0</v>
      </c>
      <c r="AL109" s="2">
        <f ca="1">IFERROR(__xludf.DUMMYFUNCTION("""COMPUTED_VALUE"""),0)</f>
        <v>0</v>
      </c>
      <c r="AM109" s="2">
        <f ca="1">IFERROR(__xludf.DUMMYFUNCTION("""COMPUTED_VALUE"""),0)</f>
        <v>0</v>
      </c>
      <c r="AN109" s="2">
        <f ca="1">IFERROR(__xludf.DUMMYFUNCTION("""COMPUTED_VALUE"""),0)</f>
        <v>0</v>
      </c>
      <c r="AO109" s="2">
        <f ca="1">IFERROR(__xludf.DUMMYFUNCTION("""COMPUTED_VALUE"""),0)</f>
        <v>0</v>
      </c>
      <c r="AP109" s="2">
        <f ca="1">IFERROR(__xludf.DUMMYFUNCTION("""COMPUTED_VALUE"""),0)</f>
        <v>0</v>
      </c>
      <c r="AQ109" s="2">
        <f ca="1">IFERROR(__xludf.DUMMYFUNCTION("""COMPUTED_VALUE"""),0)</f>
        <v>0</v>
      </c>
      <c r="AR109" s="2">
        <f ca="1">IFERROR(__xludf.DUMMYFUNCTION("""COMPUTED_VALUE"""),0)</f>
        <v>0</v>
      </c>
      <c r="AS109" s="2">
        <f ca="1">IFERROR(__xludf.DUMMYFUNCTION("""COMPUTED_VALUE"""),0)</f>
        <v>0</v>
      </c>
      <c r="AT109" s="2">
        <f ca="1">IFERROR(__xludf.DUMMYFUNCTION("""COMPUTED_VALUE"""),0)</f>
        <v>0</v>
      </c>
      <c r="AU109" s="2">
        <f ca="1">IFERROR(__xludf.DUMMYFUNCTION("""COMPUTED_VALUE"""),0)</f>
        <v>0</v>
      </c>
    </row>
    <row r="110" spans="1:47" ht="12.5" x14ac:dyDescent="0.25">
      <c r="A110" s="2" t="str">
        <f ca="1">IFERROR(__xludf.DUMMYFUNCTION("""COMPUTED_VALUE"""),"")</f>
        <v/>
      </c>
      <c r="B110" s="2" t="str">
        <f ca="1">IFERROR(__xludf.DUMMYFUNCTION("""COMPUTED_VALUE"""),"Mexico")</f>
        <v>Mexico</v>
      </c>
      <c r="C110" s="2">
        <f ca="1">IFERROR(__xludf.DUMMYFUNCTION("""COMPUTED_VALUE"""),23.6345)</f>
        <v>23.634499999999999</v>
      </c>
      <c r="D110" s="2">
        <f ca="1">IFERROR(__xludf.DUMMYFUNCTION("""COMPUTED_VALUE"""),-102.5528)</f>
        <v>-102.5528</v>
      </c>
      <c r="E110" s="2">
        <f ca="1">IFERROR(__xludf.DUMMYFUNCTION("""COMPUTED_VALUE"""),0)</f>
        <v>0</v>
      </c>
      <c r="F110" s="2">
        <f ca="1">IFERROR(__xludf.DUMMYFUNCTION("""COMPUTED_VALUE"""),0)</f>
        <v>0</v>
      </c>
      <c r="G110" s="2">
        <f ca="1">IFERROR(__xludf.DUMMYFUNCTION("""COMPUTED_VALUE"""),0)</f>
        <v>0</v>
      </c>
      <c r="H110" s="2">
        <f ca="1">IFERROR(__xludf.DUMMYFUNCTION("""COMPUTED_VALUE"""),0)</f>
        <v>0</v>
      </c>
      <c r="I110" s="2">
        <f ca="1">IFERROR(__xludf.DUMMYFUNCTION("""COMPUTED_VALUE"""),0)</f>
        <v>0</v>
      </c>
      <c r="J110" s="2">
        <f ca="1">IFERROR(__xludf.DUMMYFUNCTION("""COMPUTED_VALUE"""),0)</f>
        <v>0</v>
      </c>
      <c r="K110" s="2">
        <f ca="1">IFERROR(__xludf.DUMMYFUNCTION("""COMPUTED_VALUE"""),0)</f>
        <v>0</v>
      </c>
      <c r="L110" s="2">
        <f ca="1">IFERROR(__xludf.DUMMYFUNCTION("""COMPUTED_VALUE"""),0)</f>
        <v>0</v>
      </c>
      <c r="M110" s="2">
        <f ca="1">IFERROR(__xludf.DUMMYFUNCTION("""COMPUTED_VALUE"""),0)</f>
        <v>0</v>
      </c>
      <c r="N110" s="2">
        <f ca="1">IFERROR(__xludf.DUMMYFUNCTION("""COMPUTED_VALUE"""),0)</f>
        <v>0</v>
      </c>
      <c r="O110" s="2">
        <f ca="1">IFERROR(__xludf.DUMMYFUNCTION("""COMPUTED_VALUE"""),0)</f>
        <v>0</v>
      </c>
      <c r="P110" s="2">
        <f ca="1">IFERROR(__xludf.DUMMYFUNCTION("""COMPUTED_VALUE"""),0)</f>
        <v>0</v>
      </c>
      <c r="Q110" s="2">
        <f ca="1">IFERROR(__xludf.DUMMYFUNCTION("""COMPUTED_VALUE"""),0)</f>
        <v>0</v>
      </c>
      <c r="R110" s="2">
        <f ca="1">IFERROR(__xludf.DUMMYFUNCTION("""COMPUTED_VALUE"""),0)</f>
        <v>0</v>
      </c>
      <c r="S110" s="2">
        <f ca="1">IFERROR(__xludf.DUMMYFUNCTION("""COMPUTED_VALUE"""),0)</f>
        <v>0</v>
      </c>
      <c r="T110" s="2">
        <f ca="1">IFERROR(__xludf.DUMMYFUNCTION("""COMPUTED_VALUE"""),0)</f>
        <v>0</v>
      </c>
      <c r="U110" s="2">
        <f ca="1">IFERROR(__xludf.DUMMYFUNCTION("""COMPUTED_VALUE"""),0)</f>
        <v>0</v>
      </c>
      <c r="V110" s="2">
        <f ca="1">IFERROR(__xludf.DUMMYFUNCTION("""COMPUTED_VALUE"""),0)</f>
        <v>0</v>
      </c>
      <c r="W110" s="2">
        <f ca="1">IFERROR(__xludf.DUMMYFUNCTION("""COMPUTED_VALUE"""),0)</f>
        <v>0</v>
      </c>
      <c r="X110" s="2">
        <f ca="1">IFERROR(__xludf.DUMMYFUNCTION("""COMPUTED_VALUE"""),0)</f>
        <v>0</v>
      </c>
      <c r="Y110" s="2">
        <f ca="1">IFERROR(__xludf.DUMMYFUNCTION("""COMPUTED_VALUE"""),0)</f>
        <v>0</v>
      </c>
      <c r="Z110" s="2">
        <f ca="1">IFERROR(__xludf.DUMMYFUNCTION("""COMPUTED_VALUE"""),0)</f>
        <v>0</v>
      </c>
      <c r="AA110" s="2">
        <f ca="1">IFERROR(__xludf.DUMMYFUNCTION("""COMPUTED_VALUE"""),0)</f>
        <v>0</v>
      </c>
      <c r="AB110" s="2">
        <f ca="1">IFERROR(__xludf.DUMMYFUNCTION("""COMPUTED_VALUE"""),0)</f>
        <v>0</v>
      </c>
      <c r="AC110" s="2">
        <f ca="1">IFERROR(__xludf.DUMMYFUNCTION("""COMPUTED_VALUE"""),0)</f>
        <v>0</v>
      </c>
      <c r="AD110" s="2">
        <f ca="1">IFERROR(__xludf.DUMMYFUNCTION("""COMPUTED_VALUE"""),0)</f>
        <v>0</v>
      </c>
      <c r="AE110" s="2">
        <f ca="1">IFERROR(__xludf.DUMMYFUNCTION("""COMPUTED_VALUE"""),0)</f>
        <v>0</v>
      </c>
      <c r="AF110" s="2">
        <f ca="1">IFERROR(__xludf.DUMMYFUNCTION("""COMPUTED_VALUE"""),0)</f>
        <v>0</v>
      </c>
      <c r="AG110" s="2">
        <f ca="1">IFERROR(__xludf.DUMMYFUNCTION("""COMPUTED_VALUE"""),0)</f>
        <v>0</v>
      </c>
      <c r="AH110" s="2">
        <f ca="1">IFERROR(__xludf.DUMMYFUNCTION("""COMPUTED_VALUE"""),0)</f>
        <v>0</v>
      </c>
      <c r="AI110" s="2">
        <f ca="1">IFERROR(__xludf.DUMMYFUNCTION("""COMPUTED_VALUE"""),0)</f>
        <v>0</v>
      </c>
      <c r="AJ110" s="2">
        <f ca="1">IFERROR(__xludf.DUMMYFUNCTION("""COMPUTED_VALUE"""),0)</f>
        <v>0</v>
      </c>
      <c r="AK110" s="2">
        <f ca="1">IFERROR(__xludf.DUMMYFUNCTION("""COMPUTED_VALUE"""),0)</f>
        <v>0</v>
      </c>
      <c r="AL110" s="2">
        <f ca="1">IFERROR(__xludf.DUMMYFUNCTION("""COMPUTED_VALUE"""),0)</f>
        <v>0</v>
      </c>
      <c r="AM110" s="2">
        <f ca="1">IFERROR(__xludf.DUMMYFUNCTION("""COMPUTED_VALUE"""),0)</f>
        <v>0</v>
      </c>
      <c r="AN110" s="2">
        <f ca="1">IFERROR(__xludf.DUMMYFUNCTION("""COMPUTED_VALUE"""),0)</f>
        <v>0</v>
      </c>
      <c r="AO110" s="2">
        <f ca="1">IFERROR(__xludf.DUMMYFUNCTION("""COMPUTED_VALUE"""),0)</f>
        <v>0</v>
      </c>
      <c r="AP110" s="2">
        <f ca="1">IFERROR(__xludf.DUMMYFUNCTION("""COMPUTED_VALUE"""),0)</f>
        <v>0</v>
      </c>
      <c r="AQ110" s="2">
        <f ca="1">IFERROR(__xludf.DUMMYFUNCTION("""COMPUTED_VALUE"""),0)</f>
        <v>0</v>
      </c>
      <c r="AR110" s="2">
        <f ca="1">IFERROR(__xludf.DUMMYFUNCTION("""COMPUTED_VALUE"""),0)</f>
        <v>0</v>
      </c>
      <c r="AS110" s="2">
        <f ca="1">IFERROR(__xludf.DUMMYFUNCTION("""COMPUTED_VALUE"""),0)</f>
        <v>0</v>
      </c>
      <c r="AT110" s="2">
        <f ca="1">IFERROR(__xludf.DUMMYFUNCTION("""COMPUTED_VALUE"""),0)</f>
        <v>0</v>
      </c>
      <c r="AU110" s="2">
        <f ca="1">IFERROR(__xludf.DUMMYFUNCTION("""COMPUTED_VALUE"""),0)</f>
        <v>0</v>
      </c>
    </row>
    <row r="111" spans="1:47" ht="12.5" x14ac:dyDescent="0.25">
      <c r="A111" s="2" t="str">
        <f ca="1">IFERROR(__xludf.DUMMYFUNCTION("""COMPUTED_VALUE"""),"")</f>
        <v/>
      </c>
      <c r="B111" s="2" t="str">
        <f ca="1">IFERROR(__xludf.DUMMYFUNCTION("""COMPUTED_VALUE"""),"New Zealand")</f>
        <v>New Zealand</v>
      </c>
      <c r="C111" s="2">
        <f ca="1">IFERROR(__xludf.DUMMYFUNCTION("""COMPUTED_VALUE"""),-40.9006)</f>
        <v>-40.900599999999997</v>
      </c>
      <c r="D111" s="2">
        <f ca="1">IFERROR(__xludf.DUMMYFUNCTION("""COMPUTED_VALUE"""),174.886)</f>
        <v>174.886</v>
      </c>
      <c r="E111" s="2">
        <f ca="1">IFERROR(__xludf.DUMMYFUNCTION("""COMPUTED_VALUE"""),0)</f>
        <v>0</v>
      </c>
      <c r="F111" s="2">
        <f ca="1">IFERROR(__xludf.DUMMYFUNCTION("""COMPUTED_VALUE"""),0)</f>
        <v>0</v>
      </c>
      <c r="G111" s="2">
        <f ca="1">IFERROR(__xludf.DUMMYFUNCTION("""COMPUTED_VALUE"""),0)</f>
        <v>0</v>
      </c>
      <c r="H111" s="2">
        <f ca="1">IFERROR(__xludf.DUMMYFUNCTION("""COMPUTED_VALUE"""),0)</f>
        <v>0</v>
      </c>
      <c r="I111" s="2">
        <f ca="1">IFERROR(__xludf.DUMMYFUNCTION("""COMPUTED_VALUE"""),0)</f>
        <v>0</v>
      </c>
      <c r="J111" s="2">
        <f ca="1">IFERROR(__xludf.DUMMYFUNCTION("""COMPUTED_VALUE"""),0)</f>
        <v>0</v>
      </c>
      <c r="K111" s="2">
        <f ca="1">IFERROR(__xludf.DUMMYFUNCTION("""COMPUTED_VALUE"""),0)</f>
        <v>0</v>
      </c>
      <c r="L111" s="2">
        <f ca="1">IFERROR(__xludf.DUMMYFUNCTION("""COMPUTED_VALUE"""),0)</f>
        <v>0</v>
      </c>
      <c r="M111" s="2">
        <f ca="1">IFERROR(__xludf.DUMMYFUNCTION("""COMPUTED_VALUE"""),0)</f>
        <v>0</v>
      </c>
      <c r="N111" s="2">
        <f ca="1">IFERROR(__xludf.DUMMYFUNCTION("""COMPUTED_VALUE"""),0)</f>
        <v>0</v>
      </c>
      <c r="O111" s="2">
        <f ca="1">IFERROR(__xludf.DUMMYFUNCTION("""COMPUTED_VALUE"""),0)</f>
        <v>0</v>
      </c>
      <c r="P111" s="2">
        <f ca="1">IFERROR(__xludf.DUMMYFUNCTION("""COMPUTED_VALUE"""),0)</f>
        <v>0</v>
      </c>
      <c r="Q111" s="2">
        <f ca="1">IFERROR(__xludf.DUMMYFUNCTION("""COMPUTED_VALUE"""),0)</f>
        <v>0</v>
      </c>
      <c r="R111" s="2">
        <f ca="1">IFERROR(__xludf.DUMMYFUNCTION("""COMPUTED_VALUE"""),0)</f>
        <v>0</v>
      </c>
      <c r="S111" s="2">
        <f ca="1">IFERROR(__xludf.DUMMYFUNCTION("""COMPUTED_VALUE"""),0)</f>
        <v>0</v>
      </c>
      <c r="T111" s="2">
        <f ca="1">IFERROR(__xludf.DUMMYFUNCTION("""COMPUTED_VALUE"""),0)</f>
        <v>0</v>
      </c>
      <c r="U111" s="2">
        <f ca="1">IFERROR(__xludf.DUMMYFUNCTION("""COMPUTED_VALUE"""),0)</f>
        <v>0</v>
      </c>
      <c r="V111" s="2">
        <f ca="1">IFERROR(__xludf.DUMMYFUNCTION("""COMPUTED_VALUE"""),0)</f>
        <v>0</v>
      </c>
      <c r="W111" s="2">
        <f ca="1">IFERROR(__xludf.DUMMYFUNCTION("""COMPUTED_VALUE"""),0)</f>
        <v>0</v>
      </c>
      <c r="X111" s="2">
        <f ca="1">IFERROR(__xludf.DUMMYFUNCTION("""COMPUTED_VALUE"""),0)</f>
        <v>0</v>
      </c>
      <c r="Y111" s="2">
        <f ca="1">IFERROR(__xludf.DUMMYFUNCTION("""COMPUTED_VALUE"""),0)</f>
        <v>0</v>
      </c>
      <c r="Z111" s="2">
        <f ca="1">IFERROR(__xludf.DUMMYFUNCTION("""COMPUTED_VALUE"""),0)</f>
        <v>0</v>
      </c>
      <c r="AA111" s="2">
        <f ca="1">IFERROR(__xludf.DUMMYFUNCTION("""COMPUTED_VALUE"""),0)</f>
        <v>0</v>
      </c>
      <c r="AB111" s="2">
        <f ca="1">IFERROR(__xludf.DUMMYFUNCTION("""COMPUTED_VALUE"""),0)</f>
        <v>0</v>
      </c>
      <c r="AC111" s="2">
        <f ca="1">IFERROR(__xludf.DUMMYFUNCTION("""COMPUTED_VALUE"""),0)</f>
        <v>0</v>
      </c>
      <c r="AD111" s="2">
        <f ca="1">IFERROR(__xludf.DUMMYFUNCTION("""COMPUTED_VALUE"""),0)</f>
        <v>0</v>
      </c>
      <c r="AE111" s="2">
        <f ca="1">IFERROR(__xludf.DUMMYFUNCTION("""COMPUTED_VALUE"""),0)</f>
        <v>0</v>
      </c>
      <c r="AF111" s="2">
        <f ca="1">IFERROR(__xludf.DUMMYFUNCTION("""COMPUTED_VALUE"""),0)</f>
        <v>0</v>
      </c>
      <c r="AG111" s="2">
        <f ca="1">IFERROR(__xludf.DUMMYFUNCTION("""COMPUTED_VALUE"""),0)</f>
        <v>0</v>
      </c>
      <c r="AH111" s="2">
        <f ca="1">IFERROR(__xludf.DUMMYFUNCTION("""COMPUTED_VALUE"""),0)</f>
        <v>0</v>
      </c>
      <c r="AI111" s="2">
        <f ca="1">IFERROR(__xludf.DUMMYFUNCTION("""COMPUTED_VALUE"""),0)</f>
        <v>0</v>
      </c>
      <c r="AJ111" s="2">
        <f ca="1">IFERROR(__xludf.DUMMYFUNCTION("""COMPUTED_VALUE"""),0)</f>
        <v>0</v>
      </c>
      <c r="AK111" s="2">
        <f ca="1">IFERROR(__xludf.DUMMYFUNCTION("""COMPUTED_VALUE"""),0)</f>
        <v>0</v>
      </c>
      <c r="AL111" s="2">
        <f ca="1">IFERROR(__xludf.DUMMYFUNCTION("""COMPUTED_VALUE"""),0)</f>
        <v>0</v>
      </c>
      <c r="AM111" s="2">
        <f ca="1">IFERROR(__xludf.DUMMYFUNCTION("""COMPUTED_VALUE"""),0)</f>
        <v>0</v>
      </c>
      <c r="AN111" s="2">
        <f ca="1">IFERROR(__xludf.DUMMYFUNCTION("""COMPUTED_VALUE"""),0)</f>
        <v>0</v>
      </c>
      <c r="AO111" s="2">
        <f ca="1">IFERROR(__xludf.DUMMYFUNCTION("""COMPUTED_VALUE"""),0)</f>
        <v>0</v>
      </c>
      <c r="AP111" s="2">
        <f ca="1">IFERROR(__xludf.DUMMYFUNCTION("""COMPUTED_VALUE"""),0)</f>
        <v>0</v>
      </c>
      <c r="AQ111" s="2">
        <f ca="1">IFERROR(__xludf.DUMMYFUNCTION("""COMPUTED_VALUE"""),0)</f>
        <v>0</v>
      </c>
      <c r="AR111" s="2">
        <f ca="1">IFERROR(__xludf.DUMMYFUNCTION("""COMPUTED_VALUE"""),0)</f>
        <v>0</v>
      </c>
      <c r="AS111" s="2">
        <f ca="1">IFERROR(__xludf.DUMMYFUNCTION("""COMPUTED_VALUE"""),0)</f>
        <v>0</v>
      </c>
      <c r="AT111" s="2">
        <f ca="1">IFERROR(__xludf.DUMMYFUNCTION("""COMPUTED_VALUE"""),0)</f>
        <v>0</v>
      </c>
      <c r="AU111" s="2">
        <f ca="1">IFERROR(__xludf.DUMMYFUNCTION("""COMPUTED_VALUE"""),0)</f>
        <v>0</v>
      </c>
    </row>
    <row r="112" spans="1:47" ht="12.5" x14ac:dyDescent="0.25">
      <c r="A112" s="2" t="str">
        <f ca="1">IFERROR(__xludf.DUMMYFUNCTION("""COMPUTED_VALUE"""),"")</f>
        <v/>
      </c>
      <c r="B112" s="2" t="str">
        <f ca="1">IFERROR(__xludf.DUMMYFUNCTION("""COMPUTED_VALUE"""),"Nigeria")</f>
        <v>Nigeria</v>
      </c>
      <c r="C112" s="2">
        <f ca="1">IFERROR(__xludf.DUMMYFUNCTION("""COMPUTED_VALUE"""),9.082)</f>
        <v>9.0820000000000007</v>
      </c>
      <c r="D112" s="2">
        <f ca="1">IFERROR(__xludf.DUMMYFUNCTION("""COMPUTED_VALUE"""),8.6753)</f>
        <v>8.6753</v>
      </c>
      <c r="E112" s="2">
        <f ca="1">IFERROR(__xludf.DUMMYFUNCTION("""COMPUTED_VALUE"""),0)</f>
        <v>0</v>
      </c>
      <c r="F112" s="2">
        <f ca="1">IFERROR(__xludf.DUMMYFUNCTION("""COMPUTED_VALUE"""),0)</f>
        <v>0</v>
      </c>
      <c r="G112" s="2">
        <f ca="1">IFERROR(__xludf.DUMMYFUNCTION("""COMPUTED_VALUE"""),0)</f>
        <v>0</v>
      </c>
      <c r="H112" s="2">
        <f ca="1">IFERROR(__xludf.DUMMYFUNCTION("""COMPUTED_VALUE"""),0)</f>
        <v>0</v>
      </c>
      <c r="I112" s="2">
        <f ca="1">IFERROR(__xludf.DUMMYFUNCTION("""COMPUTED_VALUE"""),0)</f>
        <v>0</v>
      </c>
      <c r="J112" s="2">
        <f ca="1">IFERROR(__xludf.DUMMYFUNCTION("""COMPUTED_VALUE"""),0)</f>
        <v>0</v>
      </c>
      <c r="K112" s="2">
        <f ca="1">IFERROR(__xludf.DUMMYFUNCTION("""COMPUTED_VALUE"""),0)</f>
        <v>0</v>
      </c>
      <c r="L112" s="2">
        <f ca="1">IFERROR(__xludf.DUMMYFUNCTION("""COMPUTED_VALUE"""),0)</f>
        <v>0</v>
      </c>
      <c r="M112" s="2">
        <f ca="1">IFERROR(__xludf.DUMMYFUNCTION("""COMPUTED_VALUE"""),0)</f>
        <v>0</v>
      </c>
      <c r="N112" s="2">
        <f ca="1">IFERROR(__xludf.DUMMYFUNCTION("""COMPUTED_VALUE"""),0)</f>
        <v>0</v>
      </c>
      <c r="O112" s="2">
        <f ca="1">IFERROR(__xludf.DUMMYFUNCTION("""COMPUTED_VALUE"""),0)</f>
        <v>0</v>
      </c>
      <c r="P112" s="2">
        <f ca="1">IFERROR(__xludf.DUMMYFUNCTION("""COMPUTED_VALUE"""),0)</f>
        <v>0</v>
      </c>
      <c r="Q112" s="2">
        <f ca="1">IFERROR(__xludf.DUMMYFUNCTION("""COMPUTED_VALUE"""),0)</f>
        <v>0</v>
      </c>
      <c r="R112" s="2">
        <f ca="1">IFERROR(__xludf.DUMMYFUNCTION("""COMPUTED_VALUE"""),0)</f>
        <v>0</v>
      </c>
      <c r="S112" s="2">
        <f ca="1">IFERROR(__xludf.DUMMYFUNCTION("""COMPUTED_VALUE"""),0)</f>
        <v>0</v>
      </c>
      <c r="T112" s="2">
        <f ca="1">IFERROR(__xludf.DUMMYFUNCTION("""COMPUTED_VALUE"""),0)</f>
        <v>0</v>
      </c>
      <c r="U112" s="2">
        <f ca="1">IFERROR(__xludf.DUMMYFUNCTION("""COMPUTED_VALUE"""),0)</f>
        <v>0</v>
      </c>
      <c r="V112" s="2">
        <f ca="1">IFERROR(__xludf.DUMMYFUNCTION("""COMPUTED_VALUE"""),0)</f>
        <v>0</v>
      </c>
      <c r="W112" s="2">
        <f ca="1">IFERROR(__xludf.DUMMYFUNCTION("""COMPUTED_VALUE"""),0)</f>
        <v>0</v>
      </c>
      <c r="X112" s="2">
        <f ca="1">IFERROR(__xludf.DUMMYFUNCTION("""COMPUTED_VALUE"""),0)</f>
        <v>0</v>
      </c>
      <c r="Y112" s="2">
        <f ca="1">IFERROR(__xludf.DUMMYFUNCTION("""COMPUTED_VALUE"""),0)</f>
        <v>0</v>
      </c>
      <c r="Z112" s="2">
        <f ca="1">IFERROR(__xludf.DUMMYFUNCTION("""COMPUTED_VALUE"""),0)</f>
        <v>0</v>
      </c>
      <c r="AA112" s="2">
        <f ca="1">IFERROR(__xludf.DUMMYFUNCTION("""COMPUTED_VALUE"""),0)</f>
        <v>0</v>
      </c>
      <c r="AB112" s="2">
        <f ca="1">IFERROR(__xludf.DUMMYFUNCTION("""COMPUTED_VALUE"""),0)</f>
        <v>0</v>
      </c>
      <c r="AC112" s="2">
        <f ca="1">IFERROR(__xludf.DUMMYFUNCTION("""COMPUTED_VALUE"""),0)</f>
        <v>0</v>
      </c>
      <c r="AD112" s="2">
        <f ca="1">IFERROR(__xludf.DUMMYFUNCTION("""COMPUTED_VALUE"""),0)</f>
        <v>0</v>
      </c>
      <c r="AE112" s="2">
        <f ca="1">IFERROR(__xludf.DUMMYFUNCTION("""COMPUTED_VALUE"""),0)</f>
        <v>0</v>
      </c>
      <c r="AF112" s="2">
        <f ca="1">IFERROR(__xludf.DUMMYFUNCTION("""COMPUTED_VALUE"""),0)</f>
        <v>0</v>
      </c>
      <c r="AG112" s="2">
        <f ca="1">IFERROR(__xludf.DUMMYFUNCTION("""COMPUTED_VALUE"""),0)</f>
        <v>0</v>
      </c>
      <c r="AH112" s="2">
        <f ca="1">IFERROR(__xludf.DUMMYFUNCTION("""COMPUTED_VALUE"""),0)</f>
        <v>0</v>
      </c>
      <c r="AI112" s="2">
        <f ca="1">IFERROR(__xludf.DUMMYFUNCTION("""COMPUTED_VALUE"""),0)</f>
        <v>0</v>
      </c>
      <c r="AJ112" s="2">
        <f ca="1">IFERROR(__xludf.DUMMYFUNCTION("""COMPUTED_VALUE"""),0)</f>
        <v>0</v>
      </c>
      <c r="AK112" s="2">
        <f ca="1">IFERROR(__xludf.DUMMYFUNCTION("""COMPUTED_VALUE"""),0)</f>
        <v>0</v>
      </c>
      <c r="AL112" s="2">
        <f ca="1">IFERROR(__xludf.DUMMYFUNCTION("""COMPUTED_VALUE"""),0)</f>
        <v>0</v>
      </c>
      <c r="AM112" s="2">
        <f ca="1">IFERROR(__xludf.DUMMYFUNCTION("""COMPUTED_VALUE"""),0)</f>
        <v>0</v>
      </c>
      <c r="AN112" s="2">
        <f ca="1">IFERROR(__xludf.DUMMYFUNCTION("""COMPUTED_VALUE"""),0)</f>
        <v>0</v>
      </c>
      <c r="AO112" s="2">
        <f ca="1">IFERROR(__xludf.DUMMYFUNCTION("""COMPUTED_VALUE"""),0)</f>
        <v>0</v>
      </c>
      <c r="AP112" s="2">
        <f ca="1">IFERROR(__xludf.DUMMYFUNCTION("""COMPUTED_VALUE"""),0)</f>
        <v>0</v>
      </c>
      <c r="AQ112" s="2">
        <f ca="1">IFERROR(__xludf.DUMMYFUNCTION("""COMPUTED_VALUE"""),0)</f>
        <v>0</v>
      </c>
      <c r="AR112" s="2">
        <f ca="1">IFERROR(__xludf.DUMMYFUNCTION("""COMPUTED_VALUE"""),0)</f>
        <v>0</v>
      </c>
      <c r="AS112" s="2">
        <f ca="1">IFERROR(__xludf.DUMMYFUNCTION("""COMPUTED_VALUE"""),0)</f>
        <v>0</v>
      </c>
      <c r="AT112" s="2">
        <f ca="1">IFERROR(__xludf.DUMMYFUNCTION("""COMPUTED_VALUE"""),0)</f>
        <v>0</v>
      </c>
      <c r="AU112" s="2">
        <f ca="1">IFERROR(__xludf.DUMMYFUNCTION("""COMPUTED_VALUE"""),0)</f>
        <v>0</v>
      </c>
    </row>
    <row r="113" spans="1:47" ht="12.5" x14ac:dyDescent="0.25">
      <c r="A113" s="2" t="str">
        <f ca="1">IFERROR(__xludf.DUMMYFUNCTION("""COMPUTED_VALUE"""),"Western Australia")</f>
        <v>Western Australia</v>
      </c>
      <c r="B113" s="2" t="str">
        <f ca="1">IFERROR(__xludf.DUMMYFUNCTION("""COMPUTED_VALUE"""),"Australia")</f>
        <v>Australia</v>
      </c>
      <c r="C113" s="2">
        <f ca="1">IFERROR(__xludf.DUMMYFUNCTION("""COMPUTED_VALUE"""),-31.9505)</f>
        <v>-31.950500000000002</v>
      </c>
      <c r="D113" s="2">
        <f ca="1">IFERROR(__xludf.DUMMYFUNCTION("""COMPUTED_VALUE"""),115.8605)</f>
        <v>115.8605</v>
      </c>
      <c r="E113" s="2">
        <f ca="1">IFERROR(__xludf.DUMMYFUNCTION("""COMPUTED_VALUE"""),0)</f>
        <v>0</v>
      </c>
      <c r="F113" s="2">
        <f ca="1">IFERROR(__xludf.DUMMYFUNCTION("""COMPUTED_VALUE"""),0)</f>
        <v>0</v>
      </c>
      <c r="G113" s="2">
        <f ca="1">IFERROR(__xludf.DUMMYFUNCTION("""COMPUTED_VALUE"""),0)</f>
        <v>0</v>
      </c>
      <c r="H113" s="2">
        <f ca="1">IFERROR(__xludf.DUMMYFUNCTION("""COMPUTED_VALUE"""),0)</f>
        <v>0</v>
      </c>
      <c r="I113" s="2">
        <f ca="1">IFERROR(__xludf.DUMMYFUNCTION("""COMPUTED_VALUE"""),0)</f>
        <v>0</v>
      </c>
      <c r="J113" s="2">
        <f ca="1">IFERROR(__xludf.DUMMYFUNCTION("""COMPUTED_VALUE"""),0)</f>
        <v>0</v>
      </c>
      <c r="K113" s="2">
        <f ca="1">IFERROR(__xludf.DUMMYFUNCTION("""COMPUTED_VALUE"""),0)</f>
        <v>0</v>
      </c>
      <c r="L113" s="2">
        <f ca="1">IFERROR(__xludf.DUMMYFUNCTION("""COMPUTED_VALUE"""),0)</f>
        <v>0</v>
      </c>
      <c r="M113" s="2">
        <f ca="1">IFERROR(__xludf.DUMMYFUNCTION("""COMPUTED_VALUE"""),0)</f>
        <v>0</v>
      </c>
      <c r="N113" s="2">
        <f ca="1">IFERROR(__xludf.DUMMYFUNCTION("""COMPUTED_VALUE"""),0)</f>
        <v>0</v>
      </c>
      <c r="O113" s="2">
        <f ca="1">IFERROR(__xludf.DUMMYFUNCTION("""COMPUTED_VALUE"""),0)</f>
        <v>0</v>
      </c>
      <c r="P113" s="2">
        <f ca="1">IFERROR(__xludf.DUMMYFUNCTION("""COMPUTED_VALUE"""),0)</f>
        <v>0</v>
      </c>
      <c r="Q113" s="2">
        <f ca="1">IFERROR(__xludf.DUMMYFUNCTION("""COMPUTED_VALUE"""),0)</f>
        <v>0</v>
      </c>
      <c r="R113" s="2">
        <f ca="1">IFERROR(__xludf.DUMMYFUNCTION("""COMPUTED_VALUE"""),0)</f>
        <v>0</v>
      </c>
      <c r="S113" s="2">
        <f ca="1">IFERROR(__xludf.DUMMYFUNCTION("""COMPUTED_VALUE"""),0)</f>
        <v>0</v>
      </c>
      <c r="T113" s="2">
        <f ca="1">IFERROR(__xludf.DUMMYFUNCTION("""COMPUTED_VALUE"""),0)</f>
        <v>0</v>
      </c>
      <c r="U113" s="2">
        <f ca="1">IFERROR(__xludf.DUMMYFUNCTION("""COMPUTED_VALUE"""),0)</f>
        <v>0</v>
      </c>
      <c r="V113" s="2">
        <f ca="1">IFERROR(__xludf.DUMMYFUNCTION("""COMPUTED_VALUE"""),0)</f>
        <v>0</v>
      </c>
      <c r="W113" s="2">
        <f ca="1">IFERROR(__xludf.DUMMYFUNCTION("""COMPUTED_VALUE"""),0)</f>
        <v>0</v>
      </c>
      <c r="X113" s="2">
        <f ca="1">IFERROR(__xludf.DUMMYFUNCTION("""COMPUTED_VALUE"""),0)</f>
        <v>0</v>
      </c>
      <c r="Y113" s="2">
        <f ca="1">IFERROR(__xludf.DUMMYFUNCTION("""COMPUTED_VALUE"""),0)</f>
        <v>0</v>
      </c>
      <c r="Z113" s="2">
        <f ca="1">IFERROR(__xludf.DUMMYFUNCTION("""COMPUTED_VALUE"""),0)</f>
        <v>0</v>
      </c>
      <c r="AA113" s="2">
        <f ca="1">IFERROR(__xludf.DUMMYFUNCTION("""COMPUTED_VALUE"""),0)</f>
        <v>0</v>
      </c>
      <c r="AB113" s="2">
        <f ca="1">IFERROR(__xludf.DUMMYFUNCTION("""COMPUTED_VALUE"""),0)</f>
        <v>0</v>
      </c>
      <c r="AC113" s="2">
        <f ca="1">IFERROR(__xludf.DUMMYFUNCTION("""COMPUTED_VALUE"""),0)</f>
        <v>0</v>
      </c>
      <c r="AD113" s="2">
        <f ca="1">IFERROR(__xludf.DUMMYFUNCTION("""COMPUTED_VALUE"""),0)</f>
        <v>0</v>
      </c>
      <c r="AE113" s="2">
        <f ca="1">IFERROR(__xludf.DUMMYFUNCTION("""COMPUTED_VALUE"""),0)</f>
        <v>0</v>
      </c>
      <c r="AF113" s="2">
        <f ca="1">IFERROR(__xludf.DUMMYFUNCTION("""COMPUTED_VALUE"""),0)</f>
        <v>0</v>
      </c>
      <c r="AG113" s="2">
        <f ca="1">IFERROR(__xludf.DUMMYFUNCTION("""COMPUTED_VALUE"""),0)</f>
        <v>0</v>
      </c>
      <c r="AH113" s="2">
        <f ca="1">IFERROR(__xludf.DUMMYFUNCTION("""COMPUTED_VALUE"""),0)</f>
        <v>0</v>
      </c>
      <c r="AI113" s="2">
        <f ca="1">IFERROR(__xludf.DUMMYFUNCTION("""COMPUTED_VALUE"""),0)</f>
        <v>0</v>
      </c>
      <c r="AJ113" s="2">
        <f ca="1">IFERROR(__xludf.DUMMYFUNCTION("""COMPUTED_VALUE"""),0)</f>
        <v>0</v>
      </c>
      <c r="AK113" s="2">
        <f ca="1">IFERROR(__xludf.DUMMYFUNCTION("""COMPUTED_VALUE"""),0)</f>
        <v>0</v>
      </c>
      <c r="AL113" s="2">
        <f ca="1">IFERROR(__xludf.DUMMYFUNCTION("""COMPUTED_VALUE"""),0)</f>
        <v>0</v>
      </c>
      <c r="AM113" s="2">
        <f ca="1">IFERROR(__xludf.DUMMYFUNCTION("""COMPUTED_VALUE"""),0)</f>
        <v>0</v>
      </c>
      <c r="AN113" s="2">
        <f ca="1">IFERROR(__xludf.DUMMYFUNCTION("""COMPUTED_VALUE"""),0)</f>
        <v>0</v>
      </c>
      <c r="AO113" s="2">
        <f ca="1">IFERROR(__xludf.DUMMYFUNCTION("""COMPUTED_VALUE"""),0)</f>
        <v>0</v>
      </c>
      <c r="AP113" s="2">
        <f ca="1">IFERROR(__xludf.DUMMYFUNCTION("""COMPUTED_VALUE"""),0)</f>
        <v>0</v>
      </c>
      <c r="AQ113" s="2">
        <f ca="1">IFERROR(__xludf.DUMMYFUNCTION("""COMPUTED_VALUE"""),0)</f>
        <v>0</v>
      </c>
      <c r="AR113" s="2">
        <f ca="1">IFERROR(__xludf.DUMMYFUNCTION("""COMPUTED_VALUE"""),1)</f>
        <v>1</v>
      </c>
      <c r="AS113" s="2">
        <f ca="1">IFERROR(__xludf.DUMMYFUNCTION("""COMPUTED_VALUE"""),1)</f>
        <v>1</v>
      </c>
      <c r="AT113" s="2">
        <f ca="1">IFERROR(__xludf.DUMMYFUNCTION("""COMPUTED_VALUE"""),1)</f>
        <v>1</v>
      </c>
      <c r="AU113" s="2">
        <f ca="1">IFERROR(__xludf.DUMMYFUNCTION("""COMPUTED_VALUE"""),1)</f>
        <v>1</v>
      </c>
    </row>
    <row r="114" spans="1:47" ht="12.5" x14ac:dyDescent="0.25">
      <c r="A114" s="2" t="str">
        <f ca="1">IFERROR(__xludf.DUMMYFUNCTION("""COMPUTED_VALUE"""),"")</f>
        <v/>
      </c>
      <c r="B114" s="2" t="str">
        <f ca="1">IFERROR(__xludf.DUMMYFUNCTION("""COMPUTED_VALUE"""),"Ireland")</f>
        <v>Ireland</v>
      </c>
      <c r="C114" s="2">
        <f ca="1">IFERROR(__xludf.DUMMYFUNCTION("""COMPUTED_VALUE"""),53.1424)</f>
        <v>53.142400000000002</v>
      </c>
      <c r="D114" s="2">
        <f ca="1">IFERROR(__xludf.DUMMYFUNCTION("""COMPUTED_VALUE"""),-7.6921)</f>
        <v>-7.6920999999999999</v>
      </c>
      <c r="E114" s="2">
        <f ca="1">IFERROR(__xludf.DUMMYFUNCTION("""COMPUTED_VALUE"""),0)</f>
        <v>0</v>
      </c>
      <c r="F114" s="2">
        <f ca="1">IFERROR(__xludf.DUMMYFUNCTION("""COMPUTED_VALUE"""),0)</f>
        <v>0</v>
      </c>
      <c r="G114" s="2">
        <f ca="1">IFERROR(__xludf.DUMMYFUNCTION("""COMPUTED_VALUE"""),0)</f>
        <v>0</v>
      </c>
      <c r="H114" s="2">
        <f ca="1">IFERROR(__xludf.DUMMYFUNCTION("""COMPUTED_VALUE"""),0)</f>
        <v>0</v>
      </c>
      <c r="I114" s="2">
        <f ca="1">IFERROR(__xludf.DUMMYFUNCTION("""COMPUTED_VALUE"""),0)</f>
        <v>0</v>
      </c>
      <c r="J114" s="2">
        <f ca="1">IFERROR(__xludf.DUMMYFUNCTION("""COMPUTED_VALUE"""),0)</f>
        <v>0</v>
      </c>
      <c r="K114" s="2">
        <f ca="1">IFERROR(__xludf.DUMMYFUNCTION("""COMPUTED_VALUE"""),0)</f>
        <v>0</v>
      </c>
      <c r="L114" s="2">
        <f ca="1">IFERROR(__xludf.DUMMYFUNCTION("""COMPUTED_VALUE"""),0)</f>
        <v>0</v>
      </c>
      <c r="M114" s="2">
        <f ca="1">IFERROR(__xludf.DUMMYFUNCTION("""COMPUTED_VALUE"""),0)</f>
        <v>0</v>
      </c>
      <c r="N114" s="2">
        <f ca="1">IFERROR(__xludf.DUMMYFUNCTION("""COMPUTED_VALUE"""),0)</f>
        <v>0</v>
      </c>
      <c r="O114" s="2">
        <f ca="1">IFERROR(__xludf.DUMMYFUNCTION("""COMPUTED_VALUE"""),0)</f>
        <v>0</v>
      </c>
      <c r="P114" s="2">
        <f ca="1">IFERROR(__xludf.DUMMYFUNCTION("""COMPUTED_VALUE"""),0)</f>
        <v>0</v>
      </c>
      <c r="Q114" s="2">
        <f ca="1">IFERROR(__xludf.DUMMYFUNCTION("""COMPUTED_VALUE"""),0)</f>
        <v>0</v>
      </c>
      <c r="R114" s="2">
        <f ca="1">IFERROR(__xludf.DUMMYFUNCTION("""COMPUTED_VALUE"""),0)</f>
        <v>0</v>
      </c>
      <c r="S114" s="2">
        <f ca="1">IFERROR(__xludf.DUMMYFUNCTION("""COMPUTED_VALUE"""),0)</f>
        <v>0</v>
      </c>
      <c r="T114" s="2">
        <f ca="1">IFERROR(__xludf.DUMMYFUNCTION("""COMPUTED_VALUE"""),0)</f>
        <v>0</v>
      </c>
      <c r="U114" s="2">
        <f ca="1">IFERROR(__xludf.DUMMYFUNCTION("""COMPUTED_VALUE"""),0)</f>
        <v>0</v>
      </c>
      <c r="V114" s="2">
        <f ca="1">IFERROR(__xludf.DUMMYFUNCTION("""COMPUTED_VALUE"""),0)</f>
        <v>0</v>
      </c>
      <c r="W114" s="2">
        <f ca="1">IFERROR(__xludf.DUMMYFUNCTION("""COMPUTED_VALUE"""),0)</f>
        <v>0</v>
      </c>
      <c r="X114" s="2">
        <f ca="1">IFERROR(__xludf.DUMMYFUNCTION("""COMPUTED_VALUE"""),0)</f>
        <v>0</v>
      </c>
      <c r="Y114" s="2">
        <f ca="1">IFERROR(__xludf.DUMMYFUNCTION("""COMPUTED_VALUE"""),0)</f>
        <v>0</v>
      </c>
      <c r="Z114" s="2">
        <f ca="1">IFERROR(__xludf.DUMMYFUNCTION("""COMPUTED_VALUE"""),0)</f>
        <v>0</v>
      </c>
      <c r="AA114" s="2">
        <f ca="1">IFERROR(__xludf.DUMMYFUNCTION("""COMPUTED_VALUE"""),0)</f>
        <v>0</v>
      </c>
      <c r="AB114" s="2">
        <f ca="1">IFERROR(__xludf.DUMMYFUNCTION("""COMPUTED_VALUE"""),0)</f>
        <v>0</v>
      </c>
      <c r="AC114" s="2">
        <f ca="1">IFERROR(__xludf.DUMMYFUNCTION("""COMPUTED_VALUE"""),0)</f>
        <v>0</v>
      </c>
      <c r="AD114" s="2">
        <f ca="1">IFERROR(__xludf.DUMMYFUNCTION("""COMPUTED_VALUE"""),0)</f>
        <v>0</v>
      </c>
      <c r="AE114" s="2">
        <f ca="1">IFERROR(__xludf.DUMMYFUNCTION("""COMPUTED_VALUE"""),0)</f>
        <v>0</v>
      </c>
      <c r="AF114" s="2">
        <f ca="1">IFERROR(__xludf.DUMMYFUNCTION("""COMPUTED_VALUE"""),0)</f>
        <v>0</v>
      </c>
      <c r="AG114" s="2">
        <f ca="1">IFERROR(__xludf.DUMMYFUNCTION("""COMPUTED_VALUE"""),0)</f>
        <v>0</v>
      </c>
      <c r="AH114" s="2">
        <f ca="1">IFERROR(__xludf.DUMMYFUNCTION("""COMPUTED_VALUE"""),0)</f>
        <v>0</v>
      </c>
      <c r="AI114" s="2">
        <f ca="1">IFERROR(__xludf.DUMMYFUNCTION("""COMPUTED_VALUE"""),0)</f>
        <v>0</v>
      </c>
      <c r="AJ114" s="2">
        <f ca="1">IFERROR(__xludf.DUMMYFUNCTION("""COMPUTED_VALUE"""),0)</f>
        <v>0</v>
      </c>
      <c r="AK114" s="2">
        <f ca="1">IFERROR(__xludf.DUMMYFUNCTION("""COMPUTED_VALUE"""),0)</f>
        <v>0</v>
      </c>
      <c r="AL114" s="2">
        <f ca="1">IFERROR(__xludf.DUMMYFUNCTION("""COMPUTED_VALUE"""),0)</f>
        <v>0</v>
      </c>
      <c r="AM114" s="2">
        <f ca="1">IFERROR(__xludf.DUMMYFUNCTION("""COMPUTED_VALUE"""),0)</f>
        <v>0</v>
      </c>
      <c r="AN114" s="2">
        <f ca="1">IFERROR(__xludf.DUMMYFUNCTION("""COMPUTED_VALUE"""),0)</f>
        <v>0</v>
      </c>
      <c r="AO114" s="2">
        <f ca="1">IFERROR(__xludf.DUMMYFUNCTION("""COMPUTED_VALUE"""),0)</f>
        <v>0</v>
      </c>
      <c r="AP114" s="2">
        <f ca="1">IFERROR(__xludf.DUMMYFUNCTION("""COMPUTED_VALUE"""),0)</f>
        <v>0</v>
      </c>
      <c r="AQ114" s="2">
        <f ca="1">IFERROR(__xludf.DUMMYFUNCTION("""COMPUTED_VALUE"""),0)</f>
        <v>0</v>
      </c>
      <c r="AR114" s="2">
        <f ca="1">IFERROR(__xludf.DUMMYFUNCTION("""COMPUTED_VALUE"""),0)</f>
        <v>0</v>
      </c>
      <c r="AS114" s="2">
        <f ca="1">IFERROR(__xludf.DUMMYFUNCTION("""COMPUTED_VALUE"""),0)</f>
        <v>0</v>
      </c>
      <c r="AT114" s="2">
        <f ca="1">IFERROR(__xludf.DUMMYFUNCTION("""COMPUTED_VALUE"""),0)</f>
        <v>0</v>
      </c>
      <c r="AU114" s="2">
        <f ca="1">IFERROR(__xludf.DUMMYFUNCTION("""COMPUTED_VALUE"""),0)</f>
        <v>0</v>
      </c>
    </row>
    <row r="115" spans="1:47" ht="12.5" x14ac:dyDescent="0.25">
      <c r="A115" s="2" t="str">
        <f ca="1">IFERROR(__xludf.DUMMYFUNCTION("""COMPUTED_VALUE"""),"")</f>
        <v/>
      </c>
      <c r="B115" s="2" t="str">
        <f ca="1">IFERROR(__xludf.DUMMYFUNCTION("""COMPUTED_VALUE"""),"Luxembourg")</f>
        <v>Luxembourg</v>
      </c>
      <c r="C115" s="2">
        <f ca="1">IFERROR(__xludf.DUMMYFUNCTION("""COMPUTED_VALUE"""),49.8153)</f>
        <v>49.815300000000001</v>
      </c>
      <c r="D115" s="2">
        <f ca="1">IFERROR(__xludf.DUMMYFUNCTION("""COMPUTED_VALUE"""),6.1296)</f>
        <v>6.1295999999999999</v>
      </c>
      <c r="E115" s="2">
        <f ca="1">IFERROR(__xludf.DUMMYFUNCTION("""COMPUTED_VALUE"""),0)</f>
        <v>0</v>
      </c>
      <c r="F115" s="2">
        <f ca="1">IFERROR(__xludf.DUMMYFUNCTION("""COMPUTED_VALUE"""),0)</f>
        <v>0</v>
      </c>
      <c r="G115" s="2">
        <f ca="1">IFERROR(__xludf.DUMMYFUNCTION("""COMPUTED_VALUE"""),0)</f>
        <v>0</v>
      </c>
      <c r="H115" s="2">
        <f ca="1">IFERROR(__xludf.DUMMYFUNCTION("""COMPUTED_VALUE"""),0)</f>
        <v>0</v>
      </c>
      <c r="I115" s="2">
        <f ca="1">IFERROR(__xludf.DUMMYFUNCTION("""COMPUTED_VALUE"""),0)</f>
        <v>0</v>
      </c>
      <c r="J115" s="2">
        <f ca="1">IFERROR(__xludf.DUMMYFUNCTION("""COMPUTED_VALUE"""),0)</f>
        <v>0</v>
      </c>
      <c r="K115" s="2">
        <f ca="1">IFERROR(__xludf.DUMMYFUNCTION("""COMPUTED_VALUE"""),0)</f>
        <v>0</v>
      </c>
      <c r="L115" s="2">
        <f ca="1">IFERROR(__xludf.DUMMYFUNCTION("""COMPUTED_VALUE"""),0)</f>
        <v>0</v>
      </c>
      <c r="M115" s="2">
        <f ca="1">IFERROR(__xludf.DUMMYFUNCTION("""COMPUTED_VALUE"""),0)</f>
        <v>0</v>
      </c>
      <c r="N115" s="2">
        <f ca="1">IFERROR(__xludf.DUMMYFUNCTION("""COMPUTED_VALUE"""),0)</f>
        <v>0</v>
      </c>
      <c r="O115" s="2">
        <f ca="1">IFERROR(__xludf.DUMMYFUNCTION("""COMPUTED_VALUE"""),0)</f>
        <v>0</v>
      </c>
      <c r="P115" s="2">
        <f ca="1">IFERROR(__xludf.DUMMYFUNCTION("""COMPUTED_VALUE"""),0)</f>
        <v>0</v>
      </c>
      <c r="Q115" s="2">
        <f ca="1">IFERROR(__xludf.DUMMYFUNCTION("""COMPUTED_VALUE"""),0)</f>
        <v>0</v>
      </c>
      <c r="R115" s="2">
        <f ca="1">IFERROR(__xludf.DUMMYFUNCTION("""COMPUTED_VALUE"""),0)</f>
        <v>0</v>
      </c>
      <c r="S115" s="2">
        <f ca="1">IFERROR(__xludf.DUMMYFUNCTION("""COMPUTED_VALUE"""),0)</f>
        <v>0</v>
      </c>
      <c r="T115" s="2">
        <f ca="1">IFERROR(__xludf.DUMMYFUNCTION("""COMPUTED_VALUE"""),0)</f>
        <v>0</v>
      </c>
      <c r="U115" s="2">
        <f ca="1">IFERROR(__xludf.DUMMYFUNCTION("""COMPUTED_VALUE"""),0)</f>
        <v>0</v>
      </c>
      <c r="V115" s="2">
        <f ca="1">IFERROR(__xludf.DUMMYFUNCTION("""COMPUTED_VALUE"""),0)</f>
        <v>0</v>
      </c>
      <c r="W115" s="2">
        <f ca="1">IFERROR(__xludf.DUMMYFUNCTION("""COMPUTED_VALUE"""),0)</f>
        <v>0</v>
      </c>
      <c r="X115" s="2">
        <f ca="1">IFERROR(__xludf.DUMMYFUNCTION("""COMPUTED_VALUE"""),0)</f>
        <v>0</v>
      </c>
      <c r="Y115" s="2">
        <f ca="1">IFERROR(__xludf.DUMMYFUNCTION("""COMPUTED_VALUE"""),0)</f>
        <v>0</v>
      </c>
      <c r="Z115" s="2">
        <f ca="1">IFERROR(__xludf.DUMMYFUNCTION("""COMPUTED_VALUE"""),0)</f>
        <v>0</v>
      </c>
      <c r="AA115" s="2">
        <f ca="1">IFERROR(__xludf.DUMMYFUNCTION("""COMPUTED_VALUE"""),0)</f>
        <v>0</v>
      </c>
      <c r="AB115" s="2">
        <f ca="1">IFERROR(__xludf.DUMMYFUNCTION("""COMPUTED_VALUE"""),0)</f>
        <v>0</v>
      </c>
      <c r="AC115" s="2">
        <f ca="1">IFERROR(__xludf.DUMMYFUNCTION("""COMPUTED_VALUE"""),0)</f>
        <v>0</v>
      </c>
      <c r="AD115" s="2">
        <f ca="1">IFERROR(__xludf.DUMMYFUNCTION("""COMPUTED_VALUE"""),0)</f>
        <v>0</v>
      </c>
      <c r="AE115" s="2">
        <f ca="1">IFERROR(__xludf.DUMMYFUNCTION("""COMPUTED_VALUE"""),0)</f>
        <v>0</v>
      </c>
      <c r="AF115" s="2">
        <f ca="1">IFERROR(__xludf.DUMMYFUNCTION("""COMPUTED_VALUE"""),0)</f>
        <v>0</v>
      </c>
      <c r="AG115" s="2">
        <f ca="1">IFERROR(__xludf.DUMMYFUNCTION("""COMPUTED_VALUE"""),0)</f>
        <v>0</v>
      </c>
      <c r="AH115" s="2">
        <f ca="1">IFERROR(__xludf.DUMMYFUNCTION("""COMPUTED_VALUE"""),0)</f>
        <v>0</v>
      </c>
      <c r="AI115" s="2">
        <f ca="1">IFERROR(__xludf.DUMMYFUNCTION("""COMPUTED_VALUE"""),0)</f>
        <v>0</v>
      </c>
      <c r="AJ115" s="2">
        <f ca="1">IFERROR(__xludf.DUMMYFUNCTION("""COMPUTED_VALUE"""),0)</f>
        <v>0</v>
      </c>
      <c r="AK115" s="2">
        <f ca="1">IFERROR(__xludf.DUMMYFUNCTION("""COMPUTED_VALUE"""),0)</f>
        <v>0</v>
      </c>
      <c r="AL115" s="2">
        <f ca="1">IFERROR(__xludf.DUMMYFUNCTION("""COMPUTED_VALUE"""),0)</f>
        <v>0</v>
      </c>
      <c r="AM115" s="2">
        <f ca="1">IFERROR(__xludf.DUMMYFUNCTION("""COMPUTED_VALUE"""),0)</f>
        <v>0</v>
      </c>
      <c r="AN115" s="2">
        <f ca="1">IFERROR(__xludf.DUMMYFUNCTION("""COMPUTED_VALUE"""),0)</f>
        <v>0</v>
      </c>
      <c r="AO115" s="2">
        <f ca="1">IFERROR(__xludf.DUMMYFUNCTION("""COMPUTED_VALUE"""),0)</f>
        <v>0</v>
      </c>
      <c r="AP115" s="2">
        <f ca="1">IFERROR(__xludf.DUMMYFUNCTION("""COMPUTED_VALUE"""),0)</f>
        <v>0</v>
      </c>
      <c r="AQ115" s="2">
        <f ca="1">IFERROR(__xludf.DUMMYFUNCTION("""COMPUTED_VALUE"""),0)</f>
        <v>0</v>
      </c>
      <c r="AR115" s="2">
        <f ca="1">IFERROR(__xludf.DUMMYFUNCTION("""COMPUTED_VALUE"""),0)</f>
        <v>0</v>
      </c>
      <c r="AS115" s="2">
        <f ca="1">IFERROR(__xludf.DUMMYFUNCTION("""COMPUTED_VALUE"""),0)</f>
        <v>0</v>
      </c>
      <c r="AT115" s="2">
        <f ca="1">IFERROR(__xludf.DUMMYFUNCTION("""COMPUTED_VALUE"""),0)</f>
        <v>0</v>
      </c>
      <c r="AU115" s="2">
        <f ca="1">IFERROR(__xludf.DUMMYFUNCTION("""COMPUTED_VALUE"""),0)</f>
        <v>0</v>
      </c>
    </row>
    <row r="116" spans="1:47" ht="12.5" x14ac:dyDescent="0.25">
      <c r="A116" s="2" t="str">
        <f ca="1">IFERROR(__xludf.DUMMYFUNCTION("""COMPUTED_VALUE"""),"")</f>
        <v/>
      </c>
      <c r="B116" s="2" t="str">
        <f ca="1">IFERROR(__xludf.DUMMYFUNCTION("""COMPUTED_VALUE"""),"Monaco")</f>
        <v>Monaco</v>
      </c>
      <c r="C116" s="2">
        <f ca="1">IFERROR(__xludf.DUMMYFUNCTION("""COMPUTED_VALUE"""),43.7333)</f>
        <v>43.7333</v>
      </c>
      <c r="D116" s="2">
        <f ca="1">IFERROR(__xludf.DUMMYFUNCTION("""COMPUTED_VALUE"""),7.4167)</f>
        <v>7.4166999999999996</v>
      </c>
      <c r="E116" s="2">
        <f ca="1">IFERROR(__xludf.DUMMYFUNCTION("""COMPUTED_VALUE"""),0)</f>
        <v>0</v>
      </c>
      <c r="F116" s="2">
        <f ca="1">IFERROR(__xludf.DUMMYFUNCTION("""COMPUTED_VALUE"""),0)</f>
        <v>0</v>
      </c>
      <c r="G116" s="2">
        <f ca="1">IFERROR(__xludf.DUMMYFUNCTION("""COMPUTED_VALUE"""),0)</f>
        <v>0</v>
      </c>
      <c r="H116" s="2">
        <f ca="1">IFERROR(__xludf.DUMMYFUNCTION("""COMPUTED_VALUE"""),0)</f>
        <v>0</v>
      </c>
      <c r="I116" s="2">
        <f ca="1">IFERROR(__xludf.DUMMYFUNCTION("""COMPUTED_VALUE"""),0)</f>
        <v>0</v>
      </c>
      <c r="J116" s="2">
        <f ca="1">IFERROR(__xludf.DUMMYFUNCTION("""COMPUTED_VALUE"""),0)</f>
        <v>0</v>
      </c>
      <c r="K116" s="2">
        <f ca="1">IFERROR(__xludf.DUMMYFUNCTION("""COMPUTED_VALUE"""),0)</f>
        <v>0</v>
      </c>
      <c r="L116" s="2">
        <f ca="1">IFERROR(__xludf.DUMMYFUNCTION("""COMPUTED_VALUE"""),0)</f>
        <v>0</v>
      </c>
      <c r="M116" s="2">
        <f ca="1">IFERROR(__xludf.DUMMYFUNCTION("""COMPUTED_VALUE"""),0)</f>
        <v>0</v>
      </c>
      <c r="N116" s="2">
        <f ca="1">IFERROR(__xludf.DUMMYFUNCTION("""COMPUTED_VALUE"""),0)</f>
        <v>0</v>
      </c>
      <c r="O116" s="2">
        <f ca="1">IFERROR(__xludf.DUMMYFUNCTION("""COMPUTED_VALUE"""),0)</f>
        <v>0</v>
      </c>
      <c r="P116" s="2">
        <f ca="1">IFERROR(__xludf.DUMMYFUNCTION("""COMPUTED_VALUE"""),0)</f>
        <v>0</v>
      </c>
      <c r="Q116" s="2">
        <f ca="1">IFERROR(__xludf.DUMMYFUNCTION("""COMPUTED_VALUE"""),0)</f>
        <v>0</v>
      </c>
      <c r="R116" s="2">
        <f ca="1">IFERROR(__xludf.DUMMYFUNCTION("""COMPUTED_VALUE"""),0)</f>
        <v>0</v>
      </c>
      <c r="S116" s="2">
        <f ca="1">IFERROR(__xludf.DUMMYFUNCTION("""COMPUTED_VALUE"""),0)</f>
        <v>0</v>
      </c>
      <c r="T116" s="2">
        <f ca="1">IFERROR(__xludf.DUMMYFUNCTION("""COMPUTED_VALUE"""),0)</f>
        <v>0</v>
      </c>
      <c r="U116" s="2">
        <f ca="1">IFERROR(__xludf.DUMMYFUNCTION("""COMPUTED_VALUE"""),0)</f>
        <v>0</v>
      </c>
      <c r="V116" s="2">
        <f ca="1">IFERROR(__xludf.DUMMYFUNCTION("""COMPUTED_VALUE"""),0)</f>
        <v>0</v>
      </c>
      <c r="W116" s="2">
        <f ca="1">IFERROR(__xludf.DUMMYFUNCTION("""COMPUTED_VALUE"""),0)</f>
        <v>0</v>
      </c>
      <c r="X116" s="2">
        <f ca="1">IFERROR(__xludf.DUMMYFUNCTION("""COMPUTED_VALUE"""),0)</f>
        <v>0</v>
      </c>
      <c r="Y116" s="2">
        <f ca="1">IFERROR(__xludf.DUMMYFUNCTION("""COMPUTED_VALUE"""),0)</f>
        <v>0</v>
      </c>
      <c r="Z116" s="2">
        <f ca="1">IFERROR(__xludf.DUMMYFUNCTION("""COMPUTED_VALUE"""),0)</f>
        <v>0</v>
      </c>
      <c r="AA116" s="2">
        <f ca="1">IFERROR(__xludf.DUMMYFUNCTION("""COMPUTED_VALUE"""),0)</f>
        <v>0</v>
      </c>
      <c r="AB116" s="2">
        <f ca="1">IFERROR(__xludf.DUMMYFUNCTION("""COMPUTED_VALUE"""),0)</f>
        <v>0</v>
      </c>
      <c r="AC116" s="2">
        <f ca="1">IFERROR(__xludf.DUMMYFUNCTION("""COMPUTED_VALUE"""),0)</f>
        <v>0</v>
      </c>
      <c r="AD116" s="2">
        <f ca="1">IFERROR(__xludf.DUMMYFUNCTION("""COMPUTED_VALUE"""),0)</f>
        <v>0</v>
      </c>
      <c r="AE116" s="2">
        <f ca="1">IFERROR(__xludf.DUMMYFUNCTION("""COMPUTED_VALUE"""),0)</f>
        <v>0</v>
      </c>
      <c r="AF116" s="2">
        <f ca="1">IFERROR(__xludf.DUMMYFUNCTION("""COMPUTED_VALUE"""),0)</f>
        <v>0</v>
      </c>
      <c r="AG116" s="2">
        <f ca="1">IFERROR(__xludf.DUMMYFUNCTION("""COMPUTED_VALUE"""),0)</f>
        <v>0</v>
      </c>
      <c r="AH116" s="2">
        <f ca="1">IFERROR(__xludf.DUMMYFUNCTION("""COMPUTED_VALUE"""),0)</f>
        <v>0</v>
      </c>
      <c r="AI116" s="2">
        <f ca="1">IFERROR(__xludf.DUMMYFUNCTION("""COMPUTED_VALUE"""),0)</f>
        <v>0</v>
      </c>
      <c r="AJ116" s="2">
        <f ca="1">IFERROR(__xludf.DUMMYFUNCTION("""COMPUTED_VALUE"""),0)</f>
        <v>0</v>
      </c>
      <c r="AK116" s="2">
        <f ca="1">IFERROR(__xludf.DUMMYFUNCTION("""COMPUTED_VALUE"""),0)</f>
        <v>0</v>
      </c>
      <c r="AL116" s="2">
        <f ca="1">IFERROR(__xludf.DUMMYFUNCTION("""COMPUTED_VALUE"""),0)</f>
        <v>0</v>
      </c>
      <c r="AM116" s="2">
        <f ca="1">IFERROR(__xludf.DUMMYFUNCTION("""COMPUTED_VALUE"""),0)</f>
        <v>0</v>
      </c>
      <c r="AN116" s="2">
        <f ca="1">IFERROR(__xludf.DUMMYFUNCTION("""COMPUTED_VALUE"""),0)</f>
        <v>0</v>
      </c>
      <c r="AO116" s="2">
        <f ca="1">IFERROR(__xludf.DUMMYFUNCTION("""COMPUTED_VALUE"""),0)</f>
        <v>0</v>
      </c>
      <c r="AP116" s="2">
        <f ca="1">IFERROR(__xludf.DUMMYFUNCTION("""COMPUTED_VALUE"""),0)</f>
        <v>0</v>
      </c>
      <c r="AQ116" s="2">
        <f ca="1">IFERROR(__xludf.DUMMYFUNCTION("""COMPUTED_VALUE"""),0)</f>
        <v>0</v>
      </c>
      <c r="AR116" s="2">
        <f ca="1">IFERROR(__xludf.DUMMYFUNCTION("""COMPUTED_VALUE"""),0)</f>
        <v>0</v>
      </c>
      <c r="AS116" s="2">
        <f ca="1">IFERROR(__xludf.DUMMYFUNCTION("""COMPUTED_VALUE"""),0)</f>
        <v>0</v>
      </c>
      <c r="AT116" s="2">
        <f ca="1">IFERROR(__xludf.DUMMYFUNCTION("""COMPUTED_VALUE"""),0)</f>
        <v>0</v>
      </c>
      <c r="AU116" s="2">
        <f ca="1">IFERROR(__xludf.DUMMYFUNCTION("""COMPUTED_VALUE"""),0)</f>
        <v>0</v>
      </c>
    </row>
    <row r="117" spans="1:47" ht="12.5" x14ac:dyDescent="0.25">
      <c r="A117" s="2" t="str">
        <f ca="1">IFERROR(__xludf.DUMMYFUNCTION("""COMPUTED_VALUE"""),"")</f>
        <v/>
      </c>
      <c r="B117" s="2" t="str">
        <f ca="1">IFERROR(__xludf.DUMMYFUNCTION("""COMPUTED_VALUE"""),"Qatar")</f>
        <v>Qatar</v>
      </c>
      <c r="C117" s="2">
        <f ca="1">IFERROR(__xludf.DUMMYFUNCTION("""COMPUTED_VALUE"""),25.3548)</f>
        <v>25.354800000000001</v>
      </c>
      <c r="D117" s="2">
        <f ca="1">IFERROR(__xludf.DUMMYFUNCTION("""COMPUTED_VALUE"""),51.1839)</f>
        <v>51.183900000000001</v>
      </c>
      <c r="E117" s="2">
        <f ca="1">IFERROR(__xludf.DUMMYFUNCTION("""COMPUTED_VALUE"""),0)</f>
        <v>0</v>
      </c>
      <c r="F117" s="2">
        <f ca="1">IFERROR(__xludf.DUMMYFUNCTION("""COMPUTED_VALUE"""),0)</f>
        <v>0</v>
      </c>
      <c r="G117" s="2">
        <f ca="1">IFERROR(__xludf.DUMMYFUNCTION("""COMPUTED_VALUE"""),0)</f>
        <v>0</v>
      </c>
      <c r="H117" s="2">
        <f ca="1">IFERROR(__xludf.DUMMYFUNCTION("""COMPUTED_VALUE"""),0)</f>
        <v>0</v>
      </c>
      <c r="I117" s="2">
        <f ca="1">IFERROR(__xludf.DUMMYFUNCTION("""COMPUTED_VALUE"""),0)</f>
        <v>0</v>
      </c>
      <c r="J117" s="2">
        <f ca="1">IFERROR(__xludf.DUMMYFUNCTION("""COMPUTED_VALUE"""),0)</f>
        <v>0</v>
      </c>
      <c r="K117" s="2">
        <f ca="1">IFERROR(__xludf.DUMMYFUNCTION("""COMPUTED_VALUE"""),0)</f>
        <v>0</v>
      </c>
      <c r="L117" s="2">
        <f ca="1">IFERROR(__xludf.DUMMYFUNCTION("""COMPUTED_VALUE"""),0)</f>
        <v>0</v>
      </c>
      <c r="M117" s="2">
        <f ca="1">IFERROR(__xludf.DUMMYFUNCTION("""COMPUTED_VALUE"""),0)</f>
        <v>0</v>
      </c>
      <c r="N117" s="2">
        <f ca="1">IFERROR(__xludf.DUMMYFUNCTION("""COMPUTED_VALUE"""),0)</f>
        <v>0</v>
      </c>
      <c r="O117" s="2">
        <f ca="1">IFERROR(__xludf.DUMMYFUNCTION("""COMPUTED_VALUE"""),0)</f>
        <v>0</v>
      </c>
      <c r="P117" s="2">
        <f ca="1">IFERROR(__xludf.DUMMYFUNCTION("""COMPUTED_VALUE"""),0)</f>
        <v>0</v>
      </c>
      <c r="Q117" s="2">
        <f ca="1">IFERROR(__xludf.DUMMYFUNCTION("""COMPUTED_VALUE"""),0)</f>
        <v>0</v>
      </c>
      <c r="R117" s="2">
        <f ca="1">IFERROR(__xludf.DUMMYFUNCTION("""COMPUTED_VALUE"""),0)</f>
        <v>0</v>
      </c>
      <c r="S117" s="2">
        <f ca="1">IFERROR(__xludf.DUMMYFUNCTION("""COMPUTED_VALUE"""),0)</f>
        <v>0</v>
      </c>
      <c r="T117" s="2">
        <f ca="1">IFERROR(__xludf.DUMMYFUNCTION("""COMPUTED_VALUE"""),0)</f>
        <v>0</v>
      </c>
      <c r="U117" s="2">
        <f ca="1">IFERROR(__xludf.DUMMYFUNCTION("""COMPUTED_VALUE"""),0)</f>
        <v>0</v>
      </c>
      <c r="V117" s="2">
        <f ca="1">IFERROR(__xludf.DUMMYFUNCTION("""COMPUTED_VALUE"""),0)</f>
        <v>0</v>
      </c>
      <c r="W117" s="2">
        <f ca="1">IFERROR(__xludf.DUMMYFUNCTION("""COMPUTED_VALUE"""),0)</f>
        <v>0</v>
      </c>
      <c r="X117" s="2">
        <f ca="1">IFERROR(__xludf.DUMMYFUNCTION("""COMPUTED_VALUE"""),0)</f>
        <v>0</v>
      </c>
      <c r="Y117" s="2">
        <f ca="1">IFERROR(__xludf.DUMMYFUNCTION("""COMPUTED_VALUE"""),0)</f>
        <v>0</v>
      </c>
      <c r="Z117" s="2">
        <f ca="1">IFERROR(__xludf.DUMMYFUNCTION("""COMPUTED_VALUE"""),0)</f>
        <v>0</v>
      </c>
      <c r="AA117" s="2">
        <f ca="1">IFERROR(__xludf.DUMMYFUNCTION("""COMPUTED_VALUE"""),0)</f>
        <v>0</v>
      </c>
      <c r="AB117" s="2">
        <f ca="1">IFERROR(__xludf.DUMMYFUNCTION("""COMPUTED_VALUE"""),0)</f>
        <v>0</v>
      </c>
      <c r="AC117" s="2">
        <f ca="1">IFERROR(__xludf.DUMMYFUNCTION("""COMPUTED_VALUE"""),0)</f>
        <v>0</v>
      </c>
      <c r="AD117" s="2">
        <f ca="1">IFERROR(__xludf.DUMMYFUNCTION("""COMPUTED_VALUE"""),0)</f>
        <v>0</v>
      </c>
      <c r="AE117" s="2">
        <f ca="1">IFERROR(__xludf.DUMMYFUNCTION("""COMPUTED_VALUE"""),0)</f>
        <v>0</v>
      </c>
      <c r="AF117" s="2">
        <f ca="1">IFERROR(__xludf.DUMMYFUNCTION("""COMPUTED_VALUE"""),0)</f>
        <v>0</v>
      </c>
      <c r="AG117" s="2">
        <f ca="1">IFERROR(__xludf.DUMMYFUNCTION("""COMPUTED_VALUE"""),0)</f>
        <v>0</v>
      </c>
      <c r="AH117" s="2">
        <f ca="1">IFERROR(__xludf.DUMMYFUNCTION("""COMPUTED_VALUE"""),0)</f>
        <v>0</v>
      </c>
      <c r="AI117" s="2">
        <f ca="1">IFERROR(__xludf.DUMMYFUNCTION("""COMPUTED_VALUE"""),0)</f>
        <v>0</v>
      </c>
      <c r="AJ117" s="2">
        <f ca="1">IFERROR(__xludf.DUMMYFUNCTION("""COMPUTED_VALUE"""),0)</f>
        <v>0</v>
      </c>
      <c r="AK117" s="2">
        <f ca="1">IFERROR(__xludf.DUMMYFUNCTION("""COMPUTED_VALUE"""),0)</f>
        <v>0</v>
      </c>
      <c r="AL117" s="2">
        <f ca="1">IFERROR(__xludf.DUMMYFUNCTION("""COMPUTED_VALUE"""),0)</f>
        <v>0</v>
      </c>
      <c r="AM117" s="2">
        <f ca="1">IFERROR(__xludf.DUMMYFUNCTION("""COMPUTED_VALUE"""),0)</f>
        <v>0</v>
      </c>
      <c r="AN117" s="2">
        <f ca="1">IFERROR(__xludf.DUMMYFUNCTION("""COMPUTED_VALUE"""),0)</f>
        <v>0</v>
      </c>
      <c r="AO117" s="2">
        <f ca="1">IFERROR(__xludf.DUMMYFUNCTION("""COMPUTED_VALUE"""),0)</f>
        <v>0</v>
      </c>
      <c r="AP117" s="2">
        <f ca="1">IFERROR(__xludf.DUMMYFUNCTION("""COMPUTED_VALUE"""),0)</f>
        <v>0</v>
      </c>
      <c r="AQ117" s="2">
        <f ca="1">IFERROR(__xludf.DUMMYFUNCTION("""COMPUTED_VALUE"""),0)</f>
        <v>0</v>
      </c>
      <c r="AR117" s="2">
        <f ca="1">IFERROR(__xludf.DUMMYFUNCTION("""COMPUTED_VALUE"""),0)</f>
        <v>0</v>
      </c>
      <c r="AS117" s="2">
        <f ca="1">IFERROR(__xludf.DUMMYFUNCTION("""COMPUTED_VALUE"""),0)</f>
        <v>0</v>
      </c>
      <c r="AT117" s="2">
        <f ca="1">IFERROR(__xludf.DUMMYFUNCTION("""COMPUTED_VALUE"""),0)</f>
        <v>0</v>
      </c>
      <c r="AU117" s="2">
        <f ca="1">IFERROR(__xludf.DUMMYFUNCTION("""COMPUTED_VALUE"""),0)</f>
        <v>0</v>
      </c>
    </row>
    <row r="118" spans="1:47" ht="12.5" x14ac:dyDescent="0.25">
      <c r="A118" s="2" t="str">
        <f ca="1">IFERROR(__xludf.DUMMYFUNCTION("""COMPUTED_VALUE"""),"Snohomish County, WA")</f>
        <v>Snohomish County, WA</v>
      </c>
      <c r="B118" s="2" t="str">
        <f ca="1">IFERROR(__xludf.DUMMYFUNCTION("""COMPUTED_VALUE"""),"US")</f>
        <v>US</v>
      </c>
      <c r="C118" s="2">
        <f ca="1">IFERROR(__xludf.DUMMYFUNCTION("""COMPUTED_VALUE"""),48.033)</f>
        <v>48.033000000000001</v>
      </c>
      <c r="D118" s="2">
        <f ca="1">IFERROR(__xludf.DUMMYFUNCTION("""COMPUTED_VALUE"""),-121.8339)</f>
        <v>-121.8339</v>
      </c>
      <c r="E118" s="2">
        <f ca="1">IFERROR(__xludf.DUMMYFUNCTION("""COMPUTED_VALUE"""),0)</f>
        <v>0</v>
      </c>
      <c r="F118" s="2">
        <f ca="1">IFERROR(__xludf.DUMMYFUNCTION("""COMPUTED_VALUE"""),0)</f>
        <v>0</v>
      </c>
      <c r="G118" s="2">
        <f ca="1">IFERROR(__xludf.DUMMYFUNCTION("""COMPUTED_VALUE"""),0)</f>
        <v>0</v>
      </c>
      <c r="H118" s="2">
        <f ca="1">IFERROR(__xludf.DUMMYFUNCTION("""COMPUTED_VALUE"""),0)</f>
        <v>0</v>
      </c>
      <c r="I118" s="2">
        <f ca="1">IFERROR(__xludf.DUMMYFUNCTION("""COMPUTED_VALUE"""),0)</f>
        <v>0</v>
      </c>
      <c r="J118" s="2">
        <f ca="1">IFERROR(__xludf.DUMMYFUNCTION("""COMPUTED_VALUE"""),0)</f>
        <v>0</v>
      </c>
      <c r="K118" s="2">
        <f ca="1">IFERROR(__xludf.DUMMYFUNCTION("""COMPUTED_VALUE"""),0)</f>
        <v>0</v>
      </c>
      <c r="L118" s="2">
        <f ca="1">IFERROR(__xludf.DUMMYFUNCTION("""COMPUTED_VALUE"""),0)</f>
        <v>0</v>
      </c>
      <c r="M118" s="2">
        <f ca="1">IFERROR(__xludf.DUMMYFUNCTION("""COMPUTED_VALUE"""),0)</f>
        <v>0</v>
      </c>
      <c r="N118" s="2">
        <f ca="1">IFERROR(__xludf.DUMMYFUNCTION("""COMPUTED_VALUE"""),0)</f>
        <v>0</v>
      </c>
      <c r="O118" s="2">
        <f ca="1">IFERROR(__xludf.DUMMYFUNCTION("""COMPUTED_VALUE"""),0)</f>
        <v>0</v>
      </c>
      <c r="P118" s="2">
        <f ca="1">IFERROR(__xludf.DUMMYFUNCTION("""COMPUTED_VALUE"""),0)</f>
        <v>0</v>
      </c>
      <c r="Q118" s="2">
        <f ca="1">IFERROR(__xludf.DUMMYFUNCTION("""COMPUTED_VALUE"""),0)</f>
        <v>0</v>
      </c>
      <c r="R118" s="2">
        <f ca="1">IFERROR(__xludf.DUMMYFUNCTION("""COMPUTED_VALUE"""),0)</f>
        <v>0</v>
      </c>
      <c r="S118" s="2">
        <f ca="1">IFERROR(__xludf.DUMMYFUNCTION("""COMPUTED_VALUE"""),0)</f>
        <v>0</v>
      </c>
      <c r="T118" s="2">
        <f ca="1">IFERROR(__xludf.DUMMYFUNCTION("""COMPUTED_VALUE"""),0)</f>
        <v>0</v>
      </c>
      <c r="U118" s="2">
        <f ca="1">IFERROR(__xludf.DUMMYFUNCTION("""COMPUTED_VALUE"""),0)</f>
        <v>0</v>
      </c>
      <c r="V118" s="2">
        <f ca="1">IFERROR(__xludf.DUMMYFUNCTION("""COMPUTED_VALUE"""),0)</f>
        <v>0</v>
      </c>
      <c r="W118" s="2">
        <f ca="1">IFERROR(__xludf.DUMMYFUNCTION("""COMPUTED_VALUE"""),0)</f>
        <v>0</v>
      </c>
      <c r="X118" s="2">
        <f ca="1">IFERROR(__xludf.DUMMYFUNCTION("""COMPUTED_VALUE"""),0)</f>
        <v>0</v>
      </c>
      <c r="Y118" s="2">
        <f ca="1">IFERROR(__xludf.DUMMYFUNCTION("""COMPUTED_VALUE"""),0)</f>
        <v>0</v>
      </c>
      <c r="Z118" s="2">
        <f ca="1">IFERROR(__xludf.DUMMYFUNCTION("""COMPUTED_VALUE"""),0)</f>
        <v>0</v>
      </c>
      <c r="AA118" s="2">
        <f ca="1">IFERROR(__xludf.DUMMYFUNCTION("""COMPUTED_VALUE"""),0)</f>
        <v>0</v>
      </c>
      <c r="AB118" s="2">
        <f ca="1">IFERROR(__xludf.DUMMYFUNCTION("""COMPUTED_VALUE"""),0)</f>
        <v>0</v>
      </c>
      <c r="AC118" s="2">
        <f ca="1">IFERROR(__xludf.DUMMYFUNCTION("""COMPUTED_VALUE"""),0)</f>
        <v>0</v>
      </c>
      <c r="AD118" s="2">
        <f ca="1">IFERROR(__xludf.DUMMYFUNCTION("""COMPUTED_VALUE"""),0)</f>
        <v>0</v>
      </c>
      <c r="AE118" s="2">
        <f ca="1">IFERROR(__xludf.DUMMYFUNCTION("""COMPUTED_VALUE"""),0)</f>
        <v>0</v>
      </c>
      <c r="AF118" s="2">
        <f ca="1">IFERROR(__xludf.DUMMYFUNCTION("""COMPUTED_VALUE"""),0)</f>
        <v>0</v>
      </c>
      <c r="AG118" s="2">
        <f ca="1">IFERROR(__xludf.DUMMYFUNCTION("""COMPUTED_VALUE"""),0)</f>
        <v>0</v>
      </c>
      <c r="AH118" s="2">
        <f ca="1">IFERROR(__xludf.DUMMYFUNCTION("""COMPUTED_VALUE"""),0)</f>
        <v>0</v>
      </c>
      <c r="AI118" s="2">
        <f ca="1">IFERROR(__xludf.DUMMYFUNCTION("""COMPUTED_VALUE"""),0)</f>
        <v>0</v>
      </c>
      <c r="AJ118" s="2">
        <f ca="1">IFERROR(__xludf.DUMMYFUNCTION("""COMPUTED_VALUE"""),0)</f>
        <v>0</v>
      </c>
      <c r="AK118" s="2">
        <f ca="1">IFERROR(__xludf.DUMMYFUNCTION("""COMPUTED_VALUE"""),0)</f>
        <v>0</v>
      </c>
      <c r="AL118" s="2">
        <f ca="1">IFERROR(__xludf.DUMMYFUNCTION("""COMPUTED_VALUE"""),0)</f>
        <v>0</v>
      </c>
      <c r="AM118" s="2">
        <f ca="1">IFERROR(__xludf.DUMMYFUNCTION("""COMPUTED_VALUE"""),0)</f>
        <v>0</v>
      </c>
      <c r="AN118" s="2">
        <f ca="1">IFERROR(__xludf.DUMMYFUNCTION("""COMPUTED_VALUE"""),0)</f>
        <v>0</v>
      </c>
      <c r="AO118" s="2">
        <f ca="1">IFERROR(__xludf.DUMMYFUNCTION("""COMPUTED_VALUE"""),0)</f>
        <v>0</v>
      </c>
      <c r="AP118" s="2">
        <f ca="1">IFERROR(__xludf.DUMMYFUNCTION("""COMPUTED_VALUE"""),0)</f>
        <v>0</v>
      </c>
      <c r="AQ118" s="2">
        <f ca="1">IFERROR(__xludf.DUMMYFUNCTION("""COMPUTED_VALUE"""),0)</f>
        <v>0</v>
      </c>
      <c r="AR118" s="2">
        <f ca="1">IFERROR(__xludf.DUMMYFUNCTION("""COMPUTED_VALUE"""),0)</f>
        <v>0</v>
      </c>
      <c r="AS118" s="2">
        <f ca="1">IFERROR(__xludf.DUMMYFUNCTION("""COMPUTED_VALUE"""),1)</f>
        <v>1</v>
      </c>
      <c r="AT118" s="2">
        <f ca="1">IFERROR(__xludf.DUMMYFUNCTION("""COMPUTED_VALUE"""),1)</f>
        <v>1</v>
      </c>
      <c r="AU118" s="2">
        <f ca="1">IFERROR(__xludf.DUMMYFUNCTION("""COMPUTED_VALUE"""),1)</f>
        <v>1</v>
      </c>
    </row>
    <row r="119" spans="1:47" ht="12.5" x14ac:dyDescent="0.25">
      <c r="A119" s="2" t="str">
        <f ca="1">IFERROR(__xludf.DUMMYFUNCTION("""COMPUTED_VALUE"""),"")</f>
        <v/>
      </c>
      <c r="B119" s="2" t="str">
        <f ca="1">IFERROR(__xludf.DUMMYFUNCTION("""COMPUTED_VALUE"""),"Ecuador")</f>
        <v>Ecuador</v>
      </c>
      <c r="C119" s="2">
        <f ca="1">IFERROR(__xludf.DUMMYFUNCTION("""COMPUTED_VALUE"""),-1.8312)</f>
        <v>-1.8311999999999999</v>
      </c>
      <c r="D119" s="2">
        <f ca="1">IFERROR(__xludf.DUMMYFUNCTION("""COMPUTED_VALUE"""),-78.1834)</f>
        <v>-78.183400000000006</v>
      </c>
      <c r="E119" s="2">
        <f ca="1">IFERROR(__xludf.DUMMYFUNCTION("""COMPUTED_VALUE"""),0)</f>
        <v>0</v>
      </c>
      <c r="F119" s="2">
        <f ca="1">IFERROR(__xludf.DUMMYFUNCTION("""COMPUTED_VALUE"""),0)</f>
        <v>0</v>
      </c>
      <c r="G119" s="2">
        <f ca="1">IFERROR(__xludf.DUMMYFUNCTION("""COMPUTED_VALUE"""),0)</f>
        <v>0</v>
      </c>
      <c r="H119" s="2">
        <f ca="1">IFERROR(__xludf.DUMMYFUNCTION("""COMPUTED_VALUE"""),0)</f>
        <v>0</v>
      </c>
      <c r="I119" s="2">
        <f ca="1">IFERROR(__xludf.DUMMYFUNCTION("""COMPUTED_VALUE"""),0)</f>
        <v>0</v>
      </c>
      <c r="J119" s="2">
        <f ca="1">IFERROR(__xludf.DUMMYFUNCTION("""COMPUTED_VALUE"""),0)</f>
        <v>0</v>
      </c>
      <c r="K119" s="2">
        <f ca="1">IFERROR(__xludf.DUMMYFUNCTION("""COMPUTED_VALUE"""),0)</f>
        <v>0</v>
      </c>
      <c r="L119" s="2">
        <f ca="1">IFERROR(__xludf.DUMMYFUNCTION("""COMPUTED_VALUE"""),0)</f>
        <v>0</v>
      </c>
      <c r="M119" s="2">
        <f ca="1">IFERROR(__xludf.DUMMYFUNCTION("""COMPUTED_VALUE"""),0)</f>
        <v>0</v>
      </c>
      <c r="N119" s="2">
        <f ca="1">IFERROR(__xludf.DUMMYFUNCTION("""COMPUTED_VALUE"""),0)</f>
        <v>0</v>
      </c>
      <c r="O119" s="2">
        <f ca="1">IFERROR(__xludf.DUMMYFUNCTION("""COMPUTED_VALUE"""),0)</f>
        <v>0</v>
      </c>
      <c r="P119" s="2">
        <f ca="1">IFERROR(__xludf.DUMMYFUNCTION("""COMPUTED_VALUE"""),0)</f>
        <v>0</v>
      </c>
      <c r="Q119" s="2">
        <f ca="1">IFERROR(__xludf.DUMMYFUNCTION("""COMPUTED_VALUE"""),0)</f>
        <v>0</v>
      </c>
      <c r="R119" s="2">
        <f ca="1">IFERROR(__xludf.DUMMYFUNCTION("""COMPUTED_VALUE"""),0)</f>
        <v>0</v>
      </c>
      <c r="S119" s="2">
        <f ca="1">IFERROR(__xludf.DUMMYFUNCTION("""COMPUTED_VALUE"""),0)</f>
        <v>0</v>
      </c>
      <c r="T119" s="2">
        <f ca="1">IFERROR(__xludf.DUMMYFUNCTION("""COMPUTED_VALUE"""),0)</f>
        <v>0</v>
      </c>
      <c r="U119" s="2">
        <f ca="1">IFERROR(__xludf.DUMMYFUNCTION("""COMPUTED_VALUE"""),0)</f>
        <v>0</v>
      </c>
      <c r="V119" s="2">
        <f ca="1">IFERROR(__xludf.DUMMYFUNCTION("""COMPUTED_VALUE"""),0)</f>
        <v>0</v>
      </c>
      <c r="W119" s="2">
        <f ca="1">IFERROR(__xludf.DUMMYFUNCTION("""COMPUTED_VALUE"""),0)</f>
        <v>0</v>
      </c>
      <c r="X119" s="2">
        <f ca="1">IFERROR(__xludf.DUMMYFUNCTION("""COMPUTED_VALUE"""),0)</f>
        <v>0</v>
      </c>
      <c r="Y119" s="2">
        <f ca="1">IFERROR(__xludf.DUMMYFUNCTION("""COMPUTED_VALUE"""),0)</f>
        <v>0</v>
      </c>
      <c r="Z119" s="2">
        <f ca="1">IFERROR(__xludf.DUMMYFUNCTION("""COMPUTED_VALUE"""),0)</f>
        <v>0</v>
      </c>
      <c r="AA119" s="2">
        <f ca="1">IFERROR(__xludf.DUMMYFUNCTION("""COMPUTED_VALUE"""),0)</f>
        <v>0</v>
      </c>
      <c r="AB119" s="2">
        <f ca="1">IFERROR(__xludf.DUMMYFUNCTION("""COMPUTED_VALUE"""),0)</f>
        <v>0</v>
      </c>
      <c r="AC119" s="2">
        <f ca="1">IFERROR(__xludf.DUMMYFUNCTION("""COMPUTED_VALUE"""),0)</f>
        <v>0</v>
      </c>
      <c r="AD119" s="2">
        <f ca="1">IFERROR(__xludf.DUMMYFUNCTION("""COMPUTED_VALUE"""),0)</f>
        <v>0</v>
      </c>
      <c r="AE119" s="2">
        <f ca="1">IFERROR(__xludf.DUMMYFUNCTION("""COMPUTED_VALUE"""),0)</f>
        <v>0</v>
      </c>
      <c r="AF119" s="2">
        <f ca="1">IFERROR(__xludf.DUMMYFUNCTION("""COMPUTED_VALUE"""),0)</f>
        <v>0</v>
      </c>
      <c r="AG119" s="2">
        <f ca="1">IFERROR(__xludf.DUMMYFUNCTION("""COMPUTED_VALUE"""),0)</f>
        <v>0</v>
      </c>
      <c r="AH119" s="2">
        <f ca="1">IFERROR(__xludf.DUMMYFUNCTION("""COMPUTED_VALUE"""),0)</f>
        <v>0</v>
      </c>
      <c r="AI119" s="2">
        <f ca="1">IFERROR(__xludf.DUMMYFUNCTION("""COMPUTED_VALUE"""),0)</f>
        <v>0</v>
      </c>
      <c r="AJ119" s="2">
        <f ca="1">IFERROR(__xludf.DUMMYFUNCTION("""COMPUTED_VALUE"""),0)</f>
        <v>0</v>
      </c>
      <c r="AK119" s="2">
        <f ca="1">IFERROR(__xludf.DUMMYFUNCTION("""COMPUTED_VALUE"""),0)</f>
        <v>0</v>
      </c>
      <c r="AL119" s="2">
        <f ca="1">IFERROR(__xludf.DUMMYFUNCTION("""COMPUTED_VALUE"""),0)</f>
        <v>0</v>
      </c>
      <c r="AM119" s="2">
        <f ca="1">IFERROR(__xludf.DUMMYFUNCTION("""COMPUTED_VALUE"""),0)</f>
        <v>0</v>
      </c>
      <c r="AN119" s="2">
        <f ca="1">IFERROR(__xludf.DUMMYFUNCTION("""COMPUTED_VALUE"""),0)</f>
        <v>0</v>
      </c>
      <c r="AO119" s="2">
        <f ca="1">IFERROR(__xludf.DUMMYFUNCTION("""COMPUTED_VALUE"""),0)</f>
        <v>0</v>
      </c>
      <c r="AP119" s="2">
        <f ca="1">IFERROR(__xludf.DUMMYFUNCTION("""COMPUTED_VALUE"""),0)</f>
        <v>0</v>
      </c>
      <c r="AQ119" s="2">
        <f ca="1">IFERROR(__xludf.DUMMYFUNCTION("""COMPUTED_VALUE"""),0)</f>
        <v>0</v>
      </c>
      <c r="AR119" s="2">
        <f ca="1">IFERROR(__xludf.DUMMYFUNCTION("""COMPUTED_VALUE"""),0)</f>
        <v>0</v>
      </c>
      <c r="AS119" s="2">
        <f ca="1">IFERROR(__xludf.DUMMYFUNCTION("""COMPUTED_VALUE"""),0)</f>
        <v>0</v>
      </c>
      <c r="AT119" s="2">
        <f ca="1">IFERROR(__xludf.DUMMYFUNCTION("""COMPUTED_VALUE"""),0)</f>
        <v>0</v>
      </c>
      <c r="AU119" s="2">
        <f ca="1">IFERROR(__xludf.DUMMYFUNCTION("""COMPUTED_VALUE"""),0)</f>
        <v>0</v>
      </c>
    </row>
    <row r="120" spans="1:47" ht="12.5" x14ac:dyDescent="0.25">
      <c r="A120" s="2" t="str">
        <f ca="1">IFERROR(__xludf.DUMMYFUNCTION("""COMPUTED_VALUE"""),"")</f>
        <v/>
      </c>
      <c r="B120" s="2" t="str">
        <f ca="1">IFERROR(__xludf.DUMMYFUNCTION("""COMPUTED_VALUE"""),"Azerbaijan")</f>
        <v>Azerbaijan</v>
      </c>
      <c r="C120" s="2">
        <f ca="1">IFERROR(__xludf.DUMMYFUNCTION("""COMPUTED_VALUE"""),40.1431)</f>
        <v>40.143099999999997</v>
      </c>
      <c r="D120" s="2">
        <f ca="1">IFERROR(__xludf.DUMMYFUNCTION("""COMPUTED_VALUE"""),47.5769)</f>
        <v>47.576900000000002</v>
      </c>
      <c r="E120" s="2">
        <f ca="1">IFERROR(__xludf.DUMMYFUNCTION("""COMPUTED_VALUE"""),0)</f>
        <v>0</v>
      </c>
      <c r="F120" s="2">
        <f ca="1">IFERROR(__xludf.DUMMYFUNCTION("""COMPUTED_VALUE"""),0)</f>
        <v>0</v>
      </c>
      <c r="G120" s="2">
        <f ca="1">IFERROR(__xludf.DUMMYFUNCTION("""COMPUTED_VALUE"""),0)</f>
        <v>0</v>
      </c>
      <c r="H120" s="2">
        <f ca="1">IFERROR(__xludf.DUMMYFUNCTION("""COMPUTED_VALUE"""),0)</f>
        <v>0</v>
      </c>
      <c r="I120" s="2">
        <f ca="1">IFERROR(__xludf.DUMMYFUNCTION("""COMPUTED_VALUE"""),0)</f>
        <v>0</v>
      </c>
      <c r="J120" s="2">
        <f ca="1">IFERROR(__xludf.DUMMYFUNCTION("""COMPUTED_VALUE"""),0)</f>
        <v>0</v>
      </c>
      <c r="K120" s="2">
        <f ca="1">IFERROR(__xludf.DUMMYFUNCTION("""COMPUTED_VALUE"""),0)</f>
        <v>0</v>
      </c>
      <c r="L120" s="2">
        <f ca="1">IFERROR(__xludf.DUMMYFUNCTION("""COMPUTED_VALUE"""),0)</f>
        <v>0</v>
      </c>
      <c r="M120" s="2">
        <f ca="1">IFERROR(__xludf.DUMMYFUNCTION("""COMPUTED_VALUE"""),0)</f>
        <v>0</v>
      </c>
      <c r="N120" s="2">
        <f ca="1">IFERROR(__xludf.DUMMYFUNCTION("""COMPUTED_VALUE"""),0)</f>
        <v>0</v>
      </c>
      <c r="O120" s="2">
        <f ca="1">IFERROR(__xludf.DUMMYFUNCTION("""COMPUTED_VALUE"""),0)</f>
        <v>0</v>
      </c>
      <c r="P120" s="2">
        <f ca="1">IFERROR(__xludf.DUMMYFUNCTION("""COMPUTED_VALUE"""),0)</f>
        <v>0</v>
      </c>
      <c r="Q120" s="2">
        <f ca="1">IFERROR(__xludf.DUMMYFUNCTION("""COMPUTED_VALUE"""),0)</f>
        <v>0</v>
      </c>
      <c r="R120" s="2">
        <f ca="1">IFERROR(__xludf.DUMMYFUNCTION("""COMPUTED_VALUE"""),0)</f>
        <v>0</v>
      </c>
      <c r="S120" s="2">
        <f ca="1">IFERROR(__xludf.DUMMYFUNCTION("""COMPUTED_VALUE"""),0)</f>
        <v>0</v>
      </c>
      <c r="T120" s="2">
        <f ca="1">IFERROR(__xludf.DUMMYFUNCTION("""COMPUTED_VALUE"""),0)</f>
        <v>0</v>
      </c>
      <c r="U120" s="2">
        <f ca="1">IFERROR(__xludf.DUMMYFUNCTION("""COMPUTED_VALUE"""),0)</f>
        <v>0</v>
      </c>
      <c r="V120" s="2">
        <f ca="1">IFERROR(__xludf.DUMMYFUNCTION("""COMPUTED_VALUE"""),0)</f>
        <v>0</v>
      </c>
      <c r="W120" s="2">
        <f ca="1">IFERROR(__xludf.DUMMYFUNCTION("""COMPUTED_VALUE"""),0)</f>
        <v>0</v>
      </c>
      <c r="X120" s="2">
        <f ca="1">IFERROR(__xludf.DUMMYFUNCTION("""COMPUTED_VALUE"""),0)</f>
        <v>0</v>
      </c>
      <c r="Y120" s="2">
        <f ca="1">IFERROR(__xludf.DUMMYFUNCTION("""COMPUTED_VALUE"""),0)</f>
        <v>0</v>
      </c>
      <c r="Z120" s="2">
        <f ca="1">IFERROR(__xludf.DUMMYFUNCTION("""COMPUTED_VALUE"""),0)</f>
        <v>0</v>
      </c>
      <c r="AA120" s="2">
        <f ca="1">IFERROR(__xludf.DUMMYFUNCTION("""COMPUTED_VALUE"""),0)</f>
        <v>0</v>
      </c>
      <c r="AB120" s="2">
        <f ca="1">IFERROR(__xludf.DUMMYFUNCTION("""COMPUTED_VALUE"""),0)</f>
        <v>0</v>
      </c>
      <c r="AC120" s="2">
        <f ca="1">IFERROR(__xludf.DUMMYFUNCTION("""COMPUTED_VALUE"""),0)</f>
        <v>0</v>
      </c>
      <c r="AD120" s="2">
        <f ca="1">IFERROR(__xludf.DUMMYFUNCTION("""COMPUTED_VALUE"""),0)</f>
        <v>0</v>
      </c>
      <c r="AE120" s="2">
        <f ca="1">IFERROR(__xludf.DUMMYFUNCTION("""COMPUTED_VALUE"""),0)</f>
        <v>0</v>
      </c>
      <c r="AF120" s="2">
        <f ca="1">IFERROR(__xludf.DUMMYFUNCTION("""COMPUTED_VALUE"""),0)</f>
        <v>0</v>
      </c>
      <c r="AG120" s="2">
        <f ca="1">IFERROR(__xludf.DUMMYFUNCTION("""COMPUTED_VALUE"""),0)</f>
        <v>0</v>
      </c>
      <c r="AH120" s="2">
        <f ca="1">IFERROR(__xludf.DUMMYFUNCTION("""COMPUTED_VALUE"""),0)</f>
        <v>0</v>
      </c>
      <c r="AI120" s="2">
        <f ca="1">IFERROR(__xludf.DUMMYFUNCTION("""COMPUTED_VALUE"""),0)</f>
        <v>0</v>
      </c>
      <c r="AJ120" s="2">
        <f ca="1">IFERROR(__xludf.DUMMYFUNCTION("""COMPUTED_VALUE"""),0)</f>
        <v>0</v>
      </c>
      <c r="AK120" s="2">
        <f ca="1">IFERROR(__xludf.DUMMYFUNCTION("""COMPUTED_VALUE"""),0)</f>
        <v>0</v>
      </c>
      <c r="AL120" s="2">
        <f ca="1">IFERROR(__xludf.DUMMYFUNCTION("""COMPUTED_VALUE"""),0)</f>
        <v>0</v>
      </c>
      <c r="AM120" s="2">
        <f ca="1">IFERROR(__xludf.DUMMYFUNCTION("""COMPUTED_VALUE"""),0)</f>
        <v>0</v>
      </c>
      <c r="AN120" s="2">
        <f ca="1">IFERROR(__xludf.DUMMYFUNCTION("""COMPUTED_VALUE"""),0)</f>
        <v>0</v>
      </c>
      <c r="AO120" s="2">
        <f ca="1">IFERROR(__xludf.DUMMYFUNCTION("""COMPUTED_VALUE"""),0)</f>
        <v>0</v>
      </c>
      <c r="AP120" s="2">
        <f ca="1">IFERROR(__xludf.DUMMYFUNCTION("""COMPUTED_VALUE"""),0)</f>
        <v>0</v>
      </c>
      <c r="AQ120" s="2">
        <f ca="1">IFERROR(__xludf.DUMMYFUNCTION("""COMPUTED_VALUE"""),0)</f>
        <v>0</v>
      </c>
      <c r="AR120" s="2">
        <f ca="1">IFERROR(__xludf.DUMMYFUNCTION("""COMPUTED_VALUE"""),0)</f>
        <v>0</v>
      </c>
      <c r="AS120" s="2">
        <f ca="1">IFERROR(__xludf.DUMMYFUNCTION("""COMPUTED_VALUE"""),0)</f>
        <v>0</v>
      </c>
      <c r="AT120" s="2">
        <f ca="1">IFERROR(__xludf.DUMMYFUNCTION("""COMPUTED_VALUE"""),0)</f>
        <v>0</v>
      </c>
      <c r="AU120" s="2">
        <f ca="1">IFERROR(__xludf.DUMMYFUNCTION("""COMPUTED_VALUE"""),0)</f>
        <v>0</v>
      </c>
    </row>
    <row r="121" spans="1:47" ht="12.5" x14ac:dyDescent="0.25">
      <c r="A121" s="2" t="str">
        <f ca="1">IFERROR(__xludf.DUMMYFUNCTION("""COMPUTED_VALUE"""),"")</f>
        <v/>
      </c>
      <c r="B121" s="2" t="str">
        <f ca="1">IFERROR(__xludf.DUMMYFUNCTION("""COMPUTED_VALUE"""),"Czech Republic")</f>
        <v>Czech Republic</v>
      </c>
      <c r="C121" s="2">
        <f ca="1">IFERROR(__xludf.DUMMYFUNCTION("""COMPUTED_VALUE"""),49.8175)</f>
        <v>49.817500000000003</v>
      </c>
      <c r="D121" s="2">
        <f ca="1">IFERROR(__xludf.DUMMYFUNCTION("""COMPUTED_VALUE"""),15.473)</f>
        <v>15.473000000000001</v>
      </c>
      <c r="E121" s="2">
        <f ca="1">IFERROR(__xludf.DUMMYFUNCTION("""COMPUTED_VALUE"""),0)</f>
        <v>0</v>
      </c>
      <c r="F121" s="2">
        <f ca="1">IFERROR(__xludf.DUMMYFUNCTION("""COMPUTED_VALUE"""),0)</f>
        <v>0</v>
      </c>
      <c r="G121" s="2">
        <f ca="1">IFERROR(__xludf.DUMMYFUNCTION("""COMPUTED_VALUE"""),0)</f>
        <v>0</v>
      </c>
      <c r="H121" s="2">
        <f ca="1">IFERROR(__xludf.DUMMYFUNCTION("""COMPUTED_VALUE"""),0)</f>
        <v>0</v>
      </c>
      <c r="I121" s="2">
        <f ca="1">IFERROR(__xludf.DUMMYFUNCTION("""COMPUTED_VALUE"""),0)</f>
        <v>0</v>
      </c>
      <c r="J121" s="2">
        <f ca="1">IFERROR(__xludf.DUMMYFUNCTION("""COMPUTED_VALUE"""),0)</f>
        <v>0</v>
      </c>
      <c r="K121" s="2">
        <f ca="1">IFERROR(__xludf.DUMMYFUNCTION("""COMPUTED_VALUE"""),0)</f>
        <v>0</v>
      </c>
      <c r="L121" s="2">
        <f ca="1">IFERROR(__xludf.DUMMYFUNCTION("""COMPUTED_VALUE"""),0)</f>
        <v>0</v>
      </c>
      <c r="M121" s="2">
        <f ca="1">IFERROR(__xludf.DUMMYFUNCTION("""COMPUTED_VALUE"""),0)</f>
        <v>0</v>
      </c>
      <c r="N121" s="2">
        <f ca="1">IFERROR(__xludf.DUMMYFUNCTION("""COMPUTED_VALUE"""),0)</f>
        <v>0</v>
      </c>
      <c r="O121" s="2">
        <f ca="1">IFERROR(__xludf.DUMMYFUNCTION("""COMPUTED_VALUE"""),0)</f>
        <v>0</v>
      </c>
      <c r="P121" s="2">
        <f ca="1">IFERROR(__xludf.DUMMYFUNCTION("""COMPUTED_VALUE"""),0)</f>
        <v>0</v>
      </c>
      <c r="Q121" s="2">
        <f ca="1">IFERROR(__xludf.DUMMYFUNCTION("""COMPUTED_VALUE"""),0)</f>
        <v>0</v>
      </c>
      <c r="R121" s="2">
        <f ca="1">IFERROR(__xludf.DUMMYFUNCTION("""COMPUTED_VALUE"""),0)</f>
        <v>0</v>
      </c>
      <c r="S121" s="2">
        <f ca="1">IFERROR(__xludf.DUMMYFUNCTION("""COMPUTED_VALUE"""),0)</f>
        <v>0</v>
      </c>
      <c r="T121" s="2">
        <f ca="1">IFERROR(__xludf.DUMMYFUNCTION("""COMPUTED_VALUE"""),0)</f>
        <v>0</v>
      </c>
      <c r="U121" s="2">
        <f ca="1">IFERROR(__xludf.DUMMYFUNCTION("""COMPUTED_VALUE"""),0)</f>
        <v>0</v>
      </c>
      <c r="V121" s="2">
        <f ca="1">IFERROR(__xludf.DUMMYFUNCTION("""COMPUTED_VALUE"""),0)</f>
        <v>0</v>
      </c>
      <c r="W121" s="2">
        <f ca="1">IFERROR(__xludf.DUMMYFUNCTION("""COMPUTED_VALUE"""),0)</f>
        <v>0</v>
      </c>
      <c r="X121" s="2">
        <f ca="1">IFERROR(__xludf.DUMMYFUNCTION("""COMPUTED_VALUE"""),0)</f>
        <v>0</v>
      </c>
      <c r="Y121" s="2">
        <f ca="1">IFERROR(__xludf.DUMMYFUNCTION("""COMPUTED_VALUE"""),0)</f>
        <v>0</v>
      </c>
      <c r="Z121" s="2">
        <f ca="1">IFERROR(__xludf.DUMMYFUNCTION("""COMPUTED_VALUE"""),0)</f>
        <v>0</v>
      </c>
      <c r="AA121" s="2">
        <f ca="1">IFERROR(__xludf.DUMMYFUNCTION("""COMPUTED_VALUE"""),0)</f>
        <v>0</v>
      </c>
      <c r="AB121" s="2">
        <f ca="1">IFERROR(__xludf.DUMMYFUNCTION("""COMPUTED_VALUE"""),0)</f>
        <v>0</v>
      </c>
      <c r="AC121" s="2">
        <f ca="1">IFERROR(__xludf.DUMMYFUNCTION("""COMPUTED_VALUE"""),0)</f>
        <v>0</v>
      </c>
      <c r="AD121" s="2">
        <f ca="1">IFERROR(__xludf.DUMMYFUNCTION("""COMPUTED_VALUE"""),0)</f>
        <v>0</v>
      </c>
      <c r="AE121" s="2">
        <f ca="1">IFERROR(__xludf.DUMMYFUNCTION("""COMPUTED_VALUE"""),0)</f>
        <v>0</v>
      </c>
      <c r="AF121" s="2">
        <f ca="1">IFERROR(__xludf.DUMMYFUNCTION("""COMPUTED_VALUE"""),0)</f>
        <v>0</v>
      </c>
      <c r="AG121" s="2">
        <f ca="1">IFERROR(__xludf.DUMMYFUNCTION("""COMPUTED_VALUE"""),0)</f>
        <v>0</v>
      </c>
      <c r="AH121" s="2">
        <f ca="1">IFERROR(__xludf.DUMMYFUNCTION("""COMPUTED_VALUE"""),0)</f>
        <v>0</v>
      </c>
      <c r="AI121" s="2">
        <f ca="1">IFERROR(__xludf.DUMMYFUNCTION("""COMPUTED_VALUE"""),0)</f>
        <v>0</v>
      </c>
      <c r="AJ121" s="2">
        <f ca="1">IFERROR(__xludf.DUMMYFUNCTION("""COMPUTED_VALUE"""),0)</f>
        <v>0</v>
      </c>
      <c r="AK121" s="2">
        <f ca="1">IFERROR(__xludf.DUMMYFUNCTION("""COMPUTED_VALUE"""),0)</f>
        <v>0</v>
      </c>
      <c r="AL121" s="2">
        <f ca="1">IFERROR(__xludf.DUMMYFUNCTION("""COMPUTED_VALUE"""),0)</f>
        <v>0</v>
      </c>
      <c r="AM121" s="2">
        <f ca="1">IFERROR(__xludf.DUMMYFUNCTION("""COMPUTED_VALUE"""),0)</f>
        <v>0</v>
      </c>
      <c r="AN121" s="2">
        <f ca="1">IFERROR(__xludf.DUMMYFUNCTION("""COMPUTED_VALUE"""),0)</f>
        <v>0</v>
      </c>
      <c r="AO121" s="2">
        <f ca="1">IFERROR(__xludf.DUMMYFUNCTION("""COMPUTED_VALUE"""),0)</f>
        <v>0</v>
      </c>
      <c r="AP121" s="2">
        <f ca="1">IFERROR(__xludf.DUMMYFUNCTION("""COMPUTED_VALUE"""),0)</f>
        <v>0</v>
      </c>
      <c r="AQ121" s="2">
        <f ca="1">IFERROR(__xludf.DUMMYFUNCTION("""COMPUTED_VALUE"""),0)</f>
        <v>0</v>
      </c>
      <c r="AR121" s="2">
        <f ca="1">IFERROR(__xludf.DUMMYFUNCTION("""COMPUTED_VALUE"""),0)</f>
        <v>0</v>
      </c>
      <c r="AS121" s="2">
        <f ca="1">IFERROR(__xludf.DUMMYFUNCTION("""COMPUTED_VALUE"""),0)</f>
        <v>0</v>
      </c>
      <c r="AT121" s="2">
        <f ca="1">IFERROR(__xludf.DUMMYFUNCTION("""COMPUTED_VALUE"""),0)</f>
        <v>0</v>
      </c>
      <c r="AU121" s="2">
        <f ca="1">IFERROR(__xludf.DUMMYFUNCTION("""COMPUTED_VALUE"""),0)</f>
        <v>0</v>
      </c>
    </row>
    <row r="122" spans="1:47" ht="12.5" x14ac:dyDescent="0.25">
      <c r="A122" s="2" t="str">
        <f ca="1">IFERROR(__xludf.DUMMYFUNCTION("""COMPUTED_VALUE"""),"")</f>
        <v/>
      </c>
      <c r="B122" s="2" t="str">
        <f ca="1">IFERROR(__xludf.DUMMYFUNCTION("""COMPUTED_VALUE"""),"Armenia")</f>
        <v>Armenia</v>
      </c>
      <c r="C122" s="2">
        <f ca="1">IFERROR(__xludf.DUMMYFUNCTION("""COMPUTED_VALUE"""),40.0691)</f>
        <v>40.069099999999999</v>
      </c>
      <c r="D122" s="2">
        <f ca="1">IFERROR(__xludf.DUMMYFUNCTION("""COMPUTED_VALUE"""),45.0382)</f>
        <v>45.038200000000003</v>
      </c>
      <c r="E122" s="2">
        <f ca="1">IFERROR(__xludf.DUMMYFUNCTION("""COMPUTED_VALUE"""),0)</f>
        <v>0</v>
      </c>
      <c r="F122" s="2">
        <f ca="1">IFERROR(__xludf.DUMMYFUNCTION("""COMPUTED_VALUE"""),0)</f>
        <v>0</v>
      </c>
      <c r="G122" s="2">
        <f ca="1">IFERROR(__xludf.DUMMYFUNCTION("""COMPUTED_VALUE"""),0)</f>
        <v>0</v>
      </c>
      <c r="H122" s="2">
        <f ca="1">IFERROR(__xludf.DUMMYFUNCTION("""COMPUTED_VALUE"""),0)</f>
        <v>0</v>
      </c>
      <c r="I122" s="2">
        <f ca="1">IFERROR(__xludf.DUMMYFUNCTION("""COMPUTED_VALUE"""),0)</f>
        <v>0</v>
      </c>
      <c r="J122" s="2">
        <f ca="1">IFERROR(__xludf.DUMMYFUNCTION("""COMPUTED_VALUE"""),0)</f>
        <v>0</v>
      </c>
      <c r="K122" s="2">
        <f ca="1">IFERROR(__xludf.DUMMYFUNCTION("""COMPUTED_VALUE"""),0)</f>
        <v>0</v>
      </c>
      <c r="L122" s="2">
        <f ca="1">IFERROR(__xludf.DUMMYFUNCTION("""COMPUTED_VALUE"""),0)</f>
        <v>0</v>
      </c>
      <c r="M122" s="2">
        <f ca="1">IFERROR(__xludf.DUMMYFUNCTION("""COMPUTED_VALUE"""),0)</f>
        <v>0</v>
      </c>
      <c r="N122" s="2">
        <f ca="1">IFERROR(__xludf.DUMMYFUNCTION("""COMPUTED_VALUE"""),0)</f>
        <v>0</v>
      </c>
      <c r="O122" s="2">
        <f ca="1">IFERROR(__xludf.DUMMYFUNCTION("""COMPUTED_VALUE"""),0)</f>
        <v>0</v>
      </c>
      <c r="P122" s="2">
        <f ca="1">IFERROR(__xludf.DUMMYFUNCTION("""COMPUTED_VALUE"""),0)</f>
        <v>0</v>
      </c>
      <c r="Q122" s="2">
        <f ca="1">IFERROR(__xludf.DUMMYFUNCTION("""COMPUTED_VALUE"""),0)</f>
        <v>0</v>
      </c>
      <c r="R122" s="2">
        <f ca="1">IFERROR(__xludf.DUMMYFUNCTION("""COMPUTED_VALUE"""),0)</f>
        <v>0</v>
      </c>
      <c r="S122" s="2">
        <f ca="1">IFERROR(__xludf.DUMMYFUNCTION("""COMPUTED_VALUE"""),0)</f>
        <v>0</v>
      </c>
      <c r="T122" s="2">
        <f ca="1">IFERROR(__xludf.DUMMYFUNCTION("""COMPUTED_VALUE"""),0)</f>
        <v>0</v>
      </c>
      <c r="U122" s="2">
        <f ca="1">IFERROR(__xludf.DUMMYFUNCTION("""COMPUTED_VALUE"""),0)</f>
        <v>0</v>
      </c>
      <c r="V122" s="2">
        <f ca="1">IFERROR(__xludf.DUMMYFUNCTION("""COMPUTED_VALUE"""),0)</f>
        <v>0</v>
      </c>
      <c r="W122" s="2">
        <f ca="1">IFERROR(__xludf.DUMMYFUNCTION("""COMPUTED_VALUE"""),0)</f>
        <v>0</v>
      </c>
      <c r="X122" s="2">
        <f ca="1">IFERROR(__xludf.DUMMYFUNCTION("""COMPUTED_VALUE"""),0)</f>
        <v>0</v>
      </c>
      <c r="Y122" s="2">
        <f ca="1">IFERROR(__xludf.DUMMYFUNCTION("""COMPUTED_VALUE"""),0)</f>
        <v>0</v>
      </c>
      <c r="Z122" s="2">
        <f ca="1">IFERROR(__xludf.DUMMYFUNCTION("""COMPUTED_VALUE"""),0)</f>
        <v>0</v>
      </c>
      <c r="AA122" s="2">
        <f ca="1">IFERROR(__xludf.DUMMYFUNCTION("""COMPUTED_VALUE"""),0)</f>
        <v>0</v>
      </c>
      <c r="AB122" s="2">
        <f ca="1">IFERROR(__xludf.DUMMYFUNCTION("""COMPUTED_VALUE"""),0)</f>
        <v>0</v>
      </c>
      <c r="AC122" s="2">
        <f ca="1">IFERROR(__xludf.DUMMYFUNCTION("""COMPUTED_VALUE"""),0)</f>
        <v>0</v>
      </c>
      <c r="AD122" s="2">
        <f ca="1">IFERROR(__xludf.DUMMYFUNCTION("""COMPUTED_VALUE"""),0)</f>
        <v>0</v>
      </c>
      <c r="AE122" s="2">
        <f ca="1">IFERROR(__xludf.DUMMYFUNCTION("""COMPUTED_VALUE"""),0)</f>
        <v>0</v>
      </c>
      <c r="AF122" s="2">
        <f ca="1">IFERROR(__xludf.DUMMYFUNCTION("""COMPUTED_VALUE"""),0)</f>
        <v>0</v>
      </c>
      <c r="AG122" s="2">
        <f ca="1">IFERROR(__xludf.DUMMYFUNCTION("""COMPUTED_VALUE"""),0)</f>
        <v>0</v>
      </c>
      <c r="AH122" s="2">
        <f ca="1">IFERROR(__xludf.DUMMYFUNCTION("""COMPUTED_VALUE"""),0)</f>
        <v>0</v>
      </c>
      <c r="AI122" s="2">
        <f ca="1">IFERROR(__xludf.DUMMYFUNCTION("""COMPUTED_VALUE"""),0)</f>
        <v>0</v>
      </c>
      <c r="AJ122" s="2">
        <f ca="1">IFERROR(__xludf.DUMMYFUNCTION("""COMPUTED_VALUE"""),0)</f>
        <v>0</v>
      </c>
      <c r="AK122" s="2">
        <f ca="1">IFERROR(__xludf.DUMMYFUNCTION("""COMPUTED_VALUE"""),0)</f>
        <v>0</v>
      </c>
      <c r="AL122" s="2">
        <f ca="1">IFERROR(__xludf.DUMMYFUNCTION("""COMPUTED_VALUE"""),0)</f>
        <v>0</v>
      </c>
      <c r="AM122" s="2">
        <f ca="1">IFERROR(__xludf.DUMMYFUNCTION("""COMPUTED_VALUE"""),0)</f>
        <v>0</v>
      </c>
      <c r="AN122" s="2">
        <f ca="1">IFERROR(__xludf.DUMMYFUNCTION("""COMPUTED_VALUE"""),0)</f>
        <v>0</v>
      </c>
      <c r="AO122" s="2">
        <f ca="1">IFERROR(__xludf.DUMMYFUNCTION("""COMPUTED_VALUE"""),0)</f>
        <v>0</v>
      </c>
      <c r="AP122" s="2">
        <f ca="1">IFERROR(__xludf.DUMMYFUNCTION("""COMPUTED_VALUE"""),0)</f>
        <v>0</v>
      </c>
      <c r="AQ122" s="2">
        <f ca="1">IFERROR(__xludf.DUMMYFUNCTION("""COMPUTED_VALUE"""),0)</f>
        <v>0</v>
      </c>
      <c r="AR122" s="2">
        <f ca="1">IFERROR(__xludf.DUMMYFUNCTION("""COMPUTED_VALUE"""),0)</f>
        <v>0</v>
      </c>
      <c r="AS122" s="2">
        <f ca="1">IFERROR(__xludf.DUMMYFUNCTION("""COMPUTED_VALUE"""),0)</f>
        <v>0</v>
      </c>
      <c r="AT122" s="2">
        <f ca="1">IFERROR(__xludf.DUMMYFUNCTION("""COMPUTED_VALUE"""),0)</f>
        <v>0</v>
      </c>
      <c r="AU122" s="2">
        <f ca="1">IFERROR(__xludf.DUMMYFUNCTION("""COMPUTED_VALUE"""),0)</f>
        <v>0</v>
      </c>
    </row>
    <row r="123" spans="1:47" ht="12.5" x14ac:dyDescent="0.25">
      <c r="A123" s="2" t="str">
        <f ca="1">IFERROR(__xludf.DUMMYFUNCTION("""COMPUTED_VALUE"""),"")</f>
        <v/>
      </c>
      <c r="B123" s="2" t="str">
        <f ca="1">IFERROR(__xludf.DUMMYFUNCTION("""COMPUTED_VALUE"""),"Dominican Republic")</f>
        <v>Dominican Republic</v>
      </c>
      <c r="C123" s="2">
        <f ca="1">IFERROR(__xludf.DUMMYFUNCTION("""COMPUTED_VALUE"""),18.7357)</f>
        <v>18.735700000000001</v>
      </c>
      <c r="D123" s="2">
        <f ca="1">IFERROR(__xludf.DUMMYFUNCTION("""COMPUTED_VALUE"""),-70.1627)</f>
        <v>-70.162700000000001</v>
      </c>
      <c r="E123" s="2">
        <f ca="1">IFERROR(__xludf.DUMMYFUNCTION("""COMPUTED_VALUE"""),0)</f>
        <v>0</v>
      </c>
      <c r="F123" s="2">
        <f ca="1">IFERROR(__xludf.DUMMYFUNCTION("""COMPUTED_VALUE"""),0)</f>
        <v>0</v>
      </c>
      <c r="G123" s="2">
        <f ca="1">IFERROR(__xludf.DUMMYFUNCTION("""COMPUTED_VALUE"""),0)</f>
        <v>0</v>
      </c>
      <c r="H123" s="2">
        <f ca="1">IFERROR(__xludf.DUMMYFUNCTION("""COMPUTED_VALUE"""),0)</f>
        <v>0</v>
      </c>
      <c r="I123" s="2">
        <f ca="1">IFERROR(__xludf.DUMMYFUNCTION("""COMPUTED_VALUE"""),0)</f>
        <v>0</v>
      </c>
      <c r="J123" s="2">
        <f ca="1">IFERROR(__xludf.DUMMYFUNCTION("""COMPUTED_VALUE"""),0)</f>
        <v>0</v>
      </c>
      <c r="K123" s="2">
        <f ca="1">IFERROR(__xludf.DUMMYFUNCTION("""COMPUTED_VALUE"""),0)</f>
        <v>0</v>
      </c>
      <c r="L123" s="2">
        <f ca="1">IFERROR(__xludf.DUMMYFUNCTION("""COMPUTED_VALUE"""),0)</f>
        <v>0</v>
      </c>
      <c r="M123" s="2">
        <f ca="1">IFERROR(__xludf.DUMMYFUNCTION("""COMPUTED_VALUE"""),0)</f>
        <v>0</v>
      </c>
      <c r="N123" s="2">
        <f ca="1">IFERROR(__xludf.DUMMYFUNCTION("""COMPUTED_VALUE"""),0)</f>
        <v>0</v>
      </c>
      <c r="O123" s="2">
        <f ca="1">IFERROR(__xludf.DUMMYFUNCTION("""COMPUTED_VALUE"""),0)</f>
        <v>0</v>
      </c>
      <c r="P123" s="2">
        <f ca="1">IFERROR(__xludf.DUMMYFUNCTION("""COMPUTED_VALUE"""),0)</f>
        <v>0</v>
      </c>
      <c r="Q123" s="2">
        <f ca="1">IFERROR(__xludf.DUMMYFUNCTION("""COMPUTED_VALUE"""),0)</f>
        <v>0</v>
      </c>
      <c r="R123" s="2">
        <f ca="1">IFERROR(__xludf.DUMMYFUNCTION("""COMPUTED_VALUE"""),0)</f>
        <v>0</v>
      </c>
      <c r="S123" s="2">
        <f ca="1">IFERROR(__xludf.DUMMYFUNCTION("""COMPUTED_VALUE"""),0)</f>
        <v>0</v>
      </c>
      <c r="T123" s="2">
        <f ca="1">IFERROR(__xludf.DUMMYFUNCTION("""COMPUTED_VALUE"""),0)</f>
        <v>0</v>
      </c>
      <c r="U123" s="2">
        <f ca="1">IFERROR(__xludf.DUMMYFUNCTION("""COMPUTED_VALUE"""),0)</f>
        <v>0</v>
      </c>
      <c r="V123" s="2">
        <f ca="1">IFERROR(__xludf.DUMMYFUNCTION("""COMPUTED_VALUE"""),0)</f>
        <v>0</v>
      </c>
      <c r="W123" s="2">
        <f ca="1">IFERROR(__xludf.DUMMYFUNCTION("""COMPUTED_VALUE"""),0)</f>
        <v>0</v>
      </c>
      <c r="X123" s="2">
        <f ca="1">IFERROR(__xludf.DUMMYFUNCTION("""COMPUTED_VALUE"""),0)</f>
        <v>0</v>
      </c>
      <c r="Y123" s="2">
        <f ca="1">IFERROR(__xludf.DUMMYFUNCTION("""COMPUTED_VALUE"""),0)</f>
        <v>0</v>
      </c>
      <c r="Z123" s="2">
        <f ca="1">IFERROR(__xludf.DUMMYFUNCTION("""COMPUTED_VALUE"""),0)</f>
        <v>0</v>
      </c>
      <c r="AA123" s="2">
        <f ca="1">IFERROR(__xludf.DUMMYFUNCTION("""COMPUTED_VALUE"""),0)</f>
        <v>0</v>
      </c>
      <c r="AB123" s="2">
        <f ca="1">IFERROR(__xludf.DUMMYFUNCTION("""COMPUTED_VALUE"""),0)</f>
        <v>0</v>
      </c>
      <c r="AC123" s="2">
        <f ca="1">IFERROR(__xludf.DUMMYFUNCTION("""COMPUTED_VALUE"""),0)</f>
        <v>0</v>
      </c>
      <c r="AD123" s="2">
        <f ca="1">IFERROR(__xludf.DUMMYFUNCTION("""COMPUTED_VALUE"""),0)</f>
        <v>0</v>
      </c>
      <c r="AE123" s="2">
        <f ca="1">IFERROR(__xludf.DUMMYFUNCTION("""COMPUTED_VALUE"""),0)</f>
        <v>0</v>
      </c>
      <c r="AF123" s="2">
        <f ca="1">IFERROR(__xludf.DUMMYFUNCTION("""COMPUTED_VALUE"""),0)</f>
        <v>0</v>
      </c>
      <c r="AG123" s="2">
        <f ca="1">IFERROR(__xludf.DUMMYFUNCTION("""COMPUTED_VALUE"""),0)</f>
        <v>0</v>
      </c>
      <c r="AH123" s="2">
        <f ca="1">IFERROR(__xludf.DUMMYFUNCTION("""COMPUTED_VALUE"""),0)</f>
        <v>0</v>
      </c>
      <c r="AI123" s="2">
        <f ca="1">IFERROR(__xludf.DUMMYFUNCTION("""COMPUTED_VALUE"""),0)</f>
        <v>0</v>
      </c>
      <c r="AJ123" s="2">
        <f ca="1">IFERROR(__xludf.DUMMYFUNCTION("""COMPUTED_VALUE"""),0)</f>
        <v>0</v>
      </c>
      <c r="AK123" s="2">
        <f ca="1">IFERROR(__xludf.DUMMYFUNCTION("""COMPUTED_VALUE"""),0)</f>
        <v>0</v>
      </c>
      <c r="AL123" s="2">
        <f ca="1">IFERROR(__xludf.DUMMYFUNCTION("""COMPUTED_VALUE"""),0)</f>
        <v>0</v>
      </c>
      <c r="AM123" s="2">
        <f ca="1">IFERROR(__xludf.DUMMYFUNCTION("""COMPUTED_VALUE"""),0)</f>
        <v>0</v>
      </c>
      <c r="AN123" s="2">
        <f ca="1">IFERROR(__xludf.DUMMYFUNCTION("""COMPUTED_VALUE"""),0)</f>
        <v>0</v>
      </c>
      <c r="AO123" s="2">
        <f ca="1">IFERROR(__xludf.DUMMYFUNCTION("""COMPUTED_VALUE"""),0)</f>
        <v>0</v>
      </c>
      <c r="AP123" s="2">
        <f ca="1">IFERROR(__xludf.DUMMYFUNCTION("""COMPUTED_VALUE"""),0)</f>
        <v>0</v>
      </c>
      <c r="AQ123" s="2">
        <f ca="1">IFERROR(__xludf.DUMMYFUNCTION("""COMPUTED_VALUE"""),0)</f>
        <v>0</v>
      </c>
      <c r="AR123" s="2">
        <f ca="1">IFERROR(__xludf.DUMMYFUNCTION("""COMPUTED_VALUE"""),0)</f>
        <v>0</v>
      </c>
      <c r="AS123" s="2">
        <f ca="1">IFERROR(__xludf.DUMMYFUNCTION("""COMPUTED_VALUE"""),0)</f>
        <v>0</v>
      </c>
      <c r="AT123" s="2">
        <f ca="1">IFERROR(__xludf.DUMMYFUNCTION("""COMPUTED_VALUE"""),0)</f>
        <v>0</v>
      </c>
      <c r="AU123" s="2">
        <f ca="1">IFERROR(__xludf.DUMMYFUNCTION("""COMPUTED_VALUE"""),0)</f>
        <v>0</v>
      </c>
    </row>
    <row r="124" spans="1:47" ht="12.5" x14ac:dyDescent="0.25">
      <c r="A124" s="2" t="str">
        <f ca="1">IFERROR(__xludf.DUMMYFUNCTION("""COMPUTED_VALUE"""),"Providence, RI")</f>
        <v>Providence, RI</v>
      </c>
      <c r="B124" s="2" t="str">
        <f ca="1">IFERROR(__xludf.DUMMYFUNCTION("""COMPUTED_VALUE"""),"US")</f>
        <v>US</v>
      </c>
      <c r="C124" s="2">
        <f ca="1">IFERROR(__xludf.DUMMYFUNCTION("""COMPUTED_VALUE"""),41.824)</f>
        <v>41.823999999999998</v>
      </c>
      <c r="D124" s="2">
        <f ca="1">IFERROR(__xludf.DUMMYFUNCTION("""COMPUTED_VALUE"""),-71.4128)</f>
        <v>-71.412800000000004</v>
      </c>
      <c r="E124" s="2">
        <f ca="1">IFERROR(__xludf.DUMMYFUNCTION("""COMPUTED_VALUE"""),0)</f>
        <v>0</v>
      </c>
      <c r="F124" s="2">
        <f ca="1">IFERROR(__xludf.DUMMYFUNCTION("""COMPUTED_VALUE"""),0)</f>
        <v>0</v>
      </c>
      <c r="G124" s="2">
        <f ca="1">IFERROR(__xludf.DUMMYFUNCTION("""COMPUTED_VALUE"""),0)</f>
        <v>0</v>
      </c>
      <c r="H124" s="2">
        <f ca="1">IFERROR(__xludf.DUMMYFUNCTION("""COMPUTED_VALUE"""),0)</f>
        <v>0</v>
      </c>
      <c r="I124" s="2">
        <f ca="1">IFERROR(__xludf.DUMMYFUNCTION("""COMPUTED_VALUE"""),0)</f>
        <v>0</v>
      </c>
      <c r="J124" s="2">
        <f ca="1">IFERROR(__xludf.DUMMYFUNCTION("""COMPUTED_VALUE"""),0)</f>
        <v>0</v>
      </c>
      <c r="K124" s="2">
        <f ca="1">IFERROR(__xludf.DUMMYFUNCTION("""COMPUTED_VALUE"""),0)</f>
        <v>0</v>
      </c>
      <c r="L124" s="2">
        <f ca="1">IFERROR(__xludf.DUMMYFUNCTION("""COMPUTED_VALUE"""),0)</f>
        <v>0</v>
      </c>
      <c r="M124" s="2">
        <f ca="1">IFERROR(__xludf.DUMMYFUNCTION("""COMPUTED_VALUE"""),0)</f>
        <v>0</v>
      </c>
      <c r="N124" s="2">
        <f ca="1">IFERROR(__xludf.DUMMYFUNCTION("""COMPUTED_VALUE"""),0)</f>
        <v>0</v>
      </c>
      <c r="O124" s="2">
        <f ca="1">IFERROR(__xludf.DUMMYFUNCTION("""COMPUTED_VALUE"""),0)</f>
        <v>0</v>
      </c>
      <c r="P124" s="2">
        <f ca="1">IFERROR(__xludf.DUMMYFUNCTION("""COMPUTED_VALUE"""),0)</f>
        <v>0</v>
      </c>
      <c r="Q124" s="2">
        <f ca="1">IFERROR(__xludf.DUMMYFUNCTION("""COMPUTED_VALUE"""),0)</f>
        <v>0</v>
      </c>
      <c r="R124" s="2">
        <f ca="1">IFERROR(__xludf.DUMMYFUNCTION("""COMPUTED_VALUE"""),0)</f>
        <v>0</v>
      </c>
      <c r="S124" s="2">
        <f ca="1">IFERROR(__xludf.DUMMYFUNCTION("""COMPUTED_VALUE"""),0)</f>
        <v>0</v>
      </c>
      <c r="T124" s="2">
        <f ca="1">IFERROR(__xludf.DUMMYFUNCTION("""COMPUTED_VALUE"""),0)</f>
        <v>0</v>
      </c>
      <c r="U124" s="2">
        <f ca="1">IFERROR(__xludf.DUMMYFUNCTION("""COMPUTED_VALUE"""),0)</f>
        <v>0</v>
      </c>
      <c r="V124" s="2">
        <f ca="1">IFERROR(__xludf.DUMMYFUNCTION("""COMPUTED_VALUE"""),0)</f>
        <v>0</v>
      </c>
      <c r="W124" s="2">
        <f ca="1">IFERROR(__xludf.DUMMYFUNCTION("""COMPUTED_VALUE"""),0)</f>
        <v>0</v>
      </c>
      <c r="X124" s="2">
        <f ca="1">IFERROR(__xludf.DUMMYFUNCTION("""COMPUTED_VALUE"""),0)</f>
        <v>0</v>
      </c>
      <c r="Y124" s="2">
        <f ca="1">IFERROR(__xludf.DUMMYFUNCTION("""COMPUTED_VALUE"""),0)</f>
        <v>0</v>
      </c>
      <c r="Z124" s="2">
        <f ca="1">IFERROR(__xludf.DUMMYFUNCTION("""COMPUTED_VALUE"""),0)</f>
        <v>0</v>
      </c>
      <c r="AA124" s="2">
        <f ca="1">IFERROR(__xludf.DUMMYFUNCTION("""COMPUTED_VALUE"""),0)</f>
        <v>0</v>
      </c>
      <c r="AB124" s="2">
        <f ca="1">IFERROR(__xludf.DUMMYFUNCTION("""COMPUTED_VALUE"""),0)</f>
        <v>0</v>
      </c>
      <c r="AC124" s="2">
        <f ca="1">IFERROR(__xludf.DUMMYFUNCTION("""COMPUTED_VALUE"""),0)</f>
        <v>0</v>
      </c>
      <c r="AD124" s="2">
        <f ca="1">IFERROR(__xludf.DUMMYFUNCTION("""COMPUTED_VALUE"""),0)</f>
        <v>0</v>
      </c>
      <c r="AE124" s="2">
        <f ca="1">IFERROR(__xludf.DUMMYFUNCTION("""COMPUTED_VALUE"""),0)</f>
        <v>0</v>
      </c>
      <c r="AF124" s="2">
        <f ca="1">IFERROR(__xludf.DUMMYFUNCTION("""COMPUTED_VALUE"""),0)</f>
        <v>0</v>
      </c>
      <c r="AG124" s="2">
        <f ca="1">IFERROR(__xludf.DUMMYFUNCTION("""COMPUTED_VALUE"""),0)</f>
        <v>0</v>
      </c>
      <c r="AH124" s="2">
        <f ca="1">IFERROR(__xludf.DUMMYFUNCTION("""COMPUTED_VALUE"""),0)</f>
        <v>0</v>
      </c>
      <c r="AI124" s="2">
        <f ca="1">IFERROR(__xludf.DUMMYFUNCTION("""COMPUTED_VALUE"""),0)</f>
        <v>0</v>
      </c>
      <c r="AJ124" s="2">
        <f ca="1">IFERROR(__xludf.DUMMYFUNCTION("""COMPUTED_VALUE"""),0)</f>
        <v>0</v>
      </c>
      <c r="AK124" s="2">
        <f ca="1">IFERROR(__xludf.DUMMYFUNCTION("""COMPUTED_VALUE"""),0)</f>
        <v>0</v>
      </c>
      <c r="AL124" s="2">
        <f ca="1">IFERROR(__xludf.DUMMYFUNCTION("""COMPUTED_VALUE"""),0)</f>
        <v>0</v>
      </c>
      <c r="AM124" s="2">
        <f ca="1">IFERROR(__xludf.DUMMYFUNCTION("""COMPUTED_VALUE"""),0)</f>
        <v>0</v>
      </c>
      <c r="AN124" s="2">
        <f ca="1">IFERROR(__xludf.DUMMYFUNCTION("""COMPUTED_VALUE"""),0)</f>
        <v>0</v>
      </c>
      <c r="AO124" s="2">
        <f ca="1">IFERROR(__xludf.DUMMYFUNCTION("""COMPUTED_VALUE"""),0)</f>
        <v>0</v>
      </c>
      <c r="AP124" s="2">
        <f ca="1">IFERROR(__xludf.DUMMYFUNCTION("""COMPUTED_VALUE"""),0)</f>
        <v>0</v>
      </c>
      <c r="AQ124" s="2">
        <f ca="1">IFERROR(__xludf.DUMMYFUNCTION("""COMPUTED_VALUE"""),0)</f>
        <v>0</v>
      </c>
      <c r="AR124" s="2">
        <f ca="1">IFERROR(__xludf.DUMMYFUNCTION("""COMPUTED_VALUE"""),0)</f>
        <v>0</v>
      </c>
      <c r="AS124" s="2">
        <f ca="1">IFERROR(__xludf.DUMMYFUNCTION("""COMPUTED_VALUE"""),0)</f>
        <v>0</v>
      </c>
      <c r="AT124" s="2">
        <f ca="1">IFERROR(__xludf.DUMMYFUNCTION("""COMPUTED_VALUE"""),0)</f>
        <v>0</v>
      </c>
      <c r="AU124" s="2">
        <f ca="1">IFERROR(__xludf.DUMMYFUNCTION("""COMPUTED_VALUE"""),0)</f>
        <v>0</v>
      </c>
    </row>
    <row r="125" spans="1:47" ht="12.5" x14ac:dyDescent="0.25">
      <c r="A125" s="2" t="str">
        <f ca="1">IFERROR(__xludf.DUMMYFUNCTION("""COMPUTED_VALUE"""),"")</f>
        <v/>
      </c>
      <c r="B125" s="2" t="str">
        <f ca="1">IFERROR(__xludf.DUMMYFUNCTION("""COMPUTED_VALUE"""),"Indonesia")</f>
        <v>Indonesia</v>
      </c>
      <c r="C125" s="2">
        <f ca="1">IFERROR(__xludf.DUMMYFUNCTION("""COMPUTED_VALUE"""),-0.7893)</f>
        <v>-0.7893</v>
      </c>
      <c r="D125" s="2">
        <f ca="1">IFERROR(__xludf.DUMMYFUNCTION("""COMPUTED_VALUE"""),113.9213)</f>
        <v>113.9213</v>
      </c>
      <c r="E125" s="2">
        <f ca="1">IFERROR(__xludf.DUMMYFUNCTION("""COMPUTED_VALUE"""),0)</f>
        <v>0</v>
      </c>
      <c r="F125" s="2">
        <f ca="1">IFERROR(__xludf.DUMMYFUNCTION("""COMPUTED_VALUE"""),0)</f>
        <v>0</v>
      </c>
      <c r="G125" s="2">
        <f ca="1">IFERROR(__xludf.DUMMYFUNCTION("""COMPUTED_VALUE"""),0)</f>
        <v>0</v>
      </c>
      <c r="H125" s="2">
        <f ca="1">IFERROR(__xludf.DUMMYFUNCTION("""COMPUTED_VALUE"""),0)</f>
        <v>0</v>
      </c>
      <c r="I125" s="2">
        <f ca="1">IFERROR(__xludf.DUMMYFUNCTION("""COMPUTED_VALUE"""),0)</f>
        <v>0</v>
      </c>
      <c r="J125" s="2">
        <f ca="1">IFERROR(__xludf.DUMMYFUNCTION("""COMPUTED_VALUE"""),0)</f>
        <v>0</v>
      </c>
      <c r="K125" s="2">
        <f ca="1">IFERROR(__xludf.DUMMYFUNCTION("""COMPUTED_VALUE"""),0)</f>
        <v>0</v>
      </c>
      <c r="L125" s="2">
        <f ca="1">IFERROR(__xludf.DUMMYFUNCTION("""COMPUTED_VALUE"""),0)</f>
        <v>0</v>
      </c>
      <c r="M125" s="2">
        <f ca="1">IFERROR(__xludf.DUMMYFUNCTION("""COMPUTED_VALUE"""),0)</f>
        <v>0</v>
      </c>
      <c r="N125" s="2">
        <f ca="1">IFERROR(__xludf.DUMMYFUNCTION("""COMPUTED_VALUE"""),0)</f>
        <v>0</v>
      </c>
      <c r="O125" s="2">
        <f ca="1">IFERROR(__xludf.DUMMYFUNCTION("""COMPUTED_VALUE"""),0)</f>
        <v>0</v>
      </c>
      <c r="P125" s="2">
        <f ca="1">IFERROR(__xludf.DUMMYFUNCTION("""COMPUTED_VALUE"""),0)</f>
        <v>0</v>
      </c>
      <c r="Q125" s="2">
        <f ca="1">IFERROR(__xludf.DUMMYFUNCTION("""COMPUTED_VALUE"""),0)</f>
        <v>0</v>
      </c>
      <c r="R125" s="2">
        <f ca="1">IFERROR(__xludf.DUMMYFUNCTION("""COMPUTED_VALUE"""),0)</f>
        <v>0</v>
      </c>
      <c r="S125" s="2">
        <f ca="1">IFERROR(__xludf.DUMMYFUNCTION("""COMPUTED_VALUE"""),0)</f>
        <v>0</v>
      </c>
      <c r="T125" s="2">
        <f ca="1">IFERROR(__xludf.DUMMYFUNCTION("""COMPUTED_VALUE"""),0)</f>
        <v>0</v>
      </c>
      <c r="U125" s="2">
        <f ca="1">IFERROR(__xludf.DUMMYFUNCTION("""COMPUTED_VALUE"""),0)</f>
        <v>0</v>
      </c>
      <c r="V125" s="2">
        <f ca="1">IFERROR(__xludf.DUMMYFUNCTION("""COMPUTED_VALUE"""),0)</f>
        <v>0</v>
      </c>
      <c r="W125" s="2">
        <f ca="1">IFERROR(__xludf.DUMMYFUNCTION("""COMPUTED_VALUE"""),0)</f>
        <v>0</v>
      </c>
      <c r="X125" s="2">
        <f ca="1">IFERROR(__xludf.DUMMYFUNCTION("""COMPUTED_VALUE"""),0)</f>
        <v>0</v>
      </c>
      <c r="Y125" s="2">
        <f ca="1">IFERROR(__xludf.DUMMYFUNCTION("""COMPUTED_VALUE"""),0)</f>
        <v>0</v>
      </c>
      <c r="Z125" s="2">
        <f ca="1">IFERROR(__xludf.DUMMYFUNCTION("""COMPUTED_VALUE"""),0)</f>
        <v>0</v>
      </c>
      <c r="AA125" s="2">
        <f ca="1">IFERROR(__xludf.DUMMYFUNCTION("""COMPUTED_VALUE"""),0)</f>
        <v>0</v>
      </c>
      <c r="AB125" s="2">
        <f ca="1">IFERROR(__xludf.DUMMYFUNCTION("""COMPUTED_VALUE"""),0)</f>
        <v>0</v>
      </c>
      <c r="AC125" s="2">
        <f ca="1">IFERROR(__xludf.DUMMYFUNCTION("""COMPUTED_VALUE"""),0)</f>
        <v>0</v>
      </c>
      <c r="AD125" s="2">
        <f ca="1">IFERROR(__xludf.DUMMYFUNCTION("""COMPUTED_VALUE"""),0)</f>
        <v>0</v>
      </c>
      <c r="AE125" s="2">
        <f ca="1">IFERROR(__xludf.DUMMYFUNCTION("""COMPUTED_VALUE"""),0)</f>
        <v>0</v>
      </c>
      <c r="AF125" s="2">
        <f ca="1">IFERROR(__xludf.DUMMYFUNCTION("""COMPUTED_VALUE"""),0)</f>
        <v>0</v>
      </c>
      <c r="AG125" s="2">
        <f ca="1">IFERROR(__xludf.DUMMYFUNCTION("""COMPUTED_VALUE"""),0)</f>
        <v>0</v>
      </c>
      <c r="AH125" s="2">
        <f ca="1">IFERROR(__xludf.DUMMYFUNCTION("""COMPUTED_VALUE"""),0)</f>
        <v>0</v>
      </c>
      <c r="AI125" s="2">
        <f ca="1">IFERROR(__xludf.DUMMYFUNCTION("""COMPUTED_VALUE"""),0)</f>
        <v>0</v>
      </c>
      <c r="AJ125" s="2">
        <f ca="1">IFERROR(__xludf.DUMMYFUNCTION("""COMPUTED_VALUE"""),0)</f>
        <v>0</v>
      </c>
      <c r="AK125" s="2">
        <f ca="1">IFERROR(__xludf.DUMMYFUNCTION("""COMPUTED_VALUE"""),0)</f>
        <v>0</v>
      </c>
      <c r="AL125" s="2">
        <f ca="1">IFERROR(__xludf.DUMMYFUNCTION("""COMPUTED_VALUE"""),0)</f>
        <v>0</v>
      </c>
      <c r="AM125" s="2">
        <f ca="1">IFERROR(__xludf.DUMMYFUNCTION("""COMPUTED_VALUE"""),0)</f>
        <v>0</v>
      </c>
      <c r="AN125" s="2">
        <f ca="1">IFERROR(__xludf.DUMMYFUNCTION("""COMPUTED_VALUE"""),0)</f>
        <v>0</v>
      </c>
      <c r="AO125" s="2">
        <f ca="1">IFERROR(__xludf.DUMMYFUNCTION("""COMPUTED_VALUE"""),0)</f>
        <v>0</v>
      </c>
      <c r="AP125" s="2">
        <f ca="1">IFERROR(__xludf.DUMMYFUNCTION("""COMPUTED_VALUE"""),0)</f>
        <v>0</v>
      </c>
      <c r="AQ125" s="2">
        <f ca="1">IFERROR(__xludf.DUMMYFUNCTION("""COMPUTED_VALUE"""),0)</f>
        <v>0</v>
      </c>
      <c r="AR125" s="2">
        <f ca="1">IFERROR(__xludf.DUMMYFUNCTION("""COMPUTED_VALUE"""),0)</f>
        <v>0</v>
      </c>
      <c r="AS125" s="2">
        <f ca="1">IFERROR(__xludf.DUMMYFUNCTION("""COMPUTED_VALUE"""),0)</f>
        <v>0</v>
      </c>
      <c r="AT125" s="2">
        <f ca="1">IFERROR(__xludf.DUMMYFUNCTION("""COMPUTED_VALUE"""),0)</f>
        <v>0</v>
      </c>
      <c r="AU125" s="2">
        <f ca="1">IFERROR(__xludf.DUMMYFUNCTION("""COMPUTED_VALUE"""),0)</f>
        <v>0</v>
      </c>
    </row>
    <row r="126" spans="1:47" ht="12.5" x14ac:dyDescent="0.25">
      <c r="A126" s="2" t="str">
        <f ca="1">IFERROR(__xludf.DUMMYFUNCTION("""COMPUTED_VALUE"""),"")</f>
        <v/>
      </c>
      <c r="B126" s="2" t="str">
        <f ca="1">IFERROR(__xludf.DUMMYFUNCTION("""COMPUTED_VALUE"""),"Portugal")</f>
        <v>Portugal</v>
      </c>
      <c r="C126" s="2">
        <f ca="1">IFERROR(__xludf.DUMMYFUNCTION("""COMPUTED_VALUE"""),39.3999)</f>
        <v>39.399900000000002</v>
      </c>
      <c r="D126" s="2">
        <f ca="1">IFERROR(__xludf.DUMMYFUNCTION("""COMPUTED_VALUE"""),-8.2245)</f>
        <v>-8.2245000000000008</v>
      </c>
      <c r="E126" s="2">
        <f ca="1">IFERROR(__xludf.DUMMYFUNCTION("""COMPUTED_VALUE"""),0)</f>
        <v>0</v>
      </c>
      <c r="F126" s="2">
        <f ca="1">IFERROR(__xludf.DUMMYFUNCTION("""COMPUTED_VALUE"""),0)</f>
        <v>0</v>
      </c>
      <c r="G126" s="2">
        <f ca="1">IFERROR(__xludf.DUMMYFUNCTION("""COMPUTED_VALUE"""),0)</f>
        <v>0</v>
      </c>
      <c r="H126" s="2">
        <f ca="1">IFERROR(__xludf.DUMMYFUNCTION("""COMPUTED_VALUE"""),0)</f>
        <v>0</v>
      </c>
      <c r="I126" s="2">
        <f ca="1">IFERROR(__xludf.DUMMYFUNCTION("""COMPUTED_VALUE"""),0)</f>
        <v>0</v>
      </c>
      <c r="J126" s="2">
        <f ca="1">IFERROR(__xludf.DUMMYFUNCTION("""COMPUTED_VALUE"""),0)</f>
        <v>0</v>
      </c>
      <c r="K126" s="2">
        <f ca="1">IFERROR(__xludf.DUMMYFUNCTION("""COMPUTED_VALUE"""),0)</f>
        <v>0</v>
      </c>
      <c r="L126" s="2">
        <f ca="1">IFERROR(__xludf.DUMMYFUNCTION("""COMPUTED_VALUE"""),0)</f>
        <v>0</v>
      </c>
      <c r="M126" s="2">
        <f ca="1">IFERROR(__xludf.DUMMYFUNCTION("""COMPUTED_VALUE"""),0)</f>
        <v>0</v>
      </c>
      <c r="N126" s="2">
        <f ca="1">IFERROR(__xludf.DUMMYFUNCTION("""COMPUTED_VALUE"""),0)</f>
        <v>0</v>
      </c>
      <c r="O126" s="2">
        <f ca="1">IFERROR(__xludf.DUMMYFUNCTION("""COMPUTED_VALUE"""),0)</f>
        <v>0</v>
      </c>
      <c r="P126" s="2">
        <f ca="1">IFERROR(__xludf.DUMMYFUNCTION("""COMPUTED_VALUE"""),0)</f>
        <v>0</v>
      </c>
      <c r="Q126" s="2">
        <f ca="1">IFERROR(__xludf.DUMMYFUNCTION("""COMPUTED_VALUE"""),0)</f>
        <v>0</v>
      </c>
      <c r="R126" s="2">
        <f ca="1">IFERROR(__xludf.DUMMYFUNCTION("""COMPUTED_VALUE"""),0)</f>
        <v>0</v>
      </c>
      <c r="S126" s="2">
        <f ca="1">IFERROR(__xludf.DUMMYFUNCTION("""COMPUTED_VALUE"""),0)</f>
        <v>0</v>
      </c>
      <c r="T126" s="2">
        <f ca="1">IFERROR(__xludf.DUMMYFUNCTION("""COMPUTED_VALUE"""),0)</f>
        <v>0</v>
      </c>
      <c r="U126" s="2">
        <f ca="1">IFERROR(__xludf.DUMMYFUNCTION("""COMPUTED_VALUE"""),0)</f>
        <v>0</v>
      </c>
      <c r="V126" s="2">
        <f ca="1">IFERROR(__xludf.DUMMYFUNCTION("""COMPUTED_VALUE"""),0)</f>
        <v>0</v>
      </c>
      <c r="W126" s="2">
        <f ca="1">IFERROR(__xludf.DUMMYFUNCTION("""COMPUTED_VALUE"""),0)</f>
        <v>0</v>
      </c>
      <c r="X126" s="2">
        <f ca="1">IFERROR(__xludf.DUMMYFUNCTION("""COMPUTED_VALUE"""),0)</f>
        <v>0</v>
      </c>
      <c r="Y126" s="2">
        <f ca="1">IFERROR(__xludf.DUMMYFUNCTION("""COMPUTED_VALUE"""),0)</f>
        <v>0</v>
      </c>
      <c r="Z126" s="2">
        <f ca="1">IFERROR(__xludf.DUMMYFUNCTION("""COMPUTED_VALUE"""),0)</f>
        <v>0</v>
      </c>
      <c r="AA126" s="2">
        <f ca="1">IFERROR(__xludf.DUMMYFUNCTION("""COMPUTED_VALUE"""),0)</f>
        <v>0</v>
      </c>
      <c r="AB126" s="2">
        <f ca="1">IFERROR(__xludf.DUMMYFUNCTION("""COMPUTED_VALUE"""),0)</f>
        <v>0</v>
      </c>
      <c r="AC126" s="2">
        <f ca="1">IFERROR(__xludf.DUMMYFUNCTION("""COMPUTED_VALUE"""),0)</f>
        <v>0</v>
      </c>
      <c r="AD126" s="2">
        <f ca="1">IFERROR(__xludf.DUMMYFUNCTION("""COMPUTED_VALUE"""),0)</f>
        <v>0</v>
      </c>
      <c r="AE126" s="2">
        <f ca="1">IFERROR(__xludf.DUMMYFUNCTION("""COMPUTED_VALUE"""),0)</f>
        <v>0</v>
      </c>
      <c r="AF126" s="2">
        <f ca="1">IFERROR(__xludf.DUMMYFUNCTION("""COMPUTED_VALUE"""),0)</f>
        <v>0</v>
      </c>
      <c r="AG126" s="2">
        <f ca="1">IFERROR(__xludf.DUMMYFUNCTION("""COMPUTED_VALUE"""),0)</f>
        <v>0</v>
      </c>
      <c r="AH126" s="2">
        <f ca="1">IFERROR(__xludf.DUMMYFUNCTION("""COMPUTED_VALUE"""),0)</f>
        <v>0</v>
      </c>
      <c r="AI126" s="2">
        <f ca="1">IFERROR(__xludf.DUMMYFUNCTION("""COMPUTED_VALUE"""),0)</f>
        <v>0</v>
      </c>
      <c r="AJ126" s="2">
        <f ca="1">IFERROR(__xludf.DUMMYFUNCTION("""COMPUTED_VALUE"""),0)</f>
        <v>0</v>
      </c>
      <c r="AK126" s="2">
        <f ca="1">IFERROR(__xludf.DUMMYFUNCTION("""COMPUTED_VALUE"""),0)</f>
        <v>0</v>
      </c>
      <c r="AL126" s="2">
        <f ca="1">IFERROR(__xludf.DUMMYFUNCTION("""COMPUTED_VALUE"""),0)</f>
        <v>0</v>
      </c>
      <c r="AM126" s="2">
        <f ca="1">IFERROR(__xludf.DUMMYFUNCTION("""COMPUTED_VALUE"""),0)</f>
        <v>0</v>
      </c>
      <c r="AN126" s="2">
        <f ca="1">IFERROR(__xludf.DUMMYFUNCTION("""COMPUTED_VALUE"""),0)</f>
        <v>0</v>
      </c>
      <c r="AO126" s="2">
        <f ca="1">IFERROR(__xludf.DUMMYFUNCTION("""COMPUTED_VALUE"""),0)</f>
        <v>0</v>
      </c>
      <c r="AP126" s="2">
        <f ca="1">IFERROR(__xludf.DUMMYFUNCTION("""COMPUTED_VALUE"""),0)</f>
        <v>0</v>
      </c>
      <c r="AQ126" s="2">
        <f ca="1">IFERROR(__xludf.DUMMYFUNCTION("""COMPUTED_VALUE"""),0)</f>
        <v>0</v>
      </c>
      <c r="AR126" s="2">
        <f ca="1">IFERROR(__xludf.DUMMYFUNCTION("""COMPUTED_VALUE"""),0)</f>
        <v>0</v>
      </c>
      <c r="AS126" s="2">
        <f ca="1">IFERROR(__xludf.DUMMYFUNCTION("""COMPUTED_VALUE"""),0)</f>
        <v>0</v>
      </c>
      <c r="AT126" s="2">
        <f ca="1">IFERROR(__xludf.DUMMYFUNCTION("""COMPUTED_VALUE"""),0)</f>
        <v>0</v>
      </c>
      <c r="AU126" s="2">
        <f ca="1">IFERROR(__xludf.DUMMYFUNCTION("""COMPUTED_VALUE"""),0)</f>
        <v>0</v>
      </c>
    </row>
    <row r="127" spans="1:47" ht="12.5" x14ac:dyDescent="0.25">
      <c r="A127" s="2" t="str">
        <f ca="1">IFERROR(__xludf.DUMMYFUNCTION("""COMPUTED_VALUE"""),"")</f>
        <v/>
      </c>
      <c r="B127" s="2" t="str">
        <f ca="1">IFERROR(__xludf.DUMMYFUNCTION("""COMPUTED_VALUE"""),"Andorra")</f>
        <v>Andorra</v>
      </c>
      <c r="C127" s="2">
        <f ca="1">IFERROR(__xludf.DUMMYFUNCTION("""COMPUTED_VALUE"""),42.5063)</f>
        <v>42.506300000000003</v>
      </c>
      <c r="D127" s="2">
        <f ca="1">IFERROR(__xludf.DUMMYFUNCTION("""COMPUTED_VALUE"""),1.5218)</f>
        <v>1.5218</v>
      </c>
      <c r="E127" s="2">
        <f ca="1">IFERROR(__xludf.DUMMYFUNCTION("""COMPUTED_VALUE"""),0)</f>
        <v>0</v>
      </c>
      <c r="F127" s="2">
        <f ca="1">IFERROR(__xludf.DUMMYFUNCTION("""COMPUTED_VALUE"""),0)</f>
        <v>0</v>
      </c>
      <c r="G127" s="2">
        <f ca="1">IFERROR(__xludf.DUMMYFUNCTION("""COMPUTED_VALUE"""),0)</f>
        <v>0</v>
      </c>
      <c r="H127" s="2">
        <f ca="1">IFERROR(__xludf.DUMMYFUNCTION("""COMPUTED_VALUE"""),0)</f>
        <v>0</v>
      </c>
      <c r="I127" s="2">
        <f ca="1">IFERROR(__xludf.DUMMYFUNCTION("""COMPUTED_VALUE"""),0)</f>
        <v>0</v>
      </c>
      <c r="J127" s="2">
        <f ca="1">IFERROR(__xludf.DUMMYFUNCTION("""COMPUTED_VALUE"""),0)</f>
        <v>0</v>
      </c>
      <c r="K127" s="2">
        <f ca="1">IFERROR(__xludf.DUMMYFUNCTION("""COMPUTED_VALUE"""),0)</f>
        <v>0</v>
      </c>
      <c r="L127" s="2">
        <f ca="1">IFERROR(__xludf.DUMMYFUNCTION("""COMPUTED_VALUE"""),0)</f>
        <v>0</v>
      </c>
      <c r="M127" s="2">
        <f ca="1">IFERROR(__xludf.DUMMYFUNCTION("""COMPUTED_VALUE"""),0)</f>
        <v>0</v>
      </c>
      <c r="N127" s="2">
        <f ca="1">IFERROR(__xludf.DUMMYFUNCTION("""COMPUTED_VALUE"""),0)</f>
        <v>0</v>
      </c>
      <c r="O127" s="2">
        <f ca="1">IFERROR(__xludf.DUMMYFUNCTION("""COMPUTED_VALUE"""),0)</f>
        <v>0</v>
      </c>
      <c r="P127" s="2">
        <f ca="1">IFERROR(__xludf.DUMMYFUNCTION("""COMPUTED_VALUE"""),0)</f>
        <v>0</v>
      </c>
      <c r="Q127" s="2">
        <f ca="1">IFERROR(__xludf.DUMMYFUNCTION("""COMPUTED_VALUE"""),0)</f>
        <v>0</v>
      </c>
      <c r="R127" s="2">
        <f ca="1">IFERROR(__xludf.DUMMYFUNCTION("""COMPUTED_VALUE"""),0)</f>
        <v>0</v>
      </c>
      <c r="S127" s="2">
        <f ca="1">IFERROR(__xludf.DUMMYFUNCTION("""COMPUTED_VALUE"""),0)</f>
        <v>0</v>
      </c>
      <c r="T127" s="2">
        <f ca="1">IFERROR(__xludf.DUMMYFUNCTION("""COMPUTED_VALUE"""),0)</f>
        <v>0</v>
      </c>
      <c r="U127" s="2">
        <f ca="1">IFERROR(__xludf.DUMMYFUNCTION("""COMPUTED_VALUE"""),0)</f>
        <v>0</v>
      </c>
      <c r="V127" s="2">
        <f ca="1">IFERROR(__xludf.DUMMYFUNCTION("""COMPUTED_VALUE"""),0)</f>
        <v>0</v>
      </c>
      <c r="W127" s="2">
        <f ca="1">IFERROR(__xludf.DUMMYFUNCTION("""COMPUTED_VALUE"""),0)</f>
        <v>0</v>
      </c>
      <c r="X127" s="2">
        <f ca="1">IFERROR(__xludf.DUMMYFUNCTION("""COMPUTED_VALUE"""),0)</f>
        <v>0</v>
      </c>
      <c r="Y127" s="2">
        <f ca="1">IFERROR(__xludf.DUMMYFUNCTION("""COMPUTED_VALUE"""),0)</f>
        <v>0</v>
      </c>
      <c r="Z127" s="2">
        <f ca="1">IFERROR(__xludf.DUMMYFUNCTION("""COMPUTED_VALUE"""),0)</f>
        <v>0</v>
      </c>
      <c r="AA127" s="2">
        <f ca="1">IFERROR(__xludf.DUMMYFUNCTION("""COMPUTED_VALUE"""),0)</f>
        <v>0</v>
      </c>
      <c r="AB127" s="2">
        <f ca="1">IFERROR(__xludf.DUMMYFUNCTION("""COMPUTED_VALUE"""),0)</f>
        <v>0</v>
      </c>
      <c r="AC127" s="2">
        <f ca="1">IFERROR(__xludf.DUMMYFUNCTION("""COMPUTED_VALUE"""),0)</f>
        <v>0</v>
      </c>
      <c r="AD127" s="2">
        <f ca="1">IFERROR(__xludf.DUMMYFUNCTION("""COMPUTED_VALUE"""),0)</f>
        <v>0</v>
      </c>
      <c r="AE127" s="2">
        <f ca="1">IFERROR(__xludf.DUMMYFUNCTION("""COMPUTED_VALUE"""),0)</f>
        <v>0</v>
      </c>
      <c r="AF127" s="2">
        <f ca="1">IFERROR(__xludf.DUMMYFUNCTION("""COMPUTED_VALUE"""),0)</f>
        <v>0</v>
      </c>
      <c r="AG127" s="2">
        <f ca="1">IFERROR(__xludf.DUMMYFUNCTION("""COMPUTED_VALUE"""),0)</f>
        <v>0</v>
      </c>
      <c r="AH127" s="2">
        <f ca="1">IFERROR(__xludf.DUMMYFUNCTION("""COMPUTED_VALUE"""),0)</f>
        <v>0</v>
      </c>
      <c r="AI127" s="2">
        <f ca="1">IFERROR(__xludf.DUMMYFUNCTION("""COMPUTED_VALUE"""),0)</f>
        <v>0</v>
      </c>
      <c r="AJ127" s="2">
        <f ca="1">IFERROR(__xludf.DUMMYFUNCTION("""COMPUTED_VALUE"""),0)</f>
        <v>0</v>
      </c>
      <c r="AK127" s="2">
        <f ca="1">IFERROR(__xludf.DUMMYFUNCTION("""COMPUTED_VALUE"""),0)</f>
        <v>0</v>
      </c>
      <c r="AL127" s="2">
        <f ca="1">IFERROR(__xludf.DUMMYFUNCTION("""COMPUTED_VALUE"""),0)</f>
        <v>0</v>
      </c>
      <c r="AM127" s="2">
        <f ca="1">IFERROR(__xludf.DUMMYFUNCTION("""COMPUTED_VALUE"""),0)</f>
        <v>0</v>
      </c>
      <c r="AN127" s="2">
        <f ca="1">IFERROR(__xludf.DUMMYFUNCTION("""COMPUTED_VALUE"""),0)</f>
        <v>0</v>
      </c>
      <c r="AO127" s="2">
        <f ca="1">IFERROR(__xludf.DUMMYFUNCTION("""COMPUTED_VALUE"""),0)</f>
        <v>0</v>
      </c>
      <c r="AP127" s="2">
        <f ca="1">IFERROR(__xludf.DUMMYFUNCTION("""COMPUTED_VALUE"""),0)</f>
        <v>0</v>
      </c>
      <c r="AQ127" s="2">
        <f ca="1">IFERROR(__xludf.DUMMYFUNCTION("""COMPUTED_VALUE"""),0)</f>
        <v>0</v>
      </c>
      <c r="AR127" s="2">
        <f ca="1">IFERROR(__xludf.DUMMYFUNCTION("""COMPUTED_VALUE"""),0)</f>
        <v>0</v>
      </c>
      <c r="AS127" s="2">
        <f ca="1">IFERROR(__xludf.DUMMYFUNCTION("""COMPUTED_VALUE"""),0)</f>
        <v>0</v>
      </c>
      <c r="AT127" s="2">
        <f ca="1">IFERROR(__xludf.DUMMYFUNCTION("""COMPUTED_VALUE"""),0)</f>
        <v>0</v>
      </c>
      <c r="AU127" s="2">
        <f ca="1">IFERROR(__xludf.DUMMYFUNCTION("""COMPUTED_VALUE"""),0)</f>
        <v>0</v>
      </c>
    </row>
    <row r="128" spans="1:47" ht="12.5" x14ac:dyDescent="0.25">
      <c r="A128" s="2" t="str">
        <f ca="1">IFERROR(__xludf.DUMMYFUNCTION("""COMPUTED_VALUE"""),"Tasmania")</f>
        <v>Tasmania</v>
      </c>
      <c r="B128" s="2" t="str">
        <f ca="1">IFERROR(__xludf.DUMMYFUNCTION("""COMPUTED_VALUE"""),"Australia")</f>
        <v>Australia</v>
      </c>
      <c r="C128" s="2">
        <f ca="1">IFERROR(__xludf.DUMMYFUNCTION("""COMPUTED_VALUE"""),-41.4545)</f>
        <v>-41.454500000000003</v>
      </c>
      <c r="D128" s="2">
        <f ca="1">IFERROR(__xludf.DUMMYFUNCTION("""COMPUTED_VALUE"""),145.9707)</f>
        <v>145.97069999999999</v>
      </c>
      <c r="E128" s="2">
        <f ca="1">IFERROR(__xludf.DUMMYFUNCTION("""COMPUTED_VALUE"""),0)</f>
        <v>0</v>
      </c>
      <c r="F128" s="2">
        <f ca="1">IFERROR(__xludf.DUMMYFUNCTION("""COMPUTED_VALUE"""),0)</f>
        <v>0</v>
      </c>
      <c r="G128" s="2">
        <f ca="1">IFERROR(__xludf.DUMMYFUNCTION("""COMPUTED_VALUE"""),0)</f>
        <v>0</v>
      </c>
      <c r="H128" s="2">
        <f ca="1">IFERROR(__xludf.DUMMYFUNCTION("""COMPUTED_VALUE"""),0)</f>
        <v>0</v>
      </c>
      <c r="I128" s="2">
        <f ca="1">IFERROR(__xludf.DUMMYFUNCTION("""COMPUTED_VALUE"""),0)</f>
        <v>0</v>
      </c>
      <c r="J128" s="2">
        <f ca="1">IFERROR(__xludf.DUMMYFUNCTION("""COMPUTED_VALUE"""),0)</f>
        <v>0</v>
      </c>
      <c r="K128" s="2">
        <f ca="1">IFERROR(__xludf.DUMMYFUNCTION("""COMPUTED_VALUE"""),0)</f>
        <v>0</v>
      </c>
      <c r="L128" s="2">
        <f ca="1">IFERROR(__xludf.DUMMYFUNCTION("""COMPUTED_VALUE"""),0)</f>
        <v>0</v>
      </c>
      <c r="M128" s="2">
        <f ca="1">IFERROR(__xludf.DUMMYFUNCTION("""COMPUTED_VALUE"""),0)</f>
        <v>0</v>
      </c>
      <c r="N128" s="2">
        <f ca="1">IFERROR(__xludf.DUMMYFUNCTION("""COMPUTED_VALUE"""),0)</f>
        <v>0</v>
      </c>
      <c r="O128" s="2">
        <f ca="1">IFERROR(__xludf.DUMMYFUNCTION("""COMPUTED_VALUE"""),0)</f>
        <v>0</v>
      </c>
      <c r="P128" s="2">
        <f ca="1">IFERROR(__xludf.DUMMYFUNCTION("""COMPUTED_VALUE"""),0)</f>
        <v>0</v>
      </c>
      <c r="Q128" s="2">
        <f ca="1">IFERROR(__xludf.DUMMYFUNCTION("""COMPUTED_VALUE"""),0)</f>
        <v>0</v>
      </c>
      <c r="R128" s="2">
        <f ca="1">IFERROR(__xludf.DUMMYFUNCTION("""COMPUTED_VALUE"""),0)</f>
        <v>0</v>
      </c>
      <c r="S128" s="2">
        <f ca="1">IFERROR(__xludf.DUMMYFUNCTION("""COMPUTED_VALUE"""),0)</f>
        <v>0</v>
      </c>
      <c r="T128" s="2">
        <f ca="1">IFERROR(__xludf.DUMMYFUNCTION("""COMPUTED_VALUE"""),0)</f>
        <v>0</v>
      </c>
      <c r="U128" s="2">
        <f ca="1">IFERROR(__xludf.DUMMYFUNCTION("""COMPUTED_VALUE"""),0)</f>
        <v>0</v>
      </c>
      <c r="V128" s="2">
        <f ca="1">IFERROR(__xludf.DUMMYFUNCTION("""COMPUTED_VALUE"""),0)</f>
        <v>0</v>
      </c>
      <c r="W128" s="2">
        <f ca="1">IFERROR(__xludf.DUMMYFUNCTION("""COMPUTED_VALUE"""),0)</f>
        <v>0</v>
      </c>
      <c r="X128" s="2">
        <f ca="1">IFERROR(__xludf.DUMMYFUNCTION("""COMPUTED_VALUE"""),0)</f>
        <v>0</v>
      </c>
      <c r="Y128" s="2">
        <f ca="1">IFERROR(__xludf.DUMMYFUNCTION("""COMPUTED_VALUE"""),0)</f>
        <v>0</v>
      </c>
      <c r="Z128" s="2">
        <f ca="1">IFERROR(__xludf.DUMMYFUNCTION("""COMPUTED_VALUE"""),0)</f>
        <v>0</v>
      </c>
      <c r="AA128" s="2">
        <f ca="1">IFERROR(__xludf.DUMMYFUNCTION("""COMPUTED_VALUE"""),0)</f>
        <v>0</v>
      </c>
      <c r="AB128" s="2">
        <f ca="1">IFERROR(__xludf.DUMMYFUNCTION("""COMPUTED_VALUE"""),0)</f>
        <v>0</v>
      </c>
      <c r="AC128" s="2">
        <f ca="1">IFERROR(__xludf.DUMMYFUNCTION("""COMPUTED_VALUE"""),0)</f>
        <v>0</v>
      </c>
      <c r="AD128" s="2">
        <f ca="1">IFERROR(__xludf.DUMMYFUNCTION("""COMPUTED_VALUE"""),0)</f>
        <v>0</v>
      </c>
      <c r="AE128" s="2">
        <f ca="1">IFERROR(__xludf.DUMMYFUNCTION("""COMPUTED_VALUE"""),0)</f>
        <v>0</v>
      </c>
      <c r="AF128" s="2">
        <f ca="1">IFERROR(__xludf.DUMMYFUNCTION("""COMPUTED_VALUE"""),0)</f>
        <v>0</v>
      </c>
      <c r="AG128" s="2">
        <f ca="1">IFERROR(__xludf.DUMMYFUNCTION("""COMPUTED_VALUE"""),0)</f>
        <v>0</v>
      </c>
      <c r="AH128" s="2">
        <f ca="1">IFERROR(__xludf.DUMMYFUNCTION("""COMPUTED_VALUE"""),0)</f>
        <v>0</v>
      </c>
      <c r="AI128" s="2">
        <f ca="1">IFERROR(__xludf.DUMMYFUNCTION("""COMPUTED_VALUE"""),0)</f>
        <v>0</v>
      </c>
      <c r="AJ128" s="2">
        <f ca="1">IFERROR(__xludf.DUMMYFUNCTION("""COMPUTED_VALUE"""),0)</f>
        <v>0</v>
      </c>
      <c r="AK128" s="2">
        <f ca="1">IFERROR(__xludf.DUMMYFUNCTION("""COMPUTED_VALUE"""),0)</f>
        <v>0</v>
      </c>
      <c r="AL128" s="2">
        <f ca="1">IFERROR(__xludf.DUMMYFUNCTION("""COMPUTED_VALUE"""),0)</f>
        <v>0</v>
      </c>
      <c r="AM128" s="2">
        <f ca="1">IFERROR(__xludf.DUMMYFUNCTION("""COMPUTED_VALUE"""),0)</f>
        <v>0</v>
      </c>
      <c r="AN128" s="2">
        <f ca="1">IFERROR(__xludf.DUMMYFUNCTION("""COMPUTED_VALUE"""),0)</f>
        <v>0</v>
      </c>
      <c r="AO128" s="2">
        <f ca="1">IFERROR(__xludf.DUMMYFUNCTION("""COMPUTED_VALUE"""),0)</f>
        <v>0</v>
      </c>
      <c r="AP128" s="2">
        <f ca="1">IFERROR(__xludf.DUMMYFUNCTION("""COMPUTED_VALUE"""),0)</f>
        <v>0</v>
      </c>
      <c r="AQ128" s="2">
        <f ca="1">IFERROR(__xludf.DUMMYFUNCTION("""COMPUTED_VALUE"""),0)</f>
        <v>0</v>
      </c>
      <c r="AR128" s="2">
        <f ca="1">IFERROR(__xludf.DUMMYFUNCTION("""COMPUTED_VALUE"""),0)</f>
        <v>0</v>
      </c>
      <c r="AS128" s="2">
        <f ca="1">IFERROR(__xludf.DUMMYFUNCTION("""COMPUTED_VALUE"""),0)</f>
        <v>0</v>
      </c>
      <c r="AT128" s="2">
        <f ca="1">IFERROR(__xludf.DUMMYFUNCTION("""COMPUTED_VALUE"""),0)</f>
        <v>0</v>
      </c>
      <c r="AU128" s="2">
        <f ca="1">IFERROR(__xludf.DUMMYFUNCTION("""COMPUTED_VALUE"""),0)</f>
        <v>0</v>
      </c>
    </row>
    <row r="129" spans="1:47" ht="12.5" x14ac:dyDescent="0.25">
      <c r="A129" s="2" t="str">
        <f ca="1">IFERROR(__xludf.DUMMYFUNCTION("""COMPUTED_VALUE"""),"")</f>
        <v/>
      </c>
      <c r="B129" s="2" t="str">
        <f ca="1">IFERROR(__xludf.DUMMYFUNCTION("""COMPUTED_VALUE"""),"Latvia")</f>
        <v>Latvia</v>
      </c>
      <c r="C129" s="2">
        <f ca="1">IFERROR(__xludf.DUMMYFUNCTION("""COMPUTED_VALUE"""),56.8796)</f>
        <v>56.879600000000003</v>
      </c>
      <c r="D129" s="2">
        <f ca="1">IFERROR(__xludf.DUMMYFUNCTION("""COMPUTED_VALUE"""),24.6032)</f>
        <v>24.603200000000001</v>
      </c>
      <c r="E129" s="2">
        <f ca="1">IFERROR(__xludf.DUMMYFUNCTION("""COMPUTED_VALUE"""),0)</f>
        <v>0</v>
      </c>
      <c r="F129" s="2">
        <f ca="1">IFERROR(__xludf.DUMMYFUNCTION("""COMPUTED_VALUE"""),0)</f>
        <v>0</v>
      </c>
      <c r="G129" s="2">
        <f ca="1">IFERROR(__xludf.DUMMYFUNCTION("""COMPUTED_VALUE"""),0)</f>
        <v>0</v>
      </c>
      <c r="H129" s="2">
        <f ca="1">IFERROR(__xludf.DUMMYFUNCTION("""COMPUTED_VALUE"""),0)</f>
        <v>0</v>
      </c>
      <c r="I129" s="2">
        <f ca="1">IFERROR(__xludf.DUMMYFUNCTION("""COMPUTED_VALUE"""),0)</f>
        <v>0</v>
      </c>
      <c r="J129" s="2">
        <f ca="1">IFERROR(__xludf.DUMMYFUNCTION("""COMPUTED_VALUE"""),0)</f>
        <v>0</v>
      </c>
      <c r="K129" s="2">
        <f ca="1">IFERROR(__xludf.DUMMYFUNCTION("""COMPUTED_VALUE"""),0)</f>
        <v>0</v>
      </c>
      <c r="L129" s="2">
        <f ca="1">IFERROR(__xludf.DUMMYFUNCTION("""COMPUTED_VALUE"""),0)</f>
        <v>0</v>
      </c>
      <c r="M129" s="2">
        <f ca="1">IFERROR(__xludf.DUMMYFUNCTION("""COMPUTED_VALUE"""),0)</f>
        <v>0</v>
      </c>
      <c r="N129" s="2">
        <f ca="1">IFERROR(__xludf.DUMMYFUNCTION("""COMPUTED_VALUE"""),0)</f>
        <v>0</v>
      </c>
      <c r="O129" s="2">
        <f ca="1">IFERROR(__xludf.DUMMYFUNCTION("""COMPUTED_VALUE"""),0)</f>
        <v>0</v>
      </c>
      <c r="P129" s="2">
        <f ca="1">IFERROR(__xludf.DUMMYFUNCTION("""COMPUTED_VALUE"""),0)</f>
        <v>0</v>
      </c>
      <c r="Q129" s="2">
        <f ca="1">IFERROR(__xludf.DUMMYFUNCTION("""COMPUTED_VALUE"""),0)</f>
        <v>0</v>
      </c>
      <c r="R129" s="2">
        <f ca="1">IFERROR(__xludf.DUMMYFUNCTION("""COMPUTED_VALUE"""),0)</f>
        <v>0</v>
      </c>
      <c r="S129" s="2">
        <f ca="1">IFERROR(__xludf.DUMMYFUNCTION("""COMPUTED_VALUE"""),0)</f>
        <v>0</v>
      </c>
      <c r="T129" s="2">
        <f ca="1">IFERROR(__xludf.DUMMYFUNCTION("""COMPUTED_VALUE"""),0)</f>
        <v>0</v>
      </c>
      <c r="U129" s="2">
        <f ca="1">IFERROR(__xludf.DUMMYFUNCTION("""COMPUTED_VALUE"""),0)</f>
        <v>0</v>
      </c>
      <c r="V129" s="2">
        <f ca="1">IFERROR(__xludf.DUMMYFUNCTION("""COMPUTED_VALUE"""),0)</f>
        <v>0</v>
      </c>
      <c r="W129" s="2">
        <f ca="1">IFERROR(__xludf.DUMMYFUNCTION("""COMPUTED_VALUE"""),0)</f>
        <v>0</v>
      </c>
      <c r="X129" s="2">
        <f ca="1">IFERROR(__xludf.DUMMYFUNCTION("""COMPUTED_VALUE"""),0)</f>
        <v>0</v>
      </c>
      <c r="Y129" s="2">
        <f ca="1">IFERROR(__xludf.DUMMYFUNCTION("""COMPUTED_VALUE"""),0)</f>
        <v>0</v>
      </c>
      <c r="Z129" s="2">
        <f ca="1">IFERROR(__xludf.DUMMYFUNCTION("""COMPUTED_VALUE"""),0)</f>
        <v>0</v>
      </c>
      <c r="AA129" s="2">
        <f ca="1">IFERROR(__xludf.DUMMYFUNCTION("""COMPUTED_VALUE"""),0)</f>
        <v>0</v>
      </c>
      <c r="AB129" s="2">
        <f ca="1">IFERROR(__xludf.DUMMYFUNCTION("""COMPUTED_VALUE"""),0)</f>
        <v>0</v>
      </c>
      <c r="AC129" s="2">
        <f ca="1">IFERROR(__xludf.DUMMYFUNCTION("""COMPUTED_VALUE"""),0)</f>
        <v>0</v>
      </c>
      <c r="AD129" s="2">
        <f ca="1">IFERROR(__xludf.DUMMYFUNCTION("""COMPUTED_VALUE"""),0)</f>
        <v>0</v>
      </c>
      <c r="AE129" s="2">
        <f ca="1">IFERROR(__xludf.DUMMYFUNCTION("""COMPUTED_VALUE"""),0)</f>
        <v>0</v>
      </c>
      <c r="AF129" s="2">
        <f ca="1">IFERROR(__xludf.DUMMYFUNCTION("""COMPUTED_VALUE"""),0)</f>
        <v>0</v>
      </c>
      <c r="AG129" s="2">
        <f ca="1">IFERROR(__xludf.DUMMYFUNCTION("""COMPUTED_VALUE"""),0)</f>
        <v>0</v>
      </c>
      <c r="AH129" s="2">
        <f ca="1">IFERROR(__xludf.DUMMYFUNCTION("""COMPUTED_VALUE"""),0)</f>
        <v>0</v>
      </c>
      <c r="AI129" s="2">
        <f ca="1">IFERROR(__xludf.DUMMYFUNCTION("""COMPUTED_VALUE"""),0)</f>
        <v>0</v>
      </c>
      <c r="AJ129" s="2">
        <f ca="1">IFERROR(__xludf.DUMMYFUNCTION("""COMPUTED_VALUE"""),0)</f>
        <v>0</v>
      </c>
      <c r="AK129" s="2">
        <f ca="1">IFERROR(__xludf.DUMMYFUNCTION("""COMPUTED_VALUE"""),0)</f>
        <v>0</v>
      </c>
      <c r="AL129" s="2">
        <f ca="1">IFERROR(__xludf.DUMMYFUNCTION("""COMPUTED_VALUE"""),0)</f>
        <v>0</v>
      </c>
      <c r="AM129" s="2">
        <f ca="1">IFERROR(__xludf.DUMMYFUNCTION("""COMPUTED_VALUE"""),0)</f>
        <v>0</v>
      </c>
      <c r="AN129" s="2">
        <f ca="1">IFERROR(__xludf.DUMMYFUNCTION("""COMPUTED_VALUE"""),0)</f>
        <v>0</v>
      </c>
      <c r="AO129" s="2">
        <f ca="1">IFERROR(__xludf.DUMMYFUNCTION("""COMPUTED_VALUE"""),0)</f>
        <v>0</v>
      </c>
      <c r="AP129" s="2">
        <f ca="1">IFERROR(__xludf.DUMMYFUNCTION("""COMPUTED_VALUE"""),0)</f>
        <v>0</v>
      </c>
      <c r="AQ129" s="2">
        <f ca="1">IFERROR(__xludf.DUMMYFUNCTION("""COMPUTED_VALUE"""),0)</f>
        <v>0</v>
      </c>
      <c r="AR129" s="2">
        <f ca="1">IFERROR(__xludf.DUMMYFUNCTION("""COMPUTED_VALUE"""),0)</f>
        <v>0</v>
      </c>
      <c r="AS129" s="2">
        <f ca="1">IFERROR(__xludf.DUMMYFUNCTION("""COMPUTED_VALUE"""),0)</f>
        <v>0</v>
      </c>
      <c r="AT129" s="2">
        <f ca="1">IFERROR(__xludf.DUMMYFUNCTION("""COMPUTED_VALUE"""),0)</f>
        <v>0</v>
      </c>
      <c r="AU129" s="2">
        <f ca="1">IFERROR(__xludf.DUMMYFUNCTION("""COMPUTED_VALUE"""),0)</f>
        <v>0</v>
      </c>
    </row>
    <row r="130" spans="1:47" ht="12.5" x14ac:dyDescent="0.25">
      <c r="A130" s="2" t="str">
        <f ca="1">IFERROR(__xludf.DUMMYFUNCTION("""COMPUTED_VALUE"""),"")</f>
        <v/>
      </c>
      <c r="B130" s="2" t="str">
        <f ca="1">IFERROR(__xludf.DUMMYFUNCTION("""COMPUTED_VALUE"""),"Morocco")</f>
        <v>Morocco</v>
      </c>
      <c r="C130" s="2">
        <f ca="1">IFERROR(__xludf.DUMMYFUNCTION("""COMPUTED_VALUE"""),31.7917)</f>
        <v>31.791699999999999</v>
      </c>
      <c r="D130" s="2">
        <f ca="1">IFERROR(__xludf.DUMMYFUNCTION("""COMPUTED_VALUE"""),-7.0926)</f>
        <v>-7.0926</v>
      </c>
      <c r="E130" s="2">
        <f ca="1">IFERROR(__xludf.DUMMYFUNCTION("""COMPUTED_VALUE"""),0)</f>
        <v>0</v>
      </c>
      <c r="F130" s="2">
        <f ca="1">IFERROR(__xludf.DUMMYFUNCTION("""COMPUTED_VALUE"""),0)</f>
        <v>0</v>
      </c>
      <c r="G130" s="2">
        <f ca="1">IFERROR(__xludf.DUMMYFUNCTION("""COMPUTED_VALUE"""),0)</f>
        <v>0</v>
      </c>
      <c r="H130" s="2">
        <f ca="1">IFERROR(__xludf.DUMMYFUNCTION("""COMPUTED_VALUE"""),0)</f>
        <v>0</v>
      </c>
      <c r="I130" s="2">
        <f ca="1">IFERROR(__xludf.DUMMYFUNCTION("""COMPUTED_VALUE"""),0)</f>
        <v>0</v>
      </c>
      <c r="J130" s="2">
        <f ca="1">IFERROR(__xludf.DUMMYFUNCTION("""COMPUTED_VALUE"""),0)</f>
        <v>0</v>
      </c>
      <c r="K130" s="2">
        <f ca="1">IFERROR(__xludf.DUMMYFUNCTION("""COMPUTED_VALUE"""),0)</f>
        <v>0</v>
      </c>
      <c r="L130" s="2">
        <f ca="1">IFERROR(__xludf.DUMMYFUNCTION("""COMPUTED_VALUE"""),0)</f>
        <v>0</v>
      </c>
      <c r="M130" s="2">
        <f ca="1">IFERROR(__xludf.DUMMYFUNCTION("""COMPUTED_VALUE"""),0)</f>
        <v>0</v>
      </c>
      <c r="N130" s="2">
        <f ca="1">IFERROR(__xludf.DUMMYFUNCTION("""COMPUTED_VALUE"""),0)</f>
        <v>0</v>
      </c>
      <c r="O130" s="2">
        <f ca="1">IFERROR(__xludf.DUMMYFUNCTION("""COMPUTED_VALUE"""),0)</f>
        <v>0</v>
      </c>
      <c r="P130" s="2">
        <f ca="1">IFERROR(__xludf.DUMMYFUNCTION("""COMPUTED_VALUE"""),0)</f>
        <v>0</v>
      </c>
      <c r="Q130" s="2">
        <f ca="1">IFERROR(__xludf.DUMMYFUNCTION("""COMPUTED_VALUE"""),0)</f>
        <v>0</v>
      </c>
      <c r="R130" s="2">
        <f ca="1">IFERROR(__xludf.DUMMYFUNCTION("""COMPUTED_VALUE"""),0)</f>
        <v>0</v>
      </c>
      <c r="S130" s="2">
        <f ca="1">IFERROR(__xludf.DUMMYFUNCTION("""COMPUTED_VALUE"""),0)</f>
        <v>0</v>
      </c>
      <c r="T130" s="2">
        <f ca="1">IFERROR(__xludf.DUMMYFUNCTION("""COMPUTED_VALUE"""),0)</f>
        <v>0</v>
      </c>
      <c r="U130" s="2">
        <f ca="1">IFERROR(__xludf.DUMMYFUNCTION("""COMPUTED_VALUE"""),0)</f>
        <v>0</v>
      </c>
      <c r="V130" s="2">
        <f ca="1">IFERROR(__xludf.DUMMYFUNCTION("""COMPUTED_VALUE"""),0)</f>
        <v>0</v>
      </c>
      <c r="W130" s="2">
        <f ca="1">IFERROR(__xludf.DUMMYFUNCTION("""COMPUTED_VALUE"""),0)</f>
        <v>0</v>
      </c>
      <c r="X130" s="2">
        <f ca="1">IFERROR(__xludf.DUMMYFUNCTION("""COMPUTED_VALUE"""),0)</f>
        <v>0</v>
      </c>
      <c r="Y130" s="2">
        <f ca="1">IFERROR(__xludf.DUMMYFUNCTION("""COMPUTED_VALUE"""),0)</f>
        <v>0</v>
      </c>
      <c r="Z130" s="2">
        <f ca="1">IFERROR(__xludf.DUMMYFUNCTION("""COMPUTED_VALUE"""),0)</f>
        <v>0</v>
      </c>
      <c r="AA130" s="2">
        <f ca="1">IFERROR(__xludf.DUMMYFUNCTION("""COMPUTED_VALUE"""),0)</f>
        <v>0</v>
      </c>
      <c r="AB130" s="2">
        <f ca="1">IFERROR(__xludf.DUMMYFUNCTION("""COMPUTED_VALUE"""),0)</f>
        <v>0</v>
      </c>
      <c r="AC130" s="2">
        <f ca="1">IFERROR(__xludf.DUMMYFUNCTION("""COMPUTED_VALUE"""),0)</f>
        <v>0</v>
      </c>
      <c r="AD130" s="2">
        <f ca="1">IFERROR(__xludf.DUMMYFUNCTION("""COMPUTED_VALUE"""),0)</f>
        <v>0</v>
      </c>
      <c r="AE130" s="2">
        <f ca="1">IFERROR(__xludf.DUMMYFUNCTION("""COMPUTED_VALUE"""),0)</f>
        <v>0</v>
      </c>
      <c r="AF130" s="2">
        <f ca="1">IFERROR(__xludf.DUMMYFUNCTION("""COMPUTED_VALUE"""),0)</f>
        <v>0</v>
      </c>
      <c r="AG130" s="2">
        <f ca="1">IFERROR(__xludf.DUMMYFUNCTION("""COMPUTED_VALUE"""),0)</f>
        <v>0</v>
      </c>
      <c r="AH130" s="2">
        <f ca="1">IFERROR(__xludf.DUMMYFUNCTION("""COMPUTED_VALUE"""),0)</f>
        <v>0</v>
      </c>
      <c r="AI130" s="2">
        <f ca="1">IFERROR(__xludf.DUMMYFUNCTION("""COMPUTED_VALUE"""),0)</f>
        <v>0</v>
      </c>
      <c r="AJ130" s="2">
        <f ca="1">IFERROR(__xludf.DUMMYFUNCTION("""COMPUTED_VALUE"""),0)</f>
        <v>0</v>
      </c>
      <c r="AK130" s="2">
        <f ca="1">IFERROR(__xludf.DUMMYFUNCTION("""COMPUTED_VALUE"""),0)</f>
        <v>0</v>
      </c>
      <c r="AL130" s="2">
        <f ca="1">IFERROR(__xludf.DUMMYFUNCTION("""COMPUTED_VALUE"""),0)</f>
        <v>0</v>
      </c>
      <c r="AM130" s="2">
        <f ca="1">IFERROR(__xludf.DUMMYFUNCTION("""COMPUTED_VALUE"""),0)</f>
        <v>0</v>
      </c>
      <c r="AN130" s="2">
        <f ca="1">IFERROR(__xludf.DUMMYFUNCTION("""COMPUTED_VALUE"""),0)</f>
        <v>0</v>
      </c>
      <c r="AO130" s="2">
        <f ca="1">IFERROR(__xludf.DUMMYFUNCTION("""COMPUTED_VALUE"""),0)</f>
        <v>0</v>
      </c>
      <c r="AP130" s="2">
        <f ca="1">IFERROR(__xludf.DUMMYFUNCTION("""COMPUTED_VALUE"""),0)</f>
        <v>0</v>
      </c>
      <c r="AQ130" s="2">
        <f ca="1">IFERROR(__xludf.DUMMYFUNCTION("""COMPUTED_VALUE"""),0)</f>
        <v>0</v>
      </c>
      <c r="AR130" s="2">
        <f ca="1">IFERROR(__xludf.DUMMYFUNCTION("""COMPUTED_VALUE"""),0)</f>
        <v>0</v>
      </c>
      <c r="AS130" s="2">
        <f ca="1">IFERROR(__xludf.DUMMYFUNCTION("""COMPUTED_VALUE"""),0)</f>
        <v>0</v>
      </c>
      <c r="AT130" s="2">
        <f ca="1">IFERROR(__xludf.DUMMYFUNCTION("""COMPUTED_VALUE"""),0)</f>
        <v>0</v>
      </c>
      <c r="AU130" s="2">
        <f ca="1">IFERROR(__xludf.DUMMYFUNCTION("""COMPUTED_VALUE"""),0)</f>
        <v>0</v>
      </c>
    </row>
    <row r="131" spans="1:47" ht="12.5" x14ac:dyDescent="0.25">
      <c r="A131" s="2" t="str">
        <f ca="1">IFERROR(__xludf.DUMMYFUNCTION("""COMPUTED_VALUE"""),"")</f>
        <v/>
      </c>
      <c r="B131" s="2" t="str">
        <f ca="1">IFERROR(__xludf.DUMMYFUNCTION("""COMPUTED_VALUE"""),"Saudi Arabia")</f>
        <v>Saudi Arabia</v>
      </c>
      <c r="C131" s="2">
        <f ca="1">IFERROR(__xludf.DUMMYFUNCTION("""COMPUTED_VALUE"""),24)</f>
        <v>24</v>
      </c>
      <c r="D131" s="2">
        <f ca="1">IFERROR(__xludf.DUMMYFUNCTION("""COMPUTED_VALUE"""),45)</f>
        <v>45</v>
      </c>
      <c r="E131" s="2">
        <f ca="1">IFERROR(__xludf.DUMMYFUNCTION("""COMPUTED_VALUE"""),0)</f>
        <v>0</v>
      </c>
      <c r="F131" s="2">
        <f ca="1">IFERROR(__xludf.DUMMYFUNCTION("""COMPUTED_VALUE"""),0)</f>
        <v>0</v>
      </c>
      <c r="G131" s="2">
        <f ca="1">IFERROR(__xludf.DUMMYFUNCTION("""COMPUTED_VALUE"""),0)</f>
        <v>0</v>
      </c>
      <c r="H131" s="2">
        <f ca="1">IFERROR(__xludf.DUMMYFUNCTION("""COMPUTED_VALUE"""),0)</f>
        <v>0</v>
      </c>
      <c r="I131" s="2">
        <f ca="1">IFERROR(__xludf.DUMMYFUNCTION("""COMPUTED_VALUE"""),0)</f>
        <v>0</v>
      </c>
      <c r="J131" s="2">
        <f ca="1">IFERROR(__xludf.DUMMYFUNCTION("""COMPUTED_VALUE"""),0)</f>
        <v>0</v>
      </c>
      <c r="K131" s="2">
        <f ca="1">IFERROR(__xludf.DUMMYFUNCTION("""COMPUTED_VALUE"""),0)</f>
        <v>0</v>
      </c>
      <c r="L131" s="2">
        <f ca="1">IFERROR(__xludf.DUMMYFUNCTION("""COMPUTED_VALUE"""),0)</f>
        <v>0</v>
      </c>
      <c r="M131" s="2">
        <f ca="1">IFERROR(__xludf.DUMMYFUNCTION("""COMPUTED_VALUE"""),0)</f>
        <v>0</v>
      </c>
      <c r="N131" s="2">
        <f ca="1">IFERROR(__xludf.DUMMYFUNCTION("""COMPUTED_VALUE"""),0)</f>
        <v>0</v>
      </c>
      <c r="O131" s="2">
        <f ca="1">IFERROR(__xludf.DUMMYFUNCTION("""COMPUTED_VALUE"""),0)</f>
        <v>0</v>
      </c>
      <c r="P131" s="2">
        <f ca="1">IFERROR(__xludf.DUMMYFUNCTION("""COMPUTED_VALUE"""),0)</f>
        <v>0</v>
      </c>
      <c r="Q131" s="2">
        <f ca="1">IFERROR(__xludf.DUMMYFUNCTION("""COMPUTED_VALUE"""),0)</f>
        <v>0</v>
      </c>
      <c r="R131" s="2">
        <f ca="1">IFERROR(__xludf.DUMMYFUNCTION("""COMPUTED_VALUE"""),0)</f>
        <v>0</v>
      </c>
      <c r="S131" s="2">
        <f ca="1">IFERROR(__xludf.DUMMYFUNCTION("""COMPUTED_VALUE"""),0)</f>
        <v>0</v>
      </c>
      <c r="T131" s="2">
        <f ca="1">IFERROR(__xludf.DUMMYFUNCTION("""COMPUTED_VALUE"""),0)</f>
        <v>0</v>
      </c>
      <c r="U131" s="2">
        <f ca="1">IFERROR(__xludf.DUMMYFUNCTION("""COMPUTED_VALUE"""),0)</f>
        <v>0</v>
      </c>
      <c r="V131" s="2">
        <f ca="1">IFERROR(__xludf.DUMMYFUNCTION("""COMPUTED_VALUE"""),0)</f>
        <v>0</v>
      </c>
      <c r="W131" s="2">
        <f ca="1">IFERROR(__xludf.DUMMYFUNCTION("""COMPUTED_VALUE"""),0)</f>
        <v>0</v>
      </c>
      <c r="X131" s="2">
        <f ca="1">IFERROR(__xludf.DUMMYFUNCTION("""COMPUTED_VALUE"""),0)</f>
        <v>0</v>
      </c>
      <c r="Y131" s="2">
        <f ca="1">IFERROR(__xludf.DUMMYFUNCTION("""COMPUTED_VALUE"""),0)</f>
        <v>0</v>
      </c>
      <c r="Z131" s="2">
        <f ca="1">IFERROR(__xludf.DUMMYFUNCTION("""COMPUTED_VALUE"""),0)</f>
        <v>0</v>
      </c>
      <c r="AA131" s="2">
        <f ca="1">IFERROR(__xludf.DUMMYFUNCTION("""COMPUTED_VALUE"""),0)</f>
        <v>0</v>
      </c>
      <c r="AB131" s="2">
        <f ca="1">IFERROR(__xludf.DUMMYFUNCTION("""COMPUTED_VALUE"""),0)</f>
        <v>0</v>
      </c>
      <c r="AC131" s="2">
        <f ca="1">IFERROR(__xludf.DUMMYFUNCTION("""COMPUTED_VALUE"""),0)</f>
        <v>0</v>
      </c>
      <c r="AD131" s="2">
        <f ca="1">IFERROR(__xludf.DUMMYFUNCTION("""COMPUTED_VALUE"""),0)</f>
        <v>0</v>
      </c>
      <c r="AE131" s="2">
        <f ca="1">IFERROR(__xludf.DUMMYFUNCTION("""COMPUTED_VALUE"""),0)</f>
        <v>0</v>
      </c>
      <c r="AF131" s="2">
        <f ca="1">IFERROR(__xludf.DUMMYFUNCTION("""COMPUTED_VALUE"""),0)</f>
        <v>0</v>
      </c>
      <c r="AG131" s="2">
        <f ca="1">IFERROR(__xludf.DUMMYFUNCTION("""COMPUTED_VALUE"""),0)</f>
        <v>0</v>
      </c>
      <c r="AH131" s="2">
        <f ca="1">IFERROR(__xludf.DUMMYFUNCTION("""COMPUTED_VALUE"""),0)</f>
        <v>0</v>
      </c>
      <c r="AI131" s="2">
        <f ca="1">IFERROR(__xludf.DUMMYFUNCTION("""COMPUTED_VALUE"""),0)</f>
        <v>0</v>
      </c>
      <c r="AJ131" s="2">
        <f ca="1">IFERROR(__xludf.DUMMYFUNCTION("""COMPUTED_VALUE"""),0)</f>
        <v>0</v>
      </c>
      <c r="AK131" s="2">
        <f ca="1">IFERROR(__xludf.DUMMYFUNCTION("""COMPUTED_VALUE"""),0)</f>
        <v>0</v>
      </c>
      <c r="AL131" s="2">
        <f ca="1">IFERROR(__xludf.DUMMYFUNCTION("""COMPUTED_VALUE"""),0)</f>
        <v>0</v>
      </c>
      <c r="AM131" s="2">
        <f ca="1">IFERROR(__xludf.DUMMYFUNCTION("""COMPUTED_VALUE"""),0)</f>
        <v>0</v>
      </c>
      <c r="AN131" s="2">
        <f ca="1">IFERROR(__xludf.DUMMYFUNCTION("""COMPUTED_VALUE"""),0)</f>
        <v>0</v>
      </c>
      <c r="AO131" s="2">
        <f ca="1">IFERROR(__xludf.DUMMYFUNCTION("""COMPUTED_VALUE"""),0)</f>
        <v>0</v>
      </c>
      <c r="AP131" s="2">
        <f ca="1">IFERROR(__xludf.DUMMYFUNCTION("""COMPUTED_VALUE"""),0)</f>
        <v>0</v>
      </c>
      <c r="AQ131" s="2">
        <f ca="1">IFERROR(__xludf.DUMMYFUNCTION("""COMPUTED_VALUE"""),0)</f>
        <v>0</v>
      </c>
      <c r="AR131" s="2">
        <f ca="1">IFERROR(__xludf.DUMMYFUNCTION("""COMPUTED_VALUE"""),0)</f>
        <v>0</v>
      </c>
      <c r="AS131" s="2">
        <f ca="1">IFERROR(__xludf.DUMMYFUNCTION("""COMPUTED_VALUE"""),0)</f>
        <v>0</v>
      </c>
      <c r="AT131" s="2">
        <f ca="1">IFERROR(__xludf.DUMMYFUNCTION("""COMPUTED_VALUE"""),0)</f>
        <v>0</v>
      </c>
      <c r="AU131" s="2">
        <f ca="1">IFERROR(__xludf.DUMMYFUNCTION("""COMPUTED_VALUE"""),0)</f>
        <v>0</v>
      </c>
    </row>
    <row r="132" spans="1:47" ht="12.5" x14ac:dyDescent="0.25">
      <c r="A132" s="2" t="str">
        <f ca="1">IFERROR(__xludf.DUMMYFUNCTION("""COMPUTED_VALUE"""),"")</f>
        <v/>
      </c>
      <c r="B132" s="2" t="str">
        <f ca="1">IFERROR(__xludf.DUMMYFUNCTION("""COMPUTED_VALUE"""),"Senegal")</f>
        <v>Senegal</v>
      </c>
      <c r="C132" s="2">
        <f ca="1">IFERROR(__xludf.DUMMYFUNCTION("""COMPUTED_VALUE"""),14.4974)</f>
        <v>14.497400000000001</v>
      </c>
      <c r="D132" s="2">
        <f ca="1">IFERROR(__xludf.DUMMYFUNCTION("""COMPUTED_VALUE"""),-14.4524)</f>
        <v>-14.452400000000001</v>
      </c>
      <c r="E132" s="2">
        <f ca="1">IFERROR(__xludf.DUMMYFUNCTION("""COMPUTED_VALUE"""),0)</f>
        <v>0</v>
      </c>
      <c r="F132" s="2">
        <f ca="1">IFERROR(__xludf.DUMMYFUNCTION("""COMPUTED_VALUE"""),0)</f>
        <v>0</v>
      </c>
      <c r="G132" s="2">
        <f ca="1">IFERROR(__xludf.DUMMYFUNCTION("""COMPUTED_VALUE"""),0)</f>
        <v>0</v>
      </c>
      <c r="H132" s="2">
        <f ca="1">IFERROR(__xludf.DUMMYFUNCTION("""COMPUTED_VALUE"""),0)</f>
        <v>0</v>
      </c>
      <c r="I132" s="2">
        <f ca="1">IFERROR(__xludf.DUMMYFUNCTION("""COMPUTED_VALUE"""),0)</f>
        <v>0</v>
      </c>
      <c r="J132" s="2">
        <f ca="1">IFERROR(__xludf.DUMMYFUNCTION("""COMPUTED_VALUE"""),0)</f>
        <v>0</v>
      </c>
      <c r="K132" s="2">
        <f ca="1">IFERROR(__xludf.DUMMYFUNCTION("""COMPUTED_VALUE"""),0)</f>
        <v>0</v>
      </c>
      <c r="L132" s="2">
        <f ca="1">IFERROR(__xludf.DUMMYFUNCTION("""COMPUTED_VALUE"""),0)</f>
        <v>0</v>
      </c>
      <c r="M132" s="2">
        <f ca="1">IFERROR(__xludf.DUMMYFUNCTION("""COMPUTED_VALUE"""),0)</f>
        <v>0</v>
      </c>
      <c r="N132" s="2">
        <f ca="1">IFERROR(__xludf.DUMMYFUNCTION("""COMPUTED_VALUE"""),0)</f>
        <v>0</v>
      </c>
      <c r="O132" s="2">
        <f ca="1">IFERROR(__xludf.DUMMYFUNCTION("""COMPUTED_VALUE"""),0)</f>
        <v>0</v>
      </c>
      <c r="P132" s="2">
        <f ca="1">IFERROR(__xludf.DUMMYFUNCTION("""COMPUTED_VALUE"""),0)</f>
        <v>0</v>
      </c>
      <c r="Q132" s="2">
        <f ca="1">IFERROR(__xludf.DUMMYFUNCTION("""COMPUTED_VALUE"""),0)</f>
        <v>0</v>
      </c>
      <c r="R132" s="2">
        <f ca="1">IFERROR(__xludf.DUMMYFUNCTION("""COMPUTED_VALUE"""),0)</f>
        <v>0</v>
      </c>
      <c r="S132" s="2">
        <f ca="1">IFERROR(__xludf.DUMMYFUNCTION("""COMPUTED_VALUE"""),0)</f>
        <v>0</v>
      </c>
      <c r="T132" s="2">
        <f ca="1">IFERROR(__xludf.DUMMYFUNCTION("""COMPUTED_VALUE"""),0)</f>
        <v>0</v>
      </c>
      <c r="U132" s="2">
        <f ca="1">IFERROR(__xludf.DUMMYFUNCTION("""COMPUTED_VALUE"""),0)</f>
        <v>0</v>
      </c>
      <c r="V132" s="2">
        <f ca="1">IFERROR(__xludf.DUMMYFUNCTION("""COMPUTED_VALUE"""),0)</f>
        <v>0</v>
      </c>
      <c r="W132" s="2">
        <f ca="1">IFERROR(__xludf.DUMMYFUNCTION("""COMPUTED_VALUE"""),0)</f>
        <v>0</v>
      </c>
      <c r="X132" s="2">
        <f ca="1">IFERROR(__xludf.DUMMYFUNCTION("""COMPUTED_VALUE"""),0)</f>
        <v>0</v>
      </c>
      <c r="Y132" s="2">
        <f ca="1">IFERROR(__xludf.DUMMYFUNCTION("""COMPUTED_VALUE"""),0)</f>
        <v>0</v>
      </c>
      <c r="Z132" s="2">
        <f ca="1">IFERROR(__xludf.DUMMYFUNCTION("""COMPUTED_VALUE"""),0)</f>
        <v>0</v>
      </c>
      <c r="AA132" s="2">
        <f ca="1">IFERROR(__xludf.DUMMYFUNCTION("""COMPUTED_VALUE"""),0)</f>
        <v>0</v>
      </c>
      <c r="AB132" s="2">
        <f ca="1">IFERROR(__xludf.DUMMYFUNCTION("""COMPUTED_VALUE"""),0)</f>
        <v>0</v>
      </c>
      <c r="AC132" s="2">
        <f ca="1">IFERROR(__xludf.DUMMYFUNCTION("""COMPUTED_VALUE"""),0)</f>
        <v>0</v>
      </c>
      <c r="AD132" s="2">
        <f ca="1">IFERROR(__xludf.DUMMYFUNCTION("""COMPUTED_VALUE"""),0)</f>
        <v>0</v>
      </c>
      <c r="AE132" s="2">
        <f ca="1">IFERROR(__xludf.DUMMYFUNCTION("""COMPUTED_VALUE"""),0)</f>
        <v>0</v>
      </c>
      <c r="AF132" s="2">
        <f ca="1">IFERROR(__xludf.DUMMYFUNCTION("""COMPUTED_VALUE"""),0)</f>
        <v>0</v>
      </c>
      <c r="AG132" s="2">
        <f ca="1">IFERROR(__xludf.DUMMYFUNCTION("""COMPUTED_VALUE"""),0)</f>
        <v>0</v>
      </c>
      <c r="AH132" s="2">
        <f ca="1">IFERROR(__xludf.DUMMYFUNCTION("""COMPUTED_VALUE"""),0)</f>
        <v>0</v>
      </c>
      <c r="AI132" s="2">
        <f ca="1">IFERROR(__xludf.DUMMYFUNCTION("""COMPUTED_VALUE"""),0)</f>
        <v>0</v>
      </c>
      <c r="AJ132" s="2">
        <f ca="1">IFERROR(__xludf.DUMMYFUNCTION("""COMPUTED_VALUE"""),0)</f>
        <v>0</v>
      </c>
      <c r="AK132" s="2">
        <f ca="1">IFERROR(__xludf.DUMMYFUNCTION("""COMPUTED_VALUE"""),0)</f>
        <v>0</v>
      </c>
      <c r="AL132" s="2">
        <f ca="1">IFERROR(__xludf.DUMMYFUNCTION("""COMPUTED_VALUE"""),0)</f>
        <v>0</v>
      </c>
      <c r="AM132" s="2">
        <f ca="1">IFERROR(__xludf.DUMMYFUNCTION("""COMPUTED_VALUE"""),0)</f>
        <v>0</v>
      </c>
      <c r="AN132" s="2">
        <f ca="1">IFERROR(__xludf.DUMMYFUNCTION("""COMPUTED_VALUE"""),0)</f>
        <v>0</v>
      </c>
      <c r="AO132" s="2">
        <f ca="1">IFERROR(__xludf.DUMMYFUNCTION("""COMPUTED_VALUE"""),0)</f>
        <v>0</v>
      </c>
      <c r="AP132" s="2">
        <f ca="1">IFERROR(__xludf.DUMMYFUNCTION("""COMPUTED_VALUE"""),0)</f>
        <v>0</v>
      </c>
      <c r="AQ132" s="2">
        <f ca="1">IFERROR(__xludf.DUMMYFUNCTION("""COMPUTED_VALUE"""),0)</f>
        <v>0</v>
      </c>
      <c r="AR132" s="2">
        <f ca="1">IFERROR(__xludf.DUMMYFUNCTION("""COMPUTED_VALUE"""),0)</f>
        <v>0</v>
      </c>
      <c r="AS132" s="2">
        <f ca="1">IFERROR(__xludf.DUMMYFUNCTION("""COMPUTED_VALUE"""),0)</f>
        <v>0</v>
      </c>
      <c r="AT132" s="2">
        <f ca="1">IFERROR(__xludf.DUMMYFUNCTION("""COMPUTED_VALUE"""),0)</f>
        <v>0</v>
      </c>
      <c r="AU132" s="2">
        <f ca="1">IFERROR(__xludf.DUMMYFUNCTION("""COMPUTED_VALUE"""),0)</f>
        <v>0</v>
      </c>
    </row>
    <row r="133" spans="1:47" ht="12.5" x14ac:dyDescent="0.25">
      <c r="A133" s="2" t="str">
        <f ca="1">IFERROR(__xludf.DUMMYFUNCTION("""COMPUTED_VALUE"""),"Grafton County, NH")</f>
        <v>Grafton County, NH</v>
      </c>
      <c r="B133" s="2" t="str">
        <f ca="1">IFERROR(__xludf.DUMMYFUNCTION("""COMPUTED_VALUE"""),"US")</f>
        <v>US</v>
      </c>
      <c r="C133" s="2">
        <f ca="1">IFERROR(__xludf.DUMMYFUNCTION("""COMPUTED_VALUE"""),43.9088)</f>
        <v>43.908799999999999</v>
      </c>
      <c r="D133" s="2">
        <f ca="1">IFERROR(__xludf.DUMMYFUNCTION("""COMPUTED_VALUE"""),-71.826)</f>
        <v>-71.825999999999993</v>
      </c>
      <c r="E133" s="2">
        <f ca="1">IFERROR(__xludf.DUMMYFUNCTION("""COMPUTED_VALUE"""),0)</f>
        <v>0</v>
      </c>
      <c r="F133" s="2">
        <f ca="1">IFERROR(__xludf.DUMMYFUNCTION("""COMPUTED_VALUE"""),0)</f>
        <v>0</v>
      </c>
      <c r="G133" s="2">
        <f ca="1">IFERROR(__xludf.DUMMYFUNCTION("""COMPUTED_VALUE"""),0)</f>
        <v>0</v>
      </c>
      <c r="H133" s="2">
        <f ca="1">IFERROR(__xludf.DUMMYFUNCTION("""COMPUTED_VALUE"""),0)</f>
        <v>0</v>
      </c>
      <c r="I133" s="2">
        <f ca="1">IFERROR(__xludf.DUMMYFUNCTION("""COMPUTED_VALUE"""),0)</f>
        <v>0</v>
      </c>
      <c r="J133" s="2">
        <f ca="1">IFERROR(__xludf.DUMMYFUNCTION("""COMPUTED_VALUE"""),0)</f>
        <v>0</v>
      </c>
      <c r="K133" s="2">
        <f ca="1">IFERROR(__xludf.DUMMYFUNCTION("""COMPUTED_VALUE"""),0)</f>
        <v>0</v>
      </c>
      <c r="L133" s="2">
        <f ca="1">IFERROR(__xludf.DUMMYFUNCTION("""COMPUTED_VALUE"""),0)</f>
        <v>0</v>
      </c>
      <c r="M133" s="2">
        <f ca="1">IFERROR(__xludf.DUMMYFUNCTION("""COMPUTED_VALUE"""),0)</f>
        <v>0</v>
      </c>
      <c r="N133" s="2">
        <f ca="1">IFERROR(__xludf.DUMMYFUNCTION("""COMPUTED_VALUE"""),0)</f>
        <v>0</v>
      </c>
      <c r="O133" s="2">
        <f ca="1">IFERROR(__xludf.DUMMYFUNCTION("""COMPUTED_VALUE"""),0)</f>
        <v>0</v>
      </c>
      <c r="P133" s="2">
        <f ca="1">IFERROR(__xludf.DUMMYFUNCTION("""COMPUTED_VALUE"""),0)</f>
        <v>0</v>
      </c>
      <c r="Q133" s="2">
        <f ca="1">IFERROR(__xludf.DUMMYFUNCTION("""COMPUTED_VALUE"""),0)</f>
        <v>0</v>
      </c>
      <c r="R133" s="2">
        <f ca="1">IFERROR(__xludf.DUMMYFUNCTION("""COMPUTED_VALUE"""),0)</f>
        <v>0</v>
      </c>
      <c r="S133" s="2">
        <f ca="1">IFERROR(__xludf.DUMMYFUNCTION("""COMPUTED_VALUE"""),0)</f>
        <v>0</v>
      </c>
      <c r="T133" s="2">
        <f ca="1">IFERROR(__xludf.DUMMYFUNCTION("""COMPUTED_VALUE"""),0)</f>
        <v>0</v>
      </c>
      <c r="U133" s="2">
        <f ca="1">IFERROR(__xludf.DUMMYFUNCTION("""COMPUTED_VALUE"""),0)</f>
        <v>0</v>
      </c>
      <c r="V133" s="2">
        <f ca="1">IFERROR(__xludf.DUMMYFUNCTION("""COMPUTED_VALUE"""),0)</f>
        <v>0</v>
      </c>
      <c r="W133" s="2">
        <f ca="1">IFERROR(__xludf.DUMMYFUNCTION("""COMPUTED_VALUE"""),0)</f>
        <v>0</v>
      </c>
      <c r="X133" s="2">
        <f ca="1">IFERROR(__xludf.DUMMYFUNCTION("""COMPUTED_VALUE"""),0)</f>
        <v>0</v>
      </c>
      <c r="Y133" s="2">
        <f ca="1">IFERROR(__xludf.DUMMYFUNCTION("""COMPUTED_VALUE"""),0)</f>
        <v>0</v>
      </c>
      <c r="Z133" s="2">
        <f ca="1">IFERROR(__xludf.DUMMYFUNCTION("""COMPUTED_VALUE"""),0)</f>
        <v>0</v>
      </c>
      <c r="AA133" s="2">
        <f ca="1">IFERROR(__xludf.DUMMYFUNCTION("""COMPUTED_VALUE"""),0)</f>
        <v>0</v>
      </c>
      <c r="AB133" s="2">
        <f ca="1">IFERROR(__xludf.DUMMYFUNCTION("""COMPUTED_VALUE"""),0)</f>
        <v>0</v>
      </c>
      <c r="AC133" s="2">
        <f ca="1">IFERROR(__xludf.DUMMYFUNCTION("""COMPUTED_VALUE"""),0)</f>
        <v>0</v>
      </c>
      <c r="AD133" s="2">
        <f ca="1">IFERROR(__xludf.DUMMYFUNCTION("""COMPUTED_VALUE"""),0)</f>
        <v>0</v>
      </c>
      <c r="AE133" s="2">
        <f ca="1">IFERROR(__xludf.DUMMYFUNCTION("""COMPUTED_VALUE"""),0)</f>
        <v>0</v>
      </c>
      <c r="AF133" s="2">
        <f ca="1">IFERROR(__xludf.DUMMYFUNCTION("""COMPUTED_VALUE"""),0)</f>
        <v>0</v>
      </c>
      <c r="AG133" s="2">
        <f ca="1">IFERROR(__xludf.DUMMYFUNCTION("""COMPUTED_VALUE"""),0)</f>
        <v>0</v>
      </c>
      <c r="AH133" s="2">
        <f ca="1">IFERROR(__xludf.DUMMYFUNCTION("""COMPUTED_VALUE"""),0)</f>
        <v>0</v>
      </c>
      <c r="AI133" s="2">
        <f ca="1">IFERROR(__xludf.DUMMYFUNCTION("""COMPUTED_VALUE"""),0)</f>
        <v>0</v>
      </c>
      <c r="AJ133" s="2">
        <f ca="1">IFERROR(__xludf.DUMMYFUNCTION("""COMPUTED_VALUE"""),0)</f>
        <v>0</v>
      </c>
      <c r="AK133" s="2">
        <f ca="1">IFERROR(__xludf.DUMMYFUNCTION("""COMPUTED_VALUE"""),0)</f>
        <v>0</v>
      </c>
      <c r="AL133" s="2">
        <f ca="1">IFERROR(__xludf.DUMMYFUNCTION("""COMPUTED_VALUE"""),0)</f>
        <v>0</v>
      </c>
      <c r="AM133" s="2">
        <f ca="1">IFERROR(__xludf.DUMMYFUNCTION("""COMPUTED_VALUE"""),0)</f>
        <v>0</v>
      </c>
      <c r="AN133" s="2">
        <f ca="1">IFERROR(__xludf.DUMMYFUNCTION("""COMPUTED_VALUE"""),0)</f>
        <v>0</v>
      </c>
      <c r="AO133" s="2">
        <f ca="1">IFERROR(__xludf.DUMMYFUNCTION("""COMPUTED_VALUE"""),0)</f>
        <v>0</v>
      </c>
      <c r="AP133" s="2">
        <f ca="1">IFERROR(__xludf.DUMMYFUNCTION("""COMPUTED_VALUE"""),0)</f>
        <v>0</v>
      </c>
      <c r="AQ133" s="2">
        <f ca="1">IFERROR(__xludf.DUMMYFUNCTION("""COMPUTED_VALUE"""),0)</f>
        <v>0</v>
      </c>
      <c r="AR133" s="2">
        <f ca="1">IFERROR(__xludf.DUMMYFUNCTION("""COMPUTED_VALUE"""),0)</f>
        <v>0</v>
      </c>
      <c r="AS133" s="2">
        <f ca="1">IFERROR(__xludf.DUMMYFUNCTION("""COMPUTED_VALUE"""),0)</f>
        <v>0</v>
      </c>
      <c r="AT133" s="2">
        <f ca="1">IFERROR(__xludf.DUMMYFUNCTION("""COMPUTED_VALUE"""),0)</f>
        <v>0</v>
      </c>
      <c r="AU133" s="2">
        <f ca="1">IFERROR(__xludf.DUMMYFUNCTION("""COMPUTED_VALUE"""),0)</f>
        <v>0</v>
      </c>
    </row>
    <row r="134" spans="1:47" ht="12.5" x14ac:dyDescent="0.25">
      <c r="A134" s="2" t="str">
        <f ca="1">IFERROR(__xludf.DUMMYFUNCTION("""COMPUTED_VALUE"""),"Hillsborough, FL")</f>
        <v>Hillsborough, FL</v>
      </c>
      <c r="B134" s="2" t="str">
        <f ca="1">IFERROR(__xludf.DUMMYFUNCTION("""COMPUTED_VALUE"""),"US")</f>
        <v>US</v>
      </c>
      <c r="C134" s="2">
        <f ca="1">IFERROR(__xludf.DUMMYFUNCTION("""COMPUTED_VALUE"""),27.9904)</f>
        <v>27.990400000000001</v>
      </c>
      <c r="D134" s="2">
        <f ca="1">IFERROR(__xludf.DUMMYFUNCTION("""COMPUTED_VALUE"""),-82.3018)</f>
        <v>-82.3018</v>
      </c>
      <c r="E134" s="2">
        <f ca="1">IFERROR(__xludf.DUMMYFUNCTION("""COMPUTED_VALUE"""),0)</f>
        <v>0</v>
      </c>
      <c r="F134" s="2">
        <f ca="1">IFERROR(__xludf.DUMMYFUNCTION("""COMPUTED_VALUE"""),0)</f>
        <v>0</v>
      </c>
      <c r="G134" s="2">
        <f ca="1">IFERROR(__xludf.DUMMYFUNCTION("""COMPUTED_VALUE"""),0)</f>
        <v>0</v>
      </c>
      <c r="H134" s="2">
        <f ca="1">IFERROR(__xludf.DUMMYFUNCTION("""COMPUTED_VALUE"""),0)</f>
        <v>0</v>
      </c>
      <c r="I134" s="2">
        <f ca="1">IFERROR(__xludf.DUMMYFUNCTION("""COMPUTED_VALUE"""),0)</f>
        <v>0</v>
      </c>
      <c r="J134" s="2">
        <f ca="1">IFERROR(__xludf.DUMMYFUNCTION("""COMPUTED_VALUE"""),0)</f>
        <v>0</v>
      </c>
      <c r="K134" s="2">
        <f ca="1">IFERROR(__xludf.DUMMYFUNCTION("""COMPUTED_VALUE"""),0)</f>
        <v>0</v>
      </c>
      <c r="L134" s="2">
        <f ca="1">IFERROR(__xludf.DUMMYFUNCTION("""COMPUTED_VALUE"""),0)</f>
        <v>0</v>
      </c>
      <c r="M134" s="2">
        <f ca="1">IFERROR(__xludf.DUMMYFUNCTION("""COMPUTED_VALUE"""),0)</f>
        <v>0</v>
      </c>
      <c r="N134" s="2">
        <f ca="1">IFERROR(__xludf.DUMMYFUNCTION("""COMPUTED_VALUE"""),0)</f>
        <v>0</v>
      </c>
      <c r="O134" s="2">
        <f ca="1">IFERROR(__xludf.DUMMYFUNCTION("""COMPUTED_VALUE"""),0)</f>
        <v>0</v>
      </c>
      <c r="P134" s="2">
        <f ca="1">IFERROR(__xludf.DUMMYFUNCTION("""COMPUTED_VALUE"""),0)</f>
        <v>0</v>
      </c>
      <c r="Q134" s="2">
        <f ca="1">IFERROR(__xludf.DUMMYFUNCTION("""COMPUTED_VALUE"""),0)</f>
        <v>0</v>
      </c>
      <c r="R134" s="2">
        <f ca="1">IFERROR(__xludf.DUMMYFUNCTION("""COMPUTED_VALUE"""),0)</f>
        <v>0</v>
      </c>
      <c r="S134" s="2">
        <f ca="1">IFERROR(__xludf.DUMMYFUNCTION("""COMPUTED_VALUE"""),0)</f>
        <v>0</v>
      </c>
      <c r="T134" s="2">
        <f ca="1">IFERROR(__xludf.DUMMYFUNCTION("""COMPUTED_VALUE"""),0)</f>
        <v>0</v>
      </c>
      <c r="U134" s="2">
        <f ca="1">IFERROR(__xludf.DUMMYFUNCTION("""COMPUTED_VALUE"""),0)</f>
        <v>0</v>
      </c>
      <c r="V134" s="2">
        <f ca="1">IFERROR(__xludf.DUMMYFUNCTION("""COMPUTED_VALUE"""),0)</f>
        <v>0</v>
      </c>
      <c r="W134" s="2">
        <f ca="1">IFERROR(__xludf.DUMMYFUNCTION("""COMPUTED_VALUE"""),0)</f>
        <v>0</v>
      </c>
      <c r="X134" s="2">
        <f ca="1">IFERROR(__xludf.DUMMYFUNCTION("""COMPUTED_VALUE"""),0)</f>
        <v>0</v>
      </c>
      <c r="Y134" s="2">
        <f ca="1">IFERROR(__xludf.DUMMYFUNCTION("""COMPUTED_VALUE"""),0)</f>
        <v>0</v>
      </c>
      <c r="Z134" s="2">
        <f ca="1">IFERROR(__xludf.DUMMYFUNCTION("""COMPUTED_VALUE"""),0)</f>
        <v>0</v>
      </c>
      <c r="AA134" s="2">
        <f ca="1">IFERROR(__xludf.DUMMYFUNCTION("""COMPUTED_VALUE"""),0)</f>
        <v>0</v>
      </c>
      <c r="AB134" s="2">
        <f ca="1">IFERROR(__xludf.DUMMYFUNCTION("""COMPUTED_VALUE"""),0)</f>
        <v>0</v>
      </c>
      <c r="AC134" s="2">
        <f ca="1">IFERROR(__xludf.DUMMYFUNCTION("""COMPUTED_VALUE"""),0)</f>
        <v>0</v>
      </c>
      <c r="AD134" s="2">
        <f ca="1">IFERROR(__xludf.DUMMYFUNCTION("""COMPUTED_VALUE"""),0)</f>
        <v>0</v>
      </c>
      <c r="AE134" s="2">
        <f ca="1">IFERROR(__xludf.DUMMYFUNCTION("""COMPUTED_VALUE"""),0)</f>
        <v>0</v>
      </c>
      <c r="AF134" s="2">
        <f ca="1">IFERROR(__xludf.DUMMYFUNCTION("""COMPUTED_VALUE"""),0)</f>
        <v>0</v>
      </c>
      <c r="AG134" s="2">
        <f ca="1">IFERROR(__xludf.DUMMYFUNCTION("""COMPUTED_VALUE"""),0)</f>
        <v>0</v>
      </c>
      <c r="AH134" s="2">
        <f ca="1">IFERROR(__xludf.DUMMYFUNCTION("""COMPUTED_VALUE"""),0)</f>
        <v>0</v>
      </c>
      <c r="AI134" s="2">
        <f ca="1">IFERROR(__xludf.DUMMYFUNCTION("""COMPUTED_VALUE"""),0)</f>
        <v>0</v>
      </c>
      <c r="AJ134" s="2">
        <f ca="1">IFERROR(__xludf.DUMMYFUNCTION("""COMPUTED_VALUE"""),0)</f>
        <v>0</v>
      </c>
      <c r="AK134" s="2">
        <f ca="1">IFERROR(__xludf.DUMMYFUNCTION("""COMPUTED_VALUE"""),0)</f>
        <v>0</v>
      </c>
      <c r="AL134" s="2">
        <f ca="1">IFERROR(__xludf.DUMMYFUNCTION("""COMPUTED_VALUE"""),0)</f>
        <v>0</v>
      </c>
      <c r="AM134" s="2">
        <f ca="1">IFERROR(__xludf.DUMMYFUNCTION("""COMPUTED_VALUE"""),0)</f>
        <v>0</v>
      </c>
      <c r="AN134" s="2">
        <f ca="1">IFERROR(__xludf.DUMMYFUNCTION("""COMPUTED_VALUE"""),0)</f>
        <v>0</v>
      </c>
      <c r="AO134" s="2">
        <f ca="1">IFERROR(__xludf.DUMMYFUNCTION("""COMPUTED_VALUE"""),0)</f>
        <v>0</v>
      </c>
      <c r="AP134" s="2">
        <f ca="1">IFERROR(__xludf.DUMMYFUNCTION("""COMPUTED_VALUE"""),0)</f>
        <v>0</v>
      </c>
      <c r="AQ134" s="2">
        <f ca="1">IFERROR(__xludf.DUMMYFUNCTION("""COMPUTED_VALUE"""),0)</f>
        <v>0</v>
      </c>
      <c r="AR134" s="2">
        <f ca="1">IFERROR(__xludf.DUMMYFUNCTION("""COMPUTED_VALUE"""),0)</f>
        <v>0</v>
      </c>
      <c r="AS134" s="2">
        <f ca="1">IFERROR(__xludf.DUMMYFUNCTION("""COMPUTED_VALUE"""),0)</f>
        <v>0</v>
      </c>
      <c r="AT134" s="2">
        <f ca="1">IFERROR(__xludf.DUMMYFUNCTION("""COMPUTED_VALUE"""),0)</f>
        <v>0</v>
      </c>
      <c r="AU134" s="2">
        <f ca="1">IFERROR(__xludf.DUMMYFUNCTION("""COMPUTED_VALUE"""),0)</f>
        <v>0</v>
      </c>
    </row>
    <row r="135" spans="1:47" ht="12.5" x14ac:dyDescent="0.25">
      <c r="A135" s="2" t="str">
        <f ca="1">IFERROR(__xludf.DUMMYFUNCTION("""COMPUTED_VALUE"""),"New York City, NY")</f>
        <v>New York City, NY</v>
      </c>
      <c r="B135" s="2" t="str">
        <f ca="1">IFERROR(__xludf.DUMMYFUNCTION("""COMPUTED_VALUE"""),"US")</f>
        <v>US</v>
      </c>
      <c r="C135" s="2">
        <f ca="1">IFERROR(__xludf.DUMMYFUNCTION("""COMPUTED_VALUE"""),40.7128)</f>
        <v>40.712800000000001</v>
      </c>
      <c r="D135" s="2">
        <f ca="1">IFERROR(__xludf.DUMMYFUNCTION("""COMPUTED_VALUE"""),-74.006)</f>
        <v>-74.006</v>
      </c>
      <c r="E135" s="2">
        <f ca="1">IFERROR(__xludf.DUMMYFUNCTION("""COMPUTED_VALUE"""),0)</f>
        <v>0</v>
      </c>
      <c r="F135" s="2">
        <f ca="1">IFERROR(__xludf.DUMMYFUNCTION("""COMPUTED_VALUE"""),0)</f>
        <v>0</v>
      </c>
      <c r="G135" s="2">
        <f ca="1">IFERROR(__xludf.DUMMYFUNCTION("""COMPUTED_VALUE"""),0)</f>
        <v>0</v>
      </c>
      <c r="H135" s="2">
        <f ca="1">IFERROR(__xludf.DUMMYFUNCTION("""COMPUTED_VALUE"""),0)</f>
        <v>0</v>
      </c>
      <c r="I135" s="2">
        <f ca="1">IFERROR(__xludf.DUMMYFUNCTION("""COMPUTED_VALUE"""),0)</f>
        <v>0</v>
      </c>
      <c r="J135" s="2">
        <f ca="1">IFERROR(__xludf.DUMMYFUNCTION("""COMPUTED_VALUE"""),0)</f>
        <v>0</v>
      </c>
      <c r="K135" s="2">
        <f ca="1">IFERROR(__xludf.DUMMYFUNCTION("""COMPUTED_VALUE"""),0)</f>
        <v>0</v>
      </c>
      <c r="L135" s="2">
        <f ca="1">IFERROR(__xludf.DUMMYFUNCTION("""COMPUTED_VALUE"""),0)</f>
        <v>0</v>
      </c>
      <c r="M135" s="2">
        <f ca="1">IFERROR(__xludf.DUMMYFUNCTION("""COMPUTED_VALUE"""),0)</f>
        <v>0</v>
      </c>
      <c r="N135" s="2">
        <f ca="1">IFERROR(__xludf.DUMMYFUNCTION("""COMPUTED_VALUE"""),0)</f>
        <v>0</v>
      </c>
      <c r="O135" s="2">
        <f ca="1">IFERROR(__xludf.DUMMYFUNCTION("""COMPUTED_VALUE"""),0)</f>
        <v>0</v>
      </c>
      <c r="P135" s="2">
        <f ca="1">IFERROR(__xludf.DUMMYFUNCTION("""COMPUTED_VALUE"""),0)</f>
        <v>0</v>
      </c>
      <c r="Q135" s="2">
        <f ca="1">IFERROR(__xludf.DUMMYFUNCTION("""COMPUTED_VALUE"""),0)</f>
        <v>0</v>
      </c>
      <c r="R135" s="2">
        <f ca="1">IFERROR(__xludf.DUMMYFUNCTION("""COMPUTED_VALUE"""),0)</f>
        <v>0</v>
      </c>
      <c r="S135" s="2">
        <f ca="1">IFERROR(__xludf.DUMMYFUNCTION("""COMPUTED_VALUE"""),0)</f>
        <v>0</v>
      </c>
      <c r="T135" s="2">
        <f ca="1">IFERROR(__xludf.DUMMYFUNCTION("""COMPUTED_VALUE"""),0)</f>
        <v>0</v>
      </c>
      <c r="U135" s="2">
        <f ca="1">IFERROR(__xludf.DUMMYFUNCTION("""COMPUTED_VALUE"""),0)</f>
        <v>0</v>
      </c>
      <c r="V135" s="2">
        <f ca="1">IFERROR(__xludf.DUMMYFUNCTION("""COMPUTED_VALUE"""),0)</f>
        <v>0</v>
      </c>
      <c r="W135" s="2">
        <f ca="1">IFERROR(__xludf.DUMMYFUNCTION("""COMPUTED_VALUE"""),0)</f>
        <v>0</v>
      </c>
      <c r="X135" s="2">
        <f ca="1">IFERROR(__xludf.DUMMYFUNCTION("""COMPUTED_VALUE"""),0)</f>
        <v>0</v>
      </c>
      <c r="Y135" s="2">
        <f ca="1">IFERROR(__xludf.DUMMYFUNCTION("""COMPUTED_VALUE"""),0)</f>
        <v>0</v>
      </c>
      <c r="Z135" s="2">
        <f ca="1">IFERROR(__xludf.DUMMYFUNCTION("""COMPUTED_VALUE"""),0)</f>
        <v>0</v>
      </c>
      <c r="AA135" s="2">
        <f ca="1">IFERROR(__xludf.DUMMYFUNCTION("""COMPUTED_VALUE"""),0)</f>
        <v>0</v>
      </c>
      <c r="AB135" s="2">
        <f ca="1">IFERROR(__xludf.DUMMYFUNCTION("""COMPUTED_VALUE"""),0)</f>
        <v>0</v>
      </c>
      <c r="AC135" s="2">
        <f ca="1">IFERROR(__xludf.DUMMYFUNCTION("""COMPUTED_VALUE"""),0)</f>
        <v>0</v>
      </c>
      <c r="AD135" s="2">
        <f ca="1">IFERROR(__xludf.DUMMYFUNCTION("""COMPUTED_VALUE"""),0)</f>
        <v>0</v>
      </c>
      <c r="AE135" s="2">
        <f ca="1">IFERROR(__xludf.DUMMYFUNCTION("""COMPUTED_VALUE"""),0)</f>
        <v>0</v>
      </c>
      <c r="AF135" s="2">
        <f ca="1">IFERROR(__xludf.DUMMYFUNCTION("""COMPUTED_VALUE"""),0)</f>
        <v>0</v>
      </c>
      <c r="AG135" s="2">
        <f ca="1">IFERROR(__xludf.DUMMYFUNCTION("""COMPUTED_VALUE"""),0)</f>
        <v>0</v>
      </c>
      <c r="AH135" s="2">
        <f ca="1">IFERROR(__xludf.DUMMYFUNCTION("""COMPUTED_VALUE"""),0)</f>
        <v>0</v>
      </c>
      <c r="AI135" s="2">
        <f ca="1">IFERROR(__xludf.DUMMYFUNCTION("""COMPUTED_VALUE"""),0)</f>
        <v>0</v>
      </c>
      <c r="AJ135" s="2">
        <f ca="1">IFERROR(__xludf.DUMMYFUNCTION("""COMPUTED_VALUE"""),0)</f>
        <v>0</v>
      </c>
      <c r="AK135" s="2">
        <f ca="1">IFERROR(__xludf.DUMMYFUNCTION("""COMPUTED_VALUE"""),0)</f>
        <v>0</v>
      </c>
      <c r="AL135" s="2">
        <f ca="1">IFERROR(__xludf.DUMMYFUNCTION("""COMPUTED_VALUE"""),0)</f>
        <v>0</v>
      </c>
      <c r="AM135" s="2">
        <f ca="1">IFERROR(__xludf.DUMMYFUNCTION("""COMPUTED_VALUE"""),0)</f>
        <v>0</v>
      </c>
      <c r="AN135" s="2">
        <f ca="1">IFERROR(__xludf.DUMMYFUNCTION("""COMPUTED_VALUE"""),0)</f>
        <v>0</v>
      </c>
      <c r="AO135" s="2">
        <f ca="1">IFERROR(__xludf.DUMMYFUNCTION("""COMPUTED_VALUE"""),0)</f>
        <v>0</v>
      </c>
      <c r="AP135" s="2">
        <f ca="1">IFERROR(__xludf.DUMMYFUNCTION("""COMPUTED_VALUE"""),0)</f>
        <v>0</v>
      </c>
      <c r="AQ135" s="2">
        <f ca="1">IFERROR(__xludf.DUMMYFUNCTION("""COMPUTED_VALUE"""),0)</f>
        <v>0</v>
      </c>
      <c r="AR135" s="2">
        <f ca="1">IFERROR(__xludf.DUMMYFUNCTION("""COMPUTED_VALUE"""),0)</f>
        <v>0</v>
      </c>
      <c r="AS135" s="2">
        <f ca="1">IFERROR(__xludf.DUMMYFUNCTION("""COMPUTED_VALUE"""),0)</f>
        <v>0</v>
      </c>
      <c r="AT135" s="2">
        <f ca="1">IFERROR(__xludf.DUMMYFUNCTION("""COMPUTED_VALUE"""),0)</f>
        <v>0</v>
      </c>
      <c r="AU135" s="2">
        <f ca="1">IFERROR(__xludf.DUMMYFUNCTION("""COMPUTED_VALUE"""),0)</f>
        <v>0</v>
      </c>
    </row>
    <row r="136" spans="1:47" ht="12.5" x14ac:dyDescent="0.25">
      <c r="A136" s="2" t="str">
        <f ca="1">IFERROR(__xludf.DUMMYFUNCTION("""COMPUTED_VALUE"""),"Placer County, CA")</f>
        <v>Placer County, CA</v>
      </c>
      <c r="B136" s="2" t="str">
        <f ca="1">IFERROR(__xludf.DUMMYFUNCTION("""COMPUTED_VALUE"""),"US")</f>
        <v>US</v>
      </c>
      <c r="C136" s="2">
        <f ca="1">IFERROR(__xludf.DUMMYFUNCTION("""COMPUTED_VALUE"""),39.0916)</f>
        <v>39.0916</v>
      </c>
      <c r="D136" s="2">
        <f ca="1">IFERROR(__xludf.DUMMYFUNCTION("""COMPUTED_VALUE"""),-120.8039)</f>
        <v>-120.8039</v>
      </c>
      <c r="E136" s="2">
        <f ca="1">IFERROR(__xludf.DUMMYFUNCTION("""COMPUTED_VALUE"""),0)</f>
        <v>0</v>
      </c>
      <c r="F136" s="2">
        <f ca="1">IFERROR(__xludf.DUMMYFUNCTION("""COMPUTED_VALUE"""),0)</f>
        <v>0</v>
      </c>
      <c r="G136" s="2">
        <f ca="1">IFERROR(__xludf.DUMMYFUNCTION("""COMPUTED_VALUE"""),0)</f>
        <v>0</v>
      </c>
      <c r="H136" s="2">
        <f ca="1">IFERROR(__xludf.DUMMYFUNCTION("""COMPUTED_VALUE"""),0)</f>
        <v>0</v>
      </c>
      <c r="I136" s="2">
        <f ca="1">IFERROR(__xludf.DUMMYFUNCTION("""COMPUTED_VALUE"""),0)</f>
        <v>0</v>
      </c>
      <c r="J136" s="2">
        <f ca="1">IFERROR(__xludf.DUMMYFUNCTION("""COMPUTED_VALUE"""),0)</f>
        <v>0</v>
      </c>
      <c r="K136" s="2">
        <f ca="1">IFERROR(__xludf.DUMMYFUNCTION("""COMPUTED_VALUE"""),0)</f>
        <v>0</v>
      </c>
      <c r="L136" s="2">
        <f ca="1">IFERROR(__xludf.DUMMYFUNCTION("""COMPUTED_VALUE"""),0)</f>
        <v>0</v>
      </c>
      <c r="M136" s="2">
        <f ca="1">IFERROR(__xludf.DUMMYFUNCTION("""COMPUTED_VALUE"""),0)</f>
        <v>0</v>
      </c>
      <c r="N136" s="2">
        <f ca="1">IFERROR(__xludf.DUMMYFUNCTION("""COMPUTED_VALUE"""),0)</f>
        <v>0</v>
      </c>
      <c r="O136" s="2">
        <f ca="1">IFERROR(__xludf.DUMMYFUNCTION("""COMPUTED_VALUE"""),0)</f>
        <v>0</v>
      </c>
      <c r="P136" s="2">
        <f ca="1">IFERROR(__xludf.DUMMYFUNCTION("""COMPUTED_VALUE"""),0)</f>
        <v>0</v>
      </c>
      <c r="Q136" s="2">
        <f ca="1">IFERROR(__xludf.DUMMYFUNCTION("""COMPUTED_VALUE"""),0)</f>
        <v>0</v>
      </c>
      <c r="R136" s="2">
        <f ca="1">IFERROR(__xludf.DUMMYFUNCTION("""COMPUTED_VALUE"""),0)</f>
        <v>0</v>
      </c>
      <c r="S136" s="2">
        <f ca="1">IFERROR(__xludf.DUMMYFUNCTION("""COMPUTED_VALUE"""),0)</f>
        <v>0</v>
      </c>
      <c r="T136" s="2">
        <f ca="1">IFERROR(__xludf.DUMMYFUNCTION("""COMPUTED_VALUE"""),0)</f>
        <v>0</v>
      </c>
      <c r="U136" s="2">
        <f ca="1">IFERROR(__xludf.DUMMYFUNCTION("""COMPUTED_VALUE"""),0)</f>
        <v>0</v>
      </c>
      <c r="V136" s="2">
        <f ca="1">IFERROR(__xludf.DUMMYFUNCTION("""COMPUTED_VALUE"""),0)</f>
        <v>0</v>
      </c>
      <c r="W136" s="2">
        <f ca="1">IFERROR(__xludf.DUMMYFUNCTION("""COMPUTED_VALUE"""),0)</f>
        <v>0</v>
      </c>
      <c r="X136" s="2">
        <f ca="1">IFERROR(__xludf.DUMMYFUNCTION("""COMPUTED_VALUE"""),0)</f>
        <v>0</v>
      </c>
      <c r="Y136" s="2">
        <f ca="1">IFERROR(__xludf.DUMMYFUNCTION("""COMPUTED_VALUE"""),0)</f>
        <v>0</v>
      </c>
      <c r="Z136" s="2">
        <f ca="1">IFERROR(__xludf.DUMMYFUNCTION("""COMPUTED_VALUE"""),0)</f>
        <v>0</v>
      </c>
      <c r="AA136" s="2">
        <f ca="1">IFERROR(__xludf.DUMMYFUNCTION("""COMPUTED_VALUE"""),0)</f>
        <v>0</v>
      </c>
      <c r="AB136" s="2">
        <f ca="1">IFERROR(__xludf.DUMMYFUNCTION("""COMPUTED_VALUE"""),0)</f>
        <v>0</v>
      </c>
      <c r="AC136" s="2">
        <f ca="1">IFERROR(__xludf.DUMMYFUNCTION("""COMPUTED_VALUE"""),0)</f>
        <v>0</v>
      </c>
      <c r="AD136" s="2">
        <f ca="1">IFERROR(__xludf.DUMMYFUNCTION("""COMPUTED_VALUE"""),0)</f>
        <v>0</v>
      </c>
      <c r="AE136" s="2">
        <f ca="1">IFERROR(__xludf.DUMMYFUNCTION("""COMPUTED_VALUE"""),0)</f>
        <v>0</v>
      </c>
      <c r="AF136" s="2">
        <f ca="1">IFERROR(__xludf.DUMMYFUNCTION("""COMPUTED_VALUE"""),0)</f>
        <v>0</v>
      </c>
      <c r="AG136" s="2">
        <f ca="1">IFERROR(__xludf.DUMMYFUNCTION("""COMPUTED_VALUE"""),0)</f>
        <v>0</v>
      </c>
      <c r="AH136" s="2">
        <f ca="1">IFERROR(__xludf.DUMMYFUNCTION("""COMPUTED_VALUE"""),0)</f>
        <v>0</v>
      </c>
      <c r="AI136" s="2">
        <f ca="1">IFERROR(__xludf.DUMMYFUNCTION("""COMPUTED_VALUE"""),0)</f>
        <v>0</v>
      </c>
      <c r="AJ136" s="2">
        <f ca="1">IFERROR(__xludf.DUMMYFUNCTION("""COMPUTED_VALUE"""),0)</f>
        <v>0</v>
      </c>
      <c r="AK136" s="2">
        <f ca="1">IFERROR(__xludf.DUMMYFUNCTION("""COMPUTED_VALUE"""),0)</f>
        <v>0</v>
      </c>
      <c r="AL136" s="2">
        <f ca="1">IFERROR(__xludf.DUMMYFUNCTION("""COMPUTED_VALUE"""),0)</f>
        <v>0</v>
      </c>
      <c r="AM136" s="2">
        <f ca="1">IFERROR(__xludf.DUMMYFUNCTION("""COMPUTED_VALUE"""),0)</f>
        <v>0</v>
      </c>
      <c r="AN136" s="2">
        <f ca="1">IFERROR(__xludf.DUMMYFUNCTION("""COMPUTED_VALUE"""),0)</f>
        <v>0</v>
      </c>
      <c r="AO136" s="2">
        <f ca="1">IFERROR(__xludf.DUMMYFUNCTION("""COMPUTED_VALUE"""),0)</f>
        <v>0</v>
      </c>
      <c r="AP136" s="2">
        <f ca="1">IFERROR(__xludf.DUMMYFUNCTION("""COMPUTED_VALUE"""),0)</f>
        <v>0</v>
      </c>
      <c r="AQ136" s="2">
        <f ca="1">IFERROR(__xludf.DUMMYFUNCTION("""COMPUTED_VALUE"""),0)</f>
        <v>0</v>
      </c>
      <c r="AR136" s="2">
        <f ca="1">IFERROR(__xludf.DUMMYFUNCTION("""COMPUTED_VALUE"""),0)</f>
        <v>0</v>
      </c>
      <c r="AS136" s="2">
        <f ca="1">IFERROR(__xludf.DUMMYFUNCTION("""COMPUTED_VALUE"""),0)</f>
        <v>0</v>
      </c>
      <c r="AT136" s="2">
        <f ca="1">IFERROR(__xludf.DUMMYFUNCTION("""COMPUTED_VALUE"""),0)</f>
        <v>0</v>
      </c>
      <c r="AU136" s="2">
        <f ca="1">IFERROR(__xludf.DUMMYFUNCTION("""COMPUTED_VALUE"""),1)</f>
        <v>1</v>
      </c>
    </row>
    <row r="137" spans="1:47" ht="12.5" x14ac:dyDescent="0.25">
      <c r="A137" s="2" t="str">
        <f ca="1">IFERROR(__xludf.DUMMYFUNCTION("""COMPUTED_VALUE"""),"San Mateo, CA")</f>
        <v>San Mateo, CA</v>
      </c>
      <c r="B137" s="2" t="str">
        <f ca="1">IFERROR(__xludf.DUMMYFUNCTION("""COMPUTED_VALUE"""),"US")</f>
        <v>US</v>
      </c>
      <c r="C137" s="2">
        <f ca="1">IFERROR(__xludf.DUMMYFUNCTION("""COMPUTED_VALUE"""),37.563)</f>
        <v>37.563000000000002</v>
      </c>
      <c r="D137" s="2">
        <f ca="1">IFERROR(__xludf.DUMMYFUNCTION("""COMPUTED_VALUE"""),-122.3255)</f>
        <v>-122.32550000000001</v>
      </c>
      <c r="E137" s="2">
        <f ca="1">IFERROR(__xludf.DUMMYFUNCTION("""COMPUTED_VALUE"""),0)</f>
        <v>0</v>
      </c>
      <c r="F137" s="2">
        <f ca="1">IFERROR(__xludf.DUMMYFUNCTION("""COMPUTED_VALUE"""),0)</f>
        <v>0</v>
      </c>
      <c r="G137" s="2">
        <f ca="1">IFERROR(__xludf.DUMMYFUNCTION("""COMPUTED_VALUE"""),0)</f>
        <v>0</v>
      </c>
      <c r="H137" s="2">
        <f ca="1">IFERROR(__xludf.DUMMYFUNCTION("""COMPUTED_VALUE"""),0)</f>
        <v>0</v>
      </c>
      <c r="I137" s="2">
        <f ca="1">IFERROR(__xludf.DUMMYFUNCTION("""COMPUTED_VALUE"""),0)</f>
        <v>0</v>
      </c>
      <c r="J137" s="2">
        <f ca="1">IFERROR(__xludf.DUMMYFUNCTION("""COMPUTED_VALUE"""),0)</f>
        <v>0</v>
      </c>
      <c r="K137" s="2">
        <f ca="1">IFERROR(__xludf.DUMMYFUNCTION("""COMPUTED_VALUE"""),0)</f>
        <v>0</v>
      </c>
      <c r="L137" s="2">
        <f ca="1">IFERROR(__xludf.DUMMYFUNCTION("""COMPUTED_VALUE"""),0)</f>
        <v>0</v>
      </c>
      <c r="M137" s="2">
        <f ca="1">IFERROR(__xludf.DUMMYFUNCTION("""COMPUTED_VALUE"""),0)</f>
        <v>0</v>
      </c>
      <c r="N137" s="2">
        <f ca="1">IFERROR(__xludf.DUMMYFUNCTION("""COMPUTED_VALUE"""),0)</f>
        <v>0</v>
      </c>
      <c r="O137" s="2">
        <f ca="1">IFERROR(__xludf.DUMMYFUNCTION("""COMPUTED_VALUE"""),0)</f>
        <v>0</v>
      </c>
      <c r="P137" s="2">
        <f ca="1">IFERROR(__xludf.DUMMYFUNCTION("""COMPUTED_VALUE"""),0)</f>
        <v>0</v>
      </c>
      <c r="Q137" s="2">
        <f ca="1">IFERROR(__xludf.DUMMYFUNCTION("""COMPUTED_VALUE"""),0)</f>
        <v>0</v>
      </c>
      <c r="R137" s="2">
        <f ca="1">IFERROR(__xludf.DUMMYFUNCTION("""COMPUTED_VALUE"""),0)</f>
        <v>0</v>
      </c>
      <c r="S137" s="2">
        <f ca="1">IFERROR(__xludf.DUMMYFUNCTION("""COMPUTED_VALUE"""),0)</f>
        <v>0</v>
      </c>
      <c r="T137" s="2">
        <f ca="1">IFERROR(__xludf.DUMMYFUNCTION("""COMPUTED_VALUE"""),0)</f>
        <v>0</v>
      </c>
      <c r="U137" s="2">
        <f ca="1">IFERROR(__xludf.DUMMYFUNCTION("""COMPUTED_VALUE"""),0)</f>
        <v>0</v>
      </c>
      <c r="V137" s="2">
        <f ca="1">IFERROR(__xludf.DUMMYFUNCTION("""COMPUTED_VALUE"""),0)</f>
        <v>0</v>
      </c>
      <c r="W137" s="2">
        <f ca="1">IFERROR(__xludf.DUMMYFUNCTION("""COMPUTED_VALUE"""),0)</f>
        <v>0</v>
      </c>
      <c r="X137" s="2">
        <f ca="1">IFERROR(__xludf.DUMMYFUNCTION("""COMPUTED_VALUE"""),0)</f>
        <v>0</v>
      </c>
      <c r="Y137" s="2">
        <f ca="1">IFERROR(__xludf.DUMMYFUNCTION("""COMPUTED_VALUE"""),0)</f>
        <v>0</v>
      </c>
      <c r="Z137" s="2">
        <f ca="1">IFERROR(__xludf.DUMMYFUNCTION("""COMPUTED_VALUE"""),0)</f>
        <v>0</v>
      </c>
      <c r="AA137" s="2">
        <f ca="1">IFERROR(__xludf.DUMMYFUNCTION("""COMPUTED_VALUE"""),0)</f>
        <v>0</v>
      </c>
      <c r="AB137" s="2">
        <f ca="1">IFERROR(__xludf.DUMMYFUNCTION("""COMPUTED_VALUE"""),0)</f>
        <v>0</v>
      </c>
      <c r="AC137" s="2">
        <f ca="1">IFERROR(__xludf.DUMMYFUNCTION("""COMPUTED_VALUE"""),0)</f>
        <v>0</v>
      </c>
      <c r="AD137" s="2">
        <f ca="1">IFERROR(__xludf.DUMMYFUNCTION("""COMPUTED_VALUE"""),0)</f>
        <v>0</v>
      </c>
      <c r="AE137" s="2">
        <f ca="1">IFERROR(__xludf.DUMMYFUNCTION("""COMPUTED_VALUE"""),0)</f>
        <v>0</v>
      </c>
      <c r="AF137" s="2">
        <f ca="1">IFERROR(__xludf.DUMMYFUNCTION("""COMPUTED_VALUE"""),0)</f>
        <v>0</v>
      </c>
      <c r="AG137" s="2">
        <f ca="1">IFERROR(__xludf.DUMMYFUNCTION("""COMPUTED_VALUE"""),0)</f>
        <v>0</v>
      </c>
      <c r="AH137" s="2">
        <f ca="1">IFERROR(__xludf.DUMMYFUNCTION("""COMPUTED_VALUE"""),0)</f>
        <v>0</v>
      </c>
      <c r="AI137" s="2">
        <f ca="1">IFERROR(__xludf.DUMMYFUNCTION("""COMPUTED_VALUE"""),0)</f>
        <v>0</v>
      </c>
      <c r="AJ137" s="2">
        <f ca="1">IFERROR(__xludf.DUMMYFUNCTION("""COMPUTED_VALUE"""),0)</f>
        <v>0</v>
      </c>
      <c r="AK137" s="2">
        <f ca="1">IFERROR(__xludf.DUMMYFUNCTION("""COMPUTED_VALUE"""),0)</f>
        <v>0</v>
      </c>
      <c r="AL137" s="2">
        <f ca="1">IFERROR(__xludf.DUMMYFUNCTION("""COMPUTED_VALUE"""),0)</f>
        <v>0</v>
      </c>
      <c r="AM137" s="2">
        <f ca="1">IFERROR(__xludf.DUMMYFUNCTION("""COMPUTED_VALUE"""),0)</f>
        <v>0</v>
      </c>
      <c r="AN137" s="2">
        <f ca="1">IFERROR(__xludf.DUMMYFUNCTION("""COMPUTED_VALUE"""),0)</f>
        <v>0</v>
      </c>
      <c r="AO137" s="2">
        <f ca="1">IFERROR(__xludf.DUMMYFUNCTION("""COMPUTED_VALUE"""),0)</f>
        <v>0</v>
      </c>
      <c r="AP137" s="2">
        <f ca="1">IFERROR(__xludf.DUMMYFUNCTION("""COMPUTED_VALUE"""),0)</f>
        <v>0</v>
      </c>
      <c r="AQ137" s="2">
        <f ca="1">IFERROR(__xludf.DUMMYFUNCTION("""COMPUTED_VALUE"""),0)</f>
        <v>0</v>
      </c>
      <c r="AR137" s="2">
        <f ca="1">IFERROR(__xludf.DUMMYFUNCTION("""COMPUTED_VALUE"""),0)</f>
        <v>0</v>
      </c>
      <c r="AS137" s="2">
        <f ca="1">IFERROR(__xludf.DUMMYFUNCTION("""COMPUTED_VALUE"""),0)</f>
        <v>0</v>
      </c>
      <c r="AT137" s="2">
        <f ca="1">IFERROR(__xludf.DUMMYFUNCTION("""COMPUTED_VALUE"""),0)</f>
        <v>0</v>
      </c>
      <c r="AU137" s="2">
        <f ca="1">IFERROR(__xludf.DUMMYFUNCTION("""COMPUTED_VALUE"""),0)</f>
        <v>0</v>
      </c>
    </row>
    <row r="138" spans="1:47" ht="12.5" x14ac:dyDescent="0.25">
      <c r="A138" s="2" t="str">
        <f ca="1">IFERROR(__xludf.DUMMYFUNCTION("""COMPUTED_VALUE"""),"Sarasota, FL")</f>
        <v>Sarasota, FL</v>
      </c>
      <c r="B138" s="2" t="str">
        <f ca="1">IFERROR(__xludf.DUMMYFUNCTION("""COMPUTED_VALUE"""),"US")</f>
        <v>US</v>
      </c>
      <c r="C138" s="2">
        <f ca="1">IFERROR(__xludf.DUMMYFUNCTION("""COMPUTED_VALUE"""),27.3364)</f>
        <v>27.336400000000001</v>
      </c>
      <c r="D138" s="2">
        <f ca="1">IFERROR(__xludf.DUMMYFUNCTION("""COMPUTED_VALUE"""),-82.5307)</f>
        <v>-82.530699999999996</v>
      </c>
      <c r="E138" s="2">
        <f ca="1">IFERROR(__xludf.DUMMYFUNCTION("""COMPUTED_VALUE"""),0)</f>
        <v>0</v>
      </c>
      <c r="F138" s="2">
        <f ca="1">IFERROR(__xludf.DUMMYFUNCTION("""COMPUTED_VALUE"""),0)</f>
        <v>0</v>
      </c>
      <c r="G138" s="2">
        <f ca="1">IFERROR(__xludf.DUMMYFUNCTION("""COMPUTED_VALUE"""),0)</f>
        <v>0</v>
      </c>
      <c r="H138" s="2">
        <f ca="1">IFERROR(__xludf.DUMMYFUNCTION("""COMPUTED_VALUE"""),0)</f>
        <v>0</v>
      </c>
      <c r="I138" s="2">
        <f ca="1">IFERROR(__xludf.DUMMYFUNCTION("""COMPUTED_VALUE"""),0)</f>
        <v>0</v>
      </c>
      <c r="J138" s="2">
        <f ca="1">IFERROR(__xludf.DUMMYFUNCTION("""COMPUTED_VALUE"""),0)</f>
        <v>0</v>
      </c>
      <c r="K138" s="2">
        <f ca="1">IFERROR(__xludf.DUMMYFUNCTION("""COMPUTED_VALUE"""),0)</f>
        <v>0</v>
      </c>
      <c r="L138" s="2">
        <f ca="1">IFERROR(__xludf.DUMMYFUNCTION("""COMPUTED_VALUE"""),0)</f>
        <v>0</v>
      </c>
      <c r="M138" s="2">
        <f ca="1">IFERROR(__xludf.DUMMYFUNCTION("""COMPUTED_VALUE"""),0)</f>
        <v>0</v>
      </c>
      <c r="N138" s="2">
        <f ca="1">IFERROR(__xludf.DUMMYFUNCTION("""COMPUTED_VALUE"""),0)</f>
        <v>0</v>
      </c>
      <c r="O138" s="2">
        <f ca="1">IFERROR(__xludf.DUMMYFUNCTION("""COMPUTED_VALUE"""),0)</f>
        <v>0</v>
      </c>
      <c r="P138" s="2">
        <f ca="1">IFERROR(__xludf.DUMMYFUNCTION("""COMPUTED_VALUE"""),0)</f>
        <v>0</v>
      </c>
      <c r="Q138" s="2">
        <f ca="1">IFERROR(__xludf.DUMMYFUNCTION("""COMPUTED_VALUE"""),0)</f>
        <v>0</v>
      </c>
      <c r="R138" s="2">
        <f ca="1">IFERROR(__xludf.DUMMYFUNCTION("""COMPUTED_VALUE"""),0)</f>
        <v>0</v>
      </c>
      <c r="S138" s="2">
        <f ca="1">IFERROR(__xludf.DUMMYFUNCTION("""COMPUTED_VALUE"""),0)</f>
        <v>0</v>
      </c>
      <c r="T138" s="2">
        <f ca="1">IFERROR(__xludf.DUMMYFUNCTION("""COMPUTED_VALUE"""),0)</f>
        <v>0</v>
      </c>
      <c r="U138" s="2">
        <f ca="1">IFERROR(__xludf.DUMMYFUNCTION("""COMPUTED_VALUE"""),0)</f>
        <v>0</v>
      </c>
      <c r="V138" s="2">
        <f ca="1">IFERROR(__xludf.DUMMYFUNCTION("""COMPUTED_VALUE"""),0)</f>
        <v>0</v>
      </c>
      <c r="W138" s="2">
        <f ca="1">IFERROR(__xludf.DUMMYFUNCTION("""COMPUTED_VALUE"""),0)</f>
        <v>0</v>
      </c>
      <c r="X138" s="2">
        <f ca="1">IFERROR(__xludf.DUMMYFUNCTION("""COMPUTED_VALUE"""),0)</f>
        <v>0</v>
      </c>
      <c r="Y138" s="2">
        <f ca="1">IFERROR(__xludf.DUMMYFUNCTION("""COMPUTED_VALUE"""),0)</f>
        <v>0</v>
      </c>
      <c r="Z138" s="2">
        <f ca="1">IFERROR(__xludf.DUMMYFUNCTION("""COMPUTED_VALUE"""),0)</f>
        <v>0</v>
      </c>
      <c r="AA138" s="2">
        <f ca="1">IFERROR(__xludf.DUMMYFUNCTION("""COMPUTED_VALUE"""),0)</f>
        <v>0</v>
      </c>
      <c r="AB138" s="2">
        <f ca="1">IFERROR(__xludf.DUMMYFUNCTION("""COMPUTED_VALUE"""),0)</f>
        <v>0</v>
      </c>
      <c r="AC138" s="2">
        <f ca="1">IFERROR(__xludf.DUMMYFUNCTION("""COMPUTED_VALUE"""),0)</f>
        <v>0</v>
      </c>
      <c r="AD138" s="2">
        <f ca="1">IFERROR(__xludf.DUMMYFUNCTION("""COMPUTED_VALUE"""),0)</f>
        <v>0</v>
      </c>
      <c r="AE138" s="2">
        <f ca="1">IFERROR(__xludf.DUMMYFUNCTION("""COMPUTED_VALUE"""),0)</f>
        <v>0</v>
      </c>
      <c r="AF138" s="2">
        <f ca="1">IFERROR(__xludf.DUMMYFUNCTION("""COMPUTED_VALUE"""),0)</f>
        <v>0</v>
      </c>
      <c r="AG138" s="2">
        <f ca="1">IFERROR(__xludf.DUMMYFUNCTION("""COMPUTED_VALUE"""),0)</f>
        <v>0</v>
      </c>
      <c r="AH138" s="2">
        <f ca="1">IFERROR(__xludf.DUMMYFUNCTION("""COMPUTED_VALUE"""),0)</f>
        <v>0</v>
      </c>
      <c r="AI138" s="2">
        <f ca="1">IFERROR(__xludf.DUMMYFUNCTION("""COMPUTED_VALUE"""),0)</f>
        <v>0</v>
      </c>
      <c r="AJ138" s="2">
        <f ca="1">IFERROR(__xludf.DUMMYFUNCTION("""COMPUTED_VALUE"""),0)</f>
        <v>0</v>
      </c>
      <c r="AK138" s="2">
        <f ca="1">IFERROR(__xludf.DUMMYFUNCTION("""COMPUTED_VALUE"""),0)</f>
        <v>0</v>
      </c>
      <c r="AL138" s="2">
        <f ca="1">IFERROR(__xludf.DUMMYFUNCTION("""COMPUTED_VALUE"""),0)</f>
        <v>0</v>
      </c>
      <c r="AM138" s="2">
        <f ca="1">IFERROR(__xludf.DUMMYFUNCTION("""COMPUTED_VALUE"""),0)</f>
        <v>0</v>
      </c>
      <c r="AN138" s="2">
        <f ca="1">IFERROR(__xludf.DUMMYFUNCTION("""COMPUTED_VALUE"""),0)</f>
        <v>0</v>
      </c>
      <c r="AO138" s="2">
        <f ca="1">IFERROR(__xludf.DUMMYFUNCTION("""COMPUTED_VALUE"""),0)</f>
        <v>0</v>
      </c>
      <c r="AP138" s="2">
        <f ca="1">IFERROR(__xludf.DUMMYFUNCTION("""COMPUTED_VALUE"""),0)</f>
        <v>0</v>
      </c>
      <c r="AQ138" s="2">
        <f ca="1">IFERROR(__xludf.DUMMYFUNCTION("""COMPUTED_VALUE"""),0)</f>
        <v>0</v>
      </c>
      <c r="AR138" s="2">
        <f ca="1">IFERROR(__xludf.DUMMYFUNCTION("""COMPUTED_VALUE"""),0)</f>
        <v>0</v>
      </c>
      <c r="AS138" s="2">
        <f ca="1">IFERROR(__xludf.DUMMYFUNCTION("""COMPUTED_VALUE"""),0)</f>
        <v>0</v>
      </c>
      <c r="AT138" s="2">
        <f ca="1">IFERROR(__xludf.DUMMYFUNCTION("""COMPUTED_VALUE"""),0)</f>
        <v>0</v>
      </c>
      <c r="AU138" s="2">
        <f ca="1">IFERROR(__xludf.DUMMYFUNCTION("""COMPUTED_VALUE"""),0)</f>
        <v>0</v>
      </c>
    </row>
    <row r="139" spans="1:47" ht="12.5" x14ac:dyDescent="0.25">
      <c r="A139" s="2" t="str">
        <f ca="1">IFERROR(__xludf.DUMMYFUNCTION("""COMPUTED_VALUE"""),"Sonoma County, CA")</f>
        <v>Sonoma County, CA</v>
      </c>
      <c r="B139" s="2" t="str">
        <f ca="1">IFERROR(__xludf.DUMMYFUNCTION("""COMPUTED_VALUE"""),"US")</f>
        <v>US</v>
      </c>
      <c r="C139" s="2">
        <f ca="1">IFERROR(__xludf.DUMMYFUNCTION("""COMPUTED_VALUE"""),38.578)</f>
        <v>38.578000000000003</v>
      </c>
      <c r="D139" s="2">
        <f ca="1">IFERROR(__xludf.DUMMYFUNCTION("""COMPUTED_VALUE"""),-122.9888)</f>
        <v>-122.9888</v>
      </c>
      <c r="E139" s="2">
        <f ca="1">IFERROR(__xludf.DUMMYFUNCTION("""COMPUTED_VALUE"""),0)</f>
        <v>0</v>
      </c>
      <c r="F139" s="2">
        <f ca="1">IFERROR(__xludf.DUMMYFUNCTION("""COMPUTED_VALUE"""),0)</f>
        <v>0</v>
      </c>
      <c r="G139" s="2">
        <f ca="1">IFERROR(__xludf.DUMMYFUNCTION("""COMPUTED_VALUE"""),0)</f>
        <v>0</v>
      </c>
      <c r="H139" s="2">
        <f ca="1">IFERROR(__xludf.DUMMYFUNCTION("""COMPUTED_VALUE"""),0)</f>
        <v>0</v>
      </c>
      <c r="I139" s="2">
        <f ca="1">IFERROR(__xludf.DUMMYFUNCTION("""COMPUTED_VALUE"""),0)</f>
        <v>0</v>
      </c>
      <c r="J139" s="2">
        <f ca="1">IFERROR(__xludf.DUMMYFUNCTION("""COMPUTED_VALUE"""),0)</f>
        <v>0</v>
      </c>
      <c r="K139" s="2">
        <f ca="1">IFERROR(__xludf.DUMMYFUNCTION("""COMPUTED_VALUE"""),0)</f>
        <v>0</v>
      </c>
      <c r="L139" s="2">
        <f ca="1">IFERROR(__xludf.DUMMYFUNCTION("""COMPUTED_VALUE"""),0)</f>
        <v>0</v>
      </c>
      <c r="M139" s="2">
        <f ca="1">IFERROR(__xludf.DUMMYFUNCTION("""COMPUTED_VALUE"""),0)</f>
        <v>0</v>
      </c>
      <c r="N139" s="2">
        <f ca="1">IFERROR(__xludf.DUMMYFUNCTION("""COMPUTED_VALUE"""),0)</f>
        <v>0</v>
      </c>
      <c r="O139" s="2">
        <f ca="1">IFERROR(__xludf.DUMMYFUNCTION("""COMPUTED_VALUE"""),0)</f>
        <v>0</v>
      </c>
      <c r="P139" s="2">
        <f ca="1">IFERROR(__xludf.DUMMYFUNCTION("""COMPUTED_VALUE"""),0)</f>
        <v>0</v>
      </c>
      <c r="Q139" s="2">
        <f ca="1">IFERROR(__xludf.DUMMYFUNCTION("""COMPUTED_VALUE"""),0)</f>
        <v>0</v>
      </c>
      <c r="R139" s="2">
        <f ca="1">IFERROR(__xludf.DUMMYFUNCTION("""COMPUTED_VALUE"""),0)</f>
        <v>0</v>
      </c>
      <c r="S139" s="2">
        <f ca="1">IFERROR(__xludf.DUMMYFUNCTION("""COMPUTED_VALUE"""),0)</f>
        <v>0</v>
      </c>
      <c r="T139" s="2">
        <f ca="1">IFERROR(__xludf.DUMMYFUNCTION("""COMPUTED_VALUE"""),0)</f>
        <v>0</v>
      </c>
      <c r="U139" s="2">
        <f ca="1">IFERROR(__xludf.DUMMYFUNCTION("""COMPUTED_VALUE"""),0)</f>
        <v>0</v>
      </c>
      <c r="V139" s="2">
        <f ca="1">IFERROR(__xludf.DUMMYFUNCTION("""COMPUTED_VALUE"""),0)</f>
        <v>0</v>
      </c>
      <c r="W139" s="2">
        <f ca="1">IFERROR(__xludf.DUMMYFUNCTION("""COMPUTED_VALUE"""),0)</f>
        <v>0</v>
      </c>
      <c r="X139" s="2">
        <f ca="1">IFERROR(__xludf.DUMMYFUNCTION("""COMPUTED_VALUE"""),0)</f>
        <v>0</v>
      </c>
      <c r="Y139" s="2">
        <f ca="1">IFERROR(__xludf.DUMMYFUNCTION("""COMPUTED_VALUE"""),0)</f>
        <v>0</v>
      </c>
      <c r="Z139" s="2">
        <f ca="1">IFERROR(__xludf.DUMMYFUNCTION("""COMPUTED_VALUE"""),0)</f>
        <v>0</v>
      </c>
      <c r="AA139" s="2">
        <f ca="1">IFERROR(__xludf.DUMMYFUNCTION("""COMPUTED_VALUE"""),0)</f>
        <v>0</v>
      </c>
      <c r="AB139" s="2">
        <f ca="1">IFERROR(__xludf.DUMMYFUNCTION("""COMPUTED_VALUE"""),0)</f>
        <v>0</v>
      </c>
      <c r="AC139" s="2">
        <f ca="1">IFERROR(__xludf.DUMMYFUNCTION("""COMPUTED_VALUE"""),0)</f>
        <v>0</v>
      </c>
      <c r="AD139" s="2">
        <f ca="1">IFERROR(__xludf.DUMMYFUNCTION("""COMPUTED_VALUE"""),0)</f>
        <v>0</v>
      </c>
      <c r="AE139" s="2">
        <f ca="1">IFERROR(__xludf.DUMMYFUNCTION("""COMPUTED_VALUE"""),0)</f>
        <v>0</v>
      </c>
      <c r="AF139" s="2">
        <f ca="1">IFERROR(__xludf.DUMMYFUNCTION("""COMPUTED_VALUE"""),0)</f>
        <v>0</v>
      </c>
      <c r="AG139" s="2">
        <f ca="1">IFERROR(__xludf.DUMMYFUNCTION("""COMPUTED_VALUE"""),0)</f>
        <v>0</v>
      </c>
      <c r="AH139" s="2">
        <f ca="1">IFERROR(__xludf.DUMMYFUNCTION("""COMPUTED_VALUE"""),0)</f>
        <v>0</v>
      </c>
      <c r="AI139" s="2">
        <f ca="1">IFERROR(__xludf.DUMMYFUNCTION("""COMPUTED_VALUE"""),0)</f>
        <v>0</v>
      </c>
      <c r="AJ139" s="2">
        <f ca="1">IFERROR(__xludf.DUMMYFUNCTION("""COMPUTED_VALUE"""),0)</f>
        <v>0</v>
      </c>
      <c r="AK139" s="2">
        <f ca="1">IFERROR(__xludf.DUMMYFUNCTION("""COMPUTED_VALUE"""),0)</f>
        <v>0</v>
      </c>
      <c r="AL139" s="2">
        <f ca="1">IFERROR(__xludf.DUMMYFUNCTION("""COMPUTED_VALUE"""),0)</f>
        <v>0</v>
      </c>
      <c r="AM139" s="2">
        <f ca="1">IFERROR(__xludf.DUMMYFUNCTION("""COMPUTED_VALUE"""),0)</f>
        <v>0</v>
      </c>
      <c r="AN139" s="2">
        <f ca="1">IFERROR(__xludf.DUMMYFUNCTION("""COMPUTED_VALUE"""),0)</f>
        <v>0</v>
      </c>
      <c r="AO139" s="2">
        <f ca="1">IFERROR(__xludf.DUMMYFUNCTION("""COMPUTED_VALUE"""),0)</f>
        <v>0</v>
      </c>
      <c r="AP139" s="2">
        <f ca="1">IFERROR(__xludf.DUMMYFUNCTION("""COMPUTED_VALUE"""),0)</f>
        <v>0</v>
      </c>
      <c r="AQ139" s="2">
        <f ca="1">IFERROR(__xludf.DUMMYFUNCTION("""COMPUTED_VALUE"""),0)</f>
        <v>0</v>
      </c>
      <c r="AR139" s="2">
        <f ca="1">IFERROR(__xludf.DUMMYFUNCTION("""COMPUTED_VALUE"""),0)</f>
        <v>0</v>
      </c>
      <c r="AS139" s="2">
        <f ca="1">IFERROR(__xludf.DUMMYFUNCTION("""COMPUTED_VALUE"""),0)</f>
        <v>0</v>
      </c>
      <c r="AT139" s="2">
        <f ca="1">IFERROR(__xludf.DUMMYFUNCTION("""COMPUTED_VALUE"""),0)</f>
        <v>0</v>
      </c>
      <c r="AU139" s="2">
        <f ca="1">IFERROR(__xludf.DUMMYFUNCTION("""COMPUTED_VALUE"""),0)</f>
        <v>0</v>
      </c>
    </row>
    <row r="140" spans="1:47" ht="12.5" x14ac:dyDescent="0.25">
      <c r="A140" s="2" t="str">
        <f ca="1">IFERROR(__xludf.DUMMYFUNCTION("""COMPUTED_VALUE"""),"Umatilla, OR")</f>
        <v>Umatilla, OR</v>
      </c>
      <c r="B140" s="2" t="str">
        <f ca="1">IFERROR(__xludf.DUMMYFUNCTION("""COMPUTED_VALUE"""),"US")</f>
        <v>US</v>
      </c>
      <c r="C140" s="2">
        <f ca="1">IFERROR(__xludf.DUMMYFUNCTION("""COMPUTED_VALUE"""),45.775)</f>
        <v>45.774999999999999</v>
      </c>
      <c r="D140" s="2">
        <f ca="1">IFERROR(__xludf.DUMMYFUNCTION("""COMPUTED_VALUE"""),-118.7606)</f>
        <v>-118.7606</v>
      </c>
      <c r="E140" s="2">
        <f ca="1">IFERROR(__xludf.DUMMYFUNCTION("""COMPUTED_VALUE"""),0)</f>
        <v>0</v>
      </c>
      <c r="F140" s="2">
        <f ca="1">IFERROR(__xludf.DUMMYFUNCTION("""COMPUTED_VALUE"""),0)</f>
        <v>0</v>
      </c>
      <c r="G140" s="2">
        <f ca="1">IFERROR(__xludf.DUMMYFUNCTION("""COMPUTED_VALUE"""),0)</f>
        <v>0</v>
      </c>
      <c r="H140" s="2">
        <f ca="1">IFERROR(__xludf.DUMMYFUNCTION("""COMPUTED_VALUE"""),0)</f>
        <v>0</v>
      </c>
      <c r="I140" s="2">
        <f ca="1">IFERROR(__xludf.DUMMYFUNCTION("""COMPUTED_VALUE"""),0)</f>
        <v>0</v>
      </c>
      <c r="J140" s="2">
        <f ca="1">IFERROR(__xludf.DUMMYFUNCTION("""COMPUTED_VALUE"""),0)</f>
        <v>0</v>
      </c>
      <c r="K140" s="2">
        <f ca="1">IFERROR(__xludf.DUMMYFUNCTION("""COMPUTED_VALUE"""),0)</f>
        <v>0</v>
      </c>
      <c r="L140" s="2">
        <f ca="1">IFERROR(__xludf.DUMMYFUNCTION("""COMPUTED_VALUE"""),0)</f>
        <v>0</v>
      </c>
      <c r="M140" s="2">
        <f ca="1">IFERROR(__xludf.DUMMYFUNCTION("""COMPUTED_VALUE"""),0)</f>
        <v>0</v>
      </c>
      <c r="N140" s="2">
        <f ca="1">IFERROR(__xludf.DUMMYFUNCTION("""COMPUTED_VALUE"""),0)</f>
        <v>0</v>
      </c>
      <c r="O140" s="2">
        <f ca="1">IFERROR(__xludf.DUMMYFUNCTION("""COMPUTED_VALUE"""),0)</f>
        <v>0</v>
      </c>
      <c r="P140" s="2">
        <f ca="1">IFERROR(__xludf.DUMMYFUNCTION("""COMPUTED_VALUE"""),0)</f>
        <v>0</v>
      </c>
      <c r="Q140" s="2">
        <f ca="1">IFERROR(__xludf.DUMMYFUNCTION("""COMPUTED_VALUE"""),0)</f>
        <v>0</v>
      </c>
      <c r="R140" s="2">
        <f ca="1">IFERROR(__xludf.DUMMYFUNCTION("""COMPUTED_VALUE"""),0)</f>
        <v>0</v>
      </c>
      <c r="S140" s="2">
        <f ca="1">IFERROR(__xludf.DUMMYFUNCTION("""COMPUTED_VALUE"""),0)</f>
        <v>0</v>
      </c>
      <c r="T140" s="2">
        <f ca="1">IFERROR(__xludf.DUMMYFUNCTION("""COMPUTED_VALUE"""),0)</f>
        <v>0</v>
      </c>
      <c r="U140" s="2">
        <f ca="1">IFERROR(__xludf.DUMMYFUNCTION("""COMPUTED_VALUE"""),0)</f>
        <v>0</v>
      </c>
      <c r="V140" s="2">
        <f ca="1">IFERROR(__xludf.DUMMYFUNCTION("""COMPUTED_VALUE"""),0)</f>
        <v>0</v>
      </c>
      <c r="W140" s="2">
        <f ca="1">IFERROR(__xludf.DUMMYFUNCTION("""COMPUTED_VALUE"""),0)</f>
        <v>0</v>
      </c>
      <c r="X140" s="2">
        <f ca="1">IFERROR(__xludf.DUMMYFUNCTION("""COMPUTED_VALUE"""),0)</f>
        <v>0</v>
      </c>
      <c r="Y140" s="2">
        <f ca="1">IFERROR(__xludf.DUMMYFUNCTION("""COMPUTED_VALUE"""),0)</f>
        <v>0</v>
      </c>
      <c r="Z140" s="2">
        <f ca="1">IFERROR(__xludf.DUMMYFUNCTION("""COMPUTED_VALUE"""),0)</f>
        <v>0</v>
      </c>
      <c r="AA140" s="2">
        <f ca="1">IFERROR(__xludf.DUMMYFUNCTION("""COMPUTED_VALUE"""),0)</f>
        <v>0</v>
      </c>
      <c r="AB140" s="2">
        <f ca="1">IFERROR(__xludf.DUMMYFUNCTION("""COMPUTED_VALUE"""),0)</f>
        <v>0</v>
      </c>
      <c r="AC140" s="2">
        <f ca="1">IFERROR(__xludf.DUMMYFUNCTION("""COMPUTED_VALUE"""),0)</f>
        <v>0</v>
      </c>
      <c r="AD140" s="2">
        <f ca="1">IFERROR(__xludf.DUMMYFUNCTION("""COMPUTED_VALUE"""),0)</f>
        <v>0</v>
      </c>
      <c r="AE140" s="2">
        <f ca="1">IFERROR(__xludf.DUMMYFUNCTION("""COMPUTED_VALUE"""),0)</f>
        <v>0</v>
      </c>
      <c r="AF140" s="2">
        <f ca="1">IFERROR(__xludf.DUMMYFUNCTION("""COMPUTED_VALUE"""),0)</f>
        <v>0</v>
      </c>
      <c r="AG140" s="2">
        <f ca="1">IFERROR(__xludf.DUMMYFUNCTION("""COMPUTED_VALUE"""),0)</f>
        <v>0</v>
      </c>
      <c r="AH140" s="2">
        <f ca="1">IFERROR(__xludf.DUMMYFUNCTION("""COMPUTED_VALUE"""),0)</f>
        <v>0</v>
      </c>
      <c r="AI140" s="2">
        <f ca="1">IFERROR(__xludf.DUMMYFUNCTION("""COMPUTED_VALUE"""),0)</f>
        <v>0</v>
      </c>
      <c r="AJ140" s="2">
        <f ca="1">IFERROR(__xludf.DUMMYFUNCTION("""COMPUTED_VALUE"""),0)</f>
        <v>0</v>
      </c>
      <c r="AK140" s="2">
        <f ca="1">IFERROR(__xludf.DUMMYFUNCTION("""COMPUTED_VALUE"""),0)</f>
        <v>0</v>
      </c>
      <c r="AL140" s="2">
        <f ca="1">IFERROR(__xludf.DUMMYFUNCTION("""COMPUTED_VALUE"""),0)</f>
        <v>0</v>
      </c>
      <c r="AM140" s="2">
        <f ca="1">IFERROR(__xludf.DUMMYFUNCTION("""COMPUTED_VALUE"""),0)</f>
        <v>0</v>
      </c>
      <c r="AN140" s="2">
        <f ca="1">IFERROR(__xludf.DUMMYFUNCTION("""COMPUTED_VALUE"""),0)</f>
        <v>0</v>
      </c>
      <c r="AO140" s="2">
        <f ca="1">IFERROR(__xludf.DUMMYFUNCTION("""COMPUTED_VALUE"""),0)</f>
        <v>0</v>
      </c>
      <c r="AP140" s="2">
        <f ca="1">IFERROR(__xludf.DUMMYFUNCTION("""COMPUTED_VALUE"""),0)</f>
        <v>0</v>
      </c>
      <c r="AQ140" s="2">
        <f ca="1">IFERROR(__xludf.DUMMYFUNCTION("""COMPUTED_VALUE"""),0)</f>
        <v>0</v>
      </c>
      <c r="AR140" s="2">
        <f ca="1">IFERROR(__xludf.DUMMYFUNCTION("""COMPUTED_VALUE"""),0)</f>
        <v>0</v>
      </c>
      <c r="AS140" s="2">
        <f ca="1">IFERROR(__xludf.DUMMYFUNCTION("""COMPUTED_VALUE"""),0)</f>
        <v>0</v>
      </c>
      <c r="AT140" s="2">
        <f ca="1">IFERROR(__xludf.DUMMYFUNCTION("""COMPUTED_VALUE"""),0)</f>
        <v>0</v>
      </c>
      <c r="AU140" s="2">
        <f ca="1">IFERROR(__xludf.DUMMYFUNCTION("""COMPUTED_VALUE"""),0)</f>
        <v>0</v>
      </c>
    </row>
    <row r="141" spans="1:47" ht="12.5" x14ac:dyDescent="0.25">
      <c r="A141" s="2" t="str">
        <f ca="1">IFERROR(__xludf.DUMMYFUNCTION("""COMPUTED_VALUE"""),"Fulton County, GA")</f>
        <v>Fulton County, GA</v>
      </c>
      <c r="B141" s="2" t="str">
        <f ca="1">IFERROR(__xludf.DUMMYFUNCTION("""COMPUTED_VALUE"""),"US")</f>
        <v>US</v>
      </c>
      <c r="C141" s="2">
        <f ca="1">IFERROR(__xludf.DUMMYFUNCTION("""COMPUTED_VALUE"""),33.8034)</f>
        <v>33.803400000000003</v>
      </c>
      <c r="D141" s="2">
        <f ca="1">IFERROR(__xludf.DUMMYFUNCTION("""COMPUTED_VALUE"""),-84.3963)</f>
        <v>-84.396299999999997</v>
      </c>
      <c r="E141" s="2">
        <f ca="1">IFERROR(__xludf.DUMMYFUNCTION("""COMPUTED_VALUE"""),0)</f>
        <v>0</v>
      </c>
      <c r="F141" s="2">
        <f ca="1">IFERROR(__xludf.DUMMYFUNCTION("""COMPUTED_VALUE"""),0)</f>
        <v>0</v>
      </c>
      <c r="G141" s="2">
        <f ca="1">IFERROR(__xludf.DUMMYFUNCTION("""COMPUTED_VALUE"""),0)</f>
        <v>0</v>
      </c>
      <c r="H141" s="2">
        <f ca="1">IFERROR(__xludf.DUMMYFUNCTION("""COMPUTED_VALUE"""),0)</f>
        <v>0</v>
      </c>
      <c r="I141" s="2">
        <f ca="1">IFERROR(__xludf.DUMMYFUNCTION("""COMPUTED_VALUE"""),0)</f>
        <v>0</v>
      </c>
      <c r="J141" s="2">
        <f ca="1">IFERROR(__xludf.DUMMYFUNCTION("""COMPUTED_VALUE"""),0)</f>
        <v>0</v>
      </c>
      <c r="K141" s="2">
        <f ca="1">IFERROR(__xludf.DUMMYFUNCTION("""COMPUTED_VALUE"""),0)</f>
        <v>0</v>
      </c>
      <c r="L141" s="2">
        <f ca="1">IFERROR(__xludf.DUMMYFUNCTION("""COMPUTED_VALUE"""),0)</f>
        <v>0</v>
      </c>
      <c r="M141" s="2">
        <f ca="1">IFERROR(__xludf.DUMMYFUNCTION("""COMPUTED_VALUE"""),0)</f>
        <v>0</v>
      </c>
      <c r="N141" s="2">
        <f ca="1">IFERROR(__xludf.DUMMYFUNCTION("""COMPUTED_VALUE"""),0)</f>
        <v>0</v>
      </c>
      <c r="O141" s="2">
        <f ca="1">IFERROR(__xludf.DUMMYFUNCTION("""COMPUTED_VALUE"""),0)</f>
        <v>0</v>
      </c>
      <c r="P141" s="2">
        <f ca="1">IFERROR(__xludf.DUMMYFUNCTION("""COMPUTED_VALUE"""),0)</f>
        <v>0</v>
      </c>
      <c r="Q141" s="2">
        <f ca="1">IFERROR(__xludf.DUMMYFUNCTION("""COMPUTED_VALUE"""),0)</f>
        <v>0</v>
      </c>
      <c r="R141" s="2">
        <f ca="1">IFERROR(__xludf.DUMMYFUNCTION("""COMPUTED_VALUE"""),0)</f>
        <v>0</v>
      </c>
      <c r="S141" s="2">
        <f ca="1">IFERROR(__xludf.DUMMYFUNCTION("""COMPUTED_VALUE"""),0)</f>
        <v>0</v>
      </c>
      <c r="T141" s="2">
        <f ca="1">IFERROR(__xludf.DUMMYFUNCTION("""COMPUTED_VALUE"""),0)</f>
        <v>0</v>
      </c>
      <c r="U141" s="2">
        <f ca="1">IFERROR(__xludf.DUMMYFUNCTION("""COMPUTED_VALUE"""),0)</f>
        <v>0</v>
      </c>
      <c r="V141" s="2">
        <f ca="1">IFERROR(__xludf.DUMMYFUNCTION("""COMPUTED_VALUE"""),0)</f>
        <v>0</v>
      </c>
      <c r="W141" s="2">
        <f ca="1">IFERROR(__xludf.DUMMYFUNCTION("""COMPUTED_VALUE"""),0)</f>
        <v>0</v>
      </c>
      <c r="X141" s="2">
        <f ca="1">IFERROR(__xludf.DUMMYFUNCTION("""COMPUTED_VALUE"""),0)</f>
        <v>0</v>
      </c>
      <c r="Y141" s="2">
        <f ca="1">IFERROR(__xludf.DUMMYFUNCTION("""COMPUTED_VALUE"""),0)</f>
        <v>0</v>
      </c>
      <c r="Z141" s="2">
        <f ca="1">IFERROR(__xludf.DUMMYFUNCTION("""COMPUTED_VALUE"""),0)</f>
        <v>0</v>
      </c>
      <c r="AA141" s="2">
        <f ca="1">IFERROR(__xludf.DUMMYFUNCTION("""COMPUTED_VALUE"""),0)</f>
        <v>0</v>
      </c>
      <c r="AB141" s="2">
        <f ca="1">IFERROR(__xludf.DUMMYFUNCTION("""COMPUTED_VALUE"""),0)</f>
        <v>0</v>
      </c>
      <c r="AC141" s="2">
        <f ca="1">IFERROR(__xludf.DUMMYFUNCTION("""COMPUTED_VALUE"""),0)</f>
        <v>0</v>
      </c>
      <c r="AD141" s="2">
        <f ca="1">IFERROR(__xludf.DUMMYFUNCTION("""COMPUTED_VALUE"""),0)</f>
        <v>0</v>
      </c>
      <c r="AE141" s="2">
        <f ca="1">IFERROR(__xludf.DUMMYFUNCTION("""COMPUTED_VALUE"""),0)</f>
        <v>0</v>
      </c>
      <c r="AF141" s="2">
        <f ca="1">IFERROR(__xludf.DUMMYFUNCTION("""COMPUTED_VALUE"""),0)</f>
        <v>0</v>
      </c>
      <c r="AG141" s="2">
        <f ca="1">IFERROR(__xludf.DUMMYFUNCTION("""COMPUTED_VALUE"""),0)</f>
        <v>0</v>
      </c>
      <c r="AH141" s="2">
        <f ca="1">IFERROR(__xludf.DUMMYFUNCTION("""COMPUTED_VALUE"""),0)</f>
        <v>0</v>
      </c>
      <c r="AI141" s="2">
        <f ca="1">IFERROR(__xludf.DUMMYFUNCTION("""COMPUTED_VALUE"""),0)</f>
        <v>0</v>
      </c>
      <c r="AJ141" s="2">
        <f ca="1">IFERROR(__xludf.DUMMYFUNCTION("""COMPUTED_VALUE"""),0)</f>
        <v>0</v>
      </c>
      <c r="AK141" s="2">
        <f ca="1">IFERROR(__xludf.DUMMYFUNCTION("""COMPUTED_VALUE"""),0)</f>
        <v>0</v>
      </c>
      <c r="AL141" s="2">
        <f ca="1">IFERROR(__xludf.DUMMYFUNCTION("""COMPUTED_VALUE"""),0)</f>
        <v>0</v>
      </c>
      <c r="AM141" s="2">
        <f ca="1">IFERROR(__xludf.DUMMYFUNCTION("""COMPUTED_VALUE"""),0)</f>
        <v>0</v>
      </c>
      <c r="AN141" s="2">
        <f ca="1">IFERROR(__xludf.DUMMYFUNCTION("""COMPUTED_VALUE"""),0)</f>
        <v>0</v>
      </c>
      <c r="AO141" s="2">
        <f ca="1">IFERROR(__xludf.DUMMYFUNCTION("""COMPUTED_VALUE"""),0)</f>
        <v>0</v>
      </c>
      <c r="AP141" s="2">
        <f ca="1">IFERROR(__xludf.DUMMYFUNCTION("""COMPUTED_VALUE"""),0)</f>
        <v>0</v>
      </c>
      <c r="AQ141" s="2">
        <f ca="1">IFERROR(__xludf.DUMMYFUNCTION("""COMPUTED_VALUE"""),0)</f>
        <v>0</v>
      </c>
      <c r="AR141" s="2">
        <f ca="1">IFERROR(__xludf.DUMMYFUNCTION("""COMPUTED_VALUE"""),0)</f>
        <v>0</v>
      </c>
      <c r="AS141" s="2">
        <f ca="1">IFERROR(__xludf.DUMMYFUNCTION("""COMPUTED_VALUE"""),0)</f>
        <v>0</v>
      </c>
      <c r="AT141" s="2">
        <f ca="1">IFERROR(__xludf.DUMMYFUNCTION("""COMPUTED_VALUE"""),0)</f>
        <v>0</v>
      </c>
      <c r="AU141" s="2">
        <f ca="1">IFERROR(__xludf.DUMMYFUNCTION("""COMPUTED_VALUE"""),0)</f>
        <v>0</v>
      </c>
    </row>
    <row r="142" spans="1:47" ht="12.5" x14ac:dyDescent="0.25">
      <c r="A142" s="2" t="str">
        <f ca="1">IFERROR(__xludf.DUMMYFUNCTION("""COMPUTED_VALUE"""),"Washington County, OR")</f>
        <v>Washington County, OR</v>
      </c>
      <c r="B142" s="2" t="str">
        <f ca="1">IFERROR(__xludf.DUMMYFUNCTION("""COMPUTED_VALUE"""),"US")</f>
        <v>US</v>
      </c>
      <c r="C142" s="2">
        <f ca="1">IFERROR(__xludf.DUMMYFUNCTION("""COMPUTED_VALUE"""),45.547)</f>
        <v>45.546999999999997</v>
      </c>
      <c r="D142" s="2">
        <f ca="1">IFERROR(__xludf.DUMMYFUNCTION("""COMPUTED_VALUE"""),-123.1386)</f>
        <v>-123.1386</v>
      </c>
      <c r="E142" s="2">
        <f ca="1">IFERROR(__xludf.DUMMYFUNCTION("""COMPUTED_VALUE"""),0)</f>
        <v>0</v>
      </c>
      <c r="F142" s="2">
        <f ca="1">IFERROR(__xludf.DUMMYFUNCTION("""COMPUTED_VALUE"""),0)</f>
        <v>0</v>
      </c>
      <c r="G142" s="2">
        <f ca="1">IFERROR(__xludf.DUMMYFUNCTION("""COMPUTED_VALUE"""),0)</f>
        <v>0</v>
      </c>
      <c r="H142" s="2">
        <f ca="1">IFERROR(__xludf.DUMMYFUNCTION("""COMPUTED_VALUE"""),0)</f>
        <v>0</v>
      </c>
      <c r="I142" s="2">
        <f ca="1">IFERROR(__xludf.DUMMYFUNCTION("""COMPUTED_VALUE"""),0)</f>
        <v>0</v>
      </c>
      <c r="J142" s="2">
        <f ca="1">IFERROR(__xludf.DUMMYFUNCTION("""COMPUTED_VALUE"""),0)</f>
        <v>0</v>
      </c>
      <c r="K142" s="2">
        <f ca="1">IFERROR(__xludf.DUMMYFUNCTION("""COMPUTED_VALUE"""),0)</f>
        <v>0</v>
      </c>
      <c r="L142" s="2">
        <f ca="1">IFERROR(__xludf.DUMMYFUNCTION("""COMPUTED_VALUE"""),0)</f>
        <v>0</v>
      </c>
      <c r="M142" s="2">
        <f ca="1">IFERROR(__xludf.DUMMYFUNCTION("""COMPUTED_VALUE"""),0)</f>
        <v>0</v>
      </c>
      <c r="N142" s="2">
        <f ca="1">IFERROR(__xludf.DUMMYFUNCTION("""COMPUTED_VALUE"""),0)</f>
        <v>0</v>
      </c>
      <c r="O142" s="2">
        <f ca="1">IFERROR(__xludf.DUMMYFUNCTION("""COMPUTED_VALUE"""),0)</f>
        <v>0</v>
      </c>
      <c r="P142" s="2">
        <f ca="1">IFERROR(__xludf.DUMMYFUNCTION("""COMPUTED_VALUE"""),0)</f>
        <v>0</v>
      </c>
      <c r="Q142" s="2">
        <f ca="1">IFERROR(__xludf.DUMMYFUNCTION("""COMPUTED_VALUE"""),0)</f>
        <v>0</v>
      </c>
      <c r="R142" s="2">
        <f ca="1">IFERROR(__xludf.DUMMYFUNCTION("""COMPUTED_VALUE"""),0)</f>
        <v>0</v>
      </c>
      <c r="S142" s="2">
        <f ca="1">IFERROR(__xludf.DUMMYFUNCTION("""COMPUTED_VALUE"""),0)</f>
        <v>0</v>
      </c>
      <c r="T142" s="2">
        <f ca="1">IFERROR(__xludf.DUMMYFUNCTION("""COMPUTED_VALUE"""),0)</f>
        <v>0</v>
      </c>
      <c r="U142" s="2">
        <f ca="1">IFERROR(__xludf.DUMMYFUNCTION("""COMPUTED_VALUE"""),0)</f>
        <v>0</v>
      </c>
      <c r="V142" s="2">
        <f ca="1">IFERROR(__xludf.DUMMYFUNCTION("""COMPUTED_VALUE"""),0)</f>
        <v>0</v>
      </c>
      <c r="W142" s="2">
        <f ca="1">IFERROR(__xludf.DUMMYFUNCTION("""COMPUTED_VALUE"""),0)</f>
        <v>0</v>
      </c>
      <c r="X142" s="2">
        <f ca="1">IFERROR(__xludf.DUMMYFUNCTION("""COMPUTED_VALUE"""),0)</f>
        <v>0</v>
      </c>
      <c r="Y142" s="2">
        <f ca="1">IFERROR(__xludf.DUMMYFUNCTION("""COMPUTED_VALUE"""),0)</f>
        <v>0</v>
      </c>
      <c r="Z142" s="2">
        <f ca="1">IFERROR(__xludf.DUMMYFUNCTION("""COMPUTED_VALUE"""),0)</f>
        <v>0</v>
      </c>
      <c r="AA142" s="2">
        <f ca="1">IFERROR(__xludf.DUMMYFUNCTION("""COMPUTED_VALUE"""),0)</f>
        <v>0</v>
      </c>
      <c r="AB142" s="2">
        <f ca="1">IFERROR(__xludf.DUMMYFUNCTION("""COMPUTED_VALUE"""),0)</f>
        <v>0</v>
      </c>
      <c r="AC142" s="2">
        <f ca="1">IFERROR(__xludf.DUMMYFUNCTION("""COMPUTED_VALUE"""),0)</f>
        <v>0</v>
      </c>
      <c r="AD142" s="2">
        <f ca="1">IFERROR(__xludf.DUMMYFUNCTION("""COMPUTED_VALUE"""),0)</f>
        <v>0</v>
      </c>
      <c r="AE142" s="2">
        <f ca="1">IFERROR(__xludf.DUMMYFUNCTION("""COMPUTED_VALUE"""),0)</f>
        <v>0</v>
      </c>
      <c r="AF142" s="2">
        <f ca="1">IFERROR(__xludf.DUMMYFUNCTION("""COMPUTED_VALUE"""),0)</f>
        <v>0</v>
      </c>
      <c r="AG142" s="2">
        <f ca="1">IFERROR(__xludf.DUMMYFUNCTION("""COMPUTED_VALUE"""),0)</f>
        <v>0</v>
      </c>
      <c r="AH142" s="2">
        <f ca="1">IFERROR(__xludf.DUMMYFUNCTION("""COMPUTED_VALUE"""),0)</f>
        <v>0</v>
      </c>
      <c r="AI142" s="2">
        <f ca="1">IFERROR(__xludf.DUMMYFUNCTION("""COMPUTED_VALUE"""),0)</f>
        <v>0</v>
      </c>
      <c r="AJ142" s="2">
        <f ca="1">IFERROR(__xludf.DUMMYFUNCTION("""COMPUTED_VALUE"""),0)</f>
        <v>0</v>
      </c>
      <c r="AK142" s="2">
        <f ca="1">IFERROR(__xludf.DUMMYFUNCTION("""COMPUTED_VALUE"""),0)</f>
        <v>0</v>
      </c>
      <c r="AL142" s="2">
        <f ca="1">IFERROR(__xludf.DUMMYFUNCTION("""COMPUTED_VALUE"""),0)</f>
        <v>0</v>
      </c>
      <c r="AM142" s="2">
        <f ca="1">IFERROR(__xludf.DUMMYFUNCTION("""COMPUTED_VALUE"""),0)</f>
        <v>0</v>
      </c>
      <c r="AN142" s="2">
        <f ca="1">IFERROR(__xludf.DUMMYFUNCTION("""COMPUTED_VALUE"""),0)</f>
        <v>0</v>
      </c>
      <c r="AO142" s="2">
        <f ca="1">IFERROR(__xludf.DUMMYFUNCTION("""COMPUTED_VALUE"""),0)</f>
        <v>0</v>
      </c>
      <c r="AP142" s="2">
        <f ca="1">IFERROR(__xludf.DUMMYFUNCTION("""COMPUTED_VALUE"""),0)</f>
        <v>0</v>
      </c>
      <c r="AQ142" s="2">
        <f ca="1">IFERROR(__xludf.DUMMYFUNCTION("""COMPUTED_VALUE"""),0)</f>
        <v>0</v>
      </c>
      <c r="AR142" s="2">
        <f ca="1">IFERROR(__xludf.DUMMYFUNCTION("""COMPUTED_VALUE"""),0)</f>
        <v>0</v>
      </c>
      <c r="AS142" s="2">
        <f ca="1">IFERROR(__xludf.DUMMYFUNCTION("""COMPUTED_VALUE"""),0)</f>
        <v>0</v>
      </c>
      <c r="AT142" s="2">
        <f ca="1">IFERROR(__xludf.DUMMYFUNCTION("""COMPUTED_VALUE"""),0)</f>
        <v>0</v>
      </c>
      <c r="AU142" s="2">
        <f ca="1">IFERROR(__xludf.DUMMYFUNCTION("""COMPUTED_VALUE"""),0)</f>
        <v>0</v>
      </c>
    </row>
    <row r="143" spans="1:47" ht="12.5" x14ac:dyDescent="0.25">
      <c r="A143" s="2" t="str">
        <f ca="1">IFERROR(__xludf.DUMMYFUNCTION("""COMPUTED_VALUE"""),"")</f>
        <v/>
      </c>
      <c r="B143" s="2" t="str">
        <f ca="1">IFERROR(__xludf.DUMMYFUNCTION("""COMPUTED_VALUE"""),"Argentina")</f>
        <v>Argentina</v>
      </c>
      <c r="C143" s="2">
        <f ca="1">IFERROR(__xludf.DUMMYFUNCTION("""COMPUTED_VALUE"""),-38.4161)</f>
        <v>-38.4161</v>
      </c>
      <c r="D143" s="2">
        <f ca="1">IFERROR(__xludf.DUMMYFUNCTION("""COMPUTED_VALUE"""),-63.6167)</f>
        <v>-63.616700000000002</v>
      </c>
      <c r="E143" s="2">
        <f ca="1">IFERROR(__xludf.DUMMYFUNCTION("""COMPUTED_VALUE"""),0)</f>
        <v>0</v>
      </c>
      <c r="F143" s="2">
        <f ca="1">IFERROR(__xludf.DUMMYFUNCTION("""COMPUTED_VALUE"""),0)</f>
        <v>0</v>
      </c>
      <c r="G143" s="2">
        <f ca="1">IFERROR(__xludf.DUMMYFUNCTION("""COMPUTED_VALUE"""),0)</f>
        <v>0</v>
      </c>
      <c r="H143" s="2">
        <f ca="1">IFERROR(__xludf.DUMMYFUNCTION("""COMPUTED_VALUE"""),0)</f>
        <v>0</v>
      </c>
      <c r="I143" s="2">
        <f ca="1">IFERROR(__xludf.DUMMYFUNCTION("""COMPUTED_VALUE"""),0)</f>
        <v>0</v>
      </c>
      <c r="J143" s="2">
        <f ca="1">IFERROR(__xludf.DUMMYFUNCTION("""COMPUTED_VALUE"""),0)</f>
        <v>0</v>
      </c>
      <c r="K143" s="2">
        <f ca="1">IFERROR(__xludf.DUMMYFUNCTION("""COMPUTED_VALUE"""),0)</f>
        <v>0</v>
      </c>
      <c r="L143" s="2">
        <f ca="1">IFERROR(__xludf.DUMMYFUNCTION("""COMPUTED_VALUE"""),0)</f>
        <v>0</v>
      </c>
      <c r="M143" s="2">
        <f ca="1">IFERROR(__xludf.DUMMYFUNCTION("""COMPUTED_VALUE"""),0)</f>
        <v>0</v>
      </c>
      <c r="N143" s="2">
        <f ca="1">IFERROR(__xludf.DUMMYFUNCTION("""COMPUTED_VALUE"""),0)</f>
        <v>0</v>
      </c>
      <c r="O143" s="2">
        <f ca="1">IFERROR(__xludf.DUMMYFUNCTION("""COMPUTED_VALUE"""),0)</f>
        <v>0</v>
      </c>
      <c r="P143" s="2">
        <f ca="1">IFERROR(__xludf.DUMMYFUNCTION("""COMPUTED_VALUE"""),0)</f>
        <v>0</v>
      </c>
      <c r="Q143" s="2">
        <f ca="1">IFERROR(__xludf.DUMMYFUNCTION("""COMPUTED_VALUE"""),0)</f>
        <v>0</v>
      </c>
      <c r="R143" s="2">
        <f ca="1">IFERROR(__xludf.DUMMYFUNCTION("""COMPUTED_VALUE"""),0)</f>
        <v>0</v>
      </c>
      <c r="S143" s="2">
        <f ca="1">IFERROR(__xludf.DUMMYFUNCTION("""COMPUTED_VALUE"""),0)</f>
        <v>0</v>
      </c>
      <c r="T143" s="2">
        <f ca="1">IFERROR(__xludf.DUMMYFUNCTION("""COMPUTED_VALUE"""),0)</f>
        <v>0</v>
      </c>
      <c r="U143" s="2">
        <f ca="1">IFERROR(__xludf.DUMMYFUNCTION("""COMPUTED_VALUE"""),0)</f>
        <v>0</v>
      </c>
      <c r="V143" s="2">
        <f ca="1">IFERROR(__xludf.DUMMYFUNCTION("""COMPUTED_VALUE"""),0)</f>
        <v>0</v>
      </c>
      <c r="W143" s="2">
        <f ca="1">IFERROR(__xludf.DUMMYFUNCTION("""COMPUTED_VALUE"""),0)</f>
        <v>0</v>
      </c>
      <c r="X143" s="2">
        <f ca="1">IFERROR(__xludf.DUMMYFUNCTION("""COMPUTED_VALUE"""),0)</f>
        <v>0</v>
      </c>
      <c r="Y143" s="2">
        <f ca="1">IFERROR(__xludf.DUMMYFUNCTION("""COMPUTED_VALUE"""),0)</f>
        <v>0</v>
      </c>
      <c r="Z143" s="2">
        <f ca="1">IFERROR(__xludf.DUMMYFUNCTION("""COMPUTED_VALUE"""),0)</f>
        <v>0</v>
      </c>
      <c r="AA143" s="2">
        <f ca="1">IFERROR(__xludf.DUMMYFUNCTION("""COMPUTED_VALUE"""),0)</f>
        <v>0</v>
      </c>
      <c r="AB143" s="2">
        <f ca="1">IFERROR(__xludf.DUMMYFUNCTION("""COMPUTED_VALUE"""),0)</f>
        <v>0</v>
      </c>
      <c r="AC143" s="2">
        <f ca="1">IFERROR(__xludf.DUMMYFUNCTION("""COMPUTED_VALUE"""),0)</f>
        <v>0</v>
      </c>
      <c r="AD143" s="2">
        <f ca="1">IFERROR(__xludf.DUMMYFUNCTION("""COMPUTED_VALUE"""),0)</f>
        <v>0</v>
      </c>
      <c r="AE143" s="2">
        <f ca="1">IFERROR(__xludf.DUMMYFUNCTION("""COMPUTED_VALUE"""),0)</f>
        <v>0</v>
      </c>
      <c r="AF143" s="2">
        <f ca="1">IFERROR(__xludf.DUMMYFUNCTION("""COMPUTED_VALUE"""),0)</f>
        <v>0</v>
      </c>
      <c r="AG143" s="2">
        <f ca="1">IFERROR(__xludf.DUMMYFUNCTION("""COMPUTED_VALUE"""),0)</f>
        <v>0</v>
      </c>
      <c r="AH143" s="2">
        <f ca="1">IFERROR(__xludf.DUMMYFUNCTION("""COMPUTED_VALUE"""),0)</f>
        <v>0</v>
      </c>
      <c r="AI143" s="2">
        <f ca="1">IFERROR(__xludf.DUMMYFUNCTION("""COMPUTED_VALUE"""),0)</f>
        <v>0</v>
      </c>
      <c r="AJ143" s="2">
        <f ca="1">IFERROR(__xludf.DUMMYFUNCTION("""COMPUTED_VALUE"""),0)</f>
        <v>0</v>
      </c>
      <c r="AK143" s="2">
        <f ca="1">IFERROR(__xludf.DUMMYFUNCTION("""COMPUTED_VALUE"""),0)</f>
        <v>0</v>
      </c>
      <c r="AL143" s="2">
        <f ca="1">IFERROR(__xludf.DUMMYFUNCTION("""COMPUTED_VALUE"""),0)</f>
        <v>0</v>
      </c>
      <c r="AM143" s="2">
        <f ca="1">IFERROR(__xludf.DUMMYFUNCTION("""COMPUTED_VALUE"""),0)</f>
        <v>0</v>
      </c>
      <c r="AN143" s="2">
        <f ca="1">IFERROR(__xludf.DUMMYFUNCTION("""COMPUTED_VALUE"""),0)</f>
        <v>0</v>
      </c>
      <c r="AO143" s="2">
        <f ca="1">IFERROR(__xludf.DUMMYFUNCTION("""COMPUTED_VALUE"""),0)</f>
        <v>0</v>
      </c>
      <c r="AP143" s="2">
        <f ca="1">IFERROR(__xludf.DUMMYFUNCTION("""COMPUTED_VALUE"""),0)</f>
        <v>0</v>
      </c>
      <c r="AQ143" s="2">
        <f ca="1">IFERROR(__xludf.DUMMYFUNCTION("""COMPUTED_VALUE"""),0)</f>
        <v>0</v>
      </c>
      <c r="AR143" s="2">
        <f ca="1">IFERROR(__xludf.DUMMYFUNCTION("""COMPUTED_VALUE"""),0)</f>
        <v>0</v>
      </c>
      <c r="AS143" s="2">
        <f ca="1">IFERROR(__xludf.DUMMYFUNCTION("""COMPUTED_VALUE"""),0)</f>
        <v>0</v>
      </c>
      <c r="AT143" s="2">
        <f ca="1">IFERROR(__xludf.DUMMYFUNCTION("""COMPUTED_VALUE"""),0)</f>
        <v>0</v>
      </c>
      <c r="AU143" s="2">
        <f ca="1">IFERROR(__xludf.DUMMYFUNCTION("""COMPUTED_VALUE"""),0)</f>
        <v>0</v>
      </c>
    </row>
    <row r="144" spans="1:47" ht="12.5" x14ac:dyDescent="0.25">
      <c r="A144" s="2" t="str">
        <f ca="1">IFERROR(__xludf.DUMMYFUNCTION("""COMPUTED_VALUE"""),"")</f>
        <v/>
      </c>
      <c r="B144" s="2" t="str">
        <f ca="1">IFERROR(__xludf.DUMMYFUNCTION("""COMPUTED_VALUE"""),"Chile")</f>
        <v>Chile</v>
      </c>
      <c r="C144" s="2">
        <f ca="1">IFERROR(__xludf.DUMMYFUNCTION("""COMPUTED_VALUE"""),-35.6751)</f>
        <v>-35.6751</v>
      </c>
      <c r="D144" s="2">
        <f ca="1">IFERROR(__xludf.DUMMYFUNCTION("""COMPUTED_VALUE"""),-71.543)</f>
        <v>-71.543000000000006</v>
      </c>
      <c r="E144" s="2">
        <f ca="1">IFERROR(__xludf.DUMMYFUNCTION("""COMPUTED_VALUE"""),0)</f>
        <v>0</v>
      </c>
      <c r="F144" s="2">
        <f ca="1">IFERROR(__xludf.DUMMYFUNCTION("""COMPUTED_VALUE"""),0)</f>
        <v>0</v>
      </c>
      <c r="G144" s="2">
        <f ca="1">IFERROR(__xludf.DUMMYFUNCTION("""COMPUTED_VALUE"""),0)</f>
        <v>0</v>
      </c>
      <c r="H144" s="2">
        <f ca="1">IFERROR(__xludf.DUMMYFUNCTION("""COMPUTED_VALUE"""),0)</f>
        <v>0</v>
      </c>
      <c r="I144" s="2">
        <f ca="1">IFERROR(__xludf.DUMMYFUNCTION("""COMPUTED_VALUE"""),0)</f>
        <v>0</v>
      </c>
      <c r="J144" s="2">
        <f ca="1">IFERROR(__xludf.DUMMYFUNCTION("""COMPUTED_VALUE"""),0)</f>
        <v>0</v>
      </c>
      <c r="K144" s="2">
        <f ca="1">IFERROR(__xludf.DUMMYFUNCTION("""COMPUTED_VALUE"""),0)</f>
        <v>0</v>
      </c>
      <c r="L144" s="2">
        <f ca="1">IFERROR(__xludf.DUMMYFUNCTION("""COMPUTED_VALUE"""),0)</f>
        <v>0</v>
      </c>
      <c r="M144" s="2">
        <f ca="1">IFERROR(__xludf.DUMMYFUNCTION("""COMPUTED_VALUE"""),0)</f>
        <v>0</v>
      </c>
      <c r="N144" s="2">
        <f ca="1">IFERROR(__xludf.DUMMYFUNCTION("""COMPUTED_VALUE"""),0)</f>
        <v>0</v>
      </c>
      <c r="O144" s="2">
        <f ca="1">IFERROR(__xludf.DUMMYFUNCTION("""COMPUTED_VALUE"""),0)</f>
        <v>0</v>
      </c>
      <c r="P144" s="2">
        <f ca="1">IFERROR(__xludf.DUMMYFUNCTION("""COMPUTED_VALUE"""),0)</f>
        <v>0</v>
      </c>
      <c r="Q144" s="2">
        <f ca="1">IFERROR(__xludf.DUMMYFUNCTION("""COMPUTED_VALUE"""),0)</f>
        <v>0</v>
      </c>
      <c r="R144" s="2">
        <f ca="1">IFERROR(__xludf.DUMMYFUNCTION("""COMPUTED_VALUE"""),0)</f>
        <v>0</v>
      </c>
      <c r="S144" s="2">
        <f ca="1">IFERROR(__xludf.DUMMYFUNCTION("""COMPUTED_VALUE"""),0)</f>
        <v>0</v>
      </c>
      <c r="T144" s="2">
        <f ca="1">IFERROR(__xludf.DUMMYFUNCTION("""COMPUTED_VALUE"""),0)</f>
        <v>0</v>
      </c>
      <c r="U144" s="2">
        <f ca="1">IFERROR(__xludf.DUMMYFUNCTION("""COMPUTED_VALUE"""),0)</f>
        <v>0</v>
      </c>
      <c r="V144" s="2">
        <f ca="1">IFERROR(__xludf.DUMMYFUNCTION("""COMPUTED_VALUE"""),0)</f>
        <v>0</v>
      </c>
      <c r="W144" s="2">
        <f ca="1">IFERROR(__xludf.DUMMYFUNCTION("""COMPUTED_VALUE"""),0)</f>
        <v>0</v>
      </c>
      <c r="X144" s="2">
        <f ca="1">IFERROR(__xludf.DUMMYFUNCTION("""COMPUTED_VALUE"""),0)</f>
        <v>0</v>
      </c>
      <c r="Y144" s="2">
        <f ca="1">IFERROR(__xludf.DUMMYFUNCTION("""COMPUTED_VALUE"""),0)</f>
        <v>0</v>
      </c>
      <c r="Z144" s="2">
        <f ca="1">IFERROR(__xludf.DUMMYFUNCTION("""COMPUTED_VALUE"""),0)</f>
        <v>0</v>
      </c>
      <c r="AA144" s="2">
        <f ca="1">IFERROR(__xludf.DUMMYFUNCTION("""COMPUTED_VALUE"""),0)</f>
        <v>0</v>
      </c>
      <c r="AB144" s="2">
        <f ca="1">IFERROR(__xludf.DUMMYFUNCTION("""COMPUTED_VALUE"""),0)</f>
        <v>0</v>
      </c>
      <c r="AC144" s="2">
        <f ca="1">IFERROR(__xludf.DUMMYFUNCTION("""COMPUTED_VALUE"""),0)</f>
        <v>0</v>
      </c>
      <c r="AD144" s="2">
        <f ca="1">IFERROR(__xludf.DUMMYFUNCTION("""COMPUTED_VALUE"""),0)</f>
        <v>0</v>
      </c>
      <c r="AE144" s="2">
        <f ca="1">IFERROR(__xludf.DUMMYFUNCTION("""COMPUTED_VALUE"""),0)</f>
        <v>0</v>
      </c>
      <c r="AF144" s="2">
        <f ca="1">IFERROR(__xludf.DUMMYFUNCTION("""COMPUTED_VALUE"""),0)</f>
        <v>0</v>
      </c>
      <c r="AG144" s="2">
        <f ca="1">IFERROR(__xludf.DUMMYFUNCTION("""COMPUTED_VALUE"""),0)</f>
        <v>0</v>
      </c>
      <c r="AH144" s="2">
        <f ca="1">IFERROR(__xludf.DUMMYFUNCTION("""COMPUTED_VALUE"""),0)</f>
        <v>0</v>
      </c>
      <c r="AI144" s="2">
        <f ca="1">IFERROR(__xludf.DUMMYFUNCTION("""COMPUTED_VALUE"""),0)</f>
        <v>0</v>
      </c>
      <c r="AJ144" s="2">
        <f ca="1">IFERROR(__xludf.DUMMYFUNCTION("""COMPUTED_VALUE"""),0)</f>
        <v>0</v>
      </c>
      <c r="AK144" s="2">
        <f ca="1">IFERROR(__xludf.DUMMYFUNCTION("""COMPUTED_VALUE"""),0)</f>
        <v>0</v>
      </c>
      <c r="AL144" s="2">
        <f ca="1">IFERROR(__xludf.DUMMYFUNCTION("""COMPUTED_VALUE"""),0)</f>
        <v>0</v>
      </c>
      <c r="AM144" s="2">
        <f ca="1">IFERROR(__xludf.DUMMYFUNCTION("""COMPUTED_VALUE"""),0)</f>
        <v>0</v>
      </c>
      <c r="AN144" s="2">
        <f ca="1">IFERROR(__xludf.DUMMYFUNCTION("""COMPUTED_VALUE"""),0)</f>
        <v>0</v>
      </c>
      <c r="AO144" s="2">
        <f ca="1">IFERROR(__xludf.DUMMYFUNCTION("""COMPUTED_VALUE"""),0)</f>
        <v>0</v>
      </c>
      <c r="AP144" s="2">
        <f ca="1">IFERROR(__xludf.DUMMYFUNCTION("""COMPUTED_VALUE"""),0)</f>
        <v>0</v>
      </c>
      <c r="AQ144" s="2">
        <f ca="1">IFERROR(__xludf.DUMMYFUNCTION("""COMPUTED_VALUE"""),0)</f>
        <v>0</v>
      </c>
      <c r="AR144" s="2">
        <f ca="1">IFERROR(__xludf.DUMMYFUNCTION("""COMPUTED_VALUE"""),0)</f>
        <v>0</v>
      </c>
      <c r="AS144" s="2">
        <f ca="1">IFERROR(__xludf.DUMMYFUNCTION("""COMPUTED_VALUE"""),0)</f>
        <v>0</v>
      </c>
      <c r="AT144" s="2">
        <f ca="1">IFERROR(__xludf.DUMMYFUNCTION("""COMPUTED_VALUE"""),0)</f>
        <v>0</v>
      </c>
      <c r="AU144" s="2">
        <f ca="1">IFERROR(__xludf.DUMMYFUNCTION("""COMPUTED_VALUE"""),0)</f>
        <v>0</v>
      </c>
    </row>
    <row r="145" spans="1:47" ht="12.5" x14ac:dyDescent="0.25">
      <c r="A145" s="2" t="str">
        <f ca="1">IFERROR(__xludf.DUMMYFUNCTION("""COMPUTED_VALUE"""),"")</f>
        <v/>
      </c>
      <c r="B145" s="2" t="str">
        <f ca="1">IFERROR(__xludf.DUMMYFUNCTION("""COMPUTED_VALUE"""),"Jordan")</f>
        <v>Jordan</v>
      </c>
      <c r="C145" s="2">
        <f ca="1">IFERROR(__xludf.DUMMYFUNCTION("""COMPUTED_VALUE"""),31.24)</f>
        <v>31.24</v>
      </c>
      <c r="D145" s="2">
        <f ca="1">IFERROR(__xludf.DUMMYFUNCTION("""COMPUTED_VALUE"""),36.51)</f>
        <v>36.51</v>
      </c>
      <c r="E145" s="2">
        <f ca="1">IFERROR(__xludf.DUMMYFUNCTION("""COMPUTED_VALUE"""),0)</f>
        <v>0</v>
      </c>
      <c r="F145" s="2">
        <f ca="1">IFERROR(__xludf.DUMMYFUNCTION("""COMPUTED_VALUE"""),0)</f>
        <v>0</v>
      </c>
      <c r="G145" s="2">
        <f ca="1">IFERROR(__xludf.DUMMYFUNCTION("""COMPUTED_VALUE"""),0)</f>
        <v>0</v>
      </c>
      <c r="H145" s="2">
        <f ca="1">IFERROR(__xludf.DUMMYFUNCTION("""COMPUTED_VALUE"""),0)</f>
        <v>0</v>
      </c>
      <c r="I145" s="2">
        <f ca="1">IFERROR(__xludf.DUMMYFUNCTION("""COMPUTED_VALUE"""),0)</f>
        <v>0</v>
      </c>
      <c r="J145" s="2">
        <f ca="1">IFERROR(__xludf.DUMMYFUNCTION("""COMPUTED_VALUE"""),0)</f>
        <v>0</v>
      </c>
      <c r="K145" s="2">
        <f ca="1">IFERROR(__xludf.DUMMYFUNCTION("""COMPUTED_VALUE"""),0)</f>
        <v>0</v>
      </c>
      <c r="L145" s="2">
        <f ca="1">IFERROR(__xludf.DUMMYFUNCTION("""COMPUTED_VALUE"""),0)</f>
        <v>0</v>
      </c>
      <c r="M145" s="2">
        <f ca="1">IFERROR(__xludf.DUMMYFUNCTION("""COMPUTED_VALUE"""),0)</f>
        <v>0</v>
      </c>
      <c r="N145" s="2">
        <f ca="1">IFERROR(__xludf.DUMMYFUNCTION("""COMPUTED_VALUE"""),0)</f>
        <v>0</v>
      </c>
      <c r="O145" s="2">
        <f ca="1">IFERROR(__xludf.DUMMYFUNCTION("""COMPUTED_VALUE"""),0)</f>
        <v>0</v>
      </c>
      <c r="P145" s="2">
        <f ca="1">IFERROR(__xludf.DUMMYFUNCTION("""COMPUTED_VALUE"""),0)</f>
        <v>0</v>
      </c>
      <c r="Q145" s="2">
        <f ca="1">IFERROR(__xludf.DUMMYFUNCTION("""COMPUTED_VALUE"""),0)</f>
        <v>0</v>
      </c>
      <c r="R145" s="2">
        <f ca="1">IFERROR(__xludf.DUMMYFUNCTION("""COMPUTED_VALUE"""),0)</f>
        <v>0</v>
      </c>
      <c r="S145" s="2">
        <f ca="1">IFERROR(__xludf.DUMMYFUNCTION("""COMPUTED_VALUE"""),0)</f>
        <v>0</v>
      </c>
      <c r="T145" s="2">
        <f ca="1">IFERROR(__xludf.DUMMYFUNCTION("""COMPUTED_VALUE"""),0)</f>
        <v>0</v>
      </c>
      <c r="U145" s="2">
        <f ca="1">IFERROR(__xludf.DUMMYFUNCTION("""COMPUTED_VALUE"""),0)</f>
        <v>0</v>
      </c>
      <c r="V145" s="2">
        <f ca="1">IFERROR(__xludf.DUMMYFUNCTION("""COMPUTED_VALUE"""),0)</f>
        <v>0</v>
      </c>
      <c r="W145" s="2">
        <f ca="1">IFERROR(__xludf.DUMMYFUNCTION("""COMPUTED_VALUE"""),0)</f>
        <v>0</v>
      </c>
      <c r="X145" s="2">
        <f ca="1">IFERROR(__xludf.DUMMYFUNCTION("""COMPUTED_VALUE"""),0)</f>
        <v>0</v>
      </c>
      <c r="Y145" s="2">
        <f ca="1">IFERROR(__xludf.DUMMYFUNCTION("""COMPUTED_VALUE"""),0)</f>
        <v>0</v>
      </c>
      <c r="Z145" s="2">
        <f ca="1">IFERROR(__xludf.DUMMYFUNCTION("""COMPUTED_VALUE"""),0)</f>
        <v>0</v>
      </c>
      <c r="AA145" s="2">
        <f ca="1">IFERROR(__xludf.DUMMYFUNCTION("""COMPUTED_VALUE"""),0)</f>
        <v>0</v>
      </c>
      <c r="AB145" s="2">
        <f ca="1">IFERROR(__xludf.DUMMYFUNCTION("""COMPUTED_VALUE"""),0)</f>
        <v>0</v>
      </c>
      <c r="AC145" s="2">
        <f ca="1">IFERROR(__xludf.DUMMYFUNCTION("""COMPUTED_VALUE"""),0)</f>
        <v>0</v>
      </c>
      <c r="AD145" s="2">
        <f ca="1">IFERROR(__xludf.DUMMYFUNCTION("""COMPUTED_VALUE"""),0)</f>
        <v>0</v>
      </c>
      <c r="AE145" s="2">
        <f ca="1">IFERROR(__xludf.DUMMYFUNCTION("""COMPUTED_VALUE"""),0)</f>
        <v>0</v>
      </c>
      <c r="AF145" s="2">
        <f ca="1">IFERROR(__xludf.DUMMYFUNCTION("""COMPUTED_VALUE"""),0)</f>
        <v>0</v>
      </c>
      <c r="AG145" s="2">
        <f ca="1">IFERROR(__xludf.DUMMYFUNCTION("""COMPUTED_VALUE"""),0)</f>
        <v>0</v>
      </c>
      <c r="AH145" s="2">
        <f ca="1">IFERROR(__xludf.DUMMYFUNCTION("""COMPUTED_VALUE"""),0)</f>
        <v>0</v>
      </c>
      <c r="AI145" s="2">
        <f ca="1">IFERROR(__xludf.DUMMYFUNCTION("""COMPUTED_VALUE"""),0)</f>
        <v>0</v>
      </c>
      <c r="AJ145" s="2">
        <f ca="1">IFERROR(__xludf.DUMMYFUNCTION("""COMPUTED_VALUE"""),0)</f>
        <v>0</v>
      </c>
      <c r="AK145" s="2">
        <f ca="1">IFERROR(__xludf.DUMMYFUNCTION("""COMPUTED_VALUE"""),0)</f>
        <v>0</v>
      </c>
      <c r="AL145" s="2">
        <f ca="1">IFERROR(__xludf.DUMMYFUNCTION("""COMPUTED_VALUE"""),0)</f>
        <v>0</v>
      </c>
      <c r="AM145" s="2">
        <f ca="1">IFERROR(__xludf.DUMMYFUNCTION("""COMPUTED_VALUE"""),0)</f>
        <v>0</v>
      </c>
      <c r="AN145" s="2">
        <f ca="1">IFERROR(__xludf.DUMMYFUNCTION("""COMPUTED_VALUE"""),0)</f>
        <v>0</v>
      </c>
      <c r="AO145" s="2">
        <f ca="1">IFERROR(__xludf.DUMMYFUNCTION("""COMPUTED_VALUE"""),0)</f>
        <v>0</v>
      </c>
      <c r="AP145" s="2">
        <f ca="1">IFERROR(__xludf.DUMMYFUNCTION("""COMPUTED_VALUE"""),0)</f>
        <v>0</v>
      </c>
      <c r="AQ145" s="2">
        <f ca="1">IFERROR(__xludf.DUMMYFUNCTION("""COMPUTED_VALUE"""),0)</f>
        <v>0</v>
      </c>
      <c r="AR145" s="2">
        <f ca="1">IFERROR(__xludf.DUMMYFUNCTION("""COMPUTED_VALUE"""),0)</f>
        <v>0</v>
      </c>
      <c r="AS145" s="2">
        <f ca="1">IFERROR(__xludf.DUMMYFUNCTION("""COMPUTED_VALUE"""),0)</f>
        <v>0</v>
      </c>
      <c r="AT145" s="2">
        <f ca="1">IFERROR(__xludf.DUMMYFUNCTION("""COMPUTED_VALUE"""),0)</f>
        <v>0</v>
      </c>
      <c r="AU145" s="2">
        <f ca="1">IFERROR(__xludf.DUMMYFUNCTION("""COMPUTED_VALUE"""),0)</f>
        <v>0</v>
      </c>
    </row>
    <row r="146" spans="1:47" ht="12.5" x14ac:dyDescent="0.25">
      <c r="A146" s="2" t="str">
        <f ca="1">IFERROR(__xludf.DUMMYFUNCTION("""COMPUTED_VALUE""")," Norfolk County, MA")</f>
        <v xml:space="preserve"> Norfolk County, MA</v>
      </c>
      <c r="B146" s="2" t="str">
        <f ca="1">IFERROR(__xludf.DUMMYFUNCTION("""COMPUTED_VALUE"""),"US")</f>
        <v>US</v>
      </c>
      <c r="C146" s="2">
        <f ca="1">IFERROR(__xludf.DUMMYFUNCTION("""COMPUTED_VALUE"""),42.1767)</f>
        <v>42.176699999999997</v>
      </c>
      <c r="D146" s="2">
        <f ca="1">IFERROR(__xludf.DUMMYFUNCTION("""COMPUTED_VALUE"""),-71.1449)</f>
        <v>-71.144900000000007</v>
      </c>
      <c r="E146" s="2">
        <f ca="1">IFERROR(__xludf.DUMMYFUNCTION("""COMPUTED_VALUE"""),0)</f>
        <v>0</v>
      </c>
      <c r="F146" s="2">
        <f ca="1">IFERROR(__xludf.DUMMYFUNCTION("""COMPUTED_VALUE"""),0)</f>
        <v>0</v>
      </c>
      <c r="G146" s="2">
        <f ca="1">IFERROR(__xludf.DUMMYFUNCTION("""COMPUTED_VALUE"""),0)</f>
        <v>0</v>
      </c>
      <c r="H146" s="2">
        <f ca="1">IFERROR(__xludf.DUMMYFUNCTION("""COMPUTED_VALUE"""),0)</f>
        <v>0</v>
      </c>
      <c r="I146" s="2">
        <f ca="1">IFERROR(__xludf.DUMMYFUNCTION("""COMPUTED_VALUE"""),0)</f>
        <v>0</v>
      </c>
      <c r="J146" s="2">
        <f ca="1">IFERROR(__xludf.DUMMYFUNCTION("""COMPUTED_VALUE"""),0)</f>
        <v>0</v>
      </c>
      <c r="K146" s="2">
        <f ca="1">IFERROR(__xludf.DUMMYFUNCTION("""COMPUTED_VALUE"""),0)</f>
        <v>0</v>
      </c>
      <c r="L146" s="2">
        <f ca="1">IFERROR(__xludf.DUMMYFUNCTION("""COMPUTED_VALUE"""),0)</f>
        <v>0</v>
      </c>
      <c r="M146" s="2">
        <f ca="1">IFERROR(__xludf.DUMMYFUNCTION("""COMPUTED_VALUE"""),0)</f>
        <v>0</v>
      </c>
      <c r="N146" s="2">
        <f ca="1">IFERROR(__xludf.DUMMYFUNCTION("""COMPUTED_VALUE"""),0)</f>
        <v>0</v>
      </c>
      <c r="O146" s="2">
        <f ca="1">IFERROR(__xludf.DUMMYFUNCTION("""COMPUTED_VALUE"""),0)</f>
        <v>0</v>
      </c>
      <c r="P146" s="2">
        <f ca="1">IFERROR(__xludf.DUMMYFUNCTION("""COMPUTED_VALUE"""),0)</f>
        <v>0</v>
      </c>
      <c r="Q146" s="2">
        <f ca="1">IFERROR(__xludf.DUMMYFUNCTION("""COMPUTED_VALUE"""),0)</f>
        <v>0</v>
      </c>
      <c r="R146" s="2">
        <f ca="1">IFERROR(__xludf.DUMMYFUNCTION("""COMPUTED_VALUE"""),0)</f>
        <v>0</v>
      </c>
      <c r="S146" s="2">
        <f ca="1">IFERROR(__xludf.DUMMYFUNCTION("""COMPUTED_VALUE"""),0)</f>
        <v>0</v>
      </c>
      <c r="T146" s="2">
        <f ca="1">IFERROR(__xludf.DUMMYFUNCTION("""COMPUTED_VALUE"""),0)</f>
        <v>0</v>
      </c>
      <c r="U146" s="2">
        <f ca="1">IFERROR(__xludf.DUMMYFUNCTION("""COMPUTED_VALUE"""),0)</f>
        <v>0</v>
      </c>
      <c r="V146" s="2">
        <f ca="1">IFERROR(__xludf.DUMMYFUNCTION("""COMPUTED_VALUE"""),0)</f>
        <v>0</v>
      </c>
      <c r="W146" s="2">
        <f ca="1">IFERROR(__xludf.DUMMYFUNCTION("""COMPUTED_VALUE"""),0)</f>
        <v>0</v>
      </c>
      <c r="X146" s="2">
        <f ca="1">IFERROR(__xludf.DUMMYFUNCTION("""COMPUTED_VALUE"""),0)</f>
        <v>0</v>
      </c>
      <c r="Y146" s="2">
        <f ca="1">IFERROR(__xludf.DUMMYFUNCTION("""COMPUTED_VALUE"""),0)</f>
        <v>0</v>
      </c>
      <c r="Z146" s="2">
        <f ca="1">IFERROR(__xludf.DUMMYFUNCTION("""COMPUTED_VALUE"""),0)</f>
        <v>0</v>
      </c>
      <c r="AA146" s="2">
        <f ca="1">IFERROR(__xludf.DUMMYFUNCTION("""COMPUTED_VALUE"""),0)</f>
        <v>0</v>
      </c>
      <c r="AB146" s="2">
        <f ca="1">IFERROR(__xludf.DUMMYFUNCTION("""COMPUTED_VALUE"""),0)</f>
        <v>0</v>
      </c>
      <c r="AC146" s="2">
        <f ca="1">IFERROR(__xludf.DUMMYFUNCTION("""COMPUTED_VALUE"""),0)</f>
        <v>0</v>
      </c>
      <c r="AD146" s="2">
        <f ca="1">IFERROR(__xludf.DUMMYFUNCTION("""COMPUTED_VALUE"""),0)</f>
        <v>0</v>
      </c>
      <c r="AE146" s="2">
        <f ca="1">IFERROR(__xludf.DUMMYFUNCTION("""COMPUTED_VALUE"""),0)</f>
        <v>0</v>
      </c>
      <c r="AF146" s="2">
        <f ca="1">IFERROR(__xludf.DUMMYFUNCTION("""COMPUTED_VALUE"""),0)</f>
        <v>0</v>
      </c>
      <c r="AG146" s="2">
        <f ca="1">IFERROR(__xludf.DUMMYFUNCTION("""COMPUTED_VALUE"""),0)</f>
        <v>0</v>
      </c>
      <c r="AH146" s="2">
        <f ca="1">IFERROR(__xludf.DUMMYFUNCTION("""COMPUTED_VALUE"""),0)</f>
        <v>0</v>
      </c>
      <c r="AI146" s="2">
        <f ca="1">IFERROR(__xludf.DUMMYFUNCTION("""COMPUTED_VALUE"""),0)</f>
        <v>0</v>
      </c>
      <c r="AJ146" s="2">
        <f ca="1">IFERROR(__xludf.DUMMYFUNCTION("""COMPUTED_VALUE"""),0)</f>
        <v>0</v>
      </c>
      <c r="AK146" s="2">
        <f ca="1">IFERROR(__xludf.DUMMYFUNCTION("""COMPUTED_VALUE"""),0)</f>
        <v>0</v>
      </c>
      <c r="AL146" s="2">
        <f ca="1">IFERROR(__xludf.DUMMYFUNCTION("""COMPUTED_VALUE"""),0)</f>
        <v>0</v>
      </c>
      <c r="AM146" s="2">
        <f ca="1">IFERROR(__xludf.DUMMYFUNCTION("""COMPUTED_VALUE"""),0)</f>
        <v>0</v>
      </c>
      <c r="AN146" s="2">
        <f ca="1">IFERROR(__xludf.DUMMYFUNCTION("""COMPUTED_VALUE"""),0)</f>
        <v>0</v>
      </c>
      <c r="AO146" s="2">
        <f ca="1">IFERROR(__xludf.DUMMYFUNCTION("""COMPUTED_VALUE"""),0)</f>
        <v>0</v>
      </c>
      <c r="AP146" s="2">
        <f ca="1">IFERROR(__xludf.DUMMYFUNCTION("""COMPUTED_VALUE"""),0)</f>
        <v>0</v>
      </c>
      <c r="AQ146" s="2">
        <f ca="1">IFERROR(__xludf.DUMMYFUNCTION("""COMPUTED_VALUE"""),0)</f>
        <v>0</v>
      </c>
      <c r="AR146" s="2">
        <f ca="1">IFERROR(__xludf.DUMMYFUNCTION("""COMPUTED_VALUE"""),0)</f>
        <v>0</v>
      </c>
      <c r="AS146" s="2">
        <f ca="1">IFERROR(__xludf.DUMMYFUNCTION("""COMPUTED_VALUE"""),0)</f>
        <v>0</v>
      </c>
      <c r="AT146" s="2">
        <f ca="1">IFERROR(__xludf.DUMMYFUNCTION("""COMPUTED_VALUE"""),0)</f>
        <v>0</v>
      </c>
      <c r="AU146" s="2">
        <f ca="1">IFERROR(__xludf.DUMMYFUNCTION("""COMPUTED_VALUE"""),0)</f>
        <v>0</v>
      </c>
    </row>
    <row r="147" spans="1:47" ht="12.5" x14ac:dyDescent="0.25">
      <c r="A147" s="2" t="str">
        <f ca="1">IFERROR(__xludf.DUMMYFUNCTION("""COMPUTED_VALUE"""),"Berkeley, CA")</f>
        <v>Berkeley, CA</v>
      </c>
      <c r="B147" s="2" t="str">
        <f ca="1">IFERROR(__xludf.DUMMYFUNCTION("""COMPUTED_VALUE"""),"US")</f>
        <v>US</v>
      </c>
      <c r="C147" s="2">
        <f ca="1">IFERROR(__xludf.DUMMYFUNCTION("""COMPUTED_VALUE"""),37.8715)</f>
        <v>37.871499999999997</v>
      </c>
      <c r="D147" s="2">
        <f ca="1">IFERROR(__xludf.DUMMYFUNCTION("""COMPUTED_VALUE"""),-122.273)</f>
        <v>-122.273</v>
      </c>
      <c r="E147" s="2">
        <f ca="1">IFERROR(__xludf.DUMMYFUNCTION("""COMPUTED_VALUE"""),0)</f>
        <v>0</v>
      </c>
      <c r="F147" s="2">
        <f ca="1">IFERROR(__xludf.DUMMYFUNCTION("""COMPUTED_VALUE"""),0)</f>
        <v>0</v>
      </c>
      <c r="G147" s="2">
        <f ca="1">IFERROR(__xludf.DUMMYFUNCTION("""COMPUTED_VALUE"""),0)</f>
        <v>0</v>
      </c>
      <c r="H147" s="2">
        <f ca="1">IFERROR(__xludf.DUMMYFUNCTION("""COMPUTED_VALUE"""),0)</f>
        <v>0</v>
      </c>
      <c r="I147" s="2">
        <f ca="1">IFERROR(__xludf.DUMMYFUNCTION("""COMPUTED_VALUE"""),0)</f>
        <v>0</v>
      </c>
      <c r="J147" s="2">
        <f ca="1">IFERROR(__xludf.DUMMYFUNCTION("""COMPUTED_VALUE"""),0)</f>
        <v>0</v>
      </c>
      <c r="K147" s="2">
        <f ca="1">IFERROR(__xludf.DUMMYFUNCTION("""COMPUTED_VALUE"""),0)</f>
        <v>0</v>
      </c>
      <c r="L147" s="2">
        <f ca="1">IFERROR(__xludf.DUMMYFUNCTION("""COMPUTED_VALUE"""),0)</f>
        <v>0</v>
      </c>
      <c r="M147" s="2">
        <f ca="1">IFERROR(__xludf.DUMMYFUNCTION("""COMPUTED_VALUE"""),0)</f>
        <v>0</v>
      </c>
      <c r="N147" s="2">
        <f ca="1">IFERROR(__xludf.DUMMYFUNCTION("""COMPUTED_VALUE"""),0)</f>
        <v>0</v>
      </c>
      <c r="O147" s="2">
        <f ca="1">IFERROR(__xludf.DUMMYFUNCTION("""COMPUTED_VALUE"""),0)</f>
        <v>0</v>
      </c>
      <c r="P147" s="2">
        <f ca="1">IFERROR(__xludf.DUMMYFUNCTION("""COMPUTED_VALUE"""),0)</f>
        <v>0</v>
      </c>
      <c r="Q147" s="2">
        <f ca="1">IFERROR(__xludf.DUMMYFUNCTION("""COMPUTED_VALUE"""),0)</f>
        <v>0</v>
      </c>
      <c r="R147" s="2">
        <f ca="1">IFERROR(__xludf.DUMMYFUNCTION("""COMPUTED_VALUE"""),0)</f>
        <v>0</v>
      </c>
      <c r="S147" s="2">
        <f ca="1">IFERROR(__xludf.DUMMYFUNCTION("""COMPUTED_VALUE"""),0)</f>
        <v>0</v>
      </c>
      <c r="T147" s="2">
        <f ca="1">IFERROR(__xludf.DUMMYFUNCTION("""COMPUTED_VALUE"""),0)</f>
        <v>0</v>
      </c>
      <c r="U147" s="2">
        <f ca="1">IFERROR(__xludf.DUMMYFUNCTION("""COMPUTED_VALUE"""),0)</f>
        <v>0</v>
      </c>
      <c r="V147" s="2">
        <f ca="1">IFERROR(__xludf.DUMMYFUNCTION("""COMPUTED_VALUE"""),0)</f>
        <v>0</v>
      </c>
      <c r="W147" s="2">
        <f ca="1">IFERROR(__xludf.DUMMYFUNCTION("""COMPUTED_VALUE"""),0)</f>
        <v>0</v>
      </c>
      <c r="X147" s="2">
        <f ca="1">IFERROR(__xludf.DUMMYFUNCTION("""COMPUTED_VALUE"""),0)</f>
        <v>0</v>
      </c>
      <c r="Y147" s="2">
        <f ca="1">IFERROR(__xludf.DUMMYFUNCTION("""COMPUTED_VALUE"""),0)</f>
        <v>0</v>
      </c>
      <c r="Z147" s="2">
        <f ca="1">IFERROR(__xludf.DUMMYFUNCTION("""COMPUTED_VALUE"""),0)</f>
        <v>0</v>
      </c>
      <c r="AA147" s="2">
        <f ca="1">IFERROR(__xludf.DUMMYFUNCTION("""COMPUTED_VALUE"""),0)</f>
        <v>0</v>
      </c>
      <c r="AB147" s="2">
        <f ca="1">IFERROR(__xludf.DUMMYFUNCTION("""COMPUTED_VALUE"""),0)</f>
        <v>0</v>
      </c>
      <c r="AC147" s="2">
        <f ca="1">IFERROR(__xludf.DUMMYFUNCTION("""COMPUTED_VALUE"""),0)</f>
        <v>0</v>
      </c>
      <c r="AD147" s="2">
        <f ca="1">IFERROR(__xludf.DUMMYFUNCTION("""COMPUTED_VALUE"""),0)</f>
        <v>0</v>
      </c>
      <c r="AE147" s="2">
        <f ca="1">IFERROR(__xludf.DUMMYFUNCTION("""COMPUTED_VALUE"""),0)</f>
        <v>0</v>
      </c>
      <c r="AF147" s="2">
        <f ca="1">IFERROR(__xludf.DUMMYFUNCTION("""COMPUTED_VALUE"""),0)</f>
        <v>0</v>
      </c>
      <c r="AG147" s="2">
        <f ca="1">IFERROR(__xludf.DUMMYFUNCTION("""COMPUTED_VALUE"""),0)</f>
        <v>0</v>
      </c>
      <c r="AH147" s="2">
        <f ca="1">IFERROR(__xludf.DUMMYFUNCTION("""COMPUTED_VALUE"""),0)</f>
        <v>0</v>
      </c>
      <c r="AI147" s="2">
        <f ca="1">IFERROR(__xludf.DUMMYFUNCTION("""COMPUTED_VALUE"""),0)</f>
        <v>0</v>
      </c>
      <c r="AJ147" s="2">
        <f ca="1">IFERROR(__xludf.DUMMYFUNCTION("""COMPUTED_VALUE"""),0)</f>
        <v>0</v>
      </c>
      <c r="AK147" s="2">
        <f ca="1">IFERROR(__xludf.DUMMYFUNCTION("""COMPUTED_VALUE"""),0)</f>
        <v>0</v>
      </c>
      <c r="AL147" s="2">
        <f ca="1">IFERROR(__xludf.DUMMYFUNCTION("""COMPUTED_VALUE"""),0)</f>
        <v>0</v>
      </c>
      <c r="AM147" s="2">
        <f ca="1">IFERROR(__xludf.DUMMYFUNCTION("""COMPUTED_VALUE"""),0)</f>
        <v>0</v>
      </c>
      <c r="AN147" s="2">
        <f ca="1">IFERROR(__xludf.DUMMYFUNCTION("""COMPUTED_VALUE"""),0)</f>
        <v>0</v>
      </c>
      <c r="AO147" s="2">
        <f ca="1">IFERROR(__xludf.DUMMYFUNCTION("""COMPUTED_VALUE"""),0)</f>
        <v>0</v>
      </c>
      <c r="AP147" s="2">
        <f ca="1">IFERROR(__xludf.DUMMYFUNCTION("""COMPUTED_VALUE"""),0)</f>
        <v>0</v>
      </c>
      <c r="AQ147" s="2">
        <f ca="1">IFERROR(__xludf.DUMMYFUNCTION("""COMPUTED_VALUE"""),0)</f>
        <v>0</v>
      </c>
      <c r="AR147" s="2">
        <f ca="1">IFERROR(__xludf.DUMMYFUNCTION("""COMPUTED_VALUE"""),0)</f>
        <v>0</v>
      </c>
      <c r="AS147" s="2">
        <f ca="1">IFERROR(__xludf.DUMMYFUNCTION("""COMPUTED_VALUE"""),0)</f>
        <v>0</v>
      </c>
      <c r="AT147" s="2">
        <f ca="1">IFERROR(__xludf.DUMMYFUNCTION("""COMPUTED_VALUE"""),0)</f>
        <v>0</v>
      </c>
      <c r="AU147" s="2">
        <f ca="1">IFERROR(__xludf.DUMMYFUNCTION("""COMPUTED_VALUE"""),0)</f>
        <v>0</v>
      </c>
    </row>
    <row r="148" spans="1:47" ht="12.5" x14ac:dyDescent="0.25">
      <c r="A148" s="2" t="str">
        <f ca="1">IFERROR(__xludf.DUMMYFUNCTION("""COMPUTED_VALUE"""),"Maricopa County, AZ")</f>
        <v>Maricopa County, AZ</v>
      </c>
      <c r="B148" s="2" t="str">
        <f ca="1">IFERROR(__xludf.DUMMYFUNCTION("""COMPUTED_VALUE"""),"US")</f>
        <v>US</v>
      </c>
      <c r="C148" s="2">
        <f ca="1">IFERROR(__xludf.DUMMYFUNCTION("""COMPUTED_VALUE"""),33.2918)</f>
        <v>33.291800000000002</v>
      </c>
      <c r="D148" s="2">
        <f ca="1">IFERROR(__xludf.DUMMYFUNCTION("""COMPUTED_VALUE"""),-112.4291)</f>
        <v>-112.42910000000001</v>
      </c>
      <c r="E148" s="2">
        <f ca="1">IFERROR(__xludf.DUMMYFUNCTION("""COMPUTED_VALUE"""),0)</f>
        <v>0</v>
      </c>
      <c r="F148" s="2">
        <f ca="1">IFERROR(__xludf.DUMMYFUNCTION("""COMPUTED_VALUE"""),0)</f>
        <v>0</v>
      </c>
      <c r="G148" s="2">
        <f ca="1">IFERROR(__xludf.DUMMYFUNCTION("""COMPUTED_VALUE"""),0)</f>
        <v>0</v>
      </c>
      <c r="H148" s="2">
        <f ca="1">IFERROR(__xludf.DUMMYFUNCTION("""COMPUTED_VALUE"""),0)</f>
        <v>0</v>
      </c>
      <c r="I148" s="2">
        <f ca="1">IFERROR(__xludf.DUMMYFUNCTION("""COMPUTED_VALUE"""),0)</f>
        <v>0</v>
      </c>
      <c r="J148" s="2">
        <f ca="1">IFERROR(__xludf.DUMMYFUNCTION("""COMPUTED_VALUE"""),0)</f>
        <v>0</v>
      </c>
      <c r="K148" s="2">
        <f ca="1">IFERROR(__xludf.DUMMYFUNCTION("""COMPUTED_VALUE"""),0)</f>
        <v>0</v>
      </c>
      <c r="L148" s="2">
        <f ca="1">IFERROR(__xludf.DUMMYFUNCTION("""COMPUTED_VALUE"""),0)</f>
        <v>0</v>
      </c>
      <c r="M148" s="2">
        <f ca="1">IFERROR(__xludf.DUMMYFUNCTION("""COMPUTED_VALUE"""),0)</f>
        <v>0</v>
      </c>
      <c r="N148" s="2">
        <f ca="1">IFERROR(__xludf.DUMMYFUNCTION("""COMPUTED_VALUE"""),0)</f>
        <v>0</v>
      </c>
      <c r="O148" s="2">
        <f ca="1">IFERROR(__xludf.DUMMYFUNCTION("""COMPUTED_VALUE"""),0)</f>
        <v>0</v>
      </c>
      <c r="P148" s="2">
        <f ca="1">IFERROR(__xludf.DUMMYFUNCTION("""COMPUTED_VALUE"""),0)</f>
        <v>0</v>
      </c>
      <c r="Q148" s="2">
        <f ca="1">IFERROR(__xludf.DUMMYFUNCTION("""COMPUTED_VALUE"""),0)</f>
        <v>0</v>
      </c>
      <c r="R148" s="2">
        <f ca="1">IFERROR(__xludf.DUMMYFUNCTION("""COMPUTED_VALUE"""),0)</f>
        <v>0</v>
      </c>
      <c r="S148" s="2">
        <f ca="1">IFERROR(__xludf.DUMMYFUNCTION("""COMPUTED_VALUE"""),0)</f>
        <v>0</v>
      </c>
      <c r="T148" s="2">
        <f ca="1">IFERROR(__xludf.DUMMYFUNCTION("""COMPUTED_VALUE"""),0)</f>
        <v>0</v>
      </c>
      <c r="U148" s="2">
        <f ca="1">IFERROR(__xludf.DUMMYFUNCTION("""COMPUTED_VALUE"""),0)</f>
        <v>0</v>
      </c>
      <c r="V148" s="2">
        <f ca="1">IFERROR(__xludf.DUMMYFUNCTION("""COMPUTED_VALUE"""),0)</f>
        <v>0</v>
      </c>
      <c r="W148" s="2">
        <f ca="1">IFERROR(__xludf.DUMMYFUNCTION("""COMPUTED_VALUE"""),0)</f>
        <v>0</v>
      </c>
      <c r="X148" s="2">
        <f ca="1">IFERROR(__xludf.DUMMYFUNCTION("""COMPUTED_VALUE"""),0)</f>
        <v>0</v>
      </c>
      <c r="Y148" s="2">
        <f ca="1">IFERROR(__xludf.DUMMYFUNCTION("""COMPUTED_VALUE"""),0)</f>
        <v>0</v>
      </c>
      <c r="Z148" s="2">
        <f ca="1">IFERROR(__xludf.DUMMYFUNCTION("""COMPUTED_VALUE"""),0)</f>
        <v>0</v>
      </c>
      <c r="AA148" s="2">
        <f ca="1">IFERROR(__xludf.DUMMYFUNCTION("""COMPUTED_VALUE"""),0)</f>
        <v>0</v>
      </c>
      <c r="AB148" s="2">
        <f ca="1">IFERROR(__xludf.DUMMYFUNCTION("""COMPUTED_VALUE"""),0)</f>
        <v>0</v>
      </c>
      <c r="AC148" s="2">
        <f ca="1">IFERROR(__xludf.DUMMYFUNCTION("""COMPUTED_VALUE"""),0)</f>
        <v>0</v>
      </c>
      <c r="AD148" s="2">
        <f ca="1">IFERROR(__xludf.DUMMYFUNCTION("""COMPUTED_VALUE"""),0)</f>
        <v>0</v>
      </c>
      <c r="AE148" s="2">
        <f ca="1">IFERROR(__xludf.DUMMYFUNCTION("""COMPUTED_VALUE"""),0)</f>
        <v>0</v>
      </c>
      <c r="AF148" s="2">
        <f ca="1">IFERROR(__xludf.DUMMYFUNCTION("""COMPUTED_VALUE"""),0)</f>
        <v>0</v>
      </c>
      <c r="AG148" s="2">
        <f ca="1">IFERROR(__xludf.DUMMYFUNCTION("""COMPUTED_VALUE"""),0)</f>
        <v>0</v>
      </c>
      <c r="AH148" s="2">
        <f ca="1">IFERROR(__xludf.DUMMYFUNCTION("""COMPUTED_VALUE"""),0)</f>
        <v>0</v>
      </c>
      <c r="AI148" s="2">
        <f ca="1">IFERROR(__xludf.DUMMYFUNCTION("""COMPUTED_VALUE"""),0)</f>
        <v>0</v>
      </c>
      <c r="AJ148" s="2">
        <f ca="1">IFERROR(__xludf.DUMMYFUNCTION("""COMPUTED_VALUE"""),0)</f>
        <v>0</v>
      </c>
      <c r="AK148" s="2">
        <f ca="1">IFERROR(__xludf.DUMMYFUNCTION("""COMPUTED_VALUE"""),0)</f>
        <v>0</v>
      </c>
      <c r="AL148" s="2">
        <f ca="1">IFERROR(__xludf.DUMMYFUNCTION("""COMPUTED_VALUE"""),0)</f>
        <v>0</v>
      </c>
      <c r="AM148" s="2">
        <f ca="1">IFERROR(__xludf.DUMMYFUNCTION("""COMPUTED_VALUE"""),0)</f>
        <v>0</v>
      </c>
      <c r="AN148" s="2">
        <f ca="1">IFERROR(__xludf.DUMMYFUNCTION("""COMPUTED_VALUE"""),0)</f>
        <v>0</v>
      </c>
      <c r="AO148" s="2">
        <f ca="1">IFERROR(__xludf.DUMMYFUNCTION("""COMPUTED_VALUE"""),0)</f>
        <v>0</v>
      </c>
      <c r="AP148" s="2">
        <f ca="1">IFERROR(__xludf.DUMMYFUNCTION("""COMPUTED_VALUE"""),0)</f>
        <v>0</v>
      </c>
      <c r="AQ148" s="2">
        <f ca="1">IFERROR(__xludf.DUMMYFUNCTION("""COMPUTED_VALUE"""),0)</f>
        <v>0</v>
      </c>
      <c r="AR148" s="2">
        <f ca="1">IFERROR(__xludf.DUMMYFUNCTION("""COMPUTED_VALUE"""),0)</f>
        <v>0</v>
      </c>
      <c r="AS148" s="2">
        <f ca="1">IFERROR(__xludf.DUMMYFUNCTION("""COMPUTED_VALUE"""),0)</f>
        <v>0</v>
      </c>
      <c r="AT148" s="2">
        <f ca="1">IFERROR(__xludf.DUMMYFUNCTION("""COMPUTED_VALUE"""),0)</f>
        <v>0</v>
      </c>
      <c r="AU148" s="2">
        <f ca="1">IFERROR(__xludf.DUMMYFUNCTION("""COMPUTED_VALUE"""),0)</f>
        <v>0</v>
      </c>
    </row>
    <row r="149" spans="1:47" ht="12.5" x14ac:dyDescent="0.25">
      <c r="A149" s="2" t="str">
        <f ca="1">IFERROR(__xludf.DUMMYFUNCTION("""COMPUTED_VALUE"""),"Wake County, NC")</f>
        <v>Wake County, NC</v>
      </c>
      <c r="B149" s="2" t="str">
        <f ca="1">IFERROR(__xludf.DUMMYFUNCTION("""COMPUTED_VALUE"""),"US")</f>
        <v>US</v>
      </c>
      <c r="C149" s="2">
        <f ca="1">IFERROR(__xludf.DUMMYFUNCTION("""COMPUTED_VALUE"""),35.8032)</f>
        <v>35.803199999999997</v>
      </c>
      <c r="D149" s="2">
        <f ca="1">IFERROR(__xludf.DUMMYFUNCTION("""COMPUTED_VALUE"""),-78.5661)</f>
        <v>-78.566100000000006</v>
      </c>
      <c r="E149" s="2">
        <f ca="1">IFERROR(__xludf.DUMMYFUNCTION("""COMPUTED_VALUE"""),0)</f>
        <v>0</v>
      </c>
      <c r="F149" s="2">
        <f ca="1">IFERROR(__xludf.DUMMYFUNCTION("""COMPUTED_VALUE"""),0)</f>
        <v>0</v>
      </c>
      <c r="G149" s="2">
        <f ca="1">IFERROR(__xludf.DUMMYFUNCTION("""COMPUTED_VALUE"""),0)</f>
        <v>0</v>
      </c>
      <c r="H149" s="2">
        <f ca="1">IFERROR(__xludf.DUMMYFUNCTION("""COMPUTED_VALUE"""),0)</f>
        <v>0</v>
      </c>
      <c r="I149" s="2">
        <f ca="1">IFERROR(__xludf.DUMMYFUNCTION("""COMPUTED_VALUE"""),0)</f>
        <v>0</v>
      </c>
      <c r="J149" s="2">
        <f ca="1">IFERROR(__xludf.DUMMYFUNCTION("""COMPUTED_VALUE"""),0)</f>
        <v>0</v>
      </c>
      <c r="K149" s="2">
        <f ca="1">IFERROR(__xludf.DUMMYFUNCTION("""COMPUTED_VALUE"""),0)</f>
        <v>0</v>
      </c>
      <c r="L149" s="2">
        <f ca="1">IFERROR(__xludf.DUMMYFUNCTION("""COMPUTED_VALUE"""),0)</f>
        <v>0</v>
      </c>
      <c r="M149" s="2">
        <f ca="1">IFERROR(__xludf.DUMMYFUNCTION("""COMPUTED_VALUE"""),0)</f>
        <v>0</v>
      </c>
      <c r="N149" s="2">
        <f ca="1">IFERROR(__xludf.DUMMYFUNCTION("""COMPUTED_VALUE"""),0)</f>
        <v>0</v>
      </c>
      <c r="O149" s="2">
        <f ca="1">IFERROR(__xludf.DUMMYFUNCTION("""COMPUTED_VALUE"""),0)</f>
        <v>0</v>
      </c>
      <c r="P149" s="2">
        <f ca="1">IFERROR(__xludf.DUMMYFUNCTION("""COMPUTED_VALUE"""),0)</f>
        <v>0</v>
      </c>
      <c r="Q149" s="2">
        <f ca="1">IFERROR(__xludf.DUMMYFUNCTION("""COMPUTED_VALUE"""),0)</f>
        <v>0</v>
      </c>
      <c r="R149" s="2">
        <f ca="1">IFERROR(__xludf.DUMMYFUNCTION("""COMPUTED_VALUE"""),0)</f>
        <v>0</v>
      </c>
      <c r="S149" s="2">
        <f ca="1">IFERROR(__xludf.DUMMYFUNCTION("""COMPUTED_VALUE"""),0)</f>
        <v>0</v>
      </c>
      <c r="T149" s="2">
        <f ca="1">IFERROR(__xludf.DUMMYFUNCTION("""COMPUTED_VALUE"""),0)</f>
        <v>0</v>
      </c>
      <c r="U149" s="2">
        <f ca="1">IFERROR(__xludf.DUMMYFUNCTION("""COMPUTED_VALUE"""),0)</f>
        <v>0</v>
      </c>
      <c r="V149" s="2">
        <f ca="1">IFERROR(__xludf.DUMMYFUNCTION("""COMPUTED_VALUE"""),0)</f>
        <v>0</v>
      </c>
      <c r="W149" s="2">
        <f ca="1">IFERROR(__xludf.DUMMYFUNCTION("""COMPUTED_VALUE"""),0)</f>
        <v>0</v>
      </c>
      <c r="X149" s="2">
        <f ca="1">IFERROR(__xludf.DUMMYFUNCTION("""COMPUTED_VALUE"""),0)</f>
        <v>0</v>
      </c>
      <c r="Y149" s="2">
        <f ca="1">IFERROR(__xludf.DUMMYFUNCTION("""COMPUTED_VALUE"""),0)</f>
        <v>0</v>
      </c>
      <c r="Z149" s="2">
        <f ca="1">IFERROR(__xludf.DUMMYFUNCTION("""COMPUTED_VALUE"""),0)</f>
        <v>0</v>
      </c>
      <c r="AA149" s="2">
        <f ca="1">IFERROR(__xludf.DUMMYFUNCTION("""COMPUTED_VALUE"""),0)</f>
        <v>0</v>
      </c>
      <c r="AB149" s="2">
        <f ca="1">IFERROR(__xludf.DUMMYFUNCTION("""COMPUTED_VALUE"""),0)</f>
        <v>0</v>
      </c>
      <c r="AC149" s="2">
        <f ca="1">IFERROR(__xludf.DUMMYFUNCTION("""COMPUTED_VALUE"""),0)</f>
        <v>0</v>
      </c>
      <c r="AD149" s="2">
        <f ca="1">IFERROR(__xludf.DUMMYFUNCTION("""COMPUTED_VALUE"""),0)</f>
        <v>0</v>
      </c>
      <c r="AE149" s="2">
        <f ca="1">IFERROR(__xludf.DUMMYFUNCTION("""COMPUTED_VALUE"""),0)</f>
        <v>0</v>
      </c>
      <c r="AF149" s="2">
        <f ca="1">IFERROR(__xludf.DUMMYFUNCTION("""COMPUTED_VALUE"""),0)</f>
        <v>0</v>
      </c>
      <c r="AG149" s="2">
        <f ca="1">IFERROR(__xludf.DUMMYFUNCTION("""COMPUTED_VALUE"""),0)</f>
        <v>0</v>
      </c>
      <c r="AH149" s="2">
        <f ca="1">IFERROR(__xludf.DUMMYFUNCTION("""COMPUTED_VALUE"""),0)</f>
        <v>0</v>
      </c>
      <c r="AI149" s="2">
        <f ca="1">IFERROR(__xludf.DUMMYFUNCTION("""COMPUTED_VALUE"""),0)</f>
        <v>0</v>
      </c>
      <c r="AJ149" s="2">
        <f ca="1">IFERROR(__xludf.DUMMYFUNCTION("""COMPUTED_VALUE"""),0)</f>
        <v>0</v>
      </c>
      <c r="AK149" s="2">
        <f ca="1">IFERROR(__xludf.DUMMYFUNCTION("""COMPUTED_VALUE"""),0)</f>
        <v>0</v>
      </c>
      <c r="AL149" s="2">
        <f ca="1">IFERROR(__xludf.DUMMYFUNCTION("""COMPUTED_VALUE"""),0)</f>
        <v>0</v>
      </c>
      <c r="AM149" s="2">
        <f ca="1">IFERROR(__xludf.DUMMYFUNCTION("""COMPUTED_VALUE"""),0)</f>
        <v>0</v>
      </c>
      <c r="AN149" s="2">
        <f ca="1">IFERROR(__xludf.DUMMYFUNCTION("""COMPUTED_VALUE"""),0)</f>
        <v>0</v>
      </c>
      <c r="AO149" s="2">
        <f ca="1">IFERROR(__xludf.DUMMYFUNCTION("""COMPUTED_VALUE"""),0)</f>
        <v>0</v>
      </c>
      <c r="AP149" s="2">
        <f ca="1">IFERROR(__xludf.DUMMYFUNCTION("""COMPUTED_VALUE"""),0)</f>
        <v>0</v>
      </c>
      <c r="AQ149" s="2">
        <f ca="1">IFERROR(__xludf.DUMMYFUNCTION("""COMPUTED_VALUE"""),0)</f>
        <v>0</v>
      </c>
      <c r="AR149" s="2">
        <f ca="1">IFERROR(__xludf.DUMMYFUNCTION("""COMPUTED_VALUE"""),0)</f>
        <v>0</v>
      </c>
      <c r="AS149" s="2">
        <f ca="1">IFERROR(__xludf.DUMMYFUNCTION("""COMPUTED_VALUE"""),0)</f>
        <v>0</v>
      </c>
      <c r="AT149" s="2">
        <f ca="1">IFERROR(__xludf.DUMMYFUNCTION("""COMPUTED_VALUE"""),0)</f>
        <v>0</v>
      </c>
      <c r="AU149" s="2">
        <f ca="1">IFERROR(__xludf.DUMMYFUNCTION("""COMPUTED_VALUE"""),0)</f>
        <v>0</v>
      </c>
    </row>
    <row r="150" spans="1:47" ht="12.5" x14ac:dyDescent="0.25">
      <c r="A150" s="2" t="str">
        <f ca="1">IFERROR(__xludf.DUMMYFUNCTION("""COMPUTED_VALUE"""),"Westchester County, NY")</f>
        <v>Westchester County, NY</v>
      </c>
      <c r="B150" s="2" t="str">
        <f ca="1">IFERROR(__xludf.DUMMYFUNCTION("""COMPUTED_VALUE"""),"US")</f>
        <v>US</v>
      </c>
      <c r="C150" s="2">
        <f ca="1">IFERROR(__xludf.DUMMYFUNCTION("""COMPUTED_VALUE"""),41.122)</f>
        <v>41.122</v>
      </c>
      <c r="D150" s="2">
        <f ca="1">IFERROR(__xludf.DUMMYFUNCTION("""COMPUTED_VALUE"""),-73.7949)</f>
        <v>-73.794899999999998</v>
      </c>
      <c r="E150" s="2">
        <f ca="1">IFERROR(__xludf.DUMMYFUNCTION("""COMPUTED_VALUE"""),0)</f>
        <v>0</v>
      </c>
      <c r="F150" s="2">
        <f ca="1">IFERROR(__xludf.DUMMYFUNCTION("""COMPUTED_VALUE"""),0)</f>
        <v>0</v>
      </c>
      <c r="G150" s="2">
        <f ca="1">IFERROR(__xludf.DUMMYFUNCTION("""COMPUTED_VALUE"""),0)</f>
        <v>0</v>
      </c>
      <c r="H150" s="2">
        <f ca="1">IFERROR(__xludf.DUMMYFUNCTION("""COMPUTED_VALUE"""),0)</f>
        <v>0</v>
      </c>
      <c r="I150" s="2">
        <f ca="1">IFERROR(__xludf.DUMMYFUNCTION("""COMPUTED_VALUE"""),0)</f>
        <v>0</v>
      </c>
      <c r="J150" s="2">
        <f ca="1">IFERROR(__xludf.DUMMYFUNCTION("""COMPUTED_VALUE"""),0)</f>
        <v>0</v>
      </c>
      <c r="K150" s="2">
        <f ca="1">IFERROR(__xludf.DUMMYFUNCTION("""COMPUTED_VALUE"""),0)</f>
        <v>0</v>
      </c>
      <c r="L150" s="2">
        <f ca="1">IFERROR(__xludf.DUMMYFUNCTION("""COMPUTED_VALUE"""),0)</f>
        <v>0</v>
      </c>
      <c r="M150" s="2">
        <f ca="1">IFERROR(__xludf.DUMMYFUNCTION("""COMPUTED_VALUE"""),0)</f>
        <v>0</v>
      </c>
      <c r="N150" s="2">
        <f ca="1">IFERROR(__xludf.DUMMYFUNCTION("""COMPUTED_VALUE"""),0)</f>
        <v>0</v>
      </c>
      <c r="O150" s="2">
        <f ca="1">IFERROR(__xludf.DUMMYFUNCTION("""COMPUTED_VALUE"""),0)</f>
        <v>0</v>
      </c>
      <c r="P150" s="2">
        <f ca="1">IFERROR(__xludf.DUMMYFUNCTION("""COMPUTED_VALUE"""),0)</f>
        <v>0</v>
      </c>
      <c r="Q150" s="2">
        <f ca="1">IFERROR(__xludf.DUMMYFUNCTION("""COMPUTED_VALUE"""),0)</f>
        <v>0</v>
      </c>
      <c r="R150" s="2">
        <f ca="1">IFERROR(__xludf.DUMMYFUNCTION("""COMPUTED_VALUE"""),0)</f>
        <v>0</v>
      </c>
      <c r="S150" s="2">
        <f ca="1">IFERROR(__xludf.DUMMYFUNCTION("""COMPUTED_VALUE"""),0)</f>
        <v>0</v>
      </c>
      <c r="T150" s="2">
        <f ca="1">IFERROR(__xludf.DUMMYFUNCTION("""COMPUTED_VALUE"""),0)</f>
        <v>0</v>
      </c>
      <c r="U150" s="2">
        <f ca="1">IFERROR(__xludf.DUMMYFUNCTION("""COMPUTED_VALUE"""),0)</f>
        <v>0</v>
      </c>
      <c r="V150" s="2">
        <f ca="1">IFERROR(__xludf.DUMMYFUNCTION("""COMPUTED_VALUE"""),0)</f>
        <v>0</v>
      </c>
      <c r="W150" s="2">
        <f ca="1">IFERROR(__xludf.DUMMYFUNCTION("""COMPUTED_VALUE"""),0)</f>
        <v>0</v>
      </c>
      <c r="X150" s="2">
        <f ca="1">IFERROR(__xludf.DUMMYFUNCTION("""COMPUTED_VALUE"""),0)</f>
        <v>0</v>
      </c>
      <c r="Y150" s="2">
        <f ca="1">IFERROR(__xludf.DUMMYFUNCTION("""COMPUTED_VALUE"""),0)</f>
        <v>0</v>
      </c>
      <c r="Z150" s="2">
        <f ca="1">IFERROR(__xludf.DUMMYFUNCTION("""COMPUTED_VALUE"""),0)</f>
        <v>0</v>
      </c>
      <c r="AA150" s="2">
        <f ca="1">IFERROR(__xludf.DUMMYFUNCTION("""COMPUTED_VALUE"""),0)</f>
        <v>0</v>
      </c>
      <c r="AB150" s="2">
        <f ca="1">IFERROR(__xludf.DUMMYFUNCTION("""COMPUTED_VALUE"""),0)</f>
        <v>0</v>
      </c>
      <c r="AC150" s="2">
        <f ca="1">IFERROR(__xludf.DUMMYFUNCTION("""COMPUTED_VALUE"""),0)</f>
        <v>0</v>
      </c>
      <c r="AD150" s="2">
        <f ca="1">IFERROR(__xludf.DUMMYFUNCTION("""COMPUTED_VALUE"""),0)</f>
        <v>0</v>
      </c>
      <c r="AE150" s="2">
        <f ca="1">IFERROR(__xludf.DUMMYFUNCTION("""COMPUTED_VALUE"""),0)</f>
        <v>0</v>
      </c>
      <c r="AF150" s="2">
        <f ca="1">IFERROR(__xludf.DUMMYFUNCTION("""COMPUTED_VALUE"""),0)</f>
        <v>0</v>
      </c>
      <c r="AG150" s="2">
        <f ca="1">IFERROR(__xludf.DUMMYFUNCTION("""COMPUTED_VALUE"""),0)</f>
        <v>0</v>
      </c>
      <c r="AH150" s="2">
        <f ca="1">IFERROR(__xludf.DUMMYFUNCTION("""COMPUTED_VALUE"""),0)</f>
        <v>0</v>
      </c>
      <c r="AI150" s="2">
        <f ca="1">IFERROR(__xludf.DUMMYFUNCTION("""COMPUTED_VALUE"""),0)</f>
        <v>0</v>
      </c>
      <c r="AJ150" s="2">
        <f ca="1">IFERROR(__xludf.DUMMYFUNCTION("""COMPUTED_VALUE"""),0)</f>
        <v>0</v>
      </c>
      <c r="AK150" s="2">
        <f ca="1">IFERROR(__xludf.DUMMYFUNCTION("""COMPUTED_VALUE"""),0)</f>
        <v>0</v>
      </c>
      <c r="AL150" s="2">
        <f ca="1">IFERROR(__xludf.DUMMYFUNCTION("""COMPUTED_VALUE"""),0)</f>
        <v>0</v>
      </c>
      <c r="AM150" s="2">
        <f ca="1">IFERROR(__xludf.DUMMYFUNCTION("""COMPUTED_VALUE"""),0)</f>
        <v>0</v>
      </c>
      <c r="AN150" s="2">
        <f ca="1">IFERROR(__xludf.DUMMYFUNCTION("""COMPUTED_VALUE"""),0)</f>
        <v>0</v>
      </c>
      <c r="AO150" s="2">
        <f ca="1">IFERROR(__xludf.DUMMYFUNCTION("""COMPUTED_VALUE"""),0)</f>
        <v>0</v>
      </c>
      <c r="AP150" s="2">
        <f ca="1">IFERROR(__xludf.DUMMYFUNCTION("""COMPUTED_VALUE"""),0)</f>
        <v>0</v>
      </c>
      <c r="AQ150" s="2">
        <f ca="1">IFERROR(__xludf.DUMMYFUNCTION("""COMPUTED_VALUE"""),0)</f>
        <v>0</v>
      </c>
      <c r="AR150" s="2">
        <f ca="1">IFERROR(__xludf.DUMMYFUNCTION("""COMPUTED_VALUE"""),0)</f>
        <v>0</v>
      </c>
      <c r="AS150" s="2">
        <f ca="1">IFERROR(__xludf.DUMMYFUNCTION("""COMPUTED_VALUE"""),0)</f>
        <v>0</v>
      </c>
      <c r="AT150" s="2">
        <f ca="1">IFERROR(__xludf.DUMMYFUNCTION("""COMPUTED_VALUE"""),0)</f>
        <v>0</v>
      </c>
      <c r="AU150" s="2">
        <f ca="1">IFERROR(__xludf.DUMMYFUNCTION("""COMPUTED_VALUE"""),0)</f>
        <v>0</v>
      </c>
    </row>
    <row r="151" spans="1:47" ht="12.5" x14ac:dyDescent="0.25">
      <c r="A151" s="2" t="str">
        <f ca="1">IFERROR(__xludf.DUMMYFUNCTION("""COMPUTED_VALUE"""),"")</f>
        <v/>
      </c>
      <c r="B151" s="2" t="str">
        <f ca="1">IFERROR(__xludf.DUMMYFUNCTION("""COMPUTED_VALUE"""),"Ukraine")</f>
        <v>Ukraine</v>
      </c>
      <c r="C151" s="2">
        <f ca="1">IFERROR(__xludf.DUMMYFUNCTION("""COMPUTED_VALUE"""),48.3794)</f>
        <v>48.379399999999997</v>
      </c>
      <c r="D151" s="2">
        <f ca="1">IFERROR(__xludf.DUMMYFUNCTION("""COMPUTED_VALUE"""),31.1656)</f>
        <v>31.165600000000001</v>
      </c>
      <c r="E151" s="2">
        <f ca="1">IFERROR(__xludf.DUMMYFUNCTION("""COMPUTED_VALUE"""),0)</f>
        <v>0</v>
      </c>
      <c r="F151" s="2">
        <f ca="1">IFERROR(__xludf.DUMMYFUNCTION("""COMPUTED_VALUE"""),0)</f>
        <v>0</v>
      </c>
      <c r="G151" s="2">
        <f ca="1">IFERROR(__xludf.DUMMYFUNCTION("""COMPUTED_VALUE"""),0)</f>
        <v>0</v>
      </c>
      <c r="H151" s="2">
        <f ca="1">IFERROR(__xludf.DUMMYFUNCTION("""COMPUTED_VALUE"""),0)</f>
        <v>0</v>
      </c>
      <c r="I151" s="2">
        <f ca="1">IFERROR(__xludf.DUMMYFUNCTION("""COMPUTED_VALUE"""),0)</f>
        <v>0</v>
      </c>
      <c r="J151" s="2">
        <f ca="1">IFERROR(__xludf.DUMMYFUNCTION("""COMPUTED_VALUE"""),0)</f>
        <v>0</v>
      </c>
      <c r="K151" s="2">
        <f ca="1">IFERROR(__xludf.DUMMYFUNCTION("""COMPUTED_VALUE"""),0)</f>
        <v>0</v>
      </c>
      <c r="L151" s="2">
        <f ca="1">IFERROR(__xludf.DUMMYFUNCTION("""COMPUTED_VALUE"""),0)</f>
        <v>0</v>
      </c>
      <c r="M151" s="2">
        <f ca="1">IFERROR(__xludf.DUMMYFUNCTION("""COMPUTED_VALUE"""),0)</f>
        <v>0</v>
      </c>
      <c r="N151" s="2">
        <f ca="1">IFERROR(__xludf.DUMMYFUNCTION("""COMPUTED_VALUE"""),0)</f>
        <v>0</v>
      </c>
      <c r="O151" s="2">
        <f ca="1">IFERROR(__xludf.DUMMYFUNCTION("""COMPUTED_VALUE"""),0)</f>
        <v>0</v>
      </c>
      <c r="P151" s="2">
        <f ca="1">IFERROR(__xludf.DUMMYFUNCTION("""COMPUTED_VALUE"""),0)</f>
        <v>0</v>
      </c>
      <c r="Q151" s="2">
        <f ca="1">IFERROR(__xludf.DUMMYFUNCTION("""COMPUTED_VALUE"""),0)</f>
        <v>0</v>
      </c>
      <c r="R151" s="2">
        <f ca="1">IFERROR(__xludf.DUMMYFUNCTION("""COMPUTED_VALUE"""),0)</f>
        <v>0</v>
      </c>
      <c r="S151" s="2">
        <f ca="1">IFERROR(__xludf.DUMMYFUNCTION("""COMPUTED_VALUE"""),0)</f>
        <v>0</v>
      </c>
      <c r="T151" s="2">
        <f ca="1">IFERROR(__xludf.DUMMYFUNCTION("""COMPUTED_VALUE"""),0)</f>
        <v>0</v>
      </c>
      <c r="U151" s="2">
        <f ca="1">IFERROR(__xludf.DUMMYFUNCTION("""COMPUTED_VALUE"""),0)</f>
        <v>0</v>
      </c>
      <c r="V151" s="2">
        <f ca="1">IFERROR(__xludf.DUMMYFUNCTION("""COMPUTED_VALUE"""),0)</f>
        <v>0</v>
      </c>
      <c r="W151" s="2">
        <f ca="1">IFERROR(__xludf.DUMMYFUNCTION("""COMPUTED_VALUE"""),0)</f>
        <v>0</v>
      </c>
      <c r="X151" s="2">
        <f ca="1">IFERROR(__xludf.DUMMYFUNCTION("""COMPUTED_VALUE"""),0)</f>
        <v>0</v>
      </c>
      <c r="Y151" s="2">
        <f ca="1">IFERROR(__xludf.DUMMYFUNCTION("""COMPUTED_VALUE"""),0)</f>
        <v>0</v>
      </c>
      <c r="Z151" s="2">
        <f ca="1">IFERROR(__xludf.DUMMYFUNCTION("""COMPUTED_VALUE"""),0)</f>
        <v>0</v>
      </c>
      <c r="AA151" s="2">
        <f ca="1">IFERROR(__xludf.DUMMYFUNCTION("""COMPUTED_VALUE"""),0)</f>
        <v>0</v>
      </c>
      <c r="AB151" s="2">
        <f ca="1">IFERROR(__xludf.DUMMYFUNCTION("""COMPUTED_VALUE"""),0)</f>
        <v>0</v>
      </c>
      <c r="AC151" s="2">
        <f ca="1">IFERROR(__xludf.DUMMYFUNCTION("""COMPUTED_VALUE"""),0)</f>
        <v>0</v>
      </c>
      <c r="AD151" s="2">
        <f ca="1">IFERROR(__xludf.DUMMYFUNCTION("""COMPUTED_VALUE"""),0)</f>
        <v>0</v>
      </c>
      <c r="AE151" s="2">
        <f ca="1">IFERROR(__xludf.DUMMYFUNCTION("""COMPUTED_VALUE"""),0)</f>
        <v>0</v>
      </c>
      <c r="AF151" s="2">
        <f ca="1">IFERROR(__xludf.DUMMYFUNCTION("""COMPUTED_VALUE"""),0)</f>
        <v>0</v>
      </c>
      <c r="AG151" s="2">
        <f ca="1">IFERROR(__xludf.DUMMYFUNCTION("""COMPUTED_VALUE"""),0)</f>
        <v>0</v>
      </c>
      <c r="AH151" s="2">
        <f ca="1">IFERROR(__xludf.DUMMYFUNCTION("""COMPUTED_VALUE"""),0)</f>
        <v>0</v>
      </c>
      <c r="AI151" s="2">
        <f ca="1">IFERROR(__xludf.DUMMYFUNCTION("""COMPUTED_VALUE"""),0)</f>
        <v>0</v>
      </c>
      <c r="AJ151" s="2">
        <f ca="1">IFERROR(__xludf.DUMMYFUNCTION("""COMPUTED_VALUE"""),0)</f>
        <v>0</v>
      </c>
      <c r="AK151" s="2">
        <f ca="1">IFERROR(__xludf.DUMMYFUNCTION("""COMPUTED_VALUE"""),0)</f>
        <v>0</v>
      </c>
      <c r="AL151" s="2">
        <f ca="1">IFERROR(__xludf.DUMMYFUNCTION("""COMPUTED_VALUE"""),0)</f>
        <v>0</v>
      </c>
      <c r="AM151" s="2">
        <f ca="1">IFERROR(__xludf.DUMMYFUNCTION("""COMPUTED_VALUE"""),0)</f>
        <v>0</v>
      </c>
      <c r="AN151" s="2">
        <f ca="1">IFERROR(__xludf.DUMMYFUNCTION("""COMPUTED_VALUE"""),0)</f>
        <v>0</v>
      </c>
      <c r="AO151" s="2">
        <f ca="1">IFERROR(__xludf.DUMMYFUNCTION("""COMPUTED_VALUE"""),0)</f>
        <v>0</v>
      </c>
      <c r="AP151" s="2">
        <f ca="1">IFERROR(__xludf.DUMMYFUNCTION("""COMPUTED_VALUE"""),0)</f>
        <v>0</v>
      </c>
      <c r="AQ151" s="2">
        <f ca="1">IFERROR(__xludf.DUMMYFUNCTION("""COMPUTED_VALUE"""),0)</f>
        <v>0</v>
      </c>
      <c r="AR151" s="2">
        <f ca="1">IFERROR(__xludf.DUMMYFUNCTION("""COMPUTED_VALUE"""),0)</f>
        <v>0</v>
      </c>
      <c r="AS151" s="2">
        <f ca="1">IFERROR(__xludf.DUMMYFUNCTION("""COMPUTED_VALUE"""),0)</f>
        <v>0</v>
      </c>
      <c r="AT151" s="2">
        <f ca="1">IFERROR(__xludf.DUMMYFUNCTION("""COMPUTED_VALUE"""),0)</f>
        <v>0</v>
      </c>
      <c r="AU151" s="2">
        <f ca="1">IFERROR(__xludf.DUMMYFUNCTION("""COMPUTED_VALUE"""),0)</f>
        <v>0</v>
      </c>
    </row>
    <row r="152" spans="1:47" ht="12.5" x14ac:dyDescent="0.25">
      <c r="A152" s="2" t="str">
        <f ca="1">IFERROR(__xludf.DUMMYFUNCTION("""COMPUTED_VALUE"""),"")</f>
        <v/>
      </c>
      <c r="B152" s="2" t="str">
        <f ca="1">IFERROR(__xludf.DUMMYFUNCTION("""COMPUTED_VALUE"""),"Saint Barthelemy")</f>
        <v>Saint Barthelemy</v>
      </c>
      <c r="C152" s="2">
        <f ca="1">IFERROR(__xludf.DUMMYFUNCTION("""COMPUTED_VALUE"""),17.9)</f>
        <v>17.899999999999999</v>
      </c>
      <c r="D152" s="2">
        <f ca="1">IFERROR(__xludf.DUMMYFUNCTION("""COMPUTED_VALUE"""),-62.8333)</f>
        <v>-62.833300000000001</v>
      </c>
      <c r="E152" s="2">
        <f ca="1">IFERROR(__xludf.DUMMYFUNCTION("""COMPUTED_VALUE"""),0)</f>
        <v>0</v>
      </c>
      <c r="F152" s="2">
        <f ca="1">IFERROR(__xludf.DUMMYFUNCTION("""COMPUTED_VALUE"""),0)</f>
        <v>0</v>
      </c>
      <c r="G152" s="2">
        <f ca="1">IFERROR(__xludf.DUMMYFUNCTION("""COMPUTED_VALUE"""),0)</f>
        <v>0</v>
      </c>
      <c r="H152" s="2">
        <f ca="1">IFERROR(__xludf.DUMMYFUNCTION("""COMPUTED_VALUE"""),0)</f>
        <v>0</v>
      </c>
      <c r="I152" s="2">
        <f ca="1">IFERROR(__xludf.DUMMYFUNCTION("""COMPUTED_VALUE"""),0)</f>
        <v>0</v>
      </c>
      <c r="J152" s="2">
        <f ca="1">IFERROR(__xludf.DUMMYFUNCTION("""COMPUTED_VALUE"""),0)</f>
        <v>0</v>
      </c>
      <c r="K152" s="2">
        <f ca="1">IFERROR(__xludf.DUMMYFUNCTION("""COMPUTED_VALUE"""),0)</f>
        <v>0</v>
      </c>
      <c r="L152" s="2">
        <f ca="1">IFERROR(__xludf.DUMMYFUNCTION("""COMPUTED_VALUE"""),0)</f>
        <v>0</v>
      </c>
      <c r="M152" s="2">
        <f ca="1">IFERROR(__xludf.DUMMYFUNCTION("""COMPUTED_VALUE"""),0)</f>
        <v>0</v>
      </c>
      <c r="N152" s="2">
        <f ca="1">IFERROR(__xludf.DUMMYFUNCTION("""COMPUTED_VALUE"""),0)</f>
        <v>0</v>
      </c>
      <c r="O152" s="2">
        <f ca="1">IFERROR(__xludf.DUMMYFUNCTION("""COMPUTED_VALUE"""),0)</f>
        <v>0</v>
      </c>
      <c r="P152" s="2">
        <f ca="1">IFERROR(__xludf.DUMMYFUNCTION("""COMPUTED_VALUE"""),0)</f>
        <v>0</v>
      </c>
      <c r="Q152" s="2">
        <f ca="1">IFERROR(__xludf.DUMMYFUNCTION("""COMPUTED_VALUE"""),0)</f>
        <v>0</v>
      </c>
      <c r="R152" s="2">
        <f ca="1">IFERROR(__xludf.DUMMYFUNCTION("""COMPUTED_VALUE"""),0)</f>
        <v>0</v>
      </c>
      <c r="S152" s="2">
        <f ca="1">IFERROR(__xludf.DUMMYFUNCTION("""COMPUTED_VALUE"""),0)</f>
        <v>0</v>
      </c>
      <c r="T152" s="2">
        <f ca="1">IFERROR(__xludf.DUMMYFUNCTION("""COMPUTED_VALUE"""),0)</f>
        <v>0</v>
      </c>
      <c r="U152" s="2">
        <f ca="1">IFERROR(__xludf.DUMMYFUNCTION("""COMPUTED_VALUE"""),0)</f>
        <v>0</v>
      </c>
      <c r="V152" s="2">
        <f ca="1">IFERROR(__xludf.DUMMYFUNCTION("""COMPUTED_VALUE"""),0)</f>
        <v>0</v>
      </c>
      <c r="W152" s="2">
        <f ca="1">IFERROR(__xludf.DUMMYFUNCTION("""COMPUTED_VALUE"""),0)</f>
        <v>0</v>
      </c>
      <c r="X152" s="2">
        <f ca="1">IFERROR(__xludf.DUMMYFUNCTION("""COMPUTED_VALUE"""),0)</f>
        <v>0</v>
      </c>
      <c r="Y152" s="2">
        <f ca="1">IFERROR(__xludf.DUMMYFUNCTION("""COMPUTED_VALUE"""),0)</f>
        <v>0</v>
      </c>
      <c r="Z152" s="2">
        <f ca="1">IFERROR(__xludf.DUMMYFUNCTION("""COMPUTED_VALUE"""),0)</f>
        <v>0</v>
      </c>
      <c r="AA152" s="2">
        <f ca="1">IFERROR(__xludf.DUMMYFUNCTION("""COMPUTED_VALUE"""),0)</f>
        <v>0</v>
      </c>
      <c r="AB152" s="2">
        <f ca="1">IFERROR(__xludf.DUMMYFUNCTION("""COMPUTED_VALUE"""),0)</f>
        <v>0</v>
      </c>
      <c r="AC152" s="2">
        <f ca="1">IFERROR(__xludf.DUMMYFUNCTION("""COMPUTED_VALUE"""),0)</f>
        <v>0</v>
      </c>
      <c r="AD152" s="2">
        <f ca="1">IFERROR(__xludf.DUMMYFUNCTION("""COMPUTED_VALUE"""),0)</f>
        <v>0</v>
      </c>
      <c r="AE152" s="2">
        <f ca="1">IFERROR(__xludf.DUMMYFUNCTION("""COMPUTED_VALUE"""),0)</f>
        <v>0</v>
      </c>
      <c r="AF152" s="2">
        <f ca="1">IFERROR(__xludf.DUMMYFUNCTION("""COMPUTED_VALUE"""),0)</f>
        <v>0</v>
      </c>
      <c r="AG152" s="2">
        <f ca="1">IFERROR(__xludf.DUMMYFUNCTION("""COMPUTED_VALUE"""),0)</f>
        <v>0</v>
      </c>
      <c r="AH152" s="2">
        <f ca="1">IFERROR(__xludf.DUMMYFUNCTION("""COMPUTED_VALUE"""),0)</f>
        <v>0</v>
      </c>
      <c r="AI152" s="2">
        <f ca="1">IFERROR(__xludf.DUMMYFUNCTION("""COMPUTED_VALUE"""),0)</f>
        <v>0</v>
      </c>
      <c r="AJ152" s="2">
        <f ca="1">IFERROR(__xludf.DUMMYFUNCTION("""COMPUTED_VALUE"""),0)</f>
        <v>0</v>
      </c>
      <c r="AK152" s="2">
        <f ca="1">IFERROR(__xludf.DUMMYFUNCTION("""COMPUTED_VALUE"""),0)</f>
        <v>0</v>
      </c>
      <c r="AL152" s="2">
        <f ca="1">IFERROR(__xludf.DUMMYFUNCTION("""COMPUTED_VALUE"""),0)</f>
        <v>0</v>
      </c>
      <c r="AM152" s="2">
        <f ca="1">IFERROR(__xludf.DUMMYFUNCTION("""COMPUTED_VALUE"""),0)</f>
        <v>0</v>
      </c>
      <c r="AN152" s="2">
        <f ca="1">IFERROR(__xludf.DUMMYFUNCTION("""COMPUTED_VALUE"""),0)</f>
        <v>0</v>
      </c>
      <c r="AO152" s="2">
        <f ca="1">IFERROR(__xludf.DUMMYFUNCTION("""COMPUTED_VALUE"""),0)</f>
        <v>0</v>
      </c>
      <c r="AP152" s="2">
        <f ca="1">IFERROR(__xludf.DUMMYFUNCTION("""COMPUTED_VALUE"""),0)</f>
        <v>0</v>
      </c>
      <c r="AQ152" s="2">
        <f ca="1">IFERROR(__xludf.DUMMYFUNCTION("""COMPUTED_VALUE"""),0)</f>
        <v>0</v>
      </c>
      <c r="AR152" s="2">
        <f ca="1">IFERROR(__xludf.DUMMYFUNCTION("""COMPUTED_VALUE"""),0)</f>
        <v>0</v>
      </c>
      <c r="AS152" s="2">
        <f ca="1">IFERROR(__xludf.DUMMYFUNCTION("""COMPUTED_VALUE"""),0)</f>
        <v>0</v>
      </c>
      <c r="AT152" s="2">
        <f ca="1">IFERROR(__xludf.DUMMYFUNCTION("""COMPUTED_VALUE"""),0)</f>
        <v>0</v>
      </c>
      <c r="AU152" s="2">
        <f ca="1">IFERROR(__xludf.DUMMYFUNCTION("""COMPUTED_VALUE"""),0)</f>
        <v>0</v>
      </c>
    </row>
    <row r="153" spans="1:47" ht="12.5" x14ac:dyDescent="0.25">
      <c r="A153" s="2" t="str">
        <f ca="1">IFERROR(__xludf.DUMMYFUNCTION("""COMPUTED_VALUE"""),"Orange County, CA")</f>
        <v>Orange County, CA</v>
      </c>
      <c r="B153" s="2" t="str">
        <f ca="1">IFERROR(__xludf.DUMMYFUNCTION("""COMPUTED_VALUE"""),"US")</f>
        <v>US</v>
      </c>
      <c r="C153" s="2">
        <f ca="1">IFERROR(__xludf.DUMMYFUNCTION("""COMPUTED_VALUE"""),33.7879)</f>
        <v>33.7879</v>
      </c>
      <c r="D153" s="2">
        <f ca="1">IFERROR(__xludf.DUMMYFUNCTION("""COMPUTED_VALUE"""),-117.8531)</f>
        <v>-117.8531</v>
      </c>
      <c r="E153" s="2">
        <f ca="1">IFERROR(__xludf.DUMMYFUNCTION("""COMPUTED_VALUE"""),0)</f>
        <v>0</v>
      </c>
      <c r="F153" s="2">
        <f ca="1">IFERROR(__xludf.DUMMYFUNCTION("""COMPUTED_VALUE"""),0)</f>
        <v>0</v>
      </c>
      <c r="G153" s="2">
        <f ca="1">IFERROR(__xludf.DUMMYFUNCTION("""COMPUTED_VALUE"""),0)</f>
        <v>0</v>
      </c>
      <c r="H153" s="2">
        <f ca="1">IFERROR(__xludf.DUMMYFUNCTION("""COMPUTED_VALUE"""),0)</f>
        <v>0</v>
      </c>
      <c r="I153" s="2">
        <f ca="1">IFERROR(__xludf.DUMMYFUNCTION("""COMPUTED_VALUE"""),0)</f>
        <v>0</v>
      </c>
      <c r="J153" s="2">
        <f ca="1">IFERROR(__xludf.DUMMYFUNCTION("""COMPUTED_VALUE"""),0)</f>
        <v>0</v>
      </c>
      <c r="K153" s="2">
        <f ca="1">IFERROR(__xludf.DUMMYFUNCTION("""COMPUTED_VALUE"""),0)</f>
        <v>0</v>
      </c>
      <c r="L153" s="2">
        <f ca="1">IFERROR(__xludf.DUMMYFUNCTION("""COMPUTED_VALUE"""),0)</f>
        <v>0</v>
      </c>
      <c r="M153" s="2">
        <f ca="1">IFERROR(__xludf.DUMMYFUNCTION("""COMPUTED_VALUE"""),0)</f>
        <v>0</v>
      </c>
      <c r="N153" s="2">
        <f ca="1">IFERROR(__xludf.DUMMYFUNCTION("""COMPUTED_VALUE"""),0)</f>
        <v>0</v>
      </c>
      <c r="O153" s="2">
        <f ca="1">IFERROR(__xludf.DUMMYFUNCTION("""COMPUTED_VALUE"""),0)</f>
        <v>0</v>
      </c>
      <c r="P153" s="2">
        <f ca="1">IFERROR(__xludf.DUMMYFUNCTION("""COMPUTED_VALUE"""),0)</f>
        <v>0</v>
      </c>
      <c r="Q153" s="2">
        <f ca="1">IFERROR(__xludf.DUMMYFUNCTION("""COMPUTED_VALUE"""),0)</f>
        <v>0</v>
      </c>
      <c r="R153" s="2">
        <f ca="1">IFERROR(__xludf.DUMMYFUNCTION("""COMPUTED_VALUE"""),0)</f>
        <v>0</v>
      </c>
      <c r="S153" s="2">
        <f ca="1">IFERROR(__xludf.DUMMYFUNCTION("""COMPUTED_VALUE"""),0)</f>
        <v>0</v>
      </c>
      <c r="T153" s="2">
        <f ca="1">IFERROR(__xludf.DUMMYFUNCTION("""COMPUTED_VALUE"""),0)</f>
        <v>0</v>
      </c>
      <c r="U153" s="2">
        <f ca="1">IFERROR(__xludf.DUMMYFUNCTION("""COMPUTED_VALUE"""),0)</f>
        <v>0</v>
      </c>
      <c r="V153" s="2">
        <f ca="1">IFERROR(__xludf.DUMMYFUNCTION("""COMPUTED_VALUE"""),0)</f>
        <v>0</v>
      </c>
      <c r="W153" s="2">
        <f ca="1">IFERROR(__xludf.DUMMYFUNCTION("""COMPUTED_VALUE"""),0)</f>
        <v>0</v>
      </c>
      <c r="X153" s="2">
        <f ca="1">IFERROR(__xludf.DUMMYFUNCTION("""COMPUTED_VALUE"""),0)</f>
        <v>0</v>
      </c>
      <c r="Y153" s="2">
        <f ca="1">IFERROR(__xludf.DUMMYFUNCTION("""COMPUTED_VALUE"""),0)</f>
        <v>0</v>
      </c>
      <c r="Z153" s="2">
        <f ca="1">IFERROR(__xludf.DUMMYFUNCTION("""COMPUTED_VALUE"""),0)</f>
        <v>0</v>
      </c>
      <c r="AA153" s="2">
        <f ca="1">IFERROR(__xludf.DUMMYFUNCTION("""COMPUTED_VALUE"""),0)</f>
        <v>0</v>
      </c>
      <c r="AB153" s="2">
        <f ca="1">IFERROR(__xludf.DUMMYFUNCTION("""COMPUTED_VALUE"""),0)</f>
        <v>0</v>
      </c>
      <c r="AC153" s="2">
        <f ca="1">IFERROR(__xludf.DUMMYFUNCTION("""COMPUTED_VALUE"""),0)</f>
        <v>0</v>
      </c>
      <c r="AD153" s="2">
        <f ca="1">IFERROR(__xludf.DUMMYFUNCTION("""COMPUTED_VALUE"""),0)</f>
        <v>0</v>
      </c>
      <c r="AE153" s="2">
        <f ca="1">IFERROR(__xludf.DUMMYFUNCTION("""COMPUTED_VALUE"""),0)</f>
        <v>0</v>
      </c>
      <c r="AF153" s="2">
        <f ca="1">IFERROR(__xludf.DUMMYFUNCTION("""COMPUTED_VALUE"""),0)</f>
        <v>0</v>
      </c>
      <c r="AG153" s="2">
        <f ca="1">IFERROR(__xludf.DUMMYFUNCTION("""COMPUTED_VALUE"""),0)</f>
        <v>0</v>
      </c>
      <c r="AH153" s="2">
        <f ca="1">IFERROR(__xludf.DUMMYFUNCTION("""COMPUTED_VALUE"""),0)</f>
        <v>0</v>
      </c>
      <c r="AI153" s="2">
        <f ca="1">IFERROR(__xludf.DUMMYFUNCTION("""COMPUTED_VALUE"""),0)</f>
        <v>0</v>
      </c>
      <c r="AJ153" s="2">
        <f ca="1">IFERROR(__xludf.DUMMYFUNCTION("""COMPUTED_VALUE"""),0)</f>
        <v>0</v>
      </c>
      <c r="AK153" s="2">
        <f ca="1">IFERROR(__xludf.DUMMYFUNCTION("""COMPUTED_VALUE"""),0)</f>
        <v>0</v>
      </c>
      <c r="AL153" s="2">
        <f ca="1">IFERROR(__xludf.DUMMYFUNCTION("""COMPUTED_VALUE"""),0)</f>
        <v>0</v>
      </c>
      <c r="AM153" s="2">
        <f ca="1">IFERROR(__xludf.DUMMYFUNCTION("""COMPUTED_VALUE"""),0)</f>
        <v>0</v>
      </c>
      <c r="AN153" s="2">
        <f ca="1">IFERROR(__xludf.DUMMYFUNCTION("""COMPUTED_VALUE"""),0)</f>
        <v>0</v>
      </c>
      <c r="AO153" s="2">
        <f ca="1">IFERROR(__xludf.DUMMYFUNCTION("""COMPUTED_VALUE"""),0)</f>
        <v>0</v>
      </c>
      <c r="AP153" s="2">
        <f ca="1">IFERROR(__xludf.DUMMYFUNCTION("""COMPUTED_VALUE"""),0)</f>
        <v>0</v>
      </c>
      <c r="AQ153" s="2">
        <f ca="1">IFERROR(__xludf.DUMMYFUNCTION("""COMPUTED_VALUE"""),0)</f>
        <v>0</v>
      </c>
      <c r="AR153" s="2">
        <f ca="1">IFERROR(__xludf.DUMMYFUNCTION("""COMPUTED_VALUE"""),0)</f>
        <v>0</v>
      </c>
      <c r="AS153" s="2">
        <f ca="1">IFERROR(__xludf.DUMMYFUNCTION("""COMPUTED_VALUE"""),0)</f>
        <v>0</v>
      </c>
      <c r="AT153" s="2">
        <f ca="1">IFERROR(__xludf.DUMMYFUNCTION("""COMPUTED_VALUE"""),0)</f>
        <v>0</v>
      </c>
      <c r="AU153" s="2">
        <f ca="1">IFERROR(__xludf.DUMMYFUNCTION("""COMPUTED_VALUE"""),0)</f>
        <v>0</v>
      </c>
    </row>
    <row r="154" spans="1:47" ht="12.5" x14ac:dyDescent="0.25">
      <c r="A154" s="2" t="str">
        <f ca="1">IFERROR(__xludf.DUMMYFUNCTION("""COMPUTED_VALUE"""),"")</f>
        <v/>
      </c>
      <c r="B154" s="2" t="str">
        <f ca="1">IFERROR(__xludf.DUMMYFUNCTION("""COMPUTED_VALUE"""),"Hungary")</f>
        <v>Hungary</v>
      </c>
      <c r="C154" s="2">
        <f ca="1">IFERROR(__xludf.DUMMYFUNCTION("""COMPUTED_VALUE"""),47.1625)</f>
        <v>47.162500000000001</v>
      </c>
      <c r="D154" s="2">
        <f ca="1">IFERROR(__xludf.DUMMYFUNCTION("""COMPUTED_VALUE"""),19.5033)</f>
        <v>19.503299999999999</v>
      </c>
      <c r="E154" s="2">
        <f ca="1">IFERROR(__xludf.DUMMYFUNCTION("""COMPUTED_VALUE"""),0)</f>
        <v>0</v>
      </c>
      <c r="F154" s="2">
        <f ca="1">IFERROR(__xludf.DUMMYFUNCTION("""COMPUTED_VALUE"""),0)</f>
        <v>0</v>
      </c>
      <c r="G154" s="2">
        <f ca="1">IFERROR(__xludf.DUMMYFUNCTION("""COMPUTED_VALUE"""),0)</f>
        <v>0</v>
      </c>
      <c r="H154" s="2">
        <f ca="1">IFERROR(__xludf.DUMMYFUNCTION("""COMPUTED_VALUE"""),0)</f>
        <v>0</v>
      </c>
      <c r="I154" s="2">
        <f ca="1">IFERROR(__xludf.DUMMYFUNCTION("""COMPUTED_VALUE"""),0)</f>
        <v>0</v>
      </c>
      <c r="J154" s="2">
        <f ca="1">IFERROR(__xludf.DUMMYFUNCTION("""COMPUTED_VALUE"""),0)</f>
        <v>0</v>
      </c>
      <c r="K154" s="2">
        <f ca="1">IFERROR(__xludf.DUMMYFUNCTION("""COMPUTED_VALUE"""),0)</f>
        <v>0</v>
      </c>
      <c r="L154" s="2">
        <f ca="1">IFERROR(__xludf.DUMMYFUNCTION("""COMPUTED_VALUE"""),0)</f>
        <v>0</v>
      </c>
      <c r="M154" s="2">
        <f ca="1">IFERROR(__xludf.DUMMYFUNCTION("""COMPUTED_VALUE"""),0)</f>
        <v>0</v>
      </c>
      <c r="N154" s="2">
        <f ca="1">IFERROR(__xludf.DUMMYFUNCTION("""COMPUTED_VALUE"""),0)</f>
        <v>0</v>
      </c>
      <c r="O154" s="2">
        <f ca="1">IFERROR(__xludf.DUMMYFUNCTION("""COMPUTED_VALUE"""),0)</f>
        <v>0</v>
      </c>
      <c r="P154" s="2">
        <f ca="1">IFERROR(__xludf.DUMMYFUNCTION("""COMPUTED_VALUE"""),0)</f>
        <v>0</v>
      </c>
      <c r="Q154" s="2">
        <f ca="1">IFERROR(__xludf.DUMMYFUNCTION("""COMPUTED_VALUE"""),0)</f>
        <v>0</v>
      </c>
      <c r="R154" s="2">
        <f ca="1">IFERROR(__xludf.DUMMYFUNCTION("""COMPUTED_VALUE"""),0)</f>
        <v>0</v>
      </c>
      <c r="S154" s="2">
        <f ca="1">IFERROR(__xludf.DUMMYFUNCTION("""COMPUTED_VALUE"""),0)</f>
        <v>0</v>
      </c>
      <c r="T154" s="2">
        <f ca="1">IFERROR(__xludf.DUMMYFUNCTION("""COMPUTED_VALUE"""),0)</f>
        <v>0</v>
      </c>
      <c r="U154" s="2">
        <f ca="1">IFERROR(__xludf.DUMMYFUNCTION("""COMPUTED_VALUE"""),0)</f>
        <v>0</v>
      </c>
      <c r="V154" s="2">
        <f ca="1">IFERROR(__xludf.DUMMYFUNCTION("""COMPUTED_VALUE"""),0)</f>
        <v>0</v>
      </c>
      <c r="W154" s="2">
        <f ca="1">IFERROR(__xludf.DUMMYFUNCTION("""COMPUTED_VALUE"""),0)</f>
        <v>0</v>
      </c>
      <c r="X154" s="2">
        <f ca="1">IFERROR(__xludf.DUMMYFUNCTION("""COMPUTED_VALUE"""),0)</f>
        <v>0</v>
      </c>
      <c r="Y154" s="2">
        <f ca="1">IFERROR(__xludf.DUMMYFUNCTION("""COMPUTED_VALUE"""),0)</f>
        <v>0</v>
      </c>
      <c r="Z154" s="2">
        <f ca="1">IFERROR(__xludf.DUMMYFUNCTION("""COMPUTED_VALUE"""),0)</f>
        <v>0</v>
      </c>
      <c r="AA154" s="2">
        <f ca="1">IFERROR(__xludf.DUMMYFUNCTION("""COMPUTED_VALUE"""),0)</f>
        <v>0</v>
      </c>
      <c r="AB154" s="2">
        <f ca="1">IFERROR(__xludf.DUMMYFUNCTION("""COMPUTED_VALUE"""),0)</f>
        <v>0</v>
      </c>
      <c r="AC154" s="2">
        <f ca="1">IFERROR(__xludf.DUMMYFUNCTION("""COMPUTED_VALUE"""),0)</f>
        <v>0</v>
      </c>
      <c r="AD154" s="2">
        <f ca="1">IFERROR(__xludf.DUMMYFUNCTION("""COMPUTED_VALUE"""),0)</f>
        <v>0</v>
      </c>
      <c r="AE154" s="2">
        <f ca="1">IFERROR(__xludf.DUMMYFUNCTION("""COMPUTED_VALUE"""),0)</f>
        <v>0</v>
      </c>
      <c r="AF154" s="2">
        <f ca="1">IFERROR(__xludf.DUMMYFUNCTION("""COMPUTED_VALUE"""),0)</f>
        <v>0</v>
      </c>
      <c r="AG154" s="2">
        <f ca="1">IFERROR(__xludf.DUMMYFUNCTION("""COMPUTED_VALUE"""),0)</f>
        <v>0</v>
      </c>
      <c r="AH154" s="2">
        <f ca="1">IFERROR(__xludf.DUMMYFUNCTION("""COMPUTED_VALUE"""),0)</f>
        <v>0</v>
      </c>
      <c r="AI154" s="2">
        <f ca="1">IFERROR(__xludf.DUMMYFUNCTION("""COMPUTED_VALUE"""),0)</f>
        <v>0</v>
      </c>
      <c r="AJ154" s="2">
        <f ca="1">IFERROR(__xludf.DUMMYFUNCTION("""COMPUTED_VALUE"""),0)</f>
        <v>0</v>
      </c>
      <c r="AK154" s="2">
        <f ca="1">IFERROR(__xludf.DUMMYFUNCTION("""COMPUTED_VALUE"""),0)</f>
        <v>0</v>
      </c>
      <c r="AL154" s="2">
        <f ca="1">IFERROR(__xludf.DUMMYFUNCTION("""COMPUTED_VALUE"""),0)</f>
        <v>0</v>
      </c>
      <c r="AM154" s="2">
        <f ca="1">IFERROR(__xludf.DUMMYFUNCTION("""COMPUTED_VALUE"""),0)</f>
        <v>0</v>
      </c>
      <c r="AN154" s="2">
        <f ca="1">IFERROR(__xludf.DUMMYFUNCTION("""COMPUTED_VALUE"""),0)</f>
        <v>0</v>
      </c>
      <c r="AO154" s="2">
        <f ca="1">IFERROR(__xludf.DUMMYFUNCTION("""COMPUTED_VALUE"""),0)</f>
        <v>0</v>
      </c>
      <c r="AP154" s="2">
        <f ca="1">IFERROR(__xludf.DUMMYFUNCTION("""COMPUTED_VALUE"""),0)</f>
        <v>0</v>
      </c>
      <c r="AQ154" s="2">
        <f ca="1">IFERROR(__xludf.DUMMYFUNCTION("""COMPUTED_VALUE"""),0)</f>
        <v>0</v>
      </c>
      <c r="AR154" s="2">
        <f ca="1">IFERROR(__xludf.DUMMYFUNCTION("""COMPUTED_VALUE"""),0)</f>
        <v>0</v>
      </c>
      <c r="AS154" s="2">
        <f ca="1">IFERROR(__xludf.DUMMYFUNCTION("""COMPUTED_VALUE"""),0)</f>
        <v>0</v>
      </c>
      <c r="AT154" s="2">
        <f ca="1">IFERROR(__xludf.DUMMYFUNCTION("""COMPUTED_VALUE"""),0)</f>
        <v>0</v>
      </c>
      <c r="AU154" s="2">
        <f ca="1">IFERROR(__xludf.DUMMYFUNCTION("""COMPUTED_VALUE"""),0)</f>
        <v>0</v>
      </c>
    </row>
    <row r="155" spans="1:47" ht="12.5" x14ac:dyDescent="0.25">
      <c r="A155" s="2" t="str">
        <f ca="1">IFERROR(__xludf.DUMMYFUNCTION("""COMPUTED_VALUE"""),"Northern Territory")</f>
        <v>Northern Territory</v>
      </c>
      <c r="B155" s="2" t="str">
        <f ca="1">IFERROR(__xludf.DUMMYFUNCTION("""COMPUTED_VALUE"""),"Australia")</f>
        <v>Australia</v>
      </c>
      <c r="C155" s="2">
        <f ca="1">IFERROR(__xludf.DUMMYFUNCTION("""COMPUTED_VALUE"""),-12.4634)</f>
        <v>-12.4634</v>
      </c>
      <c r="D155" s="2">
        <f ca="1">IFERROR(__xludf.DUMMYFUNCTION("""COMPUTED_VALUE"""),130.8456)</f>
        <v>130.84559999999999</v>
      </c>
      <c r="E155" s="2">
        <f ca="1">IFERROR(__xludf.DUMMYFUNCTION("""COMPUTED_VALUE"""),0)</f>
        <v>0</v>
      </c>
      <c r="F155" s="2">
        <f ca="1">IFERROR(__xludf.DUMMYFUNCTION("""COMPUTED_VALUE"""),0)</f>
        <v>0</v>
      </c>
      <c r="G155" s="2">
        <f ca="1">IFERROR(__xludf.DUMMYFUNCTION("""COMPUTED_VALUE"""),0)</f>
        <v>0</v>
      </c>
      <c r="H155" s="2">
        <f ca="1">IFERROR(__xludf.DUMMYFUNCTION("""COMPUTED_VALUE"""),0)</f>
        <v>0</v>
      </c>
      <c r="I155" s="2">
        <f ca="1">IFERROR(__xludf.DUMMYFUNCTION("""COMPUTED_VALUE"""),0)</f>
        <v>0</v>
      </c>
      <c r="J155" s="2">
        <f ca="1">IFERROR(__xludf.DUMMYFUNCTION("""COMPUTED_VALUE"""),0)</f>
        <v>0</v>
      </c>
      <c r="K155" s="2">
        <f ca="1">IFERROR(__xludf.DUMMYFUNCTION("""COMPUTED_VALUE"""),0)</f>
        <v>0</v>
      </c>
      <c r="L155" s="2">
        <f ca="1">IFERROR(__xludf.DUMMYFUNCTION("""COMPUTED_VALUE"""),0)</f>
        <v>0</v>
      </c>
      <c r="M155" s="2">
        <f ca="1">IFERROR(__xludf.DUMMYFUNCTION("""COMPUTED_VALUE"""),0)</f>
        <v>0</v>
      </c>
      <c r="N155" s="2">
        <f ca="1">IFERROR(__xludf.DUMMYFUNCTION("""COMPUTED_VALUE"""),0)</f>
        <v>0</v>
      </c>
      <c r="O155" s="2">
        <f ca="1">IFERROR(__xludf.DUMMYFUNCTION("""COMPUTED_VALUE"""),0)</f>
        <v>0</v>
      </c>
      <c r="P155" s="2">
        <f ca="1">IFERROR(__xludf.DUMMYFUNCTION("""COMPUTED_VALUE"""),0)</f>
        <v>0</v>
      </c>
      <c r="Q155" s="2">
        <f ca="1">IFERROR(__xludf.DUMMYFUNCTION("""COMPUTED_VALUE"""),0)</f>
        <v>0</v>
      </c>
      <c r="R155" s="2">
        <f ca="1">IFERROR(__xludf.DUMMYFUNCTION("""COMPUTED_VALUE"""),0)</f>
        <v>0</v>
      </c>
      <c r="S155" s="2">
        <f ca="1">IFERROR(__xludf.DUMMYFUNCTION("""COMPUTED_VALUE"""),0)</f>
        <v>0</v>
      </c>
      <c r="T155" s="2">
        <f ca="1">IFERROR(__xludf.DUMMYFUNCTION("""COMPUTED_VALUE"""),0)</f>
        <v>0</v>
      </c>
      <c r="U155" s="2">
        <f ca="1">IFERROR(__xludf.DUMMYFUNCTION("""COMPUTED_VALUE"""),0)</f>
        <v>0</v>
      </c>
      <c r="V155" s="2">
        <f ca="1">IFERROR(__xludf.DUMMYFUNCTION("""COMPUTED_VALUE"""),0)</f>
        <v>0</v>
      </c>
      <c r="W155" s="2">
        <f ca="1">IFERROR(__xludf.DUMMYFUNCTION("""COMPUTED_VALUE"""),0)</f>
        <v>0</v>
      </c>
      <c r="X155" s="2">
        <f ca="1">IFERROR(__xludf.DUMMYFUNCTION("""COMPUTED_VALUE"""),0)</f>
        <v>0</v>
      </c>
      <c r="Y155" s="2">
        <f ca="1">IFERROR(__xludf.DUMMYFUNCTION("""COMPUTED_VALUE"""),0)</f>
        <v>0</v>
      </c>
      <c r="Z155" s="2">
        <f ca="1">IFERROR(__xludf.DUMMYFUNCTION("""COMPUTED_VALUE"""),0)</f>
        <v>0</v>
      </c>
      <c r="AA155" s="2">
        <f ca="1">IFERROR(__xludf.DUMMYFUNCTION("""COMPUTED_VALUE"""),0)</f>
        <v>0</v>
      </c>
      <c r="AB155" s="2">
        <f ca="1">IFERROR(__xludf.DUMMYFUNCTION("""COMPUTED_VALUE"""),0)</f>
        <v>0</v>
      </c>
      <c r="AC155" s="2">
        <f ca="1">IFERROR(__xludf.DUMMYFUNCTION("""COMPUTED_VALUE"""),0)</f>
        <v>0</v>
      </c>
      <c r="AD155" s="2">
        <f ca="1">IFERROR(__xludf.DUMMYFUNCTION("""COMPUTED_VALUE"""),0)</f>
        <v>0</v>
      </c>
      <c r="AE155" s="2">
        <f ca="1">IFERROR(__xludf.DUMMYFUNCTION("""COMPUTED_VALUE"""),0)</f>
        <v>0</v>
      </c>
      <c r="AF155" s="2">
        <f ca="1">IFERROR(__xludf.DUMMYFUNCTION("""COMPUTED_VALUE"""),0)</f>
        <v>0</v>
      </c>
      <c r="AG155" s="2">
        <f ca="1">IFERROR(__xludf.DUMMYFUNCTION("""COMPUTED_VALUE"""),0)</f>
        <v>0</v>
      </c>
      <c r="AH155" s="2">
        <f ca="1">IFERROR(__xludf.DUMMYFUNCTION("""COMPUTED_VALUE"""),0)</f>
        <v>0</v>
      </c>
      <c r="AI155" s="2">
        <f ca="1">IFERROR(__xludf.DUMMYFUNCTION("""COMPUTED_VALUE"""),0)</f>
        <v>0</v>
      </c>
      <c r="AJ155" s="2">
        <f ca="1">IFERROR(__xludf.DUMMYFUNCTION("""COMPUTED_VALUE"""),0)</f>
        <v>0</v>
      </c>
      <c r="AK155" s="2">
        <f ca="1">IFERROR(__xludf.DUMMYFUNCTION("""COMPUTED_VALUE"""),0)</f>
        <v>0</v>
      </c>
      <c r="AL155" s="2">
        <f ca="1">IFERROR(__xludf.DUMMYFUNCTION("""COMPUTED_VALUE"""),0)</f>
        <v>0</v>
      </c>
      <c r="AM155" s="2">
        <f ca="1">IFERROR(__xludf.DUMMYFUNCTION("""COMPUTED_VALUE"""),0)</f>
        <v>0</v>
      </c>
      <c r="AN155" s="2">
        <f ca="1">IFERROR(__xludf.DUMMYFUNCTION("""COMPUTED_VALUE"""),0)</f>
        <v>0</v>
      </c>
      <c r="AO155" s="2">
        <f ca="1">IFERROR(__xludf.DUMMYFUNCTION("""COMPUTED_VALUE"""),0)</f>
        <v>0</v>
      </c>
      <c r="AP155" s="2">
        <f ca="1">IFERROR(__xludf.DUMMYFUNCTION("""COMPUTED_VALUE"""),0)</f>
        <v>0</v>
      </c>
      <c r="AQ155" s="2">
        <f ca="1">IFERROR(__xludf.DUMMYFUNCTION("""COMPUTED_VALUE"""),0)</f>
        <v>0</v>
      </c>
      <c r="AR155" s="2">
        <f ca="1">IFERROR(__xludf.DUMMYFUNCTION("""COMPUTED_VALUE"""),0)</f>
        <v>0</v>
      </c>
      <c r="AS155" s="2">
        <f ca="1">IFERROR(__xludf.DUMMYFUNCTION("""COMPUTED_VALUE"""),0)</f>
        <v>0</v>
      </c>
      <c r="AT155" s="2">
        <f ca="1">IFERROR(__xludf.DUMMYFUNCTION("""COMPUTED_VALUE"""),0)</f>
        <v>0</v>
      </c>
      <c r="AU155" s="2">
        <f ca="1">IFERROR(__xludf.DUMMYFUNCTION("""COMPUTED_VALUE"""),0)</f>
        <v>0</v>
      </c>
    </row>
    <row r="156" spans="1:47" ht="12.5" x14ac:dyDescent="0.25">
      <c r="A156" s="2" t="str">
        <f ca="1">IFERROR(__xludf.DUMMYFUNCTION("""COMPUTED_VALUE"""),"")</f>
        <v/>
      </c>
      <c r="B156" s="2" t="str">
        <f ca="1">IFERROR(__xludf.DUMMYFUNCTION("""COMPUTED_VALUE"""),"Faroe Islands")</f>
        <v>Faroe Islands</v>
      </c>
      <c r="C156" s="2">
        <f ca="1">IFERROR(__xludf.DUMMYFUNCTION("""COMPUTED_VALUE"""),61.8926)</f>
        <v>61.892600000000002</v>
      </c>
      <c r="D156" s="2">
        <f ca="1">IFERROR(__xludf.DUMMYFUNCTION("""COMPUTED_VALUE"""),-6.9118)</f>
        <v>-6.9118000000000004</v>
      </c>
      <c r="E156" s="2">
        <f ca="1">IFERROR(__xludf.DUMMYFUNCTION("""COMPUTED_VALUE"""),0)</f>
        <v>0</v>
      </c>
      <c r="F156" s="2">
        <f ca="1">IFERROR(__xludf.DUMMYFUNCTION("""COMPUTED_VALUE"""),0)</f>
        <v>0</v>
      </c>
      <c r="G156" s="2">
        <f ca="1">IFERROR(__xludf.DUMMYFUNCTION("""COMPUTED_VALUE"""),0)</f>
        <v>0</v>
      </c>
      <c r="H156" s="2">
        <f ca="1">IFERROR(__xludf.DUMMYFUNCTION("""COMPUTED_VALUE"""),0)</f>
        <v>0</v>
      </c>
      <c r="I156" s="2">
        <f ca="1">IFERROR(__xludf.DUMMYFUNCTION("""COMPUTED_VALUE"""),0)</f>
        <v>0</v>
      </c>
      <c r="J156" s="2">
        <f ca="1">IFERROR(__xludf.DUMMYFUNCTION("""COMPUTED_VALUE"""),0)</f>
        <v>0</v>
      </c>
      <c r="K156" s="2">
        <f ca="1">IFERROR(__xludf.DUMMYFUNCTION("""COMPUTED_VALUE"""),0)</f>
        <v>0</v>
      </c>
      <c r="L156" s="2">
        <f ca="1">IFERROR(__xludf.DUMMYFUNCTION("""COMPUTED_VALUE"""),0)</f>
        <v>0</v>
      </c>
      <c r="M156" s="2">
        <f ca="1">IFERROR(__xludf.DUMMYFUNCTION("""COMPUTED_VALUE"""),0)</f>
        <v>0</v>
      </c>
      <c r="N156" s="2">
        <f ca="1">IFERROR(__xludf.DUMMYFUNCTION("""COMPUTED_VALUE"""),0)</f>
        <v>0</v>
      </c>
      <c r="O156" s="2">
        <f ca="1">IFERROR(__xludf.DUMMYFUNCTION("""COMPUTED_VALUE"""),0)</f>
        <v>0</v>
      </c>
      <c r="P156" s="2">
        <f ca="1">IFERROR(__xludf.DUMMYFUNCTION("""COMPUTED_VALUE"""),0)</f>
        <v>0</v>
      </c>
      <c r="Q156" s="2">
        <f ca="1">IFERROR(__xludf.DUMMYFUNCTION("""COMPUTED_VALUE"""),0)</f>
        <v>0</v>
      </c>
      <c r="R156" s="2">
        <f ca="1">IFERROR(__xludf.DUMMYFUNCTION("""COMPUTED_VALUE"""),0)</f>
        <v>0</v>
      </c>
      <c r="S156" s="2">
        <f ca="1">IFERROR(__xludf.DUMMYFUNCTION("""COMPUTED_VALUE"""),0)</f>
        <v>0</v>
      </c>
      <c r="T156" s="2">
        <f ca="1">IFERROR(__xludf.DUMMYFUNCTION("""COMPUTED_VALUE"""),0)</f>
        <v>0</v>
      </c>
      <c r="U156" s="2">
        <f ca="1">IFERROR(__xludf.DUMMYFUNCTION("""COMPUTED_VALUE"""),0)</f>
        <v>0</v>
      </c>
      <c r="V156" s="2">
        <f ca="1">IFERROR(__xludf.DUMMYFUNCTION("""COMPUTED_VALUE"""),0)</f>
        <v>0</v>
      </c>
      <c r="W156" s="2">
        <f ca="1">IFERROR(__xludf.DUMMYFUNCTION("""COMPUTED_VALUE"""),0)</f>
        <v>0</v>
      </c>
      <c r="X156" s="2">
        <f ca="1">IFERROR(__xludf.DUMMYFUNCTION("""COMPUTED_VALUE"""),0)</f>
        <v>0</v>
      </c>
      <c r="Y156" s="2">
        <f ca="1">IFERROR(__xludf.DUMMYFUNCTION("""COMPUTED_VALUE"""),0)</f>
        <v>0</v>
      </c>
      <c r="Z156" s="2">
        <f ca="1">IFERROR(__xludf.DUMMYFUNCTION("""COMPUTED_VALUE"""),0)</f>
        <v>0</v>
      </c>
      <c r="AA156" s="2">
        <f ca="1">IFERROR(__xludf.DUMMYFUNCTION("""COMPUTED_VALUE"""),0)</f>
        <v>0</v>
      </c>
      <c r="AB156" s="2">
        <f ca="1">IFERROR(__xludf.DUMMYFUNCTION("""COMPUTED_VALUE"""),0)</f>
        <v>0</v>
      </c>
      <c r="AC156" s="2">
        <f ca="1">IFERROR(__xludf.DUMMYFUNCTION("""COMPUTED_VALUE"""),0)</f>
        <v>0</v>
      </c>
      <c r="AD156" s="2">
        <f ca="1">IFERROR(__xludf.DUMMYFUNCTION("""COMPUTED_VALUE"""),0)</f>
        <v>0</v>
      </c>
      <c r="AE156" s="2">
        <f ca="1">IFERROR(__xludf.DUMMYFUNCTION("""COMPUTED_VALUE"""),0)</f>
        <v>0</v>
      </c>
      <c r="AF156" s="2">
        <f ca="1">IFERROR(__xludf.DUMMYFUNCTION("""COMPUTED_VALUE"""),0)</f>
        <v>0</v>
      </c>
      <c r="AG156" s="2">
        <f ca="1">IFERROR(__xludf.DUMMYFUNCTION("""COMPUTED_VALUE"""),0)</f>
        <v>0</v>
      </c>
      <c r="AH156" s="2">
        <f ca="1">IFERROR(__xludf.DUMMYFUNCTION("""COMPUTED_VALUE"""),0)</f>
        <v>0</v>
      </c>
      <c r="AI156" s="2">
        <f ca="1">IFERROR(__xludf.DUMMYFUNCTION("""COMPUTED_VALUE"""),0)</f>
        <v>0</v>
      </c>
      <c r="AJ156" s="2">
        <f ca="1">IFERROR(__xludf.DUMMYFUNCTION("""COMPUTED_VALUE"""),0)</f>
        <v>0</v>
      </c>
      <c r="AK156" s="2">
        <f ca="1">IFERROR(__xludf.DUMMYFUNCTION("""COMPUTED_VALUE"""),0)</f>
        <v>0</v>
      </c>
      <c r="AL156" s="2">
        <f ca="1">IFERROR(__xludf.DUMMYFUNCTION("""COMPUTED_VALUE"""),0)</f>
        <v>0</v>
      </c>
      <c r="AM156" s="2">
        <f ca="1">IFERROR(__xludf.DUMMYFUNCTION("""COMPUTED_VALUE"""),0)</f>
        <v>0</v>
      </c>
      <c r="AN156" s="2">
        <f ca="1">IFERROR(__xludf.DUMMYFUNCTION("""COMPUTED_VALUE"""),0)</f>
        <v>0</v>
      </c>
      <c r="AO156" s="2">
        <f ca="1">IFERROR(__xludf.DUMMYFUNCTION("""COMPUTED_VALUE"""),0)</f>
        <v>0</v>
      </c>
      <c r="AP156" s="2">
        <f ca="1">IFERROR(__xludf.DUMMYFUNCTION("""COMPUTED_VALUE"""),0)</f>
        <v>0</v>
      </c>
      <c r="AQ156" s="2">
        <f ca="1">IFERROR(__xludf.DUMMYFUNCTION("""COMPUTED_VALUE"""),0)</f>
        <v>0</v>
      </c>
      <c r="AR156" s="2">
        <f ca="1">IFERROR(__xludf.DUMMYFUNCTION("""COMPUTED_VALUE"""),0)</f>
        <v>0</v>
      </c>
      <c r="AS156" s="2">
        <f ca="1">IFERROR(__xludf.DUMMYFUNCTION("""COMPUTED_VALUE"""),0)</f>
        <v>0</v>
      </c>
      <c r="AT156" s="2">
        <f ca="1">IFERROR(__xludf.DUMMYFUNCTION("""COMPUTED_VALUE"""),0)</f>
        <v>0</v>
      </c>
      <c r="AU156" s="2">
        <f ca="1">IFERROR(__xludf.DUMMYFUNCTION("""COMPUTED_VALUE"""),0)</f>
        <v>0</v>
      </c>
    </row>
    <row r="157" spans="1:47" ht="12.5" x14ac:dyDescent="0.25">
      <c r="A157" s="2" t="str">
        <f ca="1">IFERROR(__xludf.DUMMYFUNCTION("""COMPUTED_VALUE"""),"")</f>
        <v/>
      </c>
      <c r="B157" s="2" t="str">
        <f ca="1">IFERROR(__xludf.DUMMYFUNCTION("""COMPUTED_VALUE"""),"Gibraltar")</f>
        <v>Gibraltar</v>
      </c>
      <c r="C157" s="2">
        <f ca="1">IFERROR(__xludf.DUMMYFUNCTION("""COMPUTED_VALUE"""),36.1408)</f>
        <v>36.140799999999999</v>
      </c>
      <c r="D157" s="2">
        <f ca="1">IFERROR(__xludf.DUMMYFUNCTION("""COMPUTED_VALUE"""),-5.3536)</f>
        <v>-5.3536000000000001</v>
      </c>
      <c r="E157" s="2">
        <f ca="1">IFERROR(__xludf.DUMMYFUNCTION("""COMPUTED_VALUE"""),0)</f>
        <v>0</v>
      </c>
      <c r="F157" s="2">
        <f ca="1">IFERROR(__xludf.DUMMYFUNCTION("""COMPUTED_VALUE"""),0)</f>
        <v>0</v>
      </c>
      <c r="G157" s="2">
        <f ca="1">IFERROR(__xludf.DUMMYFUNCTION("""COMPUTED_VALUE"""),0)</f>
        <v>0</v>
      </c>
      <c r="H157" s="2">
        <f ca="1">IFERROR(__xludf.DUMMYFUNCTION("""COMPUTED_VALUE"""),0)</f>
        <v>0</v>
      </c>
      <c r="I157" s="2">
        <f ca="1">IFERROR(__xludf.DUMMYFUNCTION("""COMPUTED_VALUE"""),0)</f>
        <v>0</v>
      </c>
      <c r="J157" s="2">
        <f ca="1">IFERROR(__xludf.DUMMYFUNCTION("""COMPUTED_VALUE"""),0)</f>
        <v>0</v>
      </c>
      <c r="K157" s="2">
        <f ca="1">IFERROR(__xludf.DUMMYFUNCTION("""COMPUTED_VALUE"""),0)</f>
        <v>0</v>
      </c>
      <c r="L157" s="2">
        <f ca="1">IFERROR(__xludf.DUMMYFUNCTION("""COMPUTED_VALUE"""),0)</f>
        <v>0</v>
      </c>
      <c r="M157" s="2">
        <f ca="1">IFERROR(__xludf.DUMMYFUNCTION("""COMPUTED_VALUE"""),0)</f>
        <v>0</v>
      </c>
      <c r="N157" s="2">
        <f ca="1">IFERROR(__xludf.DUMMYFUNCTION("""COMPUTED_VALUE"""),0)</f>
        <v>0</v>
      </c>
      <c r="O157" s="2">
        <f ca="1">IFERROR(__xludf.DUMMYFUNCTION("""COMPUTED_VALUE"""),0)</f>
        <v>0</v>
      </c>
      <c r="P157" s="2">
        <f ca="1">IFERROR(__xludf.DUMMYFUNCTION("""COMPUTED_VALUE"""),0)</f>
        <v>0</v>
      </c>
      <c r="Q157" s="2">
        <f ca="1">IFERROR(__xludf.DUMMYFUNCTION("""COMPUTED_VALUE"""),0)</f>
        <v>0</v>
      </c>
      <c r="R157" s="2">
        <f ca="1">IFERROR(__xludf.DUMMYFUNCTION("""COMPUTED_VALUE"""),0)</f>
        <v>0</v>
      </c>
      <c r="S157" s="2">
        <f ca="1">IFERROR(__xludf.DUMMYFUNCTION("""COMPUTED_VALUE"""),0)</f>
        <v>0</v>
      </c>
      <c r="T157" s="2">
        <f ca="1">IFERROR(__xludf.DUMMYFUNCTION("""COMPUTED_VALUE"""),0)</f>
        <v>0</v>
      </c>
      <c r="U157" s="2">
        <f ca="1">IFERROR(__xludf.DUMMYFUNCTION("""COMPUTED_VALUE"""),0)</f>
        <v>0</v>
      </c>
      <c r="V157" s="2">
        <f ca="1">IFERROR(__xludf.DUMMYFUNCTION("""COMPUTED_VALUE"""),0)</f>
        <v>0</v>
      </c>
      <c r="W157" s="2">
        <f ca="1">IFERROR(__xludf.DUMMYFUNCTION("""COMPUTED_VALUE"""),0)</f>
        <v>0</v>
      </c>
      <c r="X157" s="2">
        <f ca="1">IFERROR(__xludf.DUMMYFUNCTION("""COMPUTED_VALUE"""),0)</f>
        <v>0</v>
      </c>
      <c r="Y157" s="2">
        <f ca="1">IFERROR(__xludf.DUMMYFUNCTION("""COMPUTED_VALUE"""),0)</f>
        <v>0</v>
      </c>
      <c r="Z157" s="2">
        <f ca="1">IFERROR(__xludf.DUMMYFUNCTION("""COMPUTED_VALUE"""),0)</f>
        <v>0</v>
      </c>
      <c r="AA157" s="2">
        <f ca="1">IFERROR(__xludf.DUMMYFUNCTION("""COMPUTED_VALUE"""),0)</f>
        <v>0</v>
      </c>
      <c r="AB157" s="2">
        <f ca="1">IFERROR(__xludf.DUMMYFUNCTION("""COMPUTED_VALUE"""),0)</f>
        <v>0</v>
      </c>
      <c r="AC157" s="2">
        <f ca="1">IFERROR(__xludf.DUMMYFUNCTION("""COMPUTED_VALUE"""),0)</f>
        <v>0</v>
      </c>
      <c r="AD157" s="2">
        <f ca="1">IFERROR(__xludf.DUMMYFUNCTION("""COMPUTED_VALUE"""),0)</f>
        <v>0</v>
      </c>
      <c r="AE157" s="2">
        <f ca="1">IFERROR(__xludf.DUMMYFUNCTION("""COMPUTED_VALUE"""),0)</f>
        <v>0</v>
      </c>
      <c r="AF157" s="2">
        <f ca="1">IFERROR(__xludf.DUMMYFUNCTION("""COMPUTED_VALUE"""),0)</f>
        <v>0</v>
      </c>
      <c r="AG157" s="2">
        <f ca="1">IFERROR(__xludf.DUMMYFUNCTION("""COMPUTED_VALUE"""),0)</f>
        <v>0</v>
      </c>
      <c r="AH157" s="2">
        <f ca="1">IFERROR(__xludf.DUMMYFUNCTION("""COMPUTED_VALUE"""),0)</f>
        <v>0</v>
      </c>
      <c r="AI157" s="2">
        <f ca="1">IFERROR(__xludf.DUMMYFUNCTION("""COMPUTED_VALUE"""),0)</f>
        <v>0</v>
      </c>
      <c r="AJ157" s="2">
        <f ca="1">IFERROR(__xludf.DUMMYFUNCTION("""COMPUTED_VALUE"""),0)</f>
        <v>0</v>
      </c>
      <c r="AK157" s="2">
        <f ca="1">IFERROR(__xludf.DUMMYFUNCTION("""COMPUTED_VALUE"""),0)</f>
        <v>0</v>
      </c>
      <c r="AL157" s="2">
        <f ca="1">IFERROR(__xludf.DUMMYFUNCTION("""COMPUTED_VALUE"""),0)</f>
        <v>0</v>
      </c>
      <c r="AM157" s="2">
        <f ca="1">IFERROR(__xludf.DUMMYFUNCTION("""COMPUTED_VALUE"""),0)</f>
        <v>0</v>
      </c>
      <c r="AN157" s="2">
        <f ca="1">IFERROR(__xludf.DUMMYFUNCTION("""COMPUTED_VALUE"""),0)</f>
        <v>0</v>
      </c>
      <c r="AO157" s="2">
        <f ca="1">IFERROR(__xludf.DUMMYFUNCTION("""COMPUTED_VALUE"""),0)</f>
        <v>0</v>
      </c>
      <c r="AP157" s="2">
        <f ca="1">IFERROR(__xludf.DUMMYFUNCTION("""COMPUTED_VALUE"""),0)</f>
        <v>0</v>
      </c>
      <c r="AQ157" s="2">
        <f ca="1">IFERROR(__xludf.DUMMYFUNCTION("""COMPUTED_VALUE"""),0)</f>
        <v>0</v>
      </c>
      <c r="AR157" s="2">
        <f ca="1">IFERROR(__xludf.DUMMYFUNCTION("""COMPUTED_VALUE"""),0)</f>
        <v>0</v>
      </c>
      <c r="AS157" s="2">
        <f ca="1">IFERROR(__xludf.DUMMYFUNCTION("""COMPUTED_VALUE"""),0)</f>
        <v>0</v>
      </c>
      <c r="AT157" s="2">
        <f ca="1">IFERROR(__xludf.DUMMYFUNCTION("""COMPUTED_VALUE"""),0)</f>
        <v>0</v>
      </c>
      <c r="AU157" s="2">
        <f ca="1">IFERROR(__xludf.DUMMYFUNCTION("""COMPUTED_VALUE"""),0)</f>
        <v>0</v>
      </c>
    </row>
    <row r="158" spans="1:47" ht="12.5" x14ac:dyDescent="0.25">
      <c r="A158" s="2" t="str">
        <f ca="1">IFERROR(__xludf.DUMMYFUNCTION("""COMPUTED_VALUE"""),"")</f>
        <v/>
      </c>
      <c r="B158" s="2" t="str">
        <f ca="1">IFERROR(__xludf.DUMMYFUNCTION("""COMPUTED_VALUE"""),"Liechtenstein")</f>
        <v>Liechtenstein</v>
      </c>
      <c r="C158" s="2">
        <f ca="1">IFERROR(__xludf.DUMMYFUNCTION("""COMPUTED_VALUE"""),47.14)</f>
        <v>47.14</v>
      </c>
      <c r="D158" s="2">
        <f ca="1">IFERROR(__xludf.DUMMYFUNCTION("""COMPUTED_VALUE"""),9.55)</f>
        <v>9.5500000000000007</v>
      </c>
      <c r="E158" s="2">
        <f ca="1">IFERROR(__xludf.DUMMYFUNCTION("""COMPUTED_VALUE"""),0)</f>
        <v>0</v>
      </c>
      <c r="F158" s="2">
        <f ca="1">IFERROR(__xludf.DUMMYFUNCTION("""COMPUTED_VALUE"""),0)</f>
        <v>0</v>
      </c>
      <c r="G158" s="2">
        <f ca="1">IFERROR(__xludf.DUMMYFUNCTION("""COMPUTED_VALUE"""),0)</f>
        <v>0</v>
      </c>
      <c r="H158" s="2">
        <f ca="1">IFERROR(__xludf.DUMMYFUNCTION("""COMPUTED_VALUE"""),0)</f>
        <v>0</v>
      </c>
      <c r="I158" s="2">
        <f ca="1">IFERROR(__xludf.DUMMYFUNCTION("""COMPUTED_VALUE"""),0)</f>
        <v>0</v>
      </c>
      <c r="J158" s="2">
        <f ca="1">IFERROR(__xludf.DUMMYFUNCTION("""COMPUTED_VALUE"""),0)</f>
        <v>0</v>
      </c>
      <c r="K158" s="2">
        <f ca="1">IFERROR(__xludf.DUMMYFUNCTION("""COMPUTED_VALUE"""),0)</f>
        <v>0</v>
      </c>
      <c r="L158" s="2">
        <f ca="1">IFERROR(__xludf.DUMMYFUNCTION("""COMPUTED_VALUE"""),0)</f>
        <v>0</v>
      </c>
      <c r="M158" s="2">
        <f ca="1">IFERROR(__xludf.DUMMYFUNCTION("""COMPUTED_VALUE"""),0)</f>
        <v>0</v>
      </c>
      <c r="N158" s="2">
        <f ca="1">IFERROR(__xludf.DUMMYFUNCTION("""COMPUTED_VALUE"""),0)</f>
        <v>0</v>
      </c>
      <c r="O158" s="2">
        <f ca="1">IFERROR(__xludf.DUMMYFUNCTION("""COMPUTED_VALUE"""),0)</f>
        <v>0</v>
      </c>
      <c r="P158" s="2">
        <f ca="1">IFERROR(__xludf.DUMMYFUNCTION("""COMPUTED_VALUE"""),0)</f>
        <v>0</v>
      </c>
      <c r="Q158" s="2">
        <f ca="1">IFERROR(__xludf.DUMMYFUNCTION("""COMPUTED_VALUE"""),0)</f>
        <v>0</v>
      </c>
      <c r="R158" s="2">
        <f ca="1">IFERROR(__xludf.DUMMYFUNCTION("""COMPUTED_VALUE"""),0)</f>
        <v>0</v>
      </c>
      <c r="S158" s="2">
        <f ca="1">IFERROR(__xludf.DUMMYFUNCTION("""COMPUTED_VALUE"""),0)</f>
        <v>0</v>
      </c>
      <c r="T158" s="2">
        <f ca="1">IFERROR(__xludf.DUMMYFUNCTION("""COMPUTED_VALUE"""),0)</f>
        <v>0</v>
      </c>
      <c r="U158" s="2">
        <f ca="1">IFERROR(__xludf.DUMMYFUNCTION("""COMPUTED_VALUE"""),0)</f>
        <v>0</v>
      </c>
      <c r="V158" s="2">
        <f ca="1">IFERROR(__xludf.DUMMYFUNCTION("""COMPUTED_VALUE"""),0)</f>
        <v>0</v>
      </c>
      <c r="W158" s="2">
        <f ca="1">IFERROR(__xludf.DUMMYFUNCTION("""COMPUTED_VALUE"""),0)</f>
        <v>0</v>
      </c>
      <c r="X158" s="2">
        <f ca="1">IFERROR(__xludf.DUMMYFUNCTION("""COMPUTED_VALUE"""),0)</f>
        <v>0</v>
      </c>
      <c r="Y158" s="2">
        <f ca="1">IFERROR(__xludf.DUMMYFUNCTION("""COMPUTED_VALUE"""),0)</f>
        <v>0</v>
      </c>
      <c r="Z158" s="2">
        <f ca="1">IFERROR(__xludf.DUMMYFUNCTION("""COMPUTED_VALUE"""),0)</f>
        <v>0</v>
      </c>
      <c r="AA158" s="2">
        <f ca="1">IFERROR(__xludf.DUMMYFUNCTION("""COMPUTED_VALUE"""),0)</f>
        <v>0</v>
      </c>
      <c r="AB158" s="2">
        <f ca="1">IFERROR(__xludf.DUMMYFUNCTION("""COMPUTED_VALUE"""),0)</f>
        <v>0</v>
      </c>
      <c r="AC158" s="2">
        <f ca="1">IFERROR(__xludf.DUMMYFUNCTION("""COMPUTED_VALUE"""),0)</f>
        <v>0</v>
      </c>
      <c r="AD158" s="2">
        <f ca="1">IFERROR(__xludf.DUMMYFUNCTION("""COMPUTED_VALUE"""),0)</f>
        <v>0</v>
      </c>
      <c r="AE158" s="2">
        <f ca="1">IFERROR(__xludf.DUMMYFUNCTION("""COMPUTED_VALUE"""),0)</f>
        <v>0</v>
      </c>
      <c r="AF158" s="2">
        <f ca="1">IFERROR(__xludf.DUMMYFUNCTION("""COMPUTED_VALUE"""),0)</f>
        <v>0</v>
      </c>
      <c r="AG158" s="2">
        <f ca="1">IFERROR(__xludf.DUMMYFUNCTION("""COMPUTED_VALUE"""),0)</f>
        <v>0</v>
      </c>
      <c r="AH158" s="2">
        <f ca="1">IFERROR(__xludf.DUMMYFUNCTION("""COMPUTED_VALUE"""),0)</f>
        <v>0</v>
      </c>
      <c r="AI158" s="2">
        <f ca="1">IFERROR(__xludf.DUMMYFUNCTION("""COMPUTED_VALUE"""),0)</f>
        <v>0</v>
      </c>
      <c r="AJ158" s="2">
        <f ca="1">IFERROR(__xludf.DUMMYFUNCTION("""COMPUTED_VALUE"""),0)</f>
        <v>0</v>
      </c>
      <c r="AK158" s="2">
        <f ca="1">IFERROR(__xludf.DUMMYFUNCTION("""COMPUTED_VALUE"""),0)</f>
        <v>0</v>
      </c>
      <c r="AL158" s="2">
        <f ca="1">IFERROR(__xludf.DUMMYFUNCTION("""COMPUTED_VALUE"""),0)</f>
        <v>0</v>
      </c>
      <c r="AM158" s="2">
        <f ca="1">IFERROR(__xludf.DUMMYFUNCTION("""COMPUTED_VALUE"""),0)</f>
        <v>0</v>
      </c>
      <c r="AN158" s="2">
        <f ca="1">IFERROR(__xludf.DUMMYFUNCTION("""COMPUTED_VALUE"""),0)</f>
        <v>0</v>
      </c>
      <c r="AO158" s="2">
        <f ca="1">IFERROR(__xludf.DUMMYFUNCTION("""COMPUTED_VALUE"""),0)</f>
        <v>0</v>
      </c>
      <c r="AP158" s="2">
        <f ca="1">IFERROR(__xludf.DUMMYFUNCTION("""COMPUTED_VALUE"""),0)</f>
        <v>0</v>
      </c>
      <c r="AQ158" s="2">
        <f ca="1">IFERROR(__xludf.DUMMYFUNCTION("""COMPUTED_VALUE"""),0)</f>
        <v>0</v>
      </c>
      <c r="AR158" s="2">
        <f ca="1">IFERROR(__xludf.DUMMYFUNCTION("""COMPUTED_VALUE"""),0)</f>
        <v>0</v>
      </c>
      <c r="AS158" s="2">
        <f ca="1">IFERROR(__xludf.DUMMYFUNCTION("""COMPUTED_VALUE"""),0)</f>
        <v>0</v>
      </c>
      <c r="AT158" s="2">
        <f ca="1">IFERROR(__xludf.DUMMYFUNCTION("""COMPUTED_VALUE"""),0)</f>
        <v>0</v>
      </c>
      <c r="AU158" s="2">
        <f ca="1">IFERROR(__xludf.DUMMYFUNCTION("""COMPUTED_VALUE"""),0)</f>
        <v>0</v>
      </c>
    </row>
    <row r="159" spans="1:47" ht="12.5" x14ac:dyDescent="0.25">
      <c r="A159" s="2" t="str">
        <f ca="1">IFERROR(__xludf.DUMMYFUNCTION("""COMPUTED_VALUE"""),"")</f>
        <v/>
      </c>
      <c r="B159" s="2" t="str">
        <f ca="1">IFERROR(__xludf.DUMMYFUNCTION("""COMPUTED_VALUE"""),"Poland")</f>
        <v>Poland</v>
      </c>
      <c r="C159" s="2">
        <f ca="1">IFERROR(__xludf.DUMMYFUNCTION("""COMPUTED_VALUE"""),51.9194)</f>
        <v>51.919400000000003</v>
      </c>
      <c r="D159" s="2">
        <f ca="1">IFERROR(__xludf.DUMMYFUNCTION("""COMPUTED_VALUE"""),19.1451)</f>
        <v>19.145099999999999</v>
      </c>
      <c r="E159" s="2">
        <f ca="1">IFERROR(__xludf.DUMMYFUNCTION("""COMPUTED_VALUE"""),0)</f>
        <v>0</v>
      </c>
      <c r="F159" s="2">
        <f ca="1">IFERROR(__xludf.DUMMYFUNCTION("""COMPUTED_VALUE"""),0)</f>
        <v>0</v>
      </c>
      <c r="G159" s="2">
        <f ca="1">IFERROR(__xludf.DUMMYFUNCTION("""COMPUTED_VALUE"""),0)</f>
        <v>0</v>
      </c>
      <c r="H159" s="2">
        <f ca="1">IFERROR(__xludf.DUMMYFUNCTION("""COMPUTED_VALUE"""),0)</f>
        <v>0</v>
      </c>
      <c r="I159" s="2">
        <f ca="1">IFERROR(__xludf.DUMMYFUNCTION("""COMPUTED_VALUE"""),0)</f>
        <v>0</v>
      </c>
      <c r="J159" s="2">
        <f ca="1">IFERROR(__xludf.DUMMYFUNCTION("""COMPUTED_VALUE"""),0)</f>
        <v>0</v>
      </c>
      <c r="K159" s="2">
        <f ca="1">IFERROR(__xludf.DUMMYFUNCTION("""COMPUTED_VALUE"""),0)</f>
        <v>0</v>
      </c>
      <c r="L159" s="2">
        <f ca="1">IFERROR(__xludf.DUMMYFUNCTION("""COMPUTED_VALUE"""),0)</f>
        <v>0</v>
      </c>
      <c r="M159" s="2">
        <f ca="1">IFERROR(__xludf.DUMMYFUNCTION("""COMPUTED_VALUE"""),0)</f>
        <v>0</v>
      </c>
      <c r="N159" s="2">
        <f ca="1">IFERROR(__xludf.DUMMYFUNCTION("""COMPUTED_VALUE"""),0)</f>
        <v>0</v>
      </c>
      <c r="O159" s="2">
        <f ca="1">IFERROR(__xludf.DUMMYFUNCTION("""COMPUTED_VALUE"""),0)</f>
        <v>0</v>
      </c>
      <c r="P159" s="2">
        <f ca="1">IFERROR(__xludf.DUMMYFUNCTION("""COMPUTED_VALUE"""),0)</f>
        <v>0</v>
      </c>
      <c r="Q159" s="2">
        <f ca="1">IFERROR(__xludf.DUMMYFUNCTION("""COMPUTED_VALUE"""),0)</f>
        <v>0</v>
      </c>
      <c r="R159" s="2">
        <f ca="1">IFERROR(__xludf.DUMMYFUNCTION("""COMPUTED_VALUE"""),0)</f>
        <v>0</v>
      </c>
      <c r="S159" s="2">
        <f ca="1">IFERROR(__xludf.DUMMYFUNCTION("""COMPUTED_VALUE"""),0)</f>
        <v>0</v>
      </c>
      <c r="T159" s="2">
        <f ca="1">IFERROR(__xludf.DUMMYFUNCTION("""COMPUTED_VALUE"""),0)</f>
        <v>0</v>
      </c>
      <c r="U159" s="2">
        <f ca="1">IFERROR(__xludf.DUMMYFUNCTION("""COMPUTED_VALUE"""),0)</f>
        <v>0</v>
      </c>
      <c r="V159" s="2">
        <f ca="1">IFERROR(__xludf.DUMMYFUNCTION("""COMPUTED_VALUE"""),0)</f>
        <v>0</v>
      </c>
      <c r="W159" s="2">
        <f ca="1">IFERROR(__xludf.DUMMYFUNCTION("""COMPUTED_VALUE"""),0)</f>
        <v>0</v>
      </c>
      <c r="X159" s="2">
        <f ca="1">IFERROR(__xludf.DUMMYFUNCTION("""COMPUTED_VALUE"""),0)</f>
        <v>0</v>
      </c>
      <c r="Y159" s="2">
        <f ca="1">IFERROR(__xludf.DUMMYFUNCTION("""COMPUTED_VALUE"""),0)</f>
        <v>0</v>
      </c>
      <c r="Z159" s="2">
        <f ca="1">IFERROR(__xludf.DUMMYFUNCTION("""COMPUTED_VALUE"""),0)</f>
        <v>0</v>
      </c>
      <c r="AA159" s="2">
        <f ca="1">IFERROR(__xludf.DUMMYFUNCTION("""COMPUTED_VALUE"""),0)</f>
        <v>0</v>
      </c>
      <c r="AB159" s="2">
        <f ca="1">IFERROR(__xludf.DUMMYFUNCTION("""COMPUTED_VALUE"""),0)</f>
        <v>0</v>
      </c>
      <c r="AC159" s="2">
        <f ca="1">IFERROR(__xludf.DUMMYFUNCTION("""COMPUTED_VALUE"""),0)</f>
        <v>0</v>
      </c>
      <c r="AD159" s="2">
        <f ca="1">IFERROR(__xludf.DUMMYFUNCTION("""COMPUTED_VALUE"""),0)</f>
        <v>0</v>
      </c>
      <c r="AE159" s="2">
        <f ca="1">IFERROR(__xludf.DUMMYFUNCTION("""COMPUTED_VALUE"""),0)</f>
        <v>0</v>
      </c>
      <c r="AF159" s="2">
        <f ca="1">IFERROR(__xludf.DUMMYFUNCTION("""COMPUTED_VALUE"""),0)</f>
        <v>0</v>
      </c>
      <c r="AG159" s="2">
        <f ca="1">IFERROR(__xludf.DUMMYFUNCTION("""COMPUTED_VALUE"""),0)</f>
        <v>0</v>
      </c>
      <c r="AH159" s="2">
        <f ca="1">IFERROR(__xludf.DUMMYFUNCTION("""COMPUTED_VALUE"""),0)</f>
        <v>0</v>
      </c>
      <c r="AI159" s="2">
        <f ca="1">IFERROR(__xludf.DUMMYFUNCTION("""COMPUTED_VALUE"""),0)</f>
        <v>0</v>
      </c>
      <c r="AJ159" s="2">
        <f ca="1">IFERROR(__xludf.DUMMYFUNCTION("""COMPUTED_VALUE"""),0)</f>
        <v>0</v>
      </c>
      <c r="AK159" s="2">
        <f ca="1">IFERROR(__xludf.DUMMYFUNCTION("""COMPUTED_VALUE"""),0)</f>
        <v>0</v>
      </c>
      <c r="AL159" s="2">
        <f ca="1">IFERROR(__xludf.DUMMYFUNCTION("""COMPUTED_VALUE"""),0)</f>
        <v>0</v>
      </c>
      <c r="AM159" s="2">
        <f ca="1">IFERROR(__xludf.DUMMYFUNCTION("""COMPUTED_VALUE"""),0)</f>
        <v>0</v>
      </c>
      <c r="AN159" s="2">
        <f ca="1">IFERROR(__xludf.DUMMYFUNCTION("""COMPUTED_VALUE"""),0)</f>
        <v>0</v>
      </c>
      <c r="AO159" s="2">
        <f ca="1">IFERROR(__xludf.DUMMYFUNCTION("""COMPUTED_VALUE"""),0)</f>
        <v>0</v>
      </c>
      <c r="AP159" s="2">
        <f ca="1">IFERROR(__xludf.DUMMYFUNCTION("""COMPUTED_VALUE"""),0)</f>
        <v>0</v>
      </c>
      <c r="AQ159" s="2">
        <f ca="1">IFERROR(__xludf.DUMMYFUNCTION("""COMPUTED_VALUE"""),0)</f>
        <v>0</v>
      </c>
      <c r="AR159" s="2">
        <f ca="1">IFERROR(__xludf.DUMMYFUNCTION("""COMPUTED_VALUE"""),0)</f>
        <v>0</v>
      </c>
      <c r="AS159" s="2">
        <f ca="1">IFERROR(__xludf.DUMMYFUNCTION("""COMPUTED_VALUE"""),0)</f>
        <v>0</v>
      </c>
      <c r="AT159" s="2">
        <f ca="1">IFERROR(__xludf.DUMMYFUNCTION("""COMPUTED_VALUE"""),0)</f>
        <v>0</v>
      </c>
      <c r="AU159" s="2">
        <f ca="1">IFERROR(__xludf.DUMMYFUNCTION("""COMPUTED_VALUE"""),0)</f>
        <v>0</v>
      </c>
    </row>
    <row r="160" spans="1:47" ht="12.5" x14ac:dyDescent="0.25">
      <c r="A160" s="2" t="str">
        <f ca="1">IFERROR(__xludf.DUMMYFUNCTION("""COMPUTED_VALUE"""),"")</f>
        <v/>
      </c>
      <c r="B160" s="2" t="str">
        <f ca="1">IFERROR(__xludf.DUMMYFUNCTION("""COMPUTED_VALUE"""),"Tunisia")</f>
        <v>Tunisia</v>
      </c>
      <c r="C160" s="2">
        <f ca="1">IFERROR(__xludf.DUMMYFUNCTION("""COMPUTED_VALUE"""),34)</f>
        <v>34</v>
      </c>
      <c r="D160" s="2">
        <f ca="1">IFERROR(__xludf.DUMMYFUNCTION("""COMPUTED_VALUE"""),9)</f>
        <v>9</v>
      </c>
      <c r="E160" s="2">
        <f ca="1">IFERROR(__xludf.DUMMYFUNCTION("""COMPUTED_VALUE"""),0)</f>
        <v>0</v>
      </c>
      <c r="F160" s="2">
        <f ca="1">IFERROR(__xludf.DUMMYFUNCTION("""COMPUTED_VALUE"""),0)</f>
        <v>0</v>
      </c>
      <c r="G160" s="2">
        <f ca="1">IFERROR(__xludf.DUMMYFUNCTION("""COMPUTED_VALUE"""),0)</f>
        <v>0</v>
      </c>
      <c r="H160" s="2">
        <f ca="1">IFERROR(__xludf.DUMMYFUNCTION("""COMPUTED_VALUE"""),0)</f>
        <v>0</v>
      </c>
      <c r="I160" s="2">
        <f ca="1">IFERROR(__xludf.DUMMYFUNCTION("""COMPUTED_VALUE"""),0)</f>
        <v>0</v>
      </c>
      <c r="J160" s="2">
        <f ca="1">IFERROR(__xludf.DUMMYFUNCTION("""COMPUTED_VALUE"""),0)</f>
        <v>0</v>
      </c>
      <c r="K160" s="2">
        <f ca="1">IFERROR(__xludf.DUMMYFUNCTION("""COMPUTED_VALUE"""),0)</f>
        <v>0</v>
      </c>
      <c r="L160" s="2">
        <f ca="1">IFERROR(__xludf.DUMMYFUNCTION("""COMPUTED_VALUE"""),0)</f>
        <v>0</v>
      </c>
      <c r="M160" s="2">
        <f ca="1">IFERROR(__xludf.DUMMYFUNCTION("""COMPUTED_VALUE"""),0)</f>
        <v>0</v>
      </c>
      <c r="N160" s="2">
        <f ca="1">IFERROR(__xludf.DUMMYFUNCTION("""COMPUTED_VALUE"""),0)</f>
        <v>0</v>
      </c>
      <c r="O160" s="2">
        <f ca="1">IFERROR(__xludf.DUMMYFUNCTION("""COMPUTED_VALUE"""),0)</f>
        <v>0</v>
      </c>
      <c r="P160" s="2">
        <f ca="1">IFERROR(__xludf.DUMMYFUNCTION("""COMPUTED_VALUE"""),0)</f>
        <v>0</v>
      </c>
      <c r="Q160" s="2">
        <f ca="1">IFERROR(__xludf.DUMMYFUNCTION("""COMPUTED_VALUE"""),0)</f>
        <v>0</v>
      </c>
      <c r="R160" s="2">
        <f ca="1">IFERROR(__xludf.DUMMYFUNCTION("""COMPUTED_VALUE"""),0)</f>
        <v>0</v>
      </c>
      <c r="S160" s="2">
        <f ca="1">IFERROR(__xludf.DUMMYFUNCTION("""COMPUTED_VALUE"""),0)</f>
        <v>0</v>
      </c>
      <c r="T160" s="2">
        <f ca="1">IFERROR(__xludf.DUMMYFUNCTION("""COMPUTED_VALUE"""),0)</f>
        <v>0</v>
      </c>
      <c r="U160" s="2">
        <f ca="1">IFERROR(__xludf.DUMMYFUNCTION("""COMPUTED_VALUE"""),0)</f>
        <v>0</v>
      </c>
      <c r="V160" s="2">
        <f ca="1">IFERROR(__xludf.DUMMYFUNCTION("""COMPUTED_VALUE"""),0)</f>
        <v>0</v>
      </c>
      <c r="W160" s="2">
        <f ca="1">IFERROR(__xludf.DUMMYFUNCTION("""COMPUTED_VALUE"""),0)</f>
        <v>0</v>
      </c>
      <c r="X160" s="2">
        <f ca="1">IFERROR(__xludf.DUMMYFUNCTION("""COMPUTED_VALUE"""),0)</f>
        <v>0</v>
      </c>
      <c r="Y160" s="2">
        <f ca="1">IFERROR(__xludf.DUMMYFUNCTION("""COMPUTED_VALUE"""),0)</f>
        <v>0</v>
      </c>
      <c r="Z160" s="2">
        <f ca="1">IFERROR(__xludf.DUMMYFUNCTION("""COMPUTED_VALUE"""),0)</f>
        <v>0</v>
      </c>
      <c r="AA160" s="2">
        <f ca="1">IFERROR(__xludf.DUMMYFUNCTION("""COMPUTED_VALUE"""),0)</f>
        <v>0</v>
      </c>
      <c r="AB160" s="2">
        <f ca="1">IFERROR(__xludf.DUMMYFUNCTION("""COMPUTED_VALUE"""),0)</f>
        <v>0</v>
      </c>
      <c r="AC160" s="2">
        <f ca="1">IFERROR(__xludf.DUMMYFUNCTION("""COMPUTED_VALUE"""),0)</f>
        <v>0</v>
      </c>
      <c r="AD160" s="2">
        <f ca="1">IFERROR(__xludf.DUMMYFUNCTION("""COMPUTED_VALUE"""),0)</f>
        <v>0</v>
      </c>
      <c r="AE160" s="2">
        <f ca="1">IFERROR(__xludf.DUMMYFUNCTION("""COMPUTED_VALUE"""),0)</f>
        <v>0</v>
      </c>
      <c r="AF160" s="2">
        <f ca="1">IFERROR(__xludf.DUMMYFUNCTION("""COMPUTED_VALUE"""),0)</f>
        <v>0</v>
      </c>
      <c r="AG160" s="2">
        <f ca="1">IFERROR(__xludf.DUMMYFUNCTION("""COMPUTED_VALUE"""),0)</f>
        <v>0</v>
      </c>
      <c r="AH160" s="2">
        <f ca="1">IFERROR(__xludf.DUMMYFUNCTION("""COMPUTED_VALUE"""),0)</f>
        <v>0</v>
      </c>
      <c r="AI160" s="2">
        <f ca="1">IFERROR(__xludf.DUMMYFUNCTION("""COMPUTED_VALUE"""),0)</f>
        <v>0</v>
      </c>
      <c r="AJ160" s="2">
        <f ca="1">IFERROR(__xludf.DUMMYFUNCTION("""COMPUTED_VALUE"""),0)</f>
        <v>0</v>
      </c>
      <c r="AK160" s="2">
        <f ca="1">IFERROR(__xludf.DUMMYFUNCTION("""COMPUTED_VALUE"""),0)</f>
        <v>0</v>
      </c>
      <c r="AL160" s="2">
        <f ca="1">IFERROR(__xludf.DUMMYFUNCTION("""COMPUTED_VALUE"""),0)</f>
        <v>0</v>
      </c>
      <c r="AM160" s="2">
        <f ca="1">IFERROR(__xludf.DUMMYFUNCTION("""COMPUTED_VALUE"""),0)</f>
        <v>0</v>
      </c>
      <c r="AN160" s="2">
        <f ca="1">IFERROR(__xludf.DUMMYFUNCTION("""COMPUTED_VALUE"""),0)</f>
        <v>0</v>
      </c>
      <c r="AO160" s="2">
        <f ca="1">IFERROR(__xludf.DUMMYFUNCTION("""COMPUTED_VALUE"""),0)</f>
        <v>0</v>
      </c>
      <c r="AP160" s="2">
        <f ca="1">IFERROR(__xludf.DUMMYFUNCTION("""COMPUTED_VALUE"""),0)</f>
        <v>0</v>
      </c>
      <c r="AQ160" s="2">
        <f ca="1">IFERROR(__xludf.DUMMYFUNCTION("""COMPUTED_VALUE"""),0)</f>
        <v>0</v>
      </c>
      <c r="AR160" s="2">
        <f ca="1">IFERROR(__xludf.DUMMYFUNCTION("""COMPUTED_VALUE"""),0)</f>
        <v>0</v>
      </c>
      <c r="AS160" s="2">
        <f ca="1">IFERROR(__xludf.DUMMYFUNCTION("""COMPUTED_VALUE"""),0)</f>
        <v>0</v>
      </c>
      <c r="AT160" s="2">
        <f ca="1">IFERROR(__xludf.DUMMYFUNCTION("""COMPUTED_VALUE"""),0)</f>
        <v>0</v>
      </c>
      <c r="AU160" s="2">
        <f ca="1">IFERROR(__xludf.DUMMYFUNCTION("""COMPUTED_VALUE"""),0)</f>
        <v>0</v>
      </c>
    </row>
    <row r="161" spans="1:47" ht="12.5" x14ac:dyDescent="0.25">
      <c r="A161" s="2" t="str">
        <f ca="1">IFERROR(__xludf.DUMMYFUNCTION("""COMPUTED_VALUE"""),"Contra Costa County, CA")</f>
        <v>Contra Costa County, CA</v>
      </c>
      <c r="B161" s="2" t="str">
        <f ca="1">IFERROR(__xludf.DUMMYFUNCTION("""COMPUTED_VALUE"""),"US")</f>
        <v>US</v>
      </c>
      <c r="C161" s="2">
        <f ca="1">IFERROR(__xludf.DUMMYFUNCTION("""COMPUTED_VALUE"""),37.8534)</f>
        <v>37.853400000000001</v>
      </c>
      <c r="D161" s="2">
        <f ca="1">IFERROR(__xludf.DUMMYFUNCTION("""COMPUTED_VALUE"""),-121.9018)</f>
        <v>-121.90179999999999</v>
      </c>
      <c r="E161" s="2">
        <f ca="1">IFERROR(__xludf.DUMMYFUNCTION("""COMPUTED_VALUE"""),0)</f>
        <v>0</v>
      </c>
      <c r="F161" s="2">
        <f ca="1">IFERROR(__xludf.DUMMYFUNCTION("""COMPUTED_VALUE"""),0)</f>
        <v>0</v>
      </c>
      <c r="G161" s="2">
        <f ca="1">IFERROR(__xludf.DUMMYFUNCTION("""COMPUTED_VALUE"""),0)</f>
        <v>0</v>
      </c>
      <c r="H161" s="2">
        <f ca="1">IFERROR(__xludf.DUMMYFUNCTION("""COMPUTED_VALUE"""),0)</f>
        <v>0</v>
      </c>
      <c r="I161" s="2">
        <f ca="1">IFERROR(__xludf.DUMMYFUNCTION("""COMPUTED_VALUE"""),0)</f>
        <v>0</v>
      </c>
      <c r="J161" s="2">
        <f ca="1">IFERROR(__xludf.DUMMYFUNCTION("""COMPUTED_VALUE"""),0)</f>
        <v>0</v>
      </c>
      <c r="K161" s="2">
        <f ca="1">IFERROR(__xludf.DUMMYFUNCTION("""COMPUTED_VALUE"""),0)</f>
        <v>0</v>
      </c>
      <c r="L161" s="2">
        <f ca="1">IFERROR(__xludf.DUMMYFUNCTION("""COMPUTED_VALUE"""),0)</f>
        <v>0</v>
      </c>
      <c r="M161" s="2">
        <f ca="1">IFERROR(__xludf.DUMMYFUNCTION("""COMPUTED_VALUE"""),0)</f>
        <v>0</v>
      </c>
      <c r="N161" s="2">
        <f ca="1">IFERROR(__xludf.DUMMYFUNCTION("""COMPUTED_VALUE"""),0)</f>
        <v>0</v>
      </c>
      <c r="O161" s="2">
        <f ca="1">IFERROR(__xludf.DUMMYFUNCTION("""COMPUTED_VALUE"""),0)</f>
        <v>0</v>
      </c>
      <c r="P161" s="2">
        <f ca="1">IFERROR(__xludf.DUMMYFUNCTION("""COMPUTED_VALUE"""),0)</f>
        <v>0</v>
      </c>
      <c r="Q161" s="2">
        <f ca="1">IFERROR(__xludf.DUMMYFUNCTION("""COMPUTED_VALUE"""),0)</f>
        <v>0</v>
      </c>
      <c r="R161" s="2">
        <f ca="1">IFERROR(__xludf.DUMMYFUNCTION("""COMPUTED_VALUE"""),0)</f>
        <v>0</v>
      </c>
      <c r="S161" s="2">
        <f ca="1">IFERROR(__xludf.DUMMYFUNCTION("""COMPUTED_VALUE"""),0)</f>
        <v>0</v>
      </c>
      <c r="T161" s="2">
        <f ca="1">IFERROR(__xludf.DUMMYFUNCTION("""COMPUTED_VALUE"""),0)</f>
        <v>0</v>
      </c>
      <c r="U161" s="2">
        <f ca="1">IFERROR(__xludf.DUMMYFUNCTION("""COMPUTED_VALUE"""),0)</f>
        <v>0</v>
      </c>
      <c r="V161" s="2">
        <f ca="1">IFERROR(__xludf.DUMMYFUNCTION("""COMPUTED_VALUE"""),0)</f>
        <v>0</v>
      </c>
      <c r="W161" s="2">
        <f ca="1">IFERROR(__xludf.DUMMYFUNCTION("""COMPUTED_VALUE"""),0)</f>
        <v>0</v>
      </c>
      <c r="X161" s="2">
        <f ca="1">IFERROR(__xludf.DUMMYFUNCTION("""COMPUTED_VALUE"""),0)</f>
        <v>0</v>
      </c>
      <c r="Y161" s="2">
        <f ca="1">IFERROR(__xludf.DUMMYFUNCTION("""COMPUTED_VALUE"""),0)</f>
        <v>0</v>
      </c>
      <c r="Z161" s="2">
        <f ca="1">IFERROR(__xludf.DUMMYFUNCTION("""COMPUTED_VALUE"""),0)</f>
        <v>0</v>
      </c>
      <c r="AA161" s="2">
        <f ca="1">IFERROR(__xludf.DUMMYFUNCTION("""COMPUTED_VALUE"""),0)</f>
        <v>0</v>
      </c>
      <c r="AB161" s="2">
        <f ca="1">IFERROR(__xludf.DUMMYFUNCTION("""COMPUTED_VALUE"""),0)</f>
        <v>0</v>
      </c>
      <c r="AC161" s="2">
        <f ca="1">IFERROR(__xludf.DUMMYFUNCTION("""COMPUTED_VALUE"""),0)</f>
        <v>0</v>
      </c>
      <c r="AD161" s="2">
        <f ca="1">IFERROR(__xludf.DUMMYFUNCTION("""COMPUTED_VALUE"""),0)</f>
        <v>0</v>
      </c>
      <c r="AE161" s="2">
        <f ca="1">IFERROR(__xludf.DUMMYFUNCTION("""COMPUTED_VALUE"""),0)</f>
        <v>0</v>
      </c>
      <c r="AF161" s="2">
        <f ca="1">IFERROR(__xludf.DUMMYFUNCTION("""COMPUTED_VALUE"""),0)</f>
        <v>0</v>
      </c>
      <c r="AG161" s="2">
        <f ca="1">IFERROR(__xludf.DUMMYFUNCTION("""COMPUTED_VALUE"""),0)</f>
        <v>0</v>
      </c>
      <c r="AH161" s="2">
        <f ca="1">IFERROR(__xludf.DUMMYFUNCTION("""COMPUTED_VALUE"""),0)</f>
        <v>0</v>
      </c>
      <c r="AI161" s="2">
        <f ca="1">IFERROR(__xludf.DUMMYFUNCTION("""COMPUTED_VALUE"""),0)</f>
        <v>0</v>
      </c>
      <c r="AJ161" s="2">
        <f ca="1">IFERROR(__xludf.DUMMYFUNCTION("""COMPUTED_VALUE"""),0)</f>
        <v>0</v>
      </c>
      <c r="AK161" s="2">
        <f ca="1">IFERROR(__xludf.DUMMYFUNCTION("""COMPUTED_VALUE"""),0)</f>
        <v>0</v>
      </c>
      <c r="AL161" s="2">
        <f ca="1">IFERROR(__xludf.DUMMYFUNCTION("""COMPUTED_VALUE"""),0)</f>
        <v>0</v>
      </c>
      <c r="AM161" s="2">
        <f ca="1">IFERROR(__xludf.DUMMYFUNCTION("""COMPUTED_VALUE"""),0)</f>
        <v>0</v>
      </c>
      <c r="AN161" s="2">
        <f ca="1">IFERROR(__xludf.DUMMYFUNCTION("""COMPUTED_VALUE"""),0)</f>
        <v>0</v>
      </c>
      <c r="AO161" s="2">
        <f ca="1">IFERROR(__xludf.DUMMYFUNCTION("""COMPUTED_VALUE"""),0)</f>
        <v>0</v>
      </c>
      <c r="AP161" s="2">
        <f ca="1">IFERROR(__xludf.DUMMYFUNCTION("""COMPUTED_VALUE"""),0)</f>
        <v>0</v>
      </c>
      <c r="AQ161" s="2">
        <f ca="1">IFERROR(__xludf.DUMMYFUNCTION("""COMPUTED_VALUE"""),0)</f>
        <v>0</v>
      </c>
      <c r="AR161" s="2">
        <f ca="1">IFERROR(__xludf.DUMMYFUNCTION("""COMPUTED_VALUE"""),0)</f>
        <v>0</v>
      </c>
      <c r="AS161" s="2">
        <f ca="1">IFERROR(__xludf.DUMMYFUNCTION("""COMPUTED_VALUE"""),0)</f>
        <v>0</v>
      </c>
      <c r="AT161" s="2">
        <f ca="1">IFERROR(__xludf.DUMMYFUNCTION("""COMPUTED_VALUE"""),0)</f>
        <v>0</v>
      </c>
      <c r="AU161" s="2">
        <f ca="1">IFERROR(__xludf.DUMMYFUNCTION("""COMPUTED_VALUE"""),0)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A9999"/>
    <outlinePr summaryBelow="0" summaryRight="0"/>
  </sheetPr>
  <dimension ref="A1:BE161"/>
  <sheetViews>
    <sheetView workbookViewId="0"/>
  </sheetViews>
  <sheetFormatPr defaultColWidth="14.453125" defaultRowHeight="15.75" customHeight="1" x14ac:dyDescent="0.25"/>
  <sheetData>
    <row r="1" spans="1:57" ht="15.75" customHeight="1" x14ac:dyDescent="0.25">
      <c r="A1" s="1" t="str">
        <f ca="1">IFERROR(__xludf.DUMMYFUNCTION("importdata(""https://raw.githubusercontent.com/CSSEGISandData/COVID-19/master/csse_covid_19_data/csse_covid_19_time_series/time_series_19-covid-Recovered.csv"")"),"Province/State")</f>
        <v>Province/State</v>
      </c>
      <c r="B1" s="1" t="str">
        <f ca="1">IFERROR(__xludf.DUMMYFUNCTION("""COMPUTED_VALUE"""),"Country/Region")</f>
        <v>Country/Region</v>
      </c>
      <c r="C1" s="1" t="str">
        <f ca="1">IFERROR(__xludf.DUMMYFUNCTION("""COMPUTED_VALUE"""),"Lat")</f>
        <v>Lat</v>
      </c>
      <c r="D1" s="1" t="str">
        <f ca="1">IFERROR(__xludf.DUMMYFUNCTION("""COMPUTED_VALUE"""),"Long")</f>
        <v>Long</v>
      </c>
      <c r="E1" s="1">
        <f ca="1">IFERROR(__xludf.DUMMYFUNCTION("""COMPUTED_VALUE"""),43852)</f>
        <v>43852</v>
      </c>
      <c r="F1" s="1">
        <f ca="1">IFERROR(__xludf.DUMMYFUNCTION("""COMPUTED_VALUE"""),43853)</f>
        <v>43853</v>
      </c>
      <c r="G1" s="1">
        <f ca="1">IFERROR(__xludf.DUMMYFUNCTION("""COMPUTED_VALUE"""),43854)</f>
        <v>43854</v>
      </c>
      <c r="H1" s="1">
        <f ca="1">IFERROR(__xludf.DUMMYFUNCTION("""COMPUTED_VALUE"""),43855)</f>
        <v>43855</v>
      </c>
      <c r="I1" s="1">
        <f ca="1">IFERROR(__xludf.DUMMYFUNCTION("""COMPUTED_VALUE"""),43856)</f>
        <v>43856</v>
      </c>
      <c r="J1" s="1">
        <f ca="1">IFERROR(__xludf.DUMMYFUNCTION("""COMPUTED_VALUE"""),43857)</f>
        <v>43857</v>
      </c>
      <c r="K1" s="1">
        <f ca="1">IFERROR(__xludf.DUMMYFUNCTION("""COMPUTED_VALUE"""),43858)</f>
        <v>43858</v>
      </c>
      <c r="L1" s="1">
        <f ca="1">IFERROR(__xludf.DUMMYFUNCTION("""COMPUTED_VALUE"""),43859)</f>
        <v>43859</v>
      </c>
      <c r="M1" s="1">
        <f ca="1">IFERROR(__xludf.DUMMYFUNCTION("""COMPUTED_VALUE"""),43860)</f>
        <v>43860</v>
      </c>
      <c r="N1" s="1">
        <f ca="1">IFERROR(__xludf.DUMMYFUNCTION("""COMPUTED_VALUE"""),43861)</f>
        <v>43861</v>
      </c>
      <c r="O1" s="1">
        <f ca="1">IFERROR(__xludf.DUMMYFUNCTION("""COMPUTED_VALUE"""),43862)</f>
        <v>43862</v>
      </c>
      <c r="P1" s="1">
        <f ca="1">IFERROR(__xludf.DUMMYFUNCTION("""COMPUTED_VALUE"""),43863)</f>
        <v>43863</v>
      </c>
      <c r="Q1" s="1">
        <f ca="1">IFERROR(__xludf.DUMMYFUNCTION("""COMPUTED_VALUE"""),43864)</f>
        <v>43864</v>
      </c>
      <c r="R1" s="1">
        <f ca="1">IFERROR(__xludf.DUMMYFUNCTION("""COMPUTED_VALUE"""),43865)</f>
        <v>43865</v>
      </c>
      <c r="S1" s="1">
        <f ca="1">IFERROR(__xludf.DUMMYFUNCTION("""COMPUTED_VALUE"""),43866)</f>
        <v>43866</v>
      </c>
      <c r="T1" s="1">
        <f ca="1">IFERROR(__xludf.DUMMYFUNCTION("""COMPUTED_VALUE"""),43867)</f>
        <v>43867</v>
      </c>
      <c r="U1" s="1">
        <f ca="1">IFERROR(__xludf.DUMMYFUNCTION("""COMPUTED_VALUE"""),43868)</f>
        <v>43868</v>
      </c>
      <c r="V1" s="1">
        <f ca="1">IFERROR(__xludf.DUMMYFUNCTION("""COMPUTED_VALUE"""),43869)</f>
        <v>43869</v>
      </c>
      <c r="W1" s="1">
        <f ca="1">IFERROR(__xludf.DUMMYFUNCTION("""COMPUTED_VALUE"""),43870)</f>
        <v>43870</v>
      </c>
      <c r="X1" s="1">
        <f ca="1">IFERROR(__xludf.DUMMYFUNCTION("""COMPUTED_VALUE"""),43871)</f>
        <v>43871</v>
      </c>
      <c r="Y1" s="1">
        <f ca="1">IFERROR(__xludf.DUMMYFUNCTION("""COMPUTED_VALUE"""),43872)</f>
        <v>43872</v>
      </c>
      <c r="Z1" s="1">
        <f ca="1">IFERROR(__xludf.DUMMYFUNCTION("""COMPUTED_VALUE"""),43873)</f>
        <v>43873</v>
      </c>
      <c r="AA1" s="1">
        <f ca="1">IFERROR(__xludf.DUMMYFUNCTION("""COMPUTED_VALUE"""),43874)</f>
        <v>43874</v>
      </c>
      <c r="AB1" s="1">
        <f ca="1">IFERROR(__xludf.DUMMYFUNCTION("""COMPUTED_VALUE"""),43875)</f>
        <v>43875</v>
      </c>
      <c r="AC1" s="1">
        <f ca="1">IFERROR(__xludf.DUMMYFUNCTION("""COMPUTED_VALUE"""),43876)</f>
        <v>43876</v>
      </c>
      <c r="AD1" s="1">
        <f ca="1">IFERROR(__xludf.DUMMYFUNCTION("""COMPUTED_VALUE"""),43877)</f>
        <v>43877</v>
      </c>
      <c r="AE1" s="1">
        <f ca="1">IFERROR(__xludf.DUMMYFUNCTION("""COMPUTED_VALUE"""),43878)</f>
        <v>43878</v>
      </c>
      <c r="AF1" s="1">
        <f ca="1">IFERROR(__xludf.DUMMYFUNCTION("""COMPUTED_VALUE"""),43879)</f>
        <v>43879</v>
      </c>
      <c r="AG1" s="1">
        <f ca="1">IFERROR(__xludf.DUMMYFUNCTION("""COMPUTED_VALUE"""),43880)</f>
        <v>43880</v>
      </c>
      <c r="AH1" s="1">
        <f ca="1">IFERROR(__xludf.DUMMYFUNCTION("""COMPUTED_VALUE"""),43881)</f>
        <v>43881</v>
      </c>
      <c r="AI1" s="1">
        <f ca="1">IFERROR(__xludf.DUMMYFUNCTION("""COMPUTED_VALUE"""),43882)</f>
        <v>43882</v>
      </c>
      <c r="AJ1" s="1">
        <f ca="1">IFERROR(__xludf.DUMMYFUNCTION("""COMPUTED_VALUE"""),43883)</f>
        <v>43883</v>
      </c>
      <c r="AK1" s="1">
        <f ca="1">IFERROR(__xludf.DUMMYFUNCTION("""COMPUTED_VALUE"""),43884)</f>
        <v>43884</v>
      </c>
      <c r="AL1" s="1">
        <f ca="1">IFERROR(__xludf.DUMMYFUNCTION("""COMPUTED_VALUE"""),43885)</f>
        <v>43885</v>
      </c>
      <c r="AM1" s="1">
        <f ca="1">IFERROR(__xludf.DUMMYFUNCTION("""COMPUTED_VALUE"""),43886)</f>
        <v>43886</v>
      </c>
      <c r="AN1" s="1">
        <f ca="1">IFERROR(__xludf.DUMMYFUNCTION("""COMPUTED_VALUE"""),43887)</f>
        <v>43887</v>
      </c>
      <c r="AO1" s="1">
        <f ca="1">IFERROR(__xludf.DUMMYFUNCTION("""COMPUTED_VALUE"""),43888)</f>
        <v>43888</v>
      </c>
      <c r="AP1" s="1">
        <f ca="1">IFERROR(__xludf.DUMMYFUNCTION("""COMPUTED_VALUE"""),43889)</f>
        <v>43889</v>
      </c>
      <c r="AQ1" s="1">
        <f ca="1">IFERROR(__xludf.DUMMYFUNCTION("""COMPUTED_VALUE"""),43890)</f>
        <v>43890</v>
      </c>
      <c r="AR1" s="1">
        <f ca="1">IFERROR(__xludf.DUMMYFUNCTION("""COMPUTED_VALUE"""),43891)</f>
        <v>43891</v>
      </c>
      <c r="AS1" s="1">
        <f ca="1">IFERROR(__xludf.DUMMYFUNCTION("""COMPUTED_VALUE"""),43892)</f>
        <v>43892</v>
      </c>
      <c r="AT1" s="1">
        <f ca="1">IFERROR(__xludf.DUMMYFUNCTION("""COMPUTED_VALUE"""),43893)</f>
        <v>43893</v>
      </c>
      <c r="AU1" s="1">
        <f ca="1">IFERROR(__xludf.DUMMYFUNCTION("""COMPUTED_VALUE"""),43894)</f>
        <v>43894</v>
      </c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15.75" customHeight="1" x14ac:dyDescent="0.25">
      <c r="A2" s="2" t="str">
        <f ca="1">IFERROR(__xludf.DUMMYFUNCTION("""COMPUTED_VALUE"""),"Anhui")</f>
        <v>Anhui</v>
      </c>
      <c r="B2" s="2" t="str">
        <f ca="1">IFERROR(__xludf.DUMMYFUNCTION("""COMPUTED_VALUE"""),"Mainland China")</f>
        <v>Mainland China</v>
      </c>
      <c r="C2" s="2">
        <f ca="1">IFERROR(__xludf.DUMMYFUNCTION("""COMPUTED_VALUE"""),31.8257)</f>
        <v>31.825700000000001</v>
      </c>
      <c r="D2" s="2">
        <f ca="1">IFERROR(__xludf.DUMMYFUNCTION("""COMPUTED_VALUE"""),117.2264)</f>
        <v>117.2264</v>
      </c>
      <c r="E2" s="2">
        <f ca="1">IFERROR(__xludf.DUMMYFUNCTION("""COMPUTED_VALUE"""),0)</f>
        <v>0</v>
      </c>
      <c r="F2" s="2">
        <f ca="1">IFERROR(__xludf.DUMMYFUNCTION("""COMPUTED_VALUE"""),0)</f>
        <v>0</v>
      </c>
      <c r="G2" s="2">
        <f ca="1">IFERROR(__xludf.DUMMYFUNCTION("""COMPUTED_VALUE"""),0)</f>
        <v>0</v>
      </c>
      <c r="H2" s="2">
        <f ca="1">IFERROR(__xludf.DUMMYFUNCTION("""COMPUTED_VALUE"""),0)</f>
        <v>0</v>
      </c>
      <c r="I2" s="2">
        <f ca="1">IFERROR(__xludf.DUMMYFUNCTION("""COMPUTED_VALUE"""),0)</f>
        <v>0</v>
      </c>
      <c r="J2" s="2">
        <f ca="1">IFERROR(__xludf.DUMMYFUNCTION("""COMPUTED_VALUE"""),0)</f>
        <v>0</v>
      </c>
      <c r="K2" s="2">
        <f ca="1">IFERROR(__xludf.DUMMYFUNCTION("""COMPUTED_VALUE"""),0)</f>
        <v>0</v>
      </c>
      <c r="L2" s="2">
        <f ca="1">IFERROR(__xludf.DUMMYFUNCTION("""COMPUTED_VALUE"""),2)</f>
        <v>2</v>
      </c>
      <c r="M2" s="2">
        <f ca="1">IFERROR(__xludf.DUMMYFUNCTION("""COMPUTED_VALUE"""),2)</f>
        <v>2</v>
      </c>
      <c r="N2" s="2">
        <f ca="1">IFERROR(__xludf.DUMMYFUNCTION("""COMPUTED_VALUE"""),3)</f>
        <v>3</v>
      </c>
      <c r="O2" s="2">
        <f ca="1">IFERROR(__xludf.DUMMYFUNCTION("""COMPUTED_VALUE"""),5)</f>
        <v>5</v>
      </c>
      <c r="P2" s="2">
        <f ca="1">IFERROR(__xludf.DUMMYFUNCTION("""COMPUTED_VALUE"""),7)</f>
        <v>7</v>
      </c>
      <c r="Q2" s="2">
        <f ca="1">IFERROR(__xludf.DUMMYFUNCTION("""COMPUTED_VALUE"""),14)</f>
        <v>14</v>
      </c>
      <c r="R2" s="2">
        <f ca="1">IFERROR(__xludf.DUMMYFUNCTION("""COMPUTED_VALUE"""),20)</f>
        <v>20</v>
      </c>
      <c r="S2" s="2">
        <f ca="1">IFERROR(__xludf.DUMMYFUNCTION("""COMPUTED_VALUE"""),23)</f>
        <v>23</v>
      </c>
      <c r="T2" s="2">
        <f ca="1">IFERROR(__xludf.DUMMYFUNCTION("""COMPUTED_VALUE"""),34)</f>
        <v>34</v>
      </c>
      <c r="U2" s="2">
        <f ca="1">IFERROR(__xludf.DUMMYFUNCTION("""COMPUTED_VALUE"""),47)</f>
        <v>47</v>
      </c>
      <c r="V2" s="2">
        <f ca="1">IFERROR(__xludf.DUMMYFUNCTION("""COMPUTED_VALUE"""),59)</f>
        <v>59</v>
      </c>
      <c r="W2" s="2">
        <f ca="1">IFERROR(__xludf.DUMMYFUNCTION("""COMPUTED_VALUE"""),72)</f>
        <v>72</v>
      </c>
      <c r="X2" s="2">
        <f ca="1">IFERROR(__xludf.DUMMYFUNCTION("""COMPUTED_VALUE"""),88)</f>
        <v>88</v>
      </c>
      <c r="Y2" s="2">
        <f ca="1">IFERROR(__xludf.DUMMYFUNCTION("""COMPUTED_VALUE"""),105)</f>
        <v>105</v>
      </c>
      <c r="Z2" s="2">
        <f ca="1">IFERROR(__xludf.DUMMYFUNCTION("""COMPUTED_VALUE"""),127)</f>
        <v>127</v>
      </c>
      <c r="AA2" s="2">
        <f ca="1">IFERROR(__xludf.DUMMYFUNCTION("""COMPUTED_VALUE"""),157)</f>
        <v>157</v>
      </c>
      <c r="AB2" s="2">
        <f ca="1">IFERROR(__xludf.DUMMYFUNCTION("""COMPUTED_VALUE"""),193)</f>
        <v>193</v>
      </c>
      <c r="AC2" s="2">
        <f ca="1">IFERROR(__xludf.DUMMYFUNCTION("""COMPUTED_VALUE"""),221)</f>
        <v>221</v>
      </c>
      <c r="AD2" s="2">
        <f ca="1">IFERROR(__xludf.DUMMYFUNCTION("""COMPUTED_VALUE"""),255)</f>
        <v>255</v>
      </c>
      <c r="AE2" s="2">
        <f ca="1">IFERROR(__xludf.DUMMYFUNCTION("""COMPUTED_VALUE"""),280)</f>
        <v>280</v>
      </c>
      <c r="AF2" s="2">
        <f ca="1">IFERROR(__xludf.DUMMYFUNCTION("""COMPUTED_VALUE"""),361)</f>
        <v>361</v>
      </c>
      <c r="AG2" s="2">
        <f ca="1">IFERROR(__xludf.DUMMYFUNCTION("""COMPUTED_VALUE"""),413)</f>
        <v>413</v>
      </c>
      <c r="AH2" s="2">
        <f ca="1">IFERROR(__xludf.DUMMYFUNCTION("""COMPUTED_VALUE"""),474)</f>
        <v>474</v>
      </c>
      <c r="AI2" s="2">
        <f ca="1">IFERROR(__xludf.DUMMYFUNCTION("""COMPUTED_VALUE"""),539)</f>
        <v>539</v>
      </c>
      <c r="AJ2" s="2">
        <f ca="1">IFERROR(__xludf.DUMMYFUNCTION("""COMPUTED_VALUE"""),597)</f>
        <v>597</v>
      </c>
      <c r="AK2" s="2">
        <f ca="1">IFERROR(__xludf.DUMMYFUNCTION("""COMPUTED_VALUE"""),637)</f>
        <v>637</v>
      </c>
      <c r="AL2" s="2">
        <f ca="1">IFERROR(__xludf.DUMMYFUNCTION("""COMPUTED_VALUE"""),663)</f>
        <v>663</v>
      </c>
      <c r="AM2" s="2">
        <f ca="1">IFERROR(__xludf.DUMMYFUNCTION("""COMPUTED_VALUE"""),712)</f>
        <v>712</v>
      </c>
      <c r="AN2" s="2">
        <f ca="1">IFERROR(__xludf.DUMMYFUNCTION("""COMPUTED_VALUE"""),744)</f>
        <v>744</v>
      </c>
      <c r="AO2" s="2">
        <f ca="1">IFERROR(__xludf.DUMMYFUNCTION("""COMPUTED_VALUE"""),792)</f>
        <v>792</v>
      </c>
      <c r="AP2" s="2">
        <f ca="1">IFERROR(__xludf.DUMMYFUNCTION("""COMPUTED_VALUE"""),821)</f>
        <v>821</v>
      </c>
      <c r="AQ2" s="2">
        <f ca="1">IFERROR(__xludf.DUMMYFUNCTION("""COMPUTED_VALUE"""),868)</f>
        <v>868</v>
      </c>
      <c r="AR2" s="2">
        <f ca="1">IFERROR(__xludf.DUMMYFUNCTION("""COMPUTED_VALUE"""),873)</f>
        <v>873</v>
      </c>
      <c r="AS2" s="2">
        <f ca="1">IFERROR(__xludf.DUMMYFUNCTION("""COMPUTED_VALUE"""),917)</f>
        <v>917</v>
      </c>
      <c r="AT2" s="2">
        <f ca="1">IFERROR(__xludf.DUMMYFUNCTION("""COMPUTED_VALUE"""),936)</f>
        <v>936</v>
      </c>
      <c r="AU2" s="2">
        <f ca="1">IFERROR(__xludf.DUMMYFUNCTION("""COMPUTED_VALUE"""),956)</f>
        <v>956</v>
      </c>
    </row>
    <row r="3" spans="1:57" ht="15.75" customHeight="1" x14ac:dyDescent="0.25">
      <c r="A3" s="2" t="str">
        <f ca="1">IFERROR(__xludf.DUMMYFUNCTION("""COMPUTED_VALUE"""),"Beijing")</f>
        <v>Beijing</v>
      </c>
      <c r="B3" s="2" t="str">
        <f ca="1">IFERROR(__xludf.DUMMYFUNCTION("""COMPUTED_VALUE"""),"Mainland China")</f>
        <v>Mainland China</v>
      </c>
      <c r="C3" s="2">
        <f ca="1">IFERROR(__xludf.DUMMYFUNCTION("""COMPUTED_VALUE"""),40.1824)</f>
        <v>40.182400000000001</v>
      </c>
      <c r="D3" s="2">
        <f ca="1">IFERROR(__xludf.DUMMYFUNCTION("""COMPUTED_VALUE"""),116.4142)</f>
        <v>116.41419999999999</v>
      </c>
      <c r="E3" s="2">
        <f ca="1">IFERROR(__xludf.DUMMYFUNCTION("""COMPUTED_VALUE"""),0)</f>
        <v>0</v>
      </c>
      <c r="F3" s="2">
        <f ca="1">IFERROR(__xludf.DUMMYFUNCTION("""COMPUTED_VALUE"""),0)</f>
        <v>0</v>
      </c>
      <c r="G3" s="2">
        <f ca="1">IFERROR(__xludf.DUMMYFUNCTION("""COMPUTED_VALUE"""),1)</f>
        <v>1</v>
      </c>
      <c r="H3" s="2">
        <f ca="1">IFERROR(__xludf.DUMMYFUNCTION("""COMPUTED_VALUE"""),2)</f>
        <v>2</v>
      </c>
      <c r="I3" s="2">
        <f ca="1">IFERROR(__xludf.DUMMYFUNCTION("""COMPUTED_VALUE"""),2)</f>
        <v>2</v>
      </c>
      <c r="J3" s="2">
        <f ca="1">IFERROR(__xludf.DUMMYFUNCTION("""COMPUTED_VALUE"""),2)</f>
        <v>2</v>
      </c>
      <c r="K3" s="2">
        <f ca="1">IFERROR(__xludf.DUMMYFUNCTION("""COMPUTED_VALUE"""),4)</f>
        <v>4</v>
      </c>
      <c r="L3" s="2">
        <f ca="1">IFERROR(__xludf.DUMMYFUNCTION("""COMPUTED_VALUE"""),4)</f>
        <v>4</v>
      </c>
      <c r="M3" s="2">
        <f ca="1">IFERROR(__xludf.DUMMYFUNCTION("""COMPUTED_VALUE"""),4)</f>
        <v>4</v>
      </c>
      <c r="N3" s="2">
        <f ca="1">IFERROR(__xludf.DUMMYFUNCTION("""COMPUTED_VALUE"""),5)</f>
        <v>5</v>
      </c>
      <c r="O3" s="2">
        <f ca="1">IFERROR(__xludf.DUMMYFUNCTION("""COMPUTED_VALUE"""),9)</f>
        <v>9</v>
      </c>
      <c r="P3" s="2">
        <f ca="1">IFERROR(__xludf.DUMMYFUNCTION("""COMPUTED_VALUE"""),9)</f>
        <v>9</v>
      </c>
      <c r="Q3" s="2">
        <f ca="1">IFERROR(__xludf.DUMMYFUNCTION("""COMPUTED_VALUE"""),12)</f>
        <v>12</v>
      </c>
      <c r="R3" s="2">
        <f ca="1">IFERROR(__xludf.DUMMYFUNCTION("""COMPUTED_VALUE"""),23)</f>
        <v>23</v>
      </c>
      <c r="S3" s="2">
        <f ca="1">IFERROR(__xludf.DUMMYFUNCTION("""COMPUTED_VALUE"""),24)</f>
        <v>24</v>
      </c>
      <c r="T3" s="2">
        <f ca="1">IFERROR(__xludf.DUMMYFUNCTION("""COMPUTED_VALUE"""),31)</f>
        <v>31</v>
      </c>
      <c r="U3" s="2">
        <f ca="1">IFERROR(__xludf.DUMMYFUNCTION("""COMPUTED_VALUE"""),33)</f>
        <v>33</v>
      </c>
      <c r="V3" s="2">
        <f ca="1">IFERROR(__xludf.DUMMYFUNCTION("""COMPUTED_VALUE"""),34)</f>
        <v>34</v>
      </c>
      <c r="W3" s="2">
        <f ca="1">IFERROR(__xludf.DUMMYFUNCTION("""COMPUTED_VALUE"""),37)</f>
        <v>37</v>
      </c>
      <c r="X3" s="2">
        <f ca="1">IFERROR(__xludf.DUMMYFUNCTION("""COMPUTED_VALUE"""),44)</f>
        <v>44</v>
      </c>
      <c r="Y3" s="2">
        <f ca="1">IFERROR(__xludf.DUMMYFUNCTION("""COMPUTED_VALUE"""),48)</f>
        <v>48</v>
      </c>
      <c r="Z3" s="2">
        <f ca="1">IFERROR(__xludf.DUMMYFUNCTION("""COMPUTED_VALUE"""),56)</f>
        <v>56</v>
      </c>
      <c r="AA3" s="2">
        <f ca="1">IFERROR(__xludf.DUMMYFUNCTION("""COMPUTED_VALUE"""),69)</f>
        <v>69</v>
      </c>
      <c r="AB3" s="2">
        <f ca="1">IFERROR(__xludf.DUMMYFUNCTION("""COMPUTED_VALUE"""),80)</f>
        <v>80</v>
      </c>
      <c r="AC3" s="2">
        <f ca="1">IFERROR(__xludf.DUMMYFUNCTION("""COMPUTED_VALUE"""),98)</f>
        <v>98</v>
      </c>
      <c r="AD3" s="2">
        <f ca="1">IFERROR(__xludf.DUMMYFUNCTION("""COMPUTED_VALUE"""),108)</f>
        <v>108</v>
      </c>
      <c r="AE3" s="2">
        <f ca="1">IFERROR(__xludf.DUMMYFUNCTION("""COMPUTED_VALUE"""),114)</f>
        <v>114</v>
      </c>
      <c r="AF3" s="2">
        <f ca="1">IFERROR(__xludf.DUMMYFUNCTION("""COMPUTED_VALUE"""),122)</f>
        <v>122</v>
      </c>
      <c r="AG3" s="2">
        <f ca="1">IFERROR(__xludf.DUMMYFUNCTION("""COMPUTED_VALUE"""),145)</f>
        <v>145</v>
      </c>
      <c r="AH3" s="2">
        <f ca="1">IFERROR(__xludf.DUMMYFUNCTION("""COMPUTED_VALUE"""),153)</f>
        <v>153</v>
      </c>
      <c r="AI3" s="2">
        <f ca="1">IFERROR(__xludf.DUMMYFUNCTION("""COMPUTED_VALUE"""),169)</f>
        <v>169</v>
      </c>
      <c r="AJ3" s="2">
        <f ca="1">IFERROR(__xludf.DUMMYFUNCTION("""COMPUTED_VALUE"""),178)</f>
        <v>178</v>
      </c>
      <c r="AK3" s="2">
        <f ca="1">IFERROR(__xludf.DUMMYFUNCTION("""COMPUTED_VALUE"""),189)</f>
        <v>189</v>
      </c>
      <c r="AL3" s="2">
        <f ca="1">IFERROR(__xludf.DUMMYFUNCTION("""COMPUTED_VALUE"""),198)</f>
        <v>198</v>
      </c>
      <c r="AM3" s="2">
        <f ca="1">IFERROR(__xludf.DUMMYFUNCTION("""COMPUTED_VALUE"""),215)</f>
        <v>215</v>
      </c>
      <c r="AN3" s="2">
        <f ca="1">IFERROR(__xludf.DUMMYFUNCTION("""COMPUTED_VALUE"""),235)</f>
        <v>235</v>
      </c>
      <c r="AO3" s="2">
        <f ca="1">IFERROR(__xludf.DUMMYFUNCTION("""COMPUTED_VALUE"""),248)</f>
        <v>248</v>
      </c>
      <c r="AP3" s="2">
        <f ca="1">IFERROR(__xludf.DUMMYFUNCTION("""COMPUTED_VALUE"""),257)</f>
        <v>257</v>
      </c>
      <c r="AQ3" s="2">
        <f ca="1">IFERROR(__xludf.DUMMYFUNCTION("""COMPUTED_VALUE"""),271)</f>
        <v>271</v>
      </c>
      <c r="AR3" s="2">
        <f ca="1">IFERROR(__xludf.DUMMYFUNCTION("""COMPUTED_VALUE"""),276)</f>
        <v>276</v>
      </c>
      <c r="AS3" s="2">
        <f ca="1">IFERROR(__xludf.DUMMYFUNCTION("""COMPUTED_VALUE"""),282)</f>
        <v>282</v>
      </c>
      <c r="AT3" s="2">
        <f ca="1">IFERROR(__xludf.DUMMYFUNCTION("""COMPUTED_VALUE"""),288)</f>
        <v>288</v>
      </c>
      <c r="AU3" s="2">
        <f ca="1">IFERROR(__xludf.DUMMYFUNCTION("""COMPUTED_VALUE"""),297)</f>
        <v>297</v>
      </c>
    </row>
    <row r="4" spans="1:57" ht="15.75" customHeight="1" x14ac:dyDescent="0.25">
      <c r="A4" s="2" t="str">
        <f ca="1">IFERROR(__xludf.DUMMYFUNCTION("""COMPUTED_VALUE"""),"Chongqing")</f>
        <v>Chongqing</v>
      </c>
      <c r="B4" s="2" t="str">
        <f ca="1">IFERROR(__xludf.DUMMYFUNCTION("""COMPUTED_VALUE"""),"Mainland China")</f>
        <v>Mainland China</v>
      </c>
      <c r="C4" s="2">
        <f ca="1">IFERROR(__xludf.DUMMYFUNCTION("""COMPUTED_VALUE"""),30.0572)</f>
        <v>30.057200000000002</v>
      </c>
      <c r="D4" s="2">
        <f ca="1">IFERROR(__xludf.DUMMYFUNCTION("""COMPUTED_VALUE"""),107.874)</f>
        <v>107.874</v>
      </c>
      <c r="E4" s="2">
        <f ca="1">IFERROR(__xludf.DUMMYFUNCTION("""COMPUTED_VALUE"""),0)</f>
        <v>0</v>
      </c>
      <c r="F4" s="2">
        <f ca="1">IFERROR(__xludf.DUMMYFUNCTION("""COMPUTED_VALUE"""),0)</f>
        <v>0</v>
      </c>
      <c r="G4" s="2">
        <f ca="1">IFERROR(__xludf.DUMMYFUNCTION("""COMPUTED_VALUE"""),0)</f>
        <v>0</v>
      </c>
      <c r="H4" s="2">
        <f ca="1">IFERROR(__xludf.DUMMYFUNCTION("""COMPUTED_VALUE"""),0)</f>
        <v>0</v>
      </c>
      <c r="I4" s="2">
        <f ca="1">IFERROR(__xludf.DUMMYFUNCTION("""COMPUTED_VALUE"""),0)</f>
        <v>0</v>
      </c>
      <c r="J4" s="2">
        <f ca="1">IFERROR(__xludf.DUMMYFUNCTION("""COMPUTED_VALUE"""),0)</f>
        <v>0</v>
      </c>
      <c r="K4" s="2">
        <f ca="1">IFERROR(__xludf.DUMMYFUNCTION("""COMPUTED_VALUE"""),0)</f>
        <v>0</v>
      </c>
      <c r="L4" s="2">
        <f ca="1">IFERROR(__xludf.DUMMYFUNCTION("""COMPUTED_VALUE"""),1)</f>
        <v>1</v>
      </c>
      <c r="M4" s="2">
        <f ca="1">IFERROR(__xludf.DUMMYFUNCTION("""COMPUTED_VALUE"""),1)</f>
        <v>1</v>
      </c>
      <c r="N4" s="2">
        <f ca="1">IFERROR(__xludf.DUMMYFUNCTION("""COMPUTED_VALUE"""),1)</f>
        <v>1</v>
      </c>
      <c r="O4" s="2">
        <f ca="1">IFERROR(__xludf.DUMMYFUNCTION("""COMPUTED_VALUE"""),3)</f>
        <v>3</v>
      </c>
      <c r="P4" s="2">
        <f ca="1">IFERROR(__xludf.DUMMYFUNCTION("""COMPUTED_VALUE"""),7)</f>
        <v>7</v>
      </c>
      <c r="Q4" s="2">
        <f ca="1">IFERROR(__xludf.DUMMYFUNCTION("""COMPUTED_VALUE"""),9)</f>
        <v>9</v>
      </c>
      <c r="R4" s="2">
        <f ca="1">IFERROR(__xludf.DUMMYFUNCTION("""COMPUTED_VALUE"""),9)</f>
        <v>9</v>
      </c>
      <c r="S4" s="2">
        <f ca="1">IFERROR(__xludf.DUMMYFUNCTION("""COMPUTED_VALUE"""),15)</f>
        <v>15</v>
      </c>
      <c r="T4" s="2">
        <f ca="1">IFERROR(__xludf.DUMMYFUNCTION("""COMPUTED_VALUE"""),24)</f>
        <v>24</v>
      </c>
      <c r="U4" s="2">
        <f ca="1">IFERROR(__xludf.DUMMYFUNCTION("""COMPUTED_VALUE"""),31)</f>
        <v>31</v>
      </c>
      <c r="V4" s="2">
        <f ca="1">IFERROR(__xludf.DUMMYFUNCTION("""COMPUTED_VALUE"""),39)</f>
        <v>39</v>
      </c>
      <c r="W4" s="2">
        <f ca="1">IFERROR(__xludf.DUMMYFUNCTION("""COMPUTED_VALUE"""),51)</f>
        <v>51</v>
      </c>
      <c r="X4" s="2">
        <f ca="1">IFERROR(__xludf.DUMMYFUNCTION("""COMPUTED_VALUE"""),66)</f>
        <v>66</v>
      </c>
      <c r="Y4" s="2">
        <f ca="1">IFERROR(__xludf.DUMMYFUNCTION("""COMPUTED_VALUE"""),79)</f>
        <v>79</v>
      </c>
      <c r="Z4" s="2">
        <f ca="1">IFERROR(__xludf.DUMMYFUNCTION("""COMPUTED_VALUE"""),102)</f>
        <v>102</v>
      </c>
      <c r="AA4" s="2">
        <f ca="1">IFERROR(__xludf.DUMMYFUNCTION("""COMPUTED_VALUE"""),128)</f>
        <v>128</v>
      </c>
      <c r="AB4" s="2">
        <f ca="1">IFERROR(__xludf.DUMMYFUNCTION("""COMPUTED_VALUE"""),152)</f>
        <v>152</v>
      </c>
      <c r="AC4" s="2">
        <f ca="1">IFERROR(__xludf.DUMMYFUNCTION("""COMPUTED_VALUE"""),184)</f>
        <v>184</v>
      </c>
      <c r="AD4" s="2">
        <f ca="1">IFERROR(__xludf.DUMMYFUNCTION("""COMPUTED_VALUE"""),207)</f>
        <v>207</v>
      </c>
      <c r="AE4" s="2">
        <f ca="1">IFERROR(__xludf.DUMMYFUNCTION("""COMPUTED_VALUE"""),225)</f>
        <v>225</v>
      </c>
      <c r="AF4" s="2">
        <f ca="1">IFERROR(__xludf.DUMMYFUNCTION("""COMPUTED_VALUE"""),254)</f>
        <v>254</v>
      </c>
      <c r="AG4" s="2">
        <f ca="1">IFERROR(__xludf.DUMMYFUNCTION("""COMPUTED_VALUE"""),274)</f>
        <v>274</v>
      </c>
      <c r="AH4" s="2">
        <f ca="1">IFERROR(__xludf.DUMMYFUNCTION("""COMPUTED_VALUE"""),299)</f>
        <v>299</v>
      </c>
      <c r="AI4" s="2">
        <f ca="1">IFERROR(__xludf.DUMMYFUNCTION("""COMPUTED_VALUE"""),316)</f>
        <v>316</v>
      </c>
      <c r="AJ4" s="2">
        <f ca="1">IFERROR(__xludf.DUMMYFUNCTION("""COMPUTED_VALUE"""),328)</f>
        <v>328</v>
      </c>
      <c r="AK4" s="2">
        <f ca="1">IFERROR(__xludf.DUMMYFUNCTION("""COMPUTED_VALUE"""),335)</f>
        <v>335</v>
      </c>
      <c r="AL4" s="2">
        <f ca="1">IFERROR(__xludf.DUMMYFUNCTION("""COMPUTED_VALUE"""),349)</f>
        <v>349</v>
      </c>
      <c r="AM4" s="2">
        <f ca="1">IFERROR(__xludf.DUMMYFUNCTION("""COMPUTED_VALUE"""),372)</f>
        <v>372</v>
      </c>
      <c r="AN4" s="2">
        <f ca="1">IFERROR(__xludf.DUMMYFUNCTION("""COMPUTED_VALUE"""),384)</f>
        <v>384</v>
      </c>
      <c r="AO4" s="2">
        <f ca="1">IFERROR(__xludf.DUMMYFUNCTION("""COMPUTED_VALUE"""),401)</f>
        <v>401</v>
      </c>
      <c r="AP4" s="2">
        <f ca="1">IFERROR(__xludf.DUMMYFUNCTION("""COMPUTED_VALUE"""),422)</f>
        <v>422</v>
      </c>
      <c r="AQ4" s="2">
        <f ca="1">IFERROR(__xludf.DUMMYFUNCTION("""COMPUTED_VALUE"""),438)</f>
        <v>438</v>
      </c>
      <c r="AR4" s="2">
        <f ca="1">IFERROR(__xludf.DUMMYFUNCTION("""COMPUTED_VALUE"""),450)</f>
        <v>450</v>
      </c>
      <c r="AS4" s="2">
        <f ca="1">IFERROR(__xludf.DUMMYFUNCTION("""COMPUTED_VALUE"""),469)</f>
        <v>469</v>
      </c>
      <c r="AT4" s="2">
        <f ca="1">IFERROR(__xludf.DUMMYFUNCTION("""COMPUTED_VALUE"""),490)</f>
        <v>490</v>
      </c>
      <c r="AU4" s="2">
        <f ca="1">IFERROR(__xludf.DUMMYFUNCTION("""COMPUTED_VALUE"""),502)</f>
        <v>502</v>
      </c>
    </row>
    <row r="5" spans="1:57" ht="15.75" customHeight="1" x14ac:dyDescent="0.25">
      <c r="A5" s="2" t="str">
        <f ca="1">IFERROR(__xludf.DUMMYFUNCTION("""COMPUTED_VALUE"""),"Fujian")</f>
        <v>Fujian</v>
      </c>
      <c r="B5" s="2" t="str">
        <f ca="1">IFERROR(__xludf.DUMMYFUNCTION("""COMPUTED_VALUE"""),"Mainland China")</f>
        <v>Mainland China</v>
      </c>
      <c r="C5" s="2">
        <f ca="1">IFERROR(__xludf.DUMMYFUNCTION("""COMPUTED_VALUE"""),26.0789)</f>
        <v>26.078900000000001</v>
      </c>
      <c r="D5" s="2">
        <f ca="1">IFERROR(__xludf.DUMMYFUNCTION("""COMPUTED_VALUE"""),117.9874)</f>
        <v>117.98739999999999</v>
      </c>
      <c r="E5" s="2">
        <f ca="1">IFERROR(__xludf.DUMMYFUNCTION("""COMPUTED_VALUE"""),0)</f>
        <v>0</v>
      </c>
      <c r="F5" s="2">
        <f ca="1">IFERROR(__xludf.DUMMYFUNCTION("""COMPUTED_VALUE"""),0)</f>
        <v>0</v>
      </c>
      <c r="G5" s="2">
        <f ca="1">IFERROR(__xludf.DUMMYFUNCTION("""COMPUTED_VALUE"""),0)</f>
        <v>0</v>
      </c>
      <c r="H5" s="2">
        <f ca="1">IFERROR(__xludf.DUMMYFUNCTION("""COMPUTED_VALUE"""),0)</f>
        <v>0</v>
      </c>
      <c r="I5" s="2">
        <f ca="1">IFERROR(__xludf.DUMMYFUNCTION("""COMPUTED_VALUE"""),0)</f>
        <v>0</v>
      </c>
      <c r="J5" s="2">
        <f ca="1">IFERROR(__xludf.DUMMYFUNCTION("""COMPUTED_VALUE"""),0)</f>
        <v>0</v>
      </c>
      <c r="K5" s="2">
        <f ca="1">IFERROR(__xludf.DUMMYFUNCTION("""COMPUTED_VALUE"""),0)</f>
        <v>0</v>
      </c>
      <c r="L5" s="2">
        <f ca="1">IFERROR(__xludf.DUMMYFUNCTION("""COMPUTED_VALUE"""),0)</f>
        <v>0</v>
      </c>
      <c r="M5" s="2">
        <f ca="1">IFERROR(__xludf.DUMMYFUNCTION("""COMPUTED_VALUE"""),0)</f>
        <v>0</v>
      </c>
      <c r="N5" s="2">
        <f ca="1">IFERROR(__xludf.DUMMYFUNCTION("""COMPUTED_VALUE"""),0)</f>
        <v>0</v>
      </c>
      <c r="O5" s="2">
        <f ca="1">IFERROR(__xludf.DUMMYFUNCTION("""COMPUTED_VALUE"""),0)</f>
        <v>0</v>
      </c>
      <c r="P5" s="2">
        <f ca="1">IFERROR(__xludf.DUMMYFUNCTION("""COMPUTED_VALUE"""),0)</f>
        <v>0</v>
      </c>
      <c r="Q5" s="2">
        <f ca="1">IFERROR(__xludf.DUMMYFUNCTION("""COMPUTED_VALUE"""),1)</f>
        <v>1</v>
      </c>
      <c r="R5" s="2">
        <f ca="1">IFERROR(__xludf.DUMMYFUNCTION("""COMPUTED_VALUE"""),3)</f>
        <v>3</v>
      </c>
      <c r="S5" s="2">
        <f ca="1">IFERROR(__xludf.DUMMYFUNCTION("""COMPUTED_VALUE"""),11)</f>
        <v>11</v>
      </c>
      <c r="T5" s="2">
        <f ca="1">IFERROR(__xludf.DUMMYFUNCTION("""COMPUTED_VALUE"""),14)</f>
        <v>14</v>
      </c>
      <c r="U5" s="2">
        <f ca="1">IFERROR(__xludf.DUMMYFUNCTION("""COMPUTED_VALUE"""),20)</f>
        <v>20</v>
      </c>
      <c r="V5" s="2">
        <f ca="1">IFERROR(__xludf.DUMMYFUNCTION("""COMPUTED_VALUE"""),24)</f>
        <v>24</v>
      </c>
      <c r="W5" s="2">
        <f ca="1">IFERROR(__xludf.DUMMYFUNCTION("""COMPUTED_VALUE"""),35)</f>
        <v>35</v>
      </c>
      <c r="X5" s="2">
        <f ca="1">IFERROR(__xludf.DUMMYFUNCTION("""COMPUTED_VALUE"""),39)</f>
        <v>39</v>
      </c>
      <c r="Y5" s="2">
        <f ca="1">IFERROR(__xludf.DUMMYFUNCTION("""COMPUTED_VALUE"""),45)</f>
        <v>45</v>
      </c>
      <c r="Z5" s="2">
        <f ca="1">IFERROR(__xludf.DUMMYFUNCTION("""COMPUTED_VALUE"""),53)</f>
        <v>53</v>
      </c>
      <c r="AA5" s="2">
        <f ca="1">IFERROR(__xludf.DUMMYFUNCTION("""COMPUTED_VALUE"""),57)</f>
        <v>57</v>
      </c>
      <c r="AB5" s="2">
        <f ca="1">IFERROR(__xludf.DUMMYFUNCTION("""COMPUTED_VALUE"""),63)</f>
        <v>63</v>
      </c>
      <c r="AC5" s="2">
        <f ca="1">IFERROR(__xludf.DUMMYFUNCTION("""COMPUTED_VALUE"""),71)</f>
        <v>71</v>
      </c>
      <c r="AD5" s="2">
        <f ca="1">IFERROR(__xludf.DUMMYFUNCTION("""COMPUTED_VALUE"""),82)</f>
        <v>82</v>
      </c>
      <c r="AE5" s="2">
        <f ca="1">IFERROR(__xludf.DUMMYFUNCTION("""COMPUTED_VALUE"""),90)</f>
        <v>90</v>
      </c>
      <c r="AF5" s="2">
        <f ca="1">IFERROR(__xludf.DUMMYFUNCTION("""COMPUTED_VALUE"""),93)</f>
        <v>93</v>
      </c>
      <c r="AG5" s="2">
        <f ca="1">IFERROR(__xludf.DUMMYFUNCTION("""COMPUTED_VALUE"""),112)</f>
        <v>112</v>
      </c>
      <c r="AH5" s="2">
        <f ca="1">IFERROR(__xludf.DUMMYFUNCTION("""COMPUTED_VALUE"""),126)</f>
        <v>126</v>
      </c>
      <c r="AI5" s="2">
        <f ca="1">IFERROR(__xludf.DUMMYFUNCTION("""COMPUTED_VALUE"""),149)</f>
        <v>149</v>
      </c>
      <c r="AJ5" s="2">
        <f ca="1">IFERROR(__xludf.DUMMYFUNCTION("""COMPUTED_VALUE"""),162)</f>
        <v>162</v>
      </c>
      <c r="AK5" s="2">
        <f ca="1">IFERROR(__xludf.DUMMYFUNCTION("""COMPUTED_VALUE"""),170)</f>
        <v>170</v>
      </c>
      <c r="AL5" s="2">
        <f ca="1">IFERROR(__xludf.DUMMYFUNCTION("""COMPUTED_VALUE"""),183)</f>
        <v>183</v>
      </c>
      <c r="AM5" s="2">
        <f ca="1">IFERROR(__xludf.DUMMYFUNCTION("""COMPUTED_VALUE"""),199)</f>
        <v>199</v>
      </c>
      <c r="AN5" s="2">
        <f ca="1">IFERROR(__xludf.DUMMYFUNCTION("""COMPUTED_VALUE"""),218)</f>
        <v>218</v>
      </c>
      <c r="AO5" s="2">
        <f ca="1">IFERROR(__xludf.DUMMYFUNCTION("""COMPUTED_VALUE"""),228)</f>
        <v>228</v>
      </c>
      <c r="AP5" s="2">
        <f ca="1">IFERROR(__xludf.DUMMYFUNCTION("""COMPUTED_VALUE"""),235)</f>
        <v>235</v>
      </c>
      <c r="AQ5" s="2">
        <f ca="1">IFERROR(__xludf.DUMMYFUNCTION("""COMPUTED_VALUE"""),243)</f>
        <v>243</v>
      </c>
      <c r="AR5" s="2">
        <f ca="1">IFERROR(__xludf.DUMMYFUNCTION("""COMPUTED_VALUE"""),247)</f>
        <v>247</v>
      </c>
      <c r="AS5" s="2">
        <f ca="1">IFERROR(__xludf.DUMMYFUNCTION("""COMPUTED_VALUE"""),255)</f>
        <v>255</v>
      </c>
      <c r="AT5" s="2">
        <f ca="1">IFERROR(__xludf.DUMMYFUNCTION("""COMPUTED_VALUE"""),260)</f>
        <v>260</v>
      </c>
      <c r="AU5" s="2">
        <f ca="1">IFERROR(__xludf.DUMMYFUNCTION("""COMPUTED_VALUE"""),270)</f>
        <v>270</v>
      </c>
    </row>
    <row r="6" spans="1:57" ht="15.75" customHeight="1" x14ac:dyDescent="0.25">
      <c r="A6" s="2" t="str">
        <f ca="1">IFERROR(__xludf.DUMMYFUNCTION("""COMPUTED_VALUE"""),"Gansu")</f>
        <v>Gansu</v>
      </c>
      <c r="B6" s="2" t="str">
        <f ca="1">IFERROR(__xludf.DUMMYFUNCTION("""COMPUTED_VALUE"""),"Mainland China")</f>
        <v>Mainland China</v>
      </c>
      <c r="C6" s="2">
        <f ca="1">IFERROR(__xludf.DUMMYFUNCTION("""COMPUTED_VALUE"""),36.0611)</f>
        <v>36.061100000000003</v>
      </c>
      <c r="D6" s="2">
        <f ca="1">IFERROR(__xludf.DUMMYFUNCTION("""COMPUTED_VALUE"""),103.8343)</f>
        <v>103.8343</v>
      </c>
      <c r="E6" s="2">
        <f ca="1">IFERROR(__xludf.DUMMYFUNCTION("""COMPUTED_VALUE"""),0)</f>
        <v>0</v>
      </c>
      <c r="F6" s="2">
        <f ca="1">IFERROR(__xludf.DUMMYFUNCTION("""COMPUTED_VALUE"""),0)</f>
        <v>0</v>
      </c>
      <c r="G6" s="2">
        <f ca="1">IFERROR(__xludf.DUMMYFUNCTION("""COMPUTED_VALUE"""),0)</f>
        <v>0</v>
      </c>
      <c r="H6" s="2">
        <f ca="1">IFERROR(__xludf.DUMMYFUNCTION("""COMPUTED_VALUE"""),0)</f>
        <v>0</v>
      </c>
      <c r="I6" s="2">
        <f ca="1">IFERROR(__xludf.DUMMYFUNCTION("""COMPUTED_VALUE"""),0)</f>
        <v>0</v>
      </c>
      <c r="J6" s="2">
        <f ca="1">IFERROR(__xludf.DUMMYFUNCTION("""COMPUTED_VALUE"""),0)</f>
        <v>0</v>
      </c>
      <c r="K6" s="2">
        <f ca="1">IFERROR(__xludf.DUMMYFUNCTION("""COMPUTED_VALUE"""),0)</f>
        <v>0</v>
      </c>
      <c r="L6" s="2">
        <f ca="1">IFERROR(__xludf.DUMMYFUNCTION("""COMPUTED_VALUE"""),0)</f>
        <v>0</v>
      </c>
      <c r="M6" s="2">
        <f ca="1">IFERROR(__xludf.DUMMYFUNCTION("""COMPUTED_VALUE"""),0)</f>
        <v>0</v>
      </c>
      <c r="N6" s="2">
        <f ca="1">IFERROR(__xludf.DUMMYFUNCTION("""COMPUTED_VALUE"""),0)</f>
        <v>0</v>
      </c>
      <c r="O6" s="2">
        <f ca="1">IFERROR(__xludf.DUMMYFUNCTION("""COMPUTED_VALUE"""),0)</f>
        <v>0</v>
      </c>
      <c r="P6" s="2">
        <f ca="1">IFERROR(__xludf.DUMMYFUNCTION("""COMPUTED_VALUE"""),3)</f>
        <v>3</v>
      </c>
      <c r="Q6" s="2">
        <f ca="1">IFERROR(__xludf.DUMMYFUNCTION("""COMPUTED_VALUE"""),3)</f>
        <v>3</v>
      </c>
      <c r="R6" s="2">
        <f ca="1">IFERROR(__xludf.DUMMYFUNCTION("""COMPUTED_VALUE"""),4)</f>
        <v>4</v>
      </c>
      <c r="S6" s="2">
        <f ca="1">IFERROR(__xludf.DUMMYFUNCTION("""COMPUTED_VALUE"""),6)</f>
        <v>6</v>
      </c>
      <c r="T6" s="2">
        <f ca="1">IFERROR(__xludf.DUMMYFUNCTION("""COMPUTED_VALUE"""),6)</f>
        <v>6</v>
      </c>
      <c r="U6" s="2">
        <f ca="1">IFERROR(__xludf.DUMMYFUNCTION("""COMPUTED_VALUE"""),9)</f>
        <v>9</v>
      </c>
      <c r="V6" s="2">
        <f ca="1">IFERROR(__xludf.DUMMYFUNCTION("""COMPUTED_VALUE"""),12)</f>
        <v>12</v>
      </c>
      <c r="W6" s="2">
        <f ca="1">IFERROR(__xludf.DUMMYFUNCTION("""COMPUTED_VALUE"""),16)</f>
        <v>16</v>
      </c>
      <c r="X6" s="2">
        <f ca="1">IFERROR(__xludf.DUMMYFUNCTION("""COMPUTED_VALUE"""),17)</f>
        <v>17</v>
      </c>
      <c r="Y6" s="2">
        <f ca="1">IFERROR(__xludf.DUMMYFUNCTION("""COMPUTED_VALUE"""),24)</f>
        <v>24</v>
      </c>
      <c r="Z6" s="2">
        <f ca="1">IFERROR(__xludf.DUMMYFUNCTION("""COMPUTED_VALUE"""),31)</f>
        <v>31</v>
      </c>
      <c r="AA6" s="2">
        <f ca="1">IFERROR(__xludf.DUMMYFUNCTION("""COMPUTED_VALUE"""),39)</f>
        <v>39</v>
      </c>
      <c r="AB6" s="2">
        <f ca="1">IFERROR(__xludf.DUMMYFUNCTION("""COMPUTED_VALUE"""),39)</f>
        <v>39</v>
      </c>
      <c r="AC6" s="2">
        <f ca="1">IFERROR(__xludf.DUMMYFUNCTION("""COMPUTED_VALUE"""),49)</f>
        <v>49</v>
      </c>
      <c r="AD6" s="2">
        <f ca="1">IFERROR(__xludf.DUMMYFUNCTION("""COMPUTED_VALUE"""),54)</f>
        <v>54</v>
      </c>
      <c r="AE6" s="2">
        <f ca="1">IFERROR(__xludf.DUMMYFUNCTION("""COMPUTED_VALUE"""),58)</f>
        <v>58</v>
      </c>
      <c r="AF6" s="2">
        <f ca="1">IFERROR(__xludf.DUMMYFUNCTION("""COMPUTED_VALUE"""),62)</f>
        <v>62</v>
      </c>
      <c r="AG6" s="2">
        <f ca="1">IFERROR(__xludf.DUMMYFUNCTION("""COMPUTED_VALUE"""),65)</f>
        <v>65</v>
      </c>
      <c r="AH6" s="2">
        <f ca="1">IFERROR(__xludf.DUMMYFUNCTION("""COMPUTED_VALUE"""),71)</f>
        <v>71</v>
      </c>
      <c r="AI6" s="2">
        <f ca="1">IFERROR(__xludf.DUMMYFUNCTION("""COMPUTED_VALUE"""),76)</f>
        <v>76</v>
      </c>
      <c r="AJ6" s="2">
        <f ca="1">IFERROR(__xludf.DUMMYFUNCTION("""COMPUTED_VALUE"""),76)</f>
        <v>76</v>
      </c>
      <c r="AK6" s="2">
        <f ca="1">IFERROR(__xludf.DUMMYFUNCTION("""COMPUTED_VALUE"""),78)</f>
        <v>78</v>
      </c>
      <c r="AL6" s="2">
        <f ca="1">IFERROR(__xludf.DUMMYFUNCTION("""COMPUTED_VALUE"""),80)</f>
        <v>80</v>
      </c>
      <c r="AM6" s="2">
        <f ca="1">IFERROR(__xludf.DUMMYFUNCTION("""COMPUTED_VALUE"""),80)</f>
        <v>80</v>
      </c>
      <c r="AN6" s="2">
        <f ca="1">IFERROR(__xludf.DUMMYFUNCTION("""COMPUTED_VALUE"""),81)</f>
        <v>81</v>
      </c>
      <c r="AO6" s="2">
        <f ca="1">IFERROR(__xludf.DUMMYFUNCTION("""COMPUTED_VALUE"""),81)</f>
        <v>81</v>
      </c>
      <c r="AP6" s="2">
        <f ca="1">IFERROR(__xludf.DUMMYFUNCTION("""COMPUTED_VALUE"""),82)</f>
        <v>82</v>
      </c>
      <c r="AQ6" s="2">
        <f ca="1">IFERROR(__xludf.DUMMYFUNCTION("""COMPUTED_VALUE"""),82)</f>
        <v>82</v>
      </c>
      <c r="AR6" s="2">
        <f ca="1">IFERROR(__xludf.DUMMYFUNCTION("""COMPUTED_VALUE"""),84)</f>
        <v>84</v>
      </c>
      <c r="AS6" s="2">
        <f ca="1">IFERROR(__xludf.DUMMYFUNCTION("""COMPUTED_VALUE"""),85)</f>
        <v>85</v>
      </c>
      <c r="AT6" s="2">
        <f ca="1">IFERROR(__xludf.DUMMYFUNCTION("""COMPUTED_VALUE"""),86)</f>
        <v>86</v>
      </c>
      <c r="AU6" s="2">
        <f ca="1">IFERROR(__xludf.DUMMYFUNCTION("""COMPUTED_VALUE"""),87)</f>
        <v>87</v>
      </c>
    </row>
    <row r="7" spans="1:57" ht="15.75" customHeight="1" x14ac:dyDescent="0.25">
      <c r="A7" s="2" t="str">
        <f ca="1">IFERROR(__xludf.DUMMYFUNCTION("""COMPUTED_VALUE"""),"Guangdong")</f>
        <v>Guangdong</v>
      </c>
      <c r="B7" s="2" t="str">
        <f ca="1">IFERROR(__xludf.DUMMYFUNCTION("""COMPUTED_VALUE"""),"Mainland China")</f>
        <v>Mainland China</v>
      </c>
      <c r="C7" s="2">
        <f ca="1">IFERROR(__xludf.DUMMYFUNCTION("""COMPUTED_VALUE"""),23.3417)</f>
        <v>23.341699999999999</v>
      </c>
      <c r="D7" s="2">
        <f ca="1">IFERROR(__xludf.DUMMYFUNCTION("""COMPUTED_VALUE"""),113.4244)</f>
        <v>113.42440000000001</v>
      </c>
      <c r="E7" s="2">
        <f ca="1">IFERROR(__xludf.DUMMYFUNCTION("""COMPUTED_VALUE"""),0)</f>
        <v>0</v>
      </c>
      <c r="F7" s="2">
        <f ca="1">IFERROR(__xludf.DUMMYFUNCTION("""COMPUTED_VALUE"""),2)</f>
        <v>2</v>
      </c>
      <c r="G7" s="2">
        <f ca="1">IFERROR(__xludf.DUMMYFUNCTION("""COMPUTED_VALUE"""),2)</f>
        <v>2</v>
      </c>
      <c r="H7" s="2">
        <f ca="1">IFERROR(__xludf.DUMMYFUNCTION("""COMPUTED_VALUE"""),2)</f>
        <v>2</v>
      </c>
      <c r="I7" s="2">
        <f ca="1">IFERROR(__xludf.DUMMYFUNCTION("""COMPUTED_VALUE"""),2)</f>
        <v>2</v>
      </c>
      <c r="J7" s="2">
        <f ca="1">IFERROR(__xludf.DUMMYFUNCTION("""COMPUTED_VALUE"""),4)</f>
        <v>4</v>
      </c>
      <c r="K7" s="2">
        <f ca="1">IFERROR(__xludf.DUMMYFUNCTION("""COMPUTED_VALUE"""),4)</f>
        <v>4</v>
      </c>
      <c r="L7" s="2">
        <f ca="1">IFERROR(__xludf.DUMMYFUNCTION("""COMPUTED_VALUE"""),5)</f>
        <v>5</v>
      </c>
      <c r="M7" s="2">
        <f ca="1">IFERROR(__xludf.DUMMYFUNCTION("""COMPUTED_VALUE"""),10)</f>
        <v>10</v>
      </c>
      <c r="N7" s="2">
        <f ca="1">IFERROR(__xludf.DUMMYFUNCTION("""COMPUTED_VALUE"""),11)</f>
        <v>11</v>
      </c>
      <c r="O7" s="2">
        <f ca="1">IFERROR(__xludf.DUMMYFUNCTION("""COMPUTED_VALUE"""),14)</f>
        <v>14</v>
      </c>
      <c r="P7" s="2">
        <f ca="1">IFERROR(__xludf.DUMMYFUNCTION("""COMPUTED_VALUE"""),15)</f>
        <v>15</v>
      </c>
      <c r="Q7" s="2">
        <f ca="1">IFERROR(__xludf.DUMMYFUNCTION("""COMPUTED_VALUE"""),21)</f>
        <v>21</v>
      </c>
      <c r="R7" s="2">
        <f ca="1">IFERROR(__xludf.DUMMYFUNCTION("""COMPUTED_VALUE"""),30)</f>
        <v>30</v>
      </c>
      <c r="S7" s="2">
        <f ca="1">IFERROR(__xludf.DUMMYFUNCTION("""COMPUTED_VALUE"""),49)</f>
        <v>49</v>
      </c>
      <c r="T7" s="2">
        <f ca="1">IFERROR(__xludf.DUMMYFUNCTION("""COMPUTED_VALUE"""),69)</f>
        <v>69</v>
      </c>
      <c r="U7" s="2">
        <f ca="1">IFERROR(__xludf.DUMMYFUNCTION("""COMPUTED_VALUE"""),88)</f>
        <v>88</v>
      </c>
      <c r="V7" s="2">
        <f ca="1">IFERROR(__xludf.DUMMYFUNCTION("""COMPUTED_VALUE"""),112)</f>
        <v>112</v>
      </c>
      <c r="W7" s="2">
        <f ca="1">IFERROR(__xludf.DUMMYFUNCTION("""COMPUTED_VALUE"""),141)</f>
        <v>141</v>
      </c>
      <c r="X7" s="2">
        <f ca="1">IFERROR(__xludf.DUMMYFUNCTION("""COMPUTED_VALUE"""),167)</f>
        <v>167</v>
      </c>
      <c r="Y7" s="2">
        <f ca="1">IFERROR(__xludf.DUMMYFUNCTION("""COMPUTED_VALUE"""),212)</f>
        <v>212</v>
      </c>
      <c r="Z7" s="2">
        <f ca="1">IFERROR(__xludf.DUMMYFUNCTION("""COMPUTED_VALUE"""),275)</f>
        <v>275</v>
      </c>
      <c r="AA7" s="2">
        <f ca="1">IFERROR(__xludf.DUMMYFUNCTION("""COMPUTED_VALUE"""),314)</f>
        <v>314</v>
      </c>
      <c r="AB7" s="2">
        <f ca="1">IFERROR(__xludf.DUMMYFUNCTION("""COMPUTED_VALUE"""),362)</f>
        <v>362</v>
      </c>
      <c r="AC7" s="2">
        <f ca="1">IFERROR(__xludf.DUMMYFUNCTION("""COMPUTED_VALUE"""),410)</f>
        <v>410</v>
      </c>
      <c r="AD7" s="2">
        <f ca="1">IFERROR(__xludf.DUMMYFUNCTION("""COMPUTED_VALUE"""),465)</f>
        <v>465</v>
      </c>
      <c r="AE7" s="2">
        <f ca="1">IFERROR(__xludf.DUMMYFUNCTION("""COMPUTED_VALUE"""),524)</f>
        <v>524</v>
      </c>
      <c r="AF7" s="2">
        <f ca="1">IFERROR(__xludf.DUMMYFUNCTION("""COMPUTED_VALUE"""),565)</f>
        <v>565</v>
      </c>
      <c r="AG7" s="2">
        <f ca="1">IFERROR(__xludf.DUMMYFUNCTION("""COMPUTED_VALUE"""),606)</f>
        <v>606</v>
      </c>
      <c r="AH7" s="2">
        <f ca="1">IFERROR(__xludf.DUMMYFUNCTION("""COMPUTED_VALUE"""),642)</f>
        <v>642</v>
      </c>
      <c r="AI7" s="2">
        <f ca="1">IFERROR(__xludf.DUMMYFUNCTION("""COMPUTED_VALUE"""),690)</f>
        <v>690</v>
      </c>
      <c r="AJ7" s="2">
        <f ca="1">IFERROR(__xludf.DUMMYFUNCTION("""COMPUTED_VALUE"""),728)</f>
        <v>728</v>
      </c>
      <c r="AK7" s="2">
        <f ca="1">IFERROR(__xludf.DUMMYFUNCTION("""COMPUTED_VALUE"""),755)</f>
        <v>755</v>
      </c>
      <c r="AL7" s="2">
        <f ca="1">IFERROR(__xludf.DUMMYFUNCTION("""COMPUTED_VALUE"""),786)</f>
        <v>786</v>
      </c>
      <c r="AM7" s="2">
        <f ca="1">IFERROR(__xludf.DUMMYFUNCTION("""COMPUTED_VALUE"""),822)</f>
        <v>822</v>
      </c>
      <c r="AN7" s="2">
        <f ca="1">IFERROR(__xludf.DUMMYFUNCTION("""COMPUTED_VALUE"""),851)</f>
        <v>851</v>
      </c>
      <c r="AO7" s="2">
        <f ca="1">IFERROR(__xludf.DUMMYFUNCTION("""COMPUTED_VALUE"""),890)</f>
        <v>890</v>
      </c>
      <c r="AP7" s="2">
        <f ca="1">IFERROR(__xludf.DUMMYFUNCTION("""COMPUTED_VALUE"""),935)</f>
        <v>935</v>
      </c>
      <c r="AQ7" s="2">
        <f ca="1">IFERROR(__xludf.DUMMYFUNCTION("""COMPUTED_VALUE"""),983)</f>
        <v>983</v>
      </c>
      <c r="AR7" s="2">
        <f ca="1">IFERROR(__xludf.DUMMYFUNCTION("""COMPUTED_VALUE"""),1016)</f>
        <v>1016</v>
      </c>
      <c r="AS7" s="2">
        <f ca="1">IFERROR(__xludf.DUMMYFUNCTION("""COMPUTED_VALUE"""),1059)</f>
        <v>1059</v>
      </c>
      <c r="AT7" s="2">
        <f ca="1">IFERROR(__xludf.DUMMYFUNCTION("""COMPUTED_VALUE"""),1101)</f>
        <v>1101</v>
      </c>
      <c r="AU7" s="2">
        <f ca="1">IFERROR(__xludf.DUMMYFUNCTION("""COMPUTED_VALUE"""),1133)</f>
        <v>1133</v>
      </c>
    </row>
    <row r="8" spans="1:57" ht="15.75" customHeight="1" x14ac:dyDescent="0.25">
      <c r="A8" s="2" t="str">
        <f ca="1">IFERROR(__xludf.DUMMYFUNCTION("""COMPUTED_VALUE"""),"Guangxi")</f>
        <v>Guangxi</v>
      </c>
      <c r="B8" s="2" t="str">
        <f ca="1">IFERROR(__xludf.DUMMYFUNCTION("""COMPUTED_VALUE"""),"Mainland China")</f>
        <v>Mainland China</v>
      </c>
      <c r="C8" s="2">
        <f ca="1">IFERROR(__xludf.DUMMYFUNCTION("""COMPUTED_VALUE"""),23.8298)</f>
        <v>23.829799999999999</v>
      </c>
      <c r="D8" s="2">
        <f ca="1">IFERROR(__xludf.DUMMYFUNCTION("""COMPUTED_VALUE"""),108.7881)</f>
        <v>108.7881</v>
      </c>
      <c r="E8" s="2">
        <f ca="1">IFERROR(__xludf.DUMMYFUNCTION("""COMPUTED_VALUE"""),0)</f>
        <v>0</v>
      </c>
      <c r="F8" s="2">
        <f ca="1">IFERROR(__xludf.DUMMYFUNCTION("""COMPUTED_VALUE"""),0)</f>
        <v>0</v>
      </c>
      <c r="G8" s="2">
        <f ca="1">IFERROR(__xludf.DUMMYFUNCTION("""COMPUTED_VALUE"""),0)</f>
        <v>0</v>
      </c>
      <c r="H8" s="2">
        <f ca="1">IFERROR(__xludf.DUMMYFUNCTION("""COMPUTED_VALUE"""),0)</f>
        <v>0</v>
      </c>
      <c r="I8" s="2">
        <f ca="1">IFERROR(__xludf.DUMMYFUNCTION("""COMPUTED_VALUE"""),0)</f>
        <v>0</v>
      </c>
      <c r="J8" s="2">
        <f ca="1">IFERROR(__xludf.DUMMYFUNCTION("""COMPUTED_VALUE"""),0)</f>
        <v>0</v>
      </c>
      <c r="K8" s="2">
        <f ca="1">IFERROR(__xludf.DUMMYFUNCTION("""COMPUTED_VALUE"""),2)</f>
        <v>2</v>
      </c>
      <c r="L8" s="2">
        <f ca="1">IFERROR(__xludf.DUMMYFUNCTION("""COMPUTED_VALUE"""),2)</f>
        <v>2</v>
      </c>
      <c r="M8" s="2">
        <f ca="1">IFERROR(__xludf.DUMMYFUNCTION("""COMPUTED_VALUE"""),2)</f>
        <v>2</v>
      </c>
      <c r="N8" s="2">
        <f ca="1">IFERROR(__xludf.DUMMYFUNCTION("""COMPUTED_VALUE"""),2)</f>
        <v>2</v>
      </c>
      <c r="O8" s="2">
        <f ca="1">IFERROR(__xludf.DUMMYFUNCTION("""COMPUTED_VALUE"""),2)</f>
        <v>2</v>
      </c>
      <c r="P8" s="2">
        <f ca="1">IFERROR(__xludf.DUMMYFUNCTION("""COMPUTED_VALUE"""),2)</f>
        <v>2</v>
      </c>
      <c r="Q8" s="2">
        <f ca="1">IFERROR(__xludf.DUMMYFUNCTION("""COMPUTED_VALUE"""),7)</f>
        <v>7</v>
      </c>
      <c r="R8" s="2">
        <f ca="1">IFERROR(__xludf.DUMMYFUNCTION("""COMPUTED_VALUE"""),10)</f>
        <v>10</v>
      </c>
      <c r="S8" s="2">
        <f ca="1">IFERROR(__xludf.DUMMYFUNCTION("""COMPUTED_VALUE"""),13)</f>
        <v>13</v>
      </c>
      <c r="T8" s="2">
        <f ca="1">IFERROR(__xludf.DUMMYFUNCTION("""COMPUTED_VALUE"""),14)</f>
        <v>14</v>
      </c>
      <c r="U8" s="2">
        <f ca="1">IFERROR(__xludf.DUMMYFUNCTION("""COMPUTED_VALUE"""),17)</f>
        <v>17</v>
      </c>
      <c r="V8" s="2">
        <f ca="1">IFERROR(__xludf.DUMMYFUNCTION("""COMPUTED_VALUE"""),17)</f>
        <v>17</v>
      </c>
      <c r="W8" s="2">
        <f ca="1">IFERROR(__xludf.DUMMYFUNCTION("""COMPUTED_VALUE"""),18)</f>
        <v>18</v>
      </c>
      <c r="X8" s="2">
        <f ca="1">IFERROR(__xludf.DUMMYFUNCTION("""COMPUTED_VALUE"""),24)</f>
        <v>24</v>
      </c>
      <c r="Y8" s="2">
        <f ca="1">IFERROR(__xludf.DUMMYFUNCTION("""COMPUTED_VALUE"""),33)</f>
        <v>33</v>
      </c>
      <c r="Z8" s="2">
        <f ca="1">IFERROR(__xludf.DUMMYFUNCTION("""COMPUTED_VALUE"""),32)</f>
        <v>32</v>
      </c>
      <c r="AA8" s="2">
        <f ca="1">IFERROR(__xludf.DUMMYFUNCTION("""COMPUTED_VALUE"""),33)</f>
        <v>33</v>
      </c>
      <c r="AB8" s="2">
        <f ca="1">IFERROR(__xludf.DUMMYFUNCTION("""COMPUTED_VALUE"""),36)</f>
        <v>36</v>
      </c>
      <c r="AC8" s="2">
        <f ca="1">IFERROR(__xludf.DUMMYFUNCTION("""COMPUTED_VALUE"""),44)</f>
        <v>44</v>
      </c>
      <c r="AD8" s="2">
        <f ca="1">IFERROR(__xludf.DUMMYFUNCTION("""COMPUTED_VALUE"""),49)</f>
        <v>49</v>
      </c>
      <c r="AE8" s="2">
        <f ca="1">IFERROR(__xludf.DUMMYFUNCTION("""COMPUTED_VALUE"""),53)</f>
        <v>53</v>
      </c>
      <c r="AF8" s="2">
        <f ca="1">IFERROR(__xludf.DUMMYFUNCTION("""COMPUTED_VALUE"""),69)</f>
        <v>69</v>
      </c>
      <c r="AG8" s="2">
        <f ca="1">IFERROR(__xludf.DUMMYFUNCTION("""COMPUTED_VALUE"""),86)</f>
        <v>86</v>
      </c>
      <c r="AH8" s="2">
        <f ca="1">IFERROR(__xludf.DUMMYFUNCTION("""COMPUTED_VALUE"""),90)</f>
        <v>90</v>
      </c>
      <c r="AI8" s="2">
        <f ca="1">IFERROR(__xludf.DUMMYFUNCTION("""COMPUTED_VALUE"""),97)</f>
        <v>97</v>
      </c>
      <c r="AJ8" s="2">
        <f ca="1">IFERROR(__xludf.DUMMYFUNCTION("""COMPUTED_VALUE"""),104)</f>
        <v>104</v>
      </c>
      <c r="AK8" s="2">
        <f ca="1">IFERROR(__xludf.DUMMYFUNCTION("""COMPUTED_VALUE"""),106)</f>
        <v>106</v>
      </c>
      <c r="AL8" s="2">
        <f ca="1">IFERROR(__xludf.DUMMYFUNCTION("""COMPUTED_VALUE"""),112)</f>
        <v>112</v>
      </c>
      <c r="AM8" s="2">
        <f ca="1">IFERROR(__xludf.DUMMYFUNCTION("""COMPUTED_VALUE"""),134)</f>
        <v>134</v>
      </c>
      <c r="AN8" s="2">
        <f ca="1">IFERROR(__xludf.DUMMYFUNCTION("""COMPUTED_VALUE"""),147)</f>
        <v>147</v>
      </c>
      <c r="AO8" s="2">
        <f ca="1">IFERROR(__xludf.DUMMYFUNCTION("""COMPUTED_VALUE"""),161)</f>
        <v>161</v>
      </c>
      <c r="AP8" s="2">
        <f ca="1">IFERROR(__xludf.DUMMYFUNCTION("""COMPUTED_VALUE"""),168)</f>
        <v>168</v>
      </c>
      <c r="AQ8" s="2">
        <f ca="1">IFERROR(__xludf.DUMMYFUNCTION("""COMPUTED_VALUE"""),176)</f>
        <v>176</v>
      </c>
      <c r="AR8" s="2">
        <f ca="1">IFERROR(__xludf.DUMMYFUNCTION("""COMPUTED_VALUE"""),181)</f>
        <v>181</v>
      </c>
      <c r="AS8" s="2">
        <f ca="1">IFERROR(__xludf.DUMMYFUNCTION("""COMPUTED_VALUE"""),192)</f>
        <v>192</v>
      </c>
      <c r="AT8" s="2">
        <f ca="1">IFERROR(__xludf.DUMMYFUNCTION("""COMPUTED_VALUE"""),202)</f>
        <v>202</v>
      </c>
      <c r="AU8" s="2">
        <f ca="1">IFERROR(__xludf.DUMMYFUNCTION("""COMPUTED_VALUE"""),210)</f>
        <v>210</v>
      </c>
    </row>
    <row r="9" spans="1:57" ht="15.75" customHeight="1" x14ac:dyDescent="0.25">
      <c r="A9" s="2" t="str">
        <f ca="1">IFERROR(__xludf.DUMMYFUNCTION("""COMPUTED_VALUE"""),"Guizhou")</f>
        <v>Guizhou</v>
      </c>
      <c r="B9" s="2" t="str">
        <f ca="1">IFERROR(__xludf.DUMMYFUNCTION("""COMPUTED_VALUE"""),"Mainland China")</f>
        <v>Mainland China</v>
      </c>
      <c r="C9" s="2">
        <f ca="1">IFERROR(__xludf.DUMMYFUNCTION("""COMPUTED_VALUE"""),26.8154)</f>
        <v>26.8154</v>
      </c>
      <c r="D9" s="2">
        <f ca="1">IFERROR(__xludf.DUMMYFUNCTION("""COMPUTED_VALUE"""),106.8748)</f>
        <v>106.87479999999999</v>
      </c>
      <c r="E9" s="2">
        <f ca="1">IFERROR(__xludf.DUMMYFUNCTION("""COMPUTED_VALUE"""),0)</f>
        <v>0</v>
      </c>
      <c r="F9" s="2">
        <f ca="1">IFERROR(__xludf.DUMMYFUNCTION("""COMPUTED_VALUE"""),0)</f>
        <v>0</v>
      </c>
      <c r="G9" s="2">
        <f ca="1">IFERROR(__xludf.DUMMYFUNCTION("""COMPUTED_VALUE"""),0)</f>
        <v>0</v>
      </c>
      <c r="H9" s="2">
        <f ca="1">IFERROR(__xludf.DUMMYFUNCTION("""COMPUTED_VALUE"""),0)</f>
        <v>0</v>
      </c>
      <c r="I9" s="2">
        <f ca="1">IFERROR(__xludf.DUMMYFUNCTION("""COMPUTED_VALUE"""),0)</f>
        <v>0</v>
      </c>
      <c r="J9" s="2">
        <f ca="1">IFERROR(__xludf.DUMMYFUNCTION("""COMPUTED_VALUE"""),0)</f>
        <v>0</v>
      </c>
      <c r="K9" s="2">
        <f ca="1">IFERROR(__xludf.DUMMYFUNCTION("""COMPUTED_VALUE"""),0)</f>
        <v>0</v>
      </c>
      <c r="L9" s="2">
        <f ca="1">IFERROR(__xludf.DUMMYFUNCTION("""COMPUTED_VALUE"""),1)</f>
        <v>1</v>
      </c>
      <c r="M9" s="2">
        <f ca="1">IFERROR(__xludf.DUMMYFUNCTION("""COMPUTED_VALUE"""),1)</f>
        <v>1</v>
      </c>
      <c r="N9" s="2">
        <f ca="1">IFERROR(__xludf.DUMMYFUNCTION("""COMPUTED_VALUE"""),2)</f>
        <v>2</v>
      </c>
      <c r="O9" s="2">
        <f ca="1">IFERROR(__xludf.DUMMYFUNCTION("""COMPUTED_VALUE"""),2)</f>
        <v>2</v>
      </c>
      <c r="P9" s="2">
        <f ca="1">IFERROR(__xludf.DUMMYFUNCTION("""COMPUTED_VALUE"""),2)</f>
        <v>2</v>
      </c>
      <c r="Q9" s="2">
        <f ca="1">IFERROR(__xludf.DUMMYFUNCTION("""COMPUTED_VALUE"""),2)</f>
        <v>2</v>
      </c>
      <c r="R9" s="2">
        <f ca="1">IFERROR(__xludf.DUMMYFUNCTION("""COMPUTED_VALUE"""),2)</f>
        <v>2</v>
      </c>
      <c r="S9" s="2">
        <f ca="1">IFERROR(__xludf.DUMMYFUNCTION("""COMPUTED_VALUE"""),9)</f>
        <v>9</v>
      </c>
      <c r="T9" s="2">
        <f ca="1">IFERROR(__xludf.DUMMYFUNCTION("""COMPUTED_VALUE"""),6)</f>
        <v>6</v>
      </c>
      <c r="U9" s="2">
        <f ca="1">IFERROR(__xludf.DUMMYFUNCTION("""COMPUTED_VALUE"""),6)</f>
        <v>6</v>
      </c>
      <c r="V9" s="2">
        <f ca="1">IFERROR(__xludf.DUMMYFUNCTION("""COMPUTED_VALUE"""),7)</f>
        <v>7</v>
      </c>
      <c r="W9" s="2">
        <f ca="1">IFERROR(__xludf.DUMMYFUNCTION("""COMPUTED_VALUE"""),7)</f>
        <v>7</v>
      </c>
      <c r="X9" s="2">
        <f ca="1">IFERROR(__xludf.DUMMYFUNCTION("""COMPUTED_VALUE"""),10)</f>
        <v>10</v>
      </c>
      <c r="Y9" s="2">
        <f ca="1">IFERROR(__xludf.DUMMYFUNCTION("""COMPUTED_VALUE"""),17)</f>
        <v>17</v>
      </c>
      <c r="Z9" s="2">
        <f ca="1">IFERROR(__xludf.DUMMYFUNCTION("""COMPUTED_VALUE"""),18)</f>
        <v>18</v>
      </c>
      <c r="AA9" s="2">
        <f ca="1">IFERROR(__xludf.DUMMYFUNCTION("""COMPUTED_VALUE"""),27)</f>
        <v>27</v>
      </c>
      <c r="AB9" s="2">
        <f ca="1">IFERROR(__xludf.DUMMYFUNCTION("""COMPUTED_VALUE"""),28)</f>
        <v>28</v>
      </c>
      <c r="AC9" s="2">
        <f ca="1">IFERROR(__xludf.DUMMYFUNCTION("""COMPUTED_VALUE"""),41)</f>
        <v>41</v>
      </c>
      <c r="AD9" s="2">
        <f ca="1">IFERROR(__xludf.DUMMYFUNCTION("""COMPUTED_VALUE"""),46)</f>
        <v>46</v>
      </c>
      <c r="AE9" s="2">
        <f ca="1">IFERROR(__xludf.DUMMYFUNCTION("""COMPUTED_VALUE"""),57)</f>
        <v>57</v>
      </c>
      <c r="AF9" s="2">
        <f ca="1">IFERROR(__xludf.DUMMYFUNCTION("""COMPUTED_VALUE"""),66)</f>
        <v>66</v>
      </c>
      <c r="AG9" s="2">
        <f ca="1">IFERROR(__xludf.DUMMYFUNCTION("""COMPUTED_VALUE"""),70)</f>
        <v>70</v>
      </c>
      <c r="AH9" s="2">
        <f ca="1">IFERROR(__xludf.DUMMYFUNCTION("""COMPUTED_VALUE"""),72)</f>
        <v>72</v>
      </c>
      <c r="AI9" s="2">
        <f ca="1">IFERROR(__xludf.DUMMYFUNCTION("""COMPUTED_VALUE"""),77)</f>
        <v>77</v>
      </c>
      <c r="AJ9" s="2">
        <f ca="1">IFERROR(__xludf.DUMMYFUNCTION("""COMPUTED_VALUE"""),90)</f>
        <v>90</v>
      </c>
      <c r="AK9" s="2">
        <f ca="1">IFERROR(__xludf.DUMMYFUNCTION("""COMPUTED_VALUE"""),102)</f>
        <v>102</v>
      </c>
      <c r="AL9" s="2">
        <f ca="1">IFERROR(__xludf.DUMMYFUNCTION("""COMPUTED_VALUE"""),102)</f>
        <v>102</v>
      </c>
      <c r="AM9" s="2">
        <f ca="1">IFERROR(__xludf.DUMMYFUNCTION("""COMPUTED_VALUE"""),104)</f>
        <v>104</v>
      </c>
      <c r="AN9" s="2">
        <f ca="1">IFERROR(__xludf.DUMMYFUNCTION("""COMPUTED_VALUE"""),104)</f>
        <v>104</v>
      </c>
      <c r="AO9" s="2">
        <f ca="1">IFERROR(__xludf.DUMMYFUNCTION("""COMPUTED_VALUE"""),112)</f>
        <v>112</v>
      </c>
      <c r="AP9" s="2">
        <f ca="1">IFERROR(__xludf.DUMMYFUNCTION("""COMPUTED_VALUE"""),112)</f>
        <v>112</v>
      </c>
      <c r="AQ9" s="2">
        <f ca="1">IFERROR(__xludf.DUMMYFUNCTION("""COMPUTED_VALUE"""),112)</f>
        <v>112</v>
      </c>
      <c r="AR9" s="2">
        <f ca="1">IFERROR(__xludf.DUMMYFUNCTION("""COMPUTED_VALUE"""),112)</f>
        <v>112</v>
      </c>
      <c r="AS9" s="2">
        <f ca="1">IFERROR(__xludf.DUMMYFUNCTION("""COMPUTED_VALUE"""),114)</f>
        <v>114</v>
      </c>
      <c r="AT9" s="2">
        <f ca="1">IFERROR(__xludf.DUMMYFUNCTION("""COMPUTED_VALUE"""),114)</f>
        <v>114</v>
      </c>
      <c r="AU9" s="2">
        <f ca="1">IFERROR(__xludf.DUMMYFUNCTION("""COMPUTED_VALUE"""),114)</f>
        <v>114</v>
      </c>
    </row>
    <row r="10" spans="1:57" ht="15.75" customHeight="1" x14ac:dyDescent="0.25">
      <c r="A10" s="2" t="str">
        <f ca="1">IFERROR(__xludf.DUMMYFUNCTION("""COMPUTED_VALUE"""),"Hainan")</f>
        <v>Hainan</v>
      </c>
      <c r="B10" s="2" t="str">
        <f ca="1">IFERROR(__xludf.DUMMYFUNCTION("""COMPUTED_VALUE"""),"Mainland China")</f>
        <v>Mainland China</v>
      </c>
      <c r="C10" s="2">
        <f ca="1">IFERROR(__xludf.DUMMYFUNCTION("""COMPUTED_VALUE"""),19.1959)</f>
        <v>19.195900000000002</v>
      </c>
      <c r="D10" s="2">
        <f ca="1">IFERROR(__xludf.DUMMYFUNCTION("""COMPUTED_VALUE"""),109.7453)</f>
        <v>109.7453</v>
      </c>
      <c r="E10" s="2">
        <f ca="1">IFERROR(__xludf.DUMMYFUNCTION("""COMPUTED_VALUE"""),0)</f>
        <v>0</v>
      </c>
      <c r="F10" s="2">
        <f ca="1">IFERROR(__xludf.DUMMYFUNCTION("""COMPUTED_VALUE"""),0)</f>
        <v>0</v>
      </c>
      <c r="G10" s="2">
        <f ca="1">IFERROR(__xludf.DUMMYFUNCTION("""COMPUTED_VALUE"""),0)</f>
        <v>0</v>
      </c>
      <c r="H10" s="2">
        <f ca="1">IFERROR(__xludf.DUMMYFUNCTION("""COMPUTED_VALUE"""),0)</f>
        <v>0</v>
      </c>
      <c r="I10" s="2">
        <f ca="1">IFERROR(__xludf.DUMMYFUNCTION("""COMPUTED_VALUE"""),0)</f>
        <v>0</v>
      </c>
      <c r="J10" s="2">
        <f ca="1">IFERROR(__xludf.DUMMYFUNCTION("""COMPUTED_VALUE"""),0)</f>
        <v>0</v>
      </c>
      <c r="K10" s="2">
        <f ca="1">IFERROR(__xludf.DUMMYFUNCTION("""COMPUTED_VALUE"""),0)</f>
        <v>0</v>
      </c>
      <c r="L10" s="2">
        <f ca="1">IFERROR(__xludf.DUMMYFUNCTION("""COMPUTED_VALUE"""),0)</f>
        <v>0</v>
      </c>
      <c r="M10" s="2">
        <f ca="1">IFERROR(__xludf.DUMMYFUNCTION("""COMPUTED_VALUE"""),1)</f>
        <v>1</v>
      </c>
      <c r="N10" s="2">
        <f ca="1">IFERROR(__xludf.DUMMYFUNCTION("""COMPUTED_VALUE"""),1)</f>
        <v>1</v>
      </c>
      <c r="O10" s="2">
        <f ca="1">IFERROR(__xludf.DUMMYFUNCTION("""COMPUTED_VALUE"""),1)</f>
        <v>1</v>
      </c>
      <c r="P10" s="2">
        <f ca="1">IFERROR(__xludf.DUMMYFUNCTION("""COMPUTED_VALUE"""),4)</f>
        <v>4</v>
      </c>
      <c r="Q10" s="2">
        <f ca="1">IFERROR(__xludf.DUMMYFUNCTION("""COMPUTED_VALUE"""),4)</f>
        <v>4</v>
      </c>
      <c r="R10" s="2">
        <f ca="1">IFERROR(__xludf.DUMMYFUNCTION("""COMPUTED_VALUE"""),5)</f>
        <v>5</v>
      </c>
      <c r="S10" s="2">
        <f ca="1">IFERROR(__xludf.DUMMYFUNCTION("""COMPUTED_VALUE"""),5)</f>
        <v>5</v>
      </c>
      <c r="T10" s="2">
        <f ca="1">IFERROR(__xludf.DUMMYFUNCTION("""COMPUTED_VALUE"""),8)</f>
        <v>8</v>
      </c>
      <c r="U10" s="2">
        <f ca="1">IFERROR(__xludf.DUMMYFUNCTION("""COMPUTED_VALUE"""),10)</f>
        <v>10</v>
      </c>
      <c r="V10" s="2">
        <f ca="1">IFERROR(__xludf.DUMMYFUNCTION("""COMPUTED_VALUE"""),14)</f>
        <v>14</v>
      </c>
      <c r="W10" s="2">
        <f ca="1">IFERROR(__xludf.DUMMYFUNCTION("""COMPUTED_VALUE"""),19)</f>
        <v>19</v>
      </c>
      <c r="X10" s="2">
        <f ca="1">IFERROR(__xludf.DUMMYFUNCTION("""COMPUTED_VALUE"""),19)</f>
        <v>19</v>
      </c>
      <c r="Y10" s="2">
        <f ca="1">IFERROR(__xludf.DUMMYFUNCTION("""COMPUTED_VALUE"""),20)</f>
        <v>20</v>
      </c>
      <c r="Z10" s="2">
        <f ca="1">IFERROR(__xludf.DUMMYFUNCTION("""COMPUTED_VALUE"""),27)</f>
        <v>27</v>
      </c>
      <c r="AA10" s="2">
        <f ca="1">IFERROR(__xludf.DUMMYFUNCTION("""COMPUTED_VALUE"""),30)</f>
        <v>30</v>
      </c>
      <c r="AB10" s="2">
        <f ca="1">IFERROR(__xludf.DUMMYFUNCTION("""COMPUTED_VALUE"""),43)</f>
        <v>43</v>
      </c>
      <c r="AC10" s="2">
        <f ca="1">IFERROR(__xludf.DUMMYFUNCTION("""COMPUTED_VALUE"""),39)</f>
        <v>39</v>
      </c>
      <c r="AD10" s="2">
        <f ca="1">IFERROR(__xludf.DUMMYFUNCTION("""COMPUTED_VALUE"""),52)</f>
        <v>52</v>
      </c>
      <c r="AE10" s="2">
        <f ca="1">IFERROR(__xludf.DUMMYFUNCTION("""COMPUTED_VALUE"""),59)</f>
        <v>59</v>
      </c>
      <c r="AF10" s="2">
        <f ca="1">IFERROR(__xludf.DUMMYFUNCTION("""COMPUTED_VALUE"""),79)</f>
        <v>79</v>
      </c>
      <c r="AG10" s="2">
        <f ca="1">IFERROR(__xludf.DUMMYFUNCTION("""COMPUTED_VALUE"""),84)</f>
        <v>84</v>
      </c>
      <c r="AH10" s="2">
        <f ca="1">IFERROR(__xludf.DUMMYFUNCTION("""COMPUTED_VALUE"""),86)</f>
        <v>86</v>
      </c>
      <c r="AI10" s="2">
        <f ca="1">IFERROR(__xludf.DUMMYFUNCTION("""COMPUTED_VALUE"""),95)</f>
        <v>95</v>
      </c>
      <c r="AJ10" s="2">
        <f ca="1">IFERROR(__xludf.DUMMYFUNCTION("""COMPUTED_VALUE"""),104)</f>
        <v>104</v>
      </c>
      <c r="AK10" s="2">
        <f ca="1">IFERROR(__xludf.DUMMYFUNCTION("""COMPUTED_VALUE"""),106)</f>
        <v>106</v>
      </c>
      <c r="AL10" s="2">
        <f ca="1">IFERROR(__xludf.DUMMYFUNCTION("""COMPUTED_VALUE"""),116)</f>
        <v>116</v>
      </c>
      <c r="AM10" s="2">
        <f ca="1">IFERROR(__xludf.DUMMYFUNCTION("""COMPUTED_VALUE"""),124)</f>
        <v>124</v>
      </c>
      <c r="AN10" s="2">
        <f ca="1">IFERROR(__xludf.DUMMYFUNCTION("""COMPUTED_VALUE"""),129)</f>
        <v>129</v>
      </c>
      <c r="AO10" s="2">
        <f ca="1">IFERROR(__xludf.DUMMYFUNCTION("""COMPUTED_VALUE"""),131)</f>
        <v>131</v>
      </c>
      <c r="AP10" s="2">
        <f ca="1">IFERROR(__xludf.DUMMYFUNCTION("""COMPUTED_VALUE"""),133)</f>
        <v>133</v>
      </c>
      <c r="AQ10" s="2">
        <f ca="1">IFERROR(__xludf.DUMMYFUNCTION("""COMPUTED_VALUE"""),148)</f>
        <v>148</v>
      </c>
      <c r="AR10" s="2">
        <f ca="1">IFERROR(__xludf.DUMMYFUNCTION("""COMPUTED_VALUE"""),149)</f>
        <v>149</v>
      </c>
      <c r="AS10" s="2">
        <f ca="1">IFERROR(__xludf.DUMMYFUNCTION("""COMPUTED_VALUE"""),151)</f>
        <v>151</v>
      </c>
      <c r="AT10" s="2">
        <f ca="1">IFERROR(__xludf.DUMMYFUNCTION("""COMPUTED_VALUE"""),155)</f>
        <v>155</v>
      </c>
      <c r="AU10" s="2">
        <f ca="1">IFERROR(__xludf.DUMMYFUNCTION("""COMPUTED_VALUE"""),158)</f>
        <v>158</v>
      </c>
    </row>
    <row r="11" spans="1:57" ht="15.75" customHeight="1" x14ac:dyDescent="0.25">
      <c r="A11" s="2" t="str">
        <f ca="1">IFERROR(__xludf.DUMMYFUNCTION("""COMPUTED_VALUE"""),"Hebei")</f>
        <v>Hebei</v>
      </c>
      <c r="B11" s="2" t="str">
        <f ca="1">IFERROR(__xludf.DUMMYFUNCTION("""COMPUTED_VALUE"""),"Mainland China")</f>
        <v>Mainland China</v>
      </c>
      <c r="C11" s="2">
        <f ca="1">IFERROR(__xludf.DUMMYFUNCTION("""COMPUTED_VALUE"""),38.0428)</f>
        <v>38.0428</v>
      </c>
      <c r="D11" s="2">
        <f ca="1">IFERROR(__xludf.DUMMYFUNCTION("""COMPUTED_VALUE"""),114.5149)</f>
        <v>114.5149</v>
      </c>
      <c r="E11" s="2">
        <f ca="1">IFERROR(__xludf.DUMMYFUNCTION("""COMPUTED_VALUE"""),0)</f>
        <v>0</v>
      </c>
      <c r="F11" s="2">
        <f ca="1">IFERROR(__xludf.DUMMYFUNCTION("""COMPUTED_VALUE"""),0)</f>
        <v>0</v>
      </c>
      <c r="G11" s="2">
        <f ca="1">IFERROR(__xludf.DUMMYFUNCTION("""COMPUTED_VALUE"""),0)</f>
        <v>0</v>
      </c>
      <c r="H11" s="2">
        <f ca="1">IFERROR(__xludf.DUMMYFUNCTION("""COMPUTED_VALUE"""),0)</f>
        <v>0</v>
      </c>
      <c r="I11" s="2">
        <f ca="1">IFERROR(__xludf.DUMMYFUNCTION("""COMPUTED_VALUE"""),0)</f>
        <v>0</v>
      </c>
      <c r="J11" s="2">
        <f ca="1">IFERROR(__xludf.DUMMYFUNCTION("""COMPUTED_VALUE"""),0)</f>
        <v>0</v>
      </c>
      <c r="K11" s="2">
        <f ca="1">IFERROR(__xludf.DUMMYFUNCTION("""COMPUTED_VALUE"""),0)</f>
        <v>0</v>
      </c>
      <c r="L11" s="2">
        <f ca="1">IFERROR(__xludf.DUMMYFUNCTION("""COMPUTED_VALUE"""),0)</f>
        <v>0</v>
      </c>
      <c r="M11" s="2">
        <f ca="1">IFERROR(__xludf.DUMMYFUNCTION("""COMPUTED_VALUE"""),0)</f>
        <v>0</v>
      </c>
      <c r="N11" s="2">
        <f ca="1">IFERROR(__xludf.DUMMYFUNCTION("""COMPUTED_VALUE"""),0)</f>
        <v>0</v>
      </c>
      <c r="O11" s="2">
        <f ca="1">IFERROR(__xludf.DUMMYFUNCTION("""COMPUTED_VALUE"""),0)</f>
        <v>0</v>
      </c>
      <c r="P11" s="2">
        <f ca="1">IFERROR(__xludf.DUMMYFUNCTION("""COMPUTED_VALUE"""),3)</f>
        <v>3</v>
      </c>
      <c r="Q11" s="2">
        <f ca="1">IFERROR(__xludf.DUMMYFUNCTION("""COMPUTED_VALUE"""),3)</f>
        <v>3</v>
      </c>
      <c r="R11" s="2">
        <f ca="1">IFERROR(__xludf.DUMMYFUNCTION("""COMPUTED_VALUE"""),4)</f>
        <v>4</v>
      </c>
      <c r="S11" s="2">
        <f ca="1">IFERROR(__xludf.DUMMYFUNCTION("""COMPUTED_VALUE"""),6)</f>
        <v>6</v>
      </c>
      <c r="T11" s="2">
        <f ca="1">IFERROR(__xludf.DUMMYFUNCTION("""COMPUTED_VALUE"""),13)</f>
        <v>13</v>
      </c>
      <c r="U11" s="2">
        <f ca="1">IFERROR(__xludf.DUMMYFUNCTION("""COMPUTED_VALUE"""),22)</f>
        <v>22</v>
      </c>
      <c r="V11" s="2">
        <f ca="1">IFERROR(__xludf.DUMMYFUNCTION("""COMPUTED_VALUE"""),30)</f>
        <v>30</v>
      </c>
      <c r="W11" s="2">
        <f ca="1">IFERROR(__xludf.DUMMYFUNCTION("""COMPUTED_VALUE"""),34)</f>
        <v>34</v>
      </c>
      <c r="X11" s="2">
        <f ca="1">IFERROR(__xludf.DUMMYFUNCTION("""COMPUTED_VALUE"""),41)</f>
        <v>41</v>
      </c>
      <c r="Y11" s="2">
        <f ca="1">IFERROR(__xludf.DUMMYFUNCTION("""COMPUTED_VALUE"""),48)</f>
        <v>48</v>
      </c>
      <c r="Z11" s="2">
        <f ca="1">IFERROR(__xludf.DUMMYFUNCTION("""COMPUTED_VALUE"""),54)</f>
        <v>54</v>
      </c>
      <c r="AA11" s="2">
        <f ca="1">IFERROR(__xludf.DUMMYFUNCTION("""COMPUTED_VALUE"""),68)</f>
        <v>68</v>
      </c>
      <c r="AB11" s="2">
        <f ca="1">IFERROR(__xludf.DUMMYFUNCTION("""COMPUTED_VALUE"""),87)</f>
        <v>87</v>
      </c>
      <c r="AC11" s="2">
        <f ca="1">IFERROR(__xludf.DUMMYFUNCTION("""COMPUTED_VALUE"""),101)</f>
        <v>101</v>
      </c>
      <c r="AD11" s="2">
        <f ca="1">IFERROR(__xludf.DUMMYFUNCTION("""COMPUTED_VALUE"""),105)</f>
        <v>105</v>
      </c>
      <c r="AE11" s="2">
        <f ca="1">IFERROR(__xludf.DUMMYFUNCTION("""COMPUTED_VALUE"""),122)</f>
        <v>122</v>
      </c>
      <c r="AF11" s="2">
        <f ca="1">IFERROR(__xludf.DUMMYFUNCTION("""COMPUTED_VALUE"""),136)</f>
        <v>136</v>
      </c>
      <c r="AG11" s="2">
        <f ca="1">IFERROR(__xludf.DUMMYFUNCTION("""COMPUTED_VALUE"""),152)</f>
        <v>152</v>
      </c>
      <c r="AH11" s="2">
        <f ca="1">IFERROR(__xludf.DUMMYFUNCTION("""COMPUTED_VALUE"""),169)</f>
        <v>169</v>
      </c>
      <c r="AI11" s="2">
        <f ca="1">IFERROR(__xludf.DUMMYFUNCTION("""COMPUTED_VALUE"""),184)</f>
        <v>184</v>
      </c>
      <c r="AJ11" s="2">
        <f ca="1">IFERROR(__xludf.DUMMYFUNCTION("""COMPUTED_VALUE"""),203)</f>
        <v>203</v>
      </c>
      <c r="AK11" s="2">
        <f ca="1">IFERROR(__xludf.DUMMYFUNCTION("""COMPUTED_VALUE"""),219)</f>
        <v>219</v>
      </c>
      <c r="AL11" s="2">
        <f ca="1">IFERROR(__xludf.DUMMYFUNCTION("""COMPUTED_VALUE"""),234)</f>
        <v>234</v>
      </c>
      <c r="AM11" s="2">
        <f ca="1">IFERROR(__xludf.DUMMYFUNCTION("""COMPUTED_VALUE"""),248)</f>
        <v>248</v>
      </c>
      <c r="AN11" s="2">
        <f ca="1">IFERROR(__xludf.DUMMYFUNCTION("""COMPUTED_VALUE"""),261)</f>
        <v>261</v>
      </c>
      <c r="AO11" s="2">
        <f ca="1">IFERROR(__xludf.DUMMYFUNCTION("""COMPUTED_VALUE"""),274)</f>
        <v>274</v>
      </c>
      <c r="AP11" s="2">
        <f ca="1">IFERROR(__xludf.DUMMYFUNCTION("""COMPUTED_VALUE"""),277)</f>
        <v>277</v>
      </c>
      <c r="AQ11" s="2">
        <f ca="1">IFERROR(__xludf.DUMMYFUNCTION("""COMPUTED_VALUE"""),282)</f>
        <v>282</v>
      </c>
      <c r="AR11" s="2">
        <f ca="1">IFERROR(__xludf.DUMMYFUNCTION("""COMPUTED_VALUE"""),294)</f>
        <v>294</v>
      </c>
      <c r="AS11" s="2">
        <f ca="1">IFERROR(__xludf.DUMMYFUNCTION("""COMPUTED_VALUE"""),296)</f>
        <v>296</v>
      </c>
      <c r="AT11" s="2">
        <f ca="1">IFERROR(__xludf.DUMMYFUNCTION("""COMPUTED_VALUE"""),300)</f>
        <v>300</v>
      </c>
      <c r="AU11" s="2">
        <f ca="1">IFERROR(__xludf.DUMMYFUNCTION("""COMPUTED_VALUE"""),301)</f>
        <v>301</v>
      </c>
    </row>
    <row r="12" spans="1:57" ht="12.5" x14ac:dyDescent="0.25">
      <c r="A12" s="2" t="str">
        <f ca="1">IFERROR(__xludf.DUMMYFUNCTION("""COMPUTED_VALUE"""),"Heilongjiang")</f>
        <v>Heilongjiang</v>
      </c>
      <c r="B12" s="2" t="str">
        <f ca="1">IFERROR(__xludf.DUMMYFUNCTION("""COMPUTED_VALUE"""),"Mainland China")</f>
        <v>Mainland China</v>
      </c>
      <c r="C12" s="2">
        <f ca="1">IFERROR(__xludf.DUMMYFUNCTION("""COMPUTED_VALUE"""),47.862)</f>
        <v>47.862000000000002</v>
      </c>
      <c r="D12" s="2">
        <f ca="1">IFERROR(__xludf.DUMMYFUNCTION("""COMPUTED_VALUE"""),127.7615)</f>
        <v>127.7615</v>
      </c>
      <c r="E12" s="2">
        <f ca="1">IFERROR(__xludf.DUMMYFUNCTION("""COMPUTED_VALUE"""),0)</f>
        <v>0</v>
      </c>
      <c r="F12" s="2">
        <f ca="1">IFERROR(__xludf.DUMMYFUNCTION("""COMPUTED_VALUE"""),0)</f>
        <v>0</v>
      </c>
      <c r="G12" s="2">
        <f ca="1">IFERROR(__xludf.DUMMYFUNCTION("""COMPUTED_VALUE"""),0)</f>
        <v>0</v>
      </c>
      <c r="H12" s="2">
        <f ca="1">IFERROR(__xludf.DUMMYFUNCTION("""COMPUTED_VALUE"""),0)</f>
        <v>0</v>
      </c>
      <c r="I12" s="2">
        <f ca="1">IFERROR(__xludf.DUMMYFUNCTION("""COMPUTED_VALUE"""),0)</f>
        <v>0</v>
      </c>
      <c r="J12" s="2">
        <f ca="1">IFERROR(__xludf.DUMMYFUNCTION("""COMPUTED_VALUE"""),0)</f>
        <v>0</v>
      </c>
      <c r="K12" s="2">
        <f ca="1">IFERROR(__xludf.DUMMYFUNCTION("""COMPUTED_VALUE"""),0)</f>
        <v>0</v>
      </c>
      <c r="L12" s="2">
        <f ca="1">IFERROR(__xludf.DUMMYFUNCTION("""COMPUTED_VALUE"""),0)</f>
        <v>0</v>
      </c>
      <c r="M12" s="2">
        <f ca="1">IFERROR(__xludf.DUMMYFUNCTION("""COMPUTED_VALUE"""),0)</f>
        <v>0</v>
      </c>
      <c r="N12" s="2">
        <f ca="1">IFERROR(__xludf.DUMMYFUNCTION("""COMPUTED_VALUE"""),0)</f>
        <v>0</v>
      </c>
      <c r="O12" s="2">
        <f ca="1">IFERROR(__xludf.DUMMYFUNCTION("""COMPUTED_VALUE"""),2)</f>
        <v>2</v>
      </c>
      <c r="P12" s="2">
        <f ca="1">IFERROR(__xludf.DUMMYFUNCTION("""COMPUTED_VALUE"""),2)</f>
        <v>2</v>
      </c>
      <c r="Q12" s="2">
        <f ca="1">IFERROR(__xludf.DUMMYFUNCTION("""COMPUTED_VALUE"""),2)</f>
        <v>2</v>
      </c>
      <c r="R12" s="2">
        <f ca="1">IFERROR(__xludf.DUMMYFUNCTION("""COMPUTED_VALUE"""),4)</f>
        <v>4</v>
      </c>
      <c r="S12" s="2">
        <f ca="1">IFERROR(__xludf.DUMMYFUNCTION("""COMPUTED_VALUE"""),7)</f>
        <v>7</v>
      </c>
      <c r="T12" s="2">
        <f ca="1">IFERROR(__xludf.DUMMYFUNCTION("""COMPUTED_VALUE"""),8)</f>
        <v>8</v>
      </c>
      <c r="U12" s="2">
        <f ca="1">IFERROR(__xludf.DUMMYFUNCTION("""COMPUTED_VALUE"""),12)</f>
        <v>12</v>
      </c>
      <c r="V12" s="2">
        <f ca="1">IFERROR(__xludf.DUMMYFUNCTION("""COMPUTED_VALUE"""),13)</f>
        <v>13</v>
      </c>
      <c r="W12" s="2">
        <f ca="1">IFERROR(__xludf.DUMMYFUNCTION("""COMPUTED_VALUE"""),14)</f>
        <v>14</v>
      </c>
      <c r="X12" s="2">
        <f ca="1">IFERROR(__xludf.DUMMYFUNCTION("""COMPUTED_VALUE"""),30)</f>
        <v>30</v>
      </c>
      <c r="Y12" s="2">
        <f ca="1">IFERROR(__xludf.DUMMYFUNCTION("""COMPUTED_VALUE"""),28)</f>
        <v>28</v>
      </c>
      <c r="Z12" s="2">
        <f ca="1">IFERROR(__xludf.DUMMYFUNCTION("""COMPUTED_VALUE"""),31)</f>
        <v>31</v>
      </c>
      <c r="AA12" s="2">
        <f ca="1">IFERROR(__xludf.DUMMYFUNCTION("""COMPUTED_VALUE"""),33)</f>
        <v>33</v>
      </c>
      <c r="AB12" s="2">
        <f ca="1">IFERROR(__xludf.DUMMYFUNCTION("""COMPUTED_VALUE"""),47)</f>
        <v>47</v>
      </c>
      <c r="AC12" s="2">
        <f ca="1">IFERROR(__xludf.DUMMYFUNCTION("""COMPUTED_VALUE"""),68)</f>
        <v>68</v>
      </c>
      <c r="AD12" s="2">
        <f ca="1">IFERROR(__xludf.DUMMYFUNCTION("""COMPUTED_VALUE"""),79)</f>
        <v>79</v>
      </c>
      <c r="AE12" s="2">
        <f ca="1">IFERROR(__xludf.DUMMYFUNCTION("""COMPUTED_VALUE"""),85)</f>
        <v>85</v>
      </c>
      <c r="AF12" s="2">
        <f ca="1">IFERROR(__xludf.DUMMYFUNCTION("""COMPUTED_VALUE"""),111)</f>
        <v>111</v>
      </c>
      <c r="AG12" s="2">
        <f ca="1">IFERROR(__xludf.DUMMYFUNCTION("""COMPUTED_VALUE"""),120)</f>
        <v>120</v>
      </c>
      <c r="AH12" s="2">
        <f ca="1">IFERROR(__xludf.DUMMYFUNCTION("""COMPUTED_VALUE"""),136)</f>
        <v>136</v>
      </c>
      <c r="AI12" s="2">
        <f ca="1">IFERROR(__xludf.DUMMYFUNCTION("""COMPUTED_VALUE"""),175)</f>
        <v>175</v>
      </c>
      <c r="AJ12" s="2">
        <f ca="1">IFERROR(__xludf.DUMMYFUNCTION("""COMPUTED_VALUE"""),204)</f>
        <v>204</v>
      </c>
      <c r="AK12" s="2">
        <f ca="1">IFERROR(__xludf.DUMMYFUNCTION("""COMPUTED_VALUE"""),222)</f>
        <v>222</v>
      </c>
      <c r="AL12" s="2">
        <f ca="1">IFERROR(__xludf.DUMMYFUNCTION("""COMPUTED_VALUE"""),227)</f>
        <v>227</v>
      </c>
      <c r="AM12" s="2">
        <f ca="1">IFERROR(__xludf.DUMMYFUNCTION("""COMPUTED_VALUE"""),243)</f>
        <v>243</v>
      </c>
      <c r="AN12" s="2">
        <f ca="1">IFERROR(__xludf.DUMMYFUNCTION("""COMPUTED_VALUE"""),249)</f>
        <v>249</v>
      </c>
      <c r="AO12" s="2">
        <f ca="1">IFERROR(__xludf.DUMMYFUNCTION("""COMPUTED_VALUE"""),270)</f>
        <v>270</v>
      </c>
      <c r="AP12" s="2">
        <f ca="1">IFERROR(__xludf.DUMMYFUNCTION("""COMPUTED_VALUE"""),283)</f>
        <v>283</v>
      </c>
      <c r="AQ12" s="2">
        <f ca="1">IFERROR(__xludf.DUMMYFUNCTION("""COMPUTED_VALUE"""),301)</f>
        <v>301</v>
      </c>
      <c r="AR12" s="2">
        <f ca="1">IFERROR(__xludf.DUMMYFUNCTION("""COMPUTED_VALUE"""),342)</f>
        <v>342</v>
      </c>
      <c r="AS12" s="2">
        <f ca="1">IFERROR(__xludf.DUMMYFUNCTION("""COMPUTED_VALUE"""),356)</f>
        <v>356</v>
      </c>
      <c r="AT12" s="2">
        <f ca="1">IFERROR(__xludf.DUMMYFUNCTION("""COMPUTED_VALUE"""),366)</f>
        <v>366</v>
      </c>
      <c r="AU12" s="2">
        <f ca="1">IFERROR(__xludf.DUMMYFUNCTION("""COMPUTED_VALUE"""),373)</f>
        <v>373</v>
      </c>
    </row>
    <row r="13" spans="1:57" ht="12.5" x14ac:dyDescent="0.25">
      <c r="A13" s="2" t="str">
        <f ca="1">IFERROR(__xludf.DUMMYFUNCTION("""COMPUTED_VALUE"""),"Henan")</f>
        <v>Henan</v>
      </c>
      <c r="B13" s="2" t="str">
        <f ca="1">IFERROR(__xludf.DUMMYFUNCTION("""COMPUTED_VALUE"""),"Mainland China")</f>
        <v>Mainland China</v>
      </c>
      <c r="C13" s="2">
        <f ca="1">IFERROR(__xludf.DUMMYFUNCTION("""COMPUTED_VALUE"""),33.88202)</f>
        <v>33.882019999999997</v>
      </c>
      <c r="D13" s="2">
        <f ca="1">IFERROR(__xludf.DUMMYFUNCTION("""COMPUTED_VALUE"""),113.614)</f>
        <v>113.614</v>
      </c>
      <c r="E13" s="2">
        <f ca="1">IFERROR(__xludf.DUMMYFUNCTION("""COMPUTED_VALUE"""),0)</f>
        <v>0</v>
      </c>
      <c r="F13" s="2">
        <f ca="1">IFERROR(__xludf.DUMMYFUNCTION("""COMPUTED_VALUE"""),0)</f>
        <v>0</v>
      </c>
      <c r="G13" s="2">
        <f ca="1">IFERROR(__xludf.DUMMYFUNCTION("""COMPUTED_VALUE"""),0)</f>
        <v>0</v>
      </c>
      <c r="H13" s="2">
        <f ca="1">IFERROR(__xludf.DUMMYFUNCTION("""COMPUTED_VALUE"""),0)</f>
        <v>0</v>
      </c>
      <c r="I13" s="2">
        <f ca="1">IFERROR(__xludf.DUMMYFUNCTION("""COMPUTED_VALUE"""),0)</f>
        <v>0</v>
      </c>
      <c r="J13" s="2">
        <f ca="1">IFERROR(__xludf.DUMMYFUNCTION("""COMPUTED_VALUE"""),0)</f>
        <v>0</v>
      </c>
      <c r="K13" s="2">
        <f ca="1">IFERROR(__xludf.DUMMYFUNCTION("""COMPUTED_VALUE"""),0)</f>
        <v>0</v>
      </c>
      <c r="L13" s="2">
        <f ca="1">IFERROR(__xludf.DUMMYFUNCTION("""COMPUTED_VALUE"""),1)</f>
        <v>1</v>
      </c>
      <c r="M13" s="2">
        <f ca="1">IFERROR(__xludf.DUMMYFUNCTION("""COMPUTED_VALUE"""),2)</f>
        <v>2</v>
      </c>
      <c r="N13" s="2">
        <f ca="1">IFERROR(__xludf.DUMMYFUNCTION("""COMPUTED_VALUE"""),3)</f>
        <v>3</v>
      </c>
      <c r="O13" s="2">
        <f ca="1">IFERROR(__xludf.DUMMYFUNCTION("""COMPUTED_VALUE"""),3)</f>
        <v>3</v>
      </c>
      <c r="P13" s="2">
        <f ca="1">IFERROR(__xludf.DUMMYFUNCTION("""COMPUTED_VALUE"""),10)</f>
        <v>10</v>
      </c>
      <c r="Q13" s="2">
        <f ca="1">IFERROR(__xludf.DUMMYFUNCTION("""COMPUTED_VALUE"""),16)</f>
        <v>16</v>
      </c>
      <c r="R13" s="2">
        <f ca="1">IFERROR(__xludf.DUMMYFUNCTION("""COMPUTED_VALUE"""),27)</f>
        <v>27</v>
      </c>
      <c r="S13" s="2">
        <f ca="1">IFERROR(__xludf.DUMMYFUNCTION("""COMPUTED_VALUE"""),47)</f>
        <v>47</v>
      </c>
      <c r="T13" s="2">
        <f ca="1">IFERROR(__xludf.DUMMYFUNCTION("""COMPUTED_VALUE"""),56)</f>
        <v>56</v>
      </c>
      <c r="U13" s="2">
        <f ca="1">IFERROR(__xludf.DUMMYFUNCTION("""COMPUTED_VALUE"""),86)</f>
        <v>86</v>
      </c>
      <c r="V13" s="2">
        <f ca="1">IFERROR(__xludf.DUMMYFUNCTION("""COMPUTED_VALUE"""),116)</f>
        <v>116</v>
      </c>
      <c r="W13" s="2">
        <f ca="1">IFERROR(__xludf.DUMMYFUNCTION("""COMPUTED_VALUE"""),153)</f>
        <v>153</v>
      </c>
      <c r="X13" s="2">
        <f ca="1">IFERROR(__xludf.DUMMYFUNCTION("""COMPUTED_VALUE"""),191)</f>
        <v>191</v>
      </c>
      <c r="Y13" s="2">
        <f ca="1">IFERROR(__xludf.DUMMYFUNCTION("""COMPUTED_VALUE"""),218)</f>
        <v>218</v>
      </c>
      <c r="Z13" s="2">
        <f ca="1">IFERROR(__xludf.DUMMYFUNCTION("""COMPUTED_VALUE"""),246)</f>
        <v>246</v>
      </c>
      <c r="AA13" s="2">
        <f ca="1">IFERROR(__xludf.DUMMYFUNCTION("""COMPUTED_VALUE"""),296)</f>
        <v>296</v>
      </c>
      <c r="AB13" s="2">
        <f ca="1">IFERROR(__xludf.DUMMYFUNCTION("""COMPUTED_VALUE"""),357)</f>
        <v>357</v>
      </c>
      <c r="AC13" s="2">
        <f ca="1">IFERROR(__xludf.DUMMYFUNCTION("""COMPUTED_VALUE"""),391)</f>
        <v>391</v>
      </c>
      <c r="AD13" s="2">
        <f ca="1">IFERROR(__xludf.DUMMYFUNCTION("""COMPUTED_VALUE"""),440)</f>
        <v>440</v>
      </c>
      <c r="AE13" s="2">
        <f ca="1">IFERROR(__xludf.DUMMYFUNCTION("""COMPUTED_VALUE"""),509)</f>
        <v>509</v>
      </c>
      <c r="AF13" s="2">
        <f ca="1">IFERROR(__xludf.DUMMYFUNCTION("""COMPUTED_VALUE"""),522)</f>
        <v>522</v>
      </c>
      <c r="AG13" s="2">
        <f ca="1">IFERROR(__xludf.DUMMYFUNCTION("""COMPUTED_VALUE"""),573)</f>
        <v>573</v>
      </c>
      <c r="AH13" s="2">
        <f ca="1">IFERROR(__xludf.DUMMYFUNCTION("""COMPUTED_VALUE"""),637)</f>
        <v>637</v>
      </c>
      <c r="AI13" s="2">
        <f ca="1">IFERROR(__xludf.DUMMYFUNCTION("""COMPUTED_VALUE"""),736)</f>
        <v>736</v>
      </c>
      <c r="AJ13" s="2">
        <f ca="1">IFERROR(__xludf.DUMMYFUNCTION("""COMPUTED_VALUE"""),830)</f>
        <v>830</v>
      </c>
      <c r="AK13" s="2">
        <f ca="1">IFERROR(__xludf.DUMMYFUNCTION("""COMPUTED_VALUE"""),868)</f>
        <v>868</v>
      </c>
      <c r="AL13" s="2">
        <f ca="1">IFERROR(__xludf.DUMMYFUNCTION("""COMPUTED_VALUE"""),943)</f>
        <v>943</v>
      </c>
      <c r="AM13" s="2">
        <f ca="1">IFERROR(__xludf.DUMMYFUNCTION("""COMPUTED_VALUE"""),1002)</f>
        <v>1002</v>
      </c>
      <c r="AN13" s="2">
        <f ca="1">IFERROR(__xludf.DUMMYFUNCTION("""COMPUTED_VALUE"""),1033)</f>
        <v>1033</v>
      </c>
      <c r="AO13" s="2">
        <f ca="1">IFERROR(__xludf.DUMMYFUNCTION("""COMPUTED_VALUE"""),1068)</f>
        <v>1068</v>
      </c>
      <c r="AP13" s="2">
        <f ca="1">IFERROR(__xludf.DUMMYFUNCTION("""COMPUTED_VALUE"""),1112)</f>
        <v>1112</v>
      </c>
      <c r="AQ13" s="2">
        <f ca="1">IFERROR(__xludf.DUMMYFUNCTION("""COMPUTED_VALUE"""),1170)</f>
        <v>1170</v>
      </c>
      <c r="AR13" s="2">
        <f ca="1">IFERROR(__xludf.DUMMYFUNCTION("""COMPUTED_VALUE"""),1198)</f>
        <v>1198</v>
      </c>
      <c r="AS13" s="2">
        <f ca="1">IFERROR(__xludf.DUMMYFUNCTION("""COMPUTED_VALUE"""),1205)</f>
        <v>1205</v>
      </c>
      <c r="AT13" s="2">
        <f ca="1">IFERROR(__xludf.DUMMYFUNCTION("""COMPUTED_VALUE"""),1231)</f>
        <v>1231</v>
      </c>
      <c r="AU13" s="2">
        <f ca="1">IFERROR(__xludf.DUMMYFUNCTION("""COMPUTED_VALUE"""),1234)</f>
        <v>1234</v>
      </c>
    </row>
    <row r="14" spans="1:57" ht="12.5" x14ac:dyDescent="0.25">
      <c r="A14" s="2" t="str">
        <f ca="1">IFERROR(__xludf.DUMMYFUNCTION("""COMPUTED_VALUE"""),"Hubei")</f>
        <v>Hubei</v>
      </c>
      <c r="B14" s="2" t="str">
        <f ca="1">IFERROR(__xludf.DUMMYFUNCTION("""COMPUTED_VALUE"""),"Mainland China")</f>
        <v>Mainland China</v>
      </c>
      <c r="C14" s="2">
        <f ca="1">IFERROR(__xludf.DUMMYFUNCTION("""COMPUTED_VALUE"""),30.9756)</f>
        <v>30.9756</v>
      </c>
      <c r="D14" s="2">
        <f ca="1">IFERROR(__xludf.DUMMYFUNCTION("""COMPUTED_VALUE"""),112.2707)</f>
        <v>112.27070000000001</v>
      </c>
      <c r="E14" s="2">
        <f ca="1">IFERROR(__xludf.DUMMYFUNCTION("""COMPUTED_VALUE"""),28)</f>
        <v>28</v>
      </c>
      <c r="F14" s="2">
        <f ca="1">IFERROR(__xludf.DUMMYFUNCTION("""COMPUTED_VALUE"""),28)</f>
        <v>28</v>
      </c>
      <c r="G14" s="2">
        <f ca="1">IFERROR(__xludf.DUMMYFUNCTION("""COMPUTED_VALUE"""),31)</f>
        <v>31</v>
      </c>
      <c r="H14" s="2">
        <f ca="1">IFERROR(__xludf.DUMMYFUNCTION("""COMPUTED_VALUE"""),32)</f>
        <v>32</v>
      </c>
      <c r="I14" s="2">
        <f ca="1">IFERROR(__xludf.DUMMYFUNCTION("""COMPUTED_VALUE"""),42)</f>
        <v>42</v>
      </c>
      <c r="J14" s="2">
        <f ca="1">IFERROR(__xludf.DUMMYFUNCTION("""COMPUTED_VALUE"""),45)</f>
        <v>45</v>
      </c>
      <c r="K14" s="2">
        <f ca="1">IFERROR(__xludf.DUMMYFUNCTION("""COMPUTED_VALUE"""),80)</f>
        <v>80</v>
      </c>
      <c r="L14" s="2">
        <f ca="1">IFERROR(__xludf.DUMMYFUNCTION("""COMPUTED_VALUE"""),88)</f>
        <v>88</v>
      </c>
      <c r="M14" s="2">
        <f ca="1">IFERROR(__xludf.DUMMYFUNCTION("""COMPUTED_VALUE"""),90)</f>
        <v>90</v>
      </c>
      <c r="N14" s="2">
        <f ca="1">IFERROR(__xludf.DUMMYFUNCTION("""COMPUTED_VALUE"""),141)</f>
        <v>141</v>
      </c>
      <c r="O14" s="2">
        <f ca="1">IFERROR(__xludf.DUMMYFUNCTION("""COMPUTED_VALUE"""),168)</f>
        <v>168</v>
      </c>
      <c r="P14" s="2">
        <f ca="1">IFERROR(__xludf.DUMMYFUNCTION("""COMPUTED_VALUE"""),295)</f>
        <v>295</v>
      </c>
      <c r="Q14" s="2">
        <f ca="1">IFERROR(__xludf.DUMMYFUNCTION("""COMPUTED_VALUE"""),386)</f>
        <v>386</v>
      </c>
      <c r="R14" s="2">
        <f ca="1">IFERROR(__xludf.DUMMYFUNCTION("""COMPUTED_VALUE"""),522)</f>
        <v>522</v>
      </c>
      <c r="S14" s="2">
        <f ca="1">IFERROR(__xludf.DUMMYFUNCTION("""COMPUTED_VALUE"""),633)</f>
        <v>633</v>
      </c>
      <c r="T14" s="2">
        <f ca="1">IFERROR(__xludf.DUMMYFUNCTION("""COMPUTED_VALUE"""),817)</f>
        <v>817</v>
      </c>
      <c r="U14" s="2">
        <f ca="1">IFERROR(__xludf.DUMMYFUNCTION("""COMPUTED_VALUE"""),1115)</f>
        <v>1115</v>
      </c>
      <c r="V14" s="2">
        <f ca="1">IFERROR(__xludf.DUMMYFUNCTION("""COMPUTED_VALUE"""),1439)</f>
        <v>1439</v>
      </c>
      <c r="W14" s="2">
        <f ca="1">IFERROR(__xludf.DUMMYFUNCTION("""COMPUTED_VALUE"""),1795)</f>
        <v>1795</v>
      </c>
      <c r="X14" s="2">
        <f ca="1">IFERROR(__xludf.DUMMYFUNCTION("""COMPUTED_VALUE"""),2222)</f>
        <v>2222</v>
      </c>
      <c r="Y14" s="2">
        <f ca="1">IFERROR(__xludf.DUMMYFUNCTION("""COMPUTED_VALUE"""),2639)</f>
        <v>2639</v>
      </c>
      <c r="Z14" s="2">
        <f ca="1">IFERROR(__xludf.DUMMYFUNCTION("""COMPUTED_VALUE"""),2686)</f>
        <v>2686</v>
      </c>
      <c r="AA14" s="2">
        <f ca="1">IFERROR(__xludf.DUMMYFUNCTION("""COMPUTED_VALUE"""),3459)</f>
        <v>3459</v>
      </c>
      <c r="AB14" s="2">
        <f ca="1">IFERROR(__xludf.DUMMYFUNCTION("""COMPUTED_VALUE"""),4774)</f>
        <v>4774</v>
      </c>
      <c r="AC14" s="2">
        <f ca="1">IFERROR(__xludf.DUMMYFUNCTION("""COMPUTED_VALUE"""),5623)</f>
        <v>5623</v>
      </c>
      <c r="AD14" s="2">
        <f ca="1">IFERROR(__xludf.DUMMYFUNCTION("""COMPUTED_VALUE"""),6639)</f>
        <v>6639</v>
      </c>
      <c r="AE14" s="2">
        <f ca="1">IFERROR(__xludf.DUMMYFUNCTION("""COMPUTED_VALUE"""),7862)</f>
        <v>7862</v>
      </c>
      <c r="AF14" s="2">
        <f ca="1">IFERROR(__xludf.DUMMYFUNCTION("""COMPUTED_VALUE"""),9128)</f>
        <v>9128</v>
      </c>
      <c r="AG14" s="2">
        <f ca="1">IFERROR(__xludf.DUMMYFUNCTION("""COMPUTED_VALUE"""),10337)</f>
        <v>10337</v>
      </c>
      <c r="AH14" s="2">
        <f ca="1">IFERROR(__xludf.DUMMYFUNCTION("""COMPUTED_VALUE"""),11788)</f>
        <v>11788</v>
      </c>
      <c r="AI14" s="2">
        <f ca="1">IFERROR(__xludf.DUMMYFUNCTION("""COMPUTED_VALUE"""),11881)</f>
        <v>11881</v>
      </c>
      <c r="AJ14" s="2">
        <f ca="1">IFERROR(__xludf.DUMMYFUNCTION("""COMPUTED_VALUE"""),15299)</f>
        <v>15299</v>
      </c>
      <c r="AK14" s="2">
        <f ca="1">IFERROR(__xludf.DUMMYFUNCTION("""COMPUTED_VALUE"""),15343)</f>
        <v>15343</v>
      </c>
      <c r="AL14" s="2">
        <f ca="1">IFERROR(__xludf.DUMMYFUNCTION("""COMPUTED_VALUE"""),16748)</f>
        <v>16748</v>
      </c>
      <c r="AM14" s="2">
        <f ca="1">IFERROR(__xludf.DUMMYFUNCTION("""COMPUTED_VALUE"""),18971)</f>
        <v>18971</v>
      </c>
      <c r="AN14" s="2">
        <f ca="1">IFERROR(__xludf.DUMMYFUNCTION("""COMPUTED_VALUE"""),20969)</f>
        <v>20969</v>
      </c>
      <c r="AO14" s="2">
        <f ca="1">IFERROR(__xludf.DUMMYFUNCTION("""COMPUTED_VALUE"""),23383)</f>
        <v>23383</v>
      </c>
      <c r="AP14" s="2">
        <f ca="1">IFERROR(__xludf.DUMMYFUNCTION("""COMPUTED_VALUE"""),26403)</f>
        <v>26403</v>
      </c>
      <c r="AQ14" s="2">
        <f ca="1">IFERROR(__xludf.DUMMYFUNCTION("""COMPUTED_VALUE"""),28993)</f>
        <v>28993</v>
      </c>
      <c r="AR14" s="2">
        <f ca="1">IFERROR(__xludf.DUMMYFUNCTION("""COMPUTED_VALUE"""),31536)</f>
        <v>31536</v>
      </c>
      <c r="AS14" s="2">
        <f ca="1">IFERROR(__xludf.DUMMYFUNCTION("""COMPUTED_VALUE"""),33934)</f>
        <v>33934</v>
      </c>
      <c r="AT14" s="2">
        <f ca="1">IFERROR(__xludf.DUMMYFUNCTION("""COMPUTED_VALUE"""),36208)</f>
        <v>36208</v>
      </c>
      <c r="AU14" s="2">
        <f ca="1">IFERROR(__xludf.DUMMYFUNCTION("""COMPUTED_VALUE"""),38557)</f>
        <v>38557</v>
      </c>
    </row>
    <row r="15" spans="1:57" ht="12.5" x14ac:dyDescent="0.25">
      <c r="A15" s="2" t="str">
        <f ca="1">IFERROR(__xludf.DUMMYFUNCTION("""COMPUTED_VALUE"""),"Hunan")</f>
        <v>Hunan</v>
      </c>
      <c r="B15" s="2" t="str">
        <f ca="1">IFERROR(__xludf.DUMMYFUNCTION("""COMPUTED_VALUE"""),"Mainland China")</f>
        <v>Mainland China</v>
      </c>
      <c r="C15" s="2">
        <f ca="1">IFERROR(__xludf.DUMMYFUNCTION("""COMPUTED_VALUE"""),27.6104)</f>
        <v>27.610399999999998</v>
      </c>
      <c r="D15" s="2">
        <f ca="1">IFERROR(__xludf.DUMMYFUNCTION("""COMPUTED_VALUE"""),111.7088)</f>
        <v>111.7088</v>
      </c>
      <c r="E15" s="2">
        <f ca="1">IFERROR(__xludf.DUMMYFUNCTION("""COMPUTED_VALUE"""),0)</f>
        <v>0</v>
      </c>
      <c r="F15" s="2">
        <f ca="1">IFERROR(__xludf.DUMMYFUNCTION("""COMPUTED_VALUE"""),0)</f>
        <v>0</v>
      </c>
      <c r="G15" s="2">
        <f ca="1">IFERROR(__xludf.DUMMYFUNCTION("""COMPUTED_VALUE"""),0)</f>
        <v>0</v>
      </c>
      <c r="H15" s="2">
        <f ca="1">IFERROR(__xludf.DUMMYFUNCTION("""COMPUTED_VALUE"""),0)</f>
        <v>0</v>
      </c>
      <c r="I15" s="2">
        <f ca="1">IFERROR(__xludf.DUMMYFUNCTION("""COMPUTED_VALUE"""),0)</f>
        <v>0</v>
      </c>
      <c r="J15" s="2">
        <f ca="1">IFERROR(__xludf.DUMMYFUNCTION("""COMPUTED_VALUE"""),0)</f>
        <v>0</v>
      </c>
      <c r="K15" s="2">
        <f ca="1">IFERROR(__xludf.DUMMYFUNCTION("""COMPUTED_VALUE"""),0)</f>
        <v>0</v>
      </c>
      <c r="L15" s="2">
        <f ca="1">IFERROR(__xludf.DUMMYFUNCTION("""COMPUTED_VALUE"""),0)</f>
        <v>0</v>
      </c>
      <c r="M15" s="2">
        <f ca="1">IFERROR(__xludf.DUMMYFUNCTION("""COMPUTED_VALUE"""),2)</f>
        <v>2</v>
      </c>
      <c r="N15" s="2">
        <f ca="1">IFERROR(__xludf.DUMMYFUNCTION("""COMPUTED_VALUE"""),2)</f>
        <v>2</v>
      </c>
      <c r="O15" s="2">
        <f ca="1">IFERROR(__xludf.DUMMYFUNCTION("""COMPUTED_VALUE"""),8)</f>
        <v>8</v>
      </c>
      <c r="P15" s="2">
        <f ca="1">IFERROR(__xludf.DUMMYFUNCTION("""COMPUTED_VALUE"""),16)</f>
        <v>16</v>
      </c>
      <c r="Q15" s="2">
        <f ca="1">IFERROR(__xludf.DUMMYFUNCTION("""COMPUTED_VALUE"""),22)</f>
        <v>22</v>
      </c>
      <c r="R15" s="2">
        <f ca="1">IFERROR(__xludf.DUMMYFUNCTION("""COMPUTED_VALUE"""),31)</f>
        <v>31</v>
      </c>
      <c r="S15" s="2">
        <f ca="1">IFERROR(__xludf.DUMMYFUNCTION("""COMPUTED_VALUE"""),54)</f>
        <v>54</v>
      </c>
      <c r="T15" s="2">
        <f ca="1">IFERROR(__xludf.DUMMYFUNCTION("""COMPUTED_VALUE"""),81)</f>
        <v>81</v>
      </c>
      <c r="U15" s="2">
        <f ca="1">IFERROR(__xludf.DUMMYFUNCTION("""COMPUTED_VALUE"""),112)</f>
        <v>112</v>
      </c>
      <c r="V15" s="2">
        <f ca="1">IFERROR(__xludf.DUMMYFUNCTION("""COMPUTED_VALUE"""),156)</f>
        <v>156</v>
      </c>
      <c r="W15" s="2">
        <f ca="1">IFERROR(__xludf.DUMMYFUNCTION("""COMPUTED_VALUE"""),186)</f>
        <v>186</v>
      </c>
      <c r="X15" s="2">
        <f ca="1">IFERROR(__xludf.DUMMYFUNCTION("""COMPUTED_VALUE"""),208)</f>
        <v>208</v>
      </c>
      <c r="Y15" s="2">
        <f ca="1">IFERROR(__xludf.DUMMYFUNCTION("""COMPUTED_VALUE"""),247)</f>
        <v>247</v>
      </c>
      <c r="Z15" s="2">
        <f ca="1">IFERROR(__xludf.DUMMYFUNCTION("""COMPUTED_VALUE"""),304)</f>
        <v>304</v>
      </c>
      <c r="AA15" s="2">
        <f ca="1">IFERROR(__xludf.DUMMYFUNCTION("""COMPUTED_VALUE"""),339)</f>
        <v>339</v>
      </c>
      <c r="AB15" s="2">
        <f ca="1">IFERROR(__xludf.DUMMYFUNCTION("""COMPUTED_VALUE"""),364)</f>
        <v>364</v>
      </c>
      <c r="AC15" s="2">
        <f ca="1">IFERROR(__xludf.DUMMYFUNCTION("""COMPUTED_VALUE"""),425)</f>
        <v>425</v>
      </c>
      <c r="AD15" s="2">
        <f ca="1">IFERROR(__xludf.DUMMYFUNCTION("""COMPUTED_VALUE"""),464)</f>
        <v>464</v>
      </c>
      <c r="AE15" s="2">
        <f ca="1">IFERROR(__xludf.DUMMYFUNCTION("""COMPUTED_VALUE"""),498)</f>
        <v>498</v>
      </c>
      <c r="AF15" s="2">
        <f ca="1">IFERROR(__xludf.DUMMYFUNCTION("""COMPUTED_VALUE"""),527)</f>
        <v>527</v>
      </c>
      <c r="AG15" s="2">
        <f ca="1">IFERROR(__xludf.DUMMYFUNCTION("""COMPUTED_VALUE"""),561)</f>
        <v>561</v>
      </c>
      <c r="AH15" s="2">
        <f ca="1">IFERROR(__xludf.DUMMYFUNCTION("""COMPUTED_VALUE"""),634)</f>
        <v>634</v>
      </c>
      <c r="AI15" s="2">
        <f ca="1">IFERROR(__xludf.DUMMYFUNCTION("""COMPUTED_VALUE"""),661)</f>
        <v>661</v>
      </c>
      <c r="AJ15" s="2">
        <f ca="1">IFERROR(__xludf.DUMMYFUNCTION("""COMPUTED_VALUE"""),692)</f>
        <v>692</v>
      </c>
      <c r="AK15" s="2">
        <f ca="1">IFERROR(__xludf.DUMMYFUNCTION("""COMPUTED_VALUE"""),714)</f>
        <v>714</v>
      </c>
      <c r="AL15" s="2">
        <f ca="1">IFERROR(__xludf.DUMMYFUNCTION("""COMPUTED_VALUE"""),731)</f>
        <v>731</v>
      </c>
      <c r="AM15" s="2">
        <f ca="1">IFERROR(__xludf.DUMMYFUNCTION("""COMPUTED_VALUE"""),768)</f>
        <v>768</v>
      </c>
      <c r="AN15" s="2">
        <f ca="1">IFERROR(__xludf.DUMMYFUNCTION("""COMPUTED_VALUE"""),783)</f>
        <v>783</v>
      </c>
      <c r="AO15" s="2">
        <f ca="1">IFERROR(__xludf.DUMMYFUNCTION("""COMPUTED_VALUE"""),804)</f>
        <v>804</v>
      </c>
      <c r="AP15" s="2">
        <f ca="1">IFERROR(__xludf.DUMMYFUNCTION("""COMPUTED_VALUE"""),830)</f>
        <v>830</v>
      </c>
      <c r="AQ15" s="2">
        <f ca="1">IFERROR(__xludf.DUMMYFUNCTION("""COMPUTED_VALUE"""),846)</f>
        <v>846</v>
      </c>
      <c r="AR15" s="2">
        <f ca="1">IFERROR(__xludf.DUMMYFUNCTION("""COMPUTED_VALUE"""),866)</f>
        <v>866</v>
      </c>
      <c r="AS15" s="2">
        <f ca="1">IFERROR(__xludf.DUMMYFUNCTION("""COMPUTED_VALUE"""),887)</f>
        <v>887</v>
      </c>
      <c r="AT15" s="2">
        <f ca="1">IFERROR(__xludf.DUMMYFUNCTION("""COMPUTED_VALUE"""),906)</f>
        <v>906</v>
      </c>
      <c r="AU15" s="2">
        <f ca="1">IFERROR(__xludf.DUMMYFUNCTION("""COMPUTED_VALUE"""),916)</f>
        <v>916</v>
      </c>
    </row>
    <row r="16" spans="1:57" ht="12.5" x14ac:dyDescent="0.25">
      <c r="A16" s="2" t="str">
        <f ca="1">IFERROR(__xludf.DUMMYFUNCTION("""COMPUTED_VALUE"""),"Inner Mongolia")</f>
        <v>Inner Mongolia</v>
      </c>
      <c r="B16" s="2" t="str">
        <f ca="1">IFERROR(__xludf.DUMMYFUNCTION("""COMPUTED_VALUE"""),"Mainland China")</f>
        <v>Mainland China</v>
      </c>
      <c r="C16" s="2">
        <f ca="1">IFERROR(__xludf.DUMMYFUNCTION("""COMPUTED_VALUE"""),44.0935)</f>
        <v>44.093499999999999</v>
      </c>
      <c r="D16" s="2">
        <f ca="1">IFERROR(__xludf.DUMMYFUNCTION("""COMPUTED_VALUE"""),113.9448)</f>
        <v>113.9448</v>
      </c>
      <c r="E16" s="2">
        <f ca="1">IFERROR(__xludf.DUMMYFUNCTION("""COMPUTED_VALUE"""),0)</f>
        <v>0</v>
      </c>
      <c r="F16" s="2">
        <f ca="1">IFERROR(__xludf.DUMMYFUNCTION("""COMPUTED_VALUE"""),0)</f>
        <v>0</v>
      </c>
      <c r="G16" s="2">
        <f ca="1">IFERROR(__xludf.DUMMYFUNCTION("""COMPUTED_VALUE"""),0)</f>
        <v>0</v>
      </c>
      <c r="H16" s="2">
        <f ca="1">IFERROR(__xludf.DUMMYFUNCTION("""COMPUTED_VALUE"""),0)</f>
        <v>0</v>
      </c>
      <c r="I16" s="2">
        <f ca="1">IFERROR(__xludf.DUMMYFUNCTION("""COMPUTED_VALUE"""),0)</f>
        <v>0</v>
      </c>
      <c r="J16" s="2">
        <f ca="1">IFERROR(__xludf.DUMMYFUNCTION("""COMPUTED_VALUE"""),0)</f>
        <v>0</v>
      </c>
      <c r="K16" s="2">
        <f ca="1">IFERROR(__xludf.DUMMYFUNCTION("""COMPUTED_VALUE"""),0)</f>
        <v>0</v>
      </c>
      <c r="L16" s="2">
        <f ca="1">IFERROR(__xludf.DUMMYFUNCTION("""COMPUTED_VALUE"""),0)</f>
        <v>0</v>
      </c>
      <c r="M16" s="2">
        <f ca="1">IFERROR(__xludf.DUMMYFUNCTION("""COMPUTED_VALUE"""),0)</f>
        <v>0</v>
      </c>
      <c r="N16" s="2">
        <f ca="1">IFERROR(__xludf.DUMMYFUNCTION("""COMPUTED_VALUE"""),1)</f>
        <v>1</v>
      </c>
      <c r="O16" s="2">
        <f ca="1">IFERROR(__xludf.DUMMYFUNCTION("""COMPUTED_VALUE"""),1)</f>
        <v>1</v>
      </c>
      <c r="P16" s="2">
        <f ca="1">IFERROR(__xludf.DUMMYFUNCTION("""COMPUTED_VALUE"""),1)</f>
        <v>1</v>
      </c>
      <c r="Q16" s="2">
        <f ca="1">IFERROR(__xludf.DUMMYFUNCTION("""COMPUTED_VALUE"""),1)</f>
        <v>1</v>
      </c>
      <c r="R16" s="2">
        <f ca="1">IFERROR(__xludf.DUMMYFUNCTION("""COMPUTED_VALUE"""),1)</f>
        <v>1</v>
      </c>
      <c r="S16" s="2">
        <f ca="1">IFERROR(__xludf.DUMMYFUNCTION("""COMPUTED_VALUE"""),3)</f>
        <v>3</v>
      </c>
      <c r="T16" s="2">
        <f ca="1">IFERROR(__xludf.DUMMYFUNCTION("""COMPUTED_VALUE"""),4)</f>
        <v>4</v>
      </c>
      <c r="U16" s="2">
        <f ca="1">IFERROR(__xludf.DUMMYFUNCTION("""COMPUTED_VALUE"""),5)</f>
        <v>5</v>
      </c>
      <c r="V16" s="2">
        <f ca="1">IFERROR(__xludf.DUMMYFUNCTION("""COMPUTED_VALUE"""),5)</f>
        <v>5</v>
      </c>
      <c r="W16" s="2">
        <f ca="1">IFERROR(__xludf.DUMMYFUNCTION("""COMPUTED_VALUE"""),5)</f>
        <v>5</v>
      </c>
      <c r="X16" s="2">
        <f ca="1">IFERROR(__xludf.DUMMYFUNCTION("""COMPUTED_VALUE"""),5)</f>
        <v>5</v>
      </c>
      <c r="Y16" s="2">
        <f ca="1">IFERROR(__xludf.DUMMYFUNCTION("""COMPUTED_VALUE"""),5)</f>
        <v>5</v>
      </c>
      <c r="Z16" s="2">
        <f ca="1">IFERROR(__xludf.DUMMYFUNCTION("""COMPUTED_VALUE"""),6)</f>
        <v>6</v>
      </c>
      <c r="AA16" s="2">
        <f ca="1">IFERROR(__xludf.DUMMYFUNCTION("""COMPUTED_VALUE"""),6)</f>
        <v>6</v>
      </c>
      <c r="AB16" s="2">
        <f ca="1">IFERROR(__xludf.DUMMYFUNCTION("""COMPUTED_VALUE"""),6)</f>
        <v>6</v>
      </c>
      <c r="AC16" s="2">
        <f ca="1">IFERROR(__xludf.DUMMYFUNCTION("""COMPUTED_VALUE"""),7)</f>
        <v>7</v>
      </c>
      <c r="AD16" s="2">
        <f ca="1">IFERROR(__xludf.DUMMYFUNCTION("""COMPUTED_VALUE"""),8)</f>
        <v>8</v>
      </c>
      <c r="AE16" s="2">
        <f ca="1">IFERROR(__xludf.DUMMYFUNCTION("""COMPUTED_VALUE"""),8)</f>
        <v>8</v>
      </c>
      <c r="AF16" s="2">
        <f ca="1">IFERROR(__xludf.DUMMYFUNCTION("""COMPUTED_VALUE"""),8)</f>
        <v>8</v>
      </c>
      <c r="AG16" s="2">
        <f ca="1">IFERROR(__xludf.DUMMYFUNCTION("""COMPUTED_VALUE"""),10)</f>
        <v>10</v>
      </c>
      <c r="AH16" s="2">
        <f ca="1">IFERROR(__xludf.DUMMYFUNCTION("""COMPUTED_VALUE"""),16)</f>
        <v>16</v>
      </c>
      <c r="AI16" s="2">
        <f ca="1">IFERROR(__xludf.DUMMYFUNCTION("""COMPUTED_VALUE"""),17)</f>
        <v>17</v>
      </c>
      <c r="AJ16" s="2">
        <f ca="1">IFERROR(__xludf.DUMMYFUNCTION("""COMPUTED_VALUE"""),26)</f>
        <v>26</v>
      </c>
      <c r="AK16" s="2">
        <f ca="1">IFERROR(__xludf.DUMMYFUNCTION("""COMPUTED_VALUE"""),27)</f>
        <v>27</v>
      </c>
      <c r="AL16" s="2">
        <f ca="1">IFERROR(__xludf.DUMMYFUNCTION("""COMPUTED_VALUE"""),34)</f>
        <v>34</v>
      </c>
      <c r="AM16" s="2">
        <f ca="1">IFERROR(__xludf.DUMMYFUNCTION("""COMPUTED_VALUE"""),35)</f>
        <v>35</v>
      </c>
      <c r="AN16" s="2">
        <f ca="1">IFERROR(__xludf.DUMMYFUNCTION("""COMPUTED_VALUE"""),38)</f>
        <v>38</v>
      </c>
      <c r="AO16" s="2">
        <f ca="1">IFERROR(__xludf.DUMMYFUNCTION("""COMPUTED_VALUE"""),43)</f>
        <v>43</v>
      </c>
      <c r="AP16" s="2">
        <f ca="1">IFERROR(__xludf.DUMMYFUNCTION("""COMPUTED_VALUE"""),45)</f>
        <v>45</v>
      </c>
      <c r="AQ16" s="2">
        <f ca="1">IFERROR(__xludf.DUMMYFUNCTION("""COMPUTED_VALUE"""),49)</f>
        <v>49</v>
      </c>
      <c r="AR16" s="2">
        <f ca="1">IFERROR(__xludf.DUMMYFUNCTION("""COMPUTED_VALUE"""),52)</f>
        <v>52</v>
      </c>
      <c r="AS16" s="2">
        <f ca="1">IFERROR(__xludf.DUMMYFUNCTION("""COMPUTED_VALUE"""),54)</f>
        <v>54</v>
      </c>
      <c r="AT16" s="2">
        <f ca="1">IFERROR(__xludf.DUMMYFUNCTION("""COMPUTED_VALUE"""),59)</f>
        <v>59</v>
      </c>
      <c r="AU16" s="2">
        <f ca="1">IFERROR(__xludf.DUMMYFUNCTION("""COMPUTED_VALUE"""),63)</f>
        <v>63</v>
      </c>
    </row>
    <row r="17" spans="1:47" ht="12.5" x14ac:dyDescent="0.25">
      <c r="A17" s="2" t="str">
        <f ca="1">IFERROR(__xludf.DUMMYFUNCTION("""COMPUTED_VALUE"""),"Jiangsu")</f>
        <v>Jiangsu</v>
      </c>
      <c r="B17" s="2" t="str">
        <f ca="1">IFERROR(__xludf.DUMMYFUNCTION("""COMPUTED_VALUE"""),"Mainland China")</f>
        <v>Mainland China</v>
      </c>
      <c r="C17" s="2">
        <f ca="1">IFERROR(__xludf.DUMMYFUNCTION("""COMPUTED_VALUE"""),32.9711)</f>
        <v>32.9711</v>
      </c>
      <c r="D17" s="2">
        <f ca="1">IFERROR(__xludf.DUMMYFUNCTION("""COMPUTED_VALUE"""),119.455)</f>
        <v>119.455</v>
      </c>
      <c r="E17" s="2">
        <f ca="1">IFERROR(__xludf.DUMMYFUNCTION("""COMPUTED_VALUE"""),0)</f>
        <v>0</v>
      </c>
      <c r="F17" s="2">
        <f ca="1">IFERROR(__xludf.DUMMYFUNCTION("""COMPUTED_VALUE"""),0)</f>
        <v>0</v>
      </c>
      <c r="G17" s="2">
        <f ca="1">IFERROR(__xludf.DUMMYFUNCTION("""COMPUTED_VALUE"""),0)</f>
        <v>0</v>
      </c>
      <c r="H17" s="2">
        <f ca="1">IFERROR(__xludf.DUMMYFUNCTION("""COMPUTED_VALUE"""),1)</f>
        <v>1</v>
      </c>
      <c r="I17" s="2">
        <f ca="1">IFERROR(__xludf.DUMMYFUNCTION("""COMPUTED_VALUE"""),1)</f>
        <v>1</v>
      </c>
      <c r="J17" s="2">
        <f ca="1">IFERROR(__xludf.DUMMYFUNCTION("""COMPUTED_VALUE"""),1)</f>
        <v>1</v>
      </c>
      <c r="K17" s="2">
        <f ca="1">IFERROR(__xludf.DUMMYFUNCTION("""COMPUTED_VALUE"""),1)</f>
        <v>1</v>
      </c>
      <c r="L17" s="2">
        <f ca="1">IFERROR(__xludf.DUMMYFUNCTION("""COMPUTED_VALUE"""),1)</f>
        <v>1</v>
      </c>
      <c r="M17" s="2">
        <f ca="1">IFERROR(__xludf.DUMMYFUNCTION("""COMPUTED_VALUE"""),1)</f>
        <v>1</v>
      </c>
      <c r="N17" s="2">
        <f ca="1">IFERROR(__xludf.DUMMYFUNCTION("""COMPUTED_VALUE"""),5)</f>
        <v>5</v>
      </c>
      <c r="O17" s="2">
        <f ca="1">IFERROR(__xludf.DUMMYFUNCTION("""COMPUTED_VALUE"""),6)</f>
        <v>6</v>
      </c>
      <c r="P17" s="2">
        <f ca="1">IFERROR(__xludf.DUMMYFUNCTION("""COMPUTED_VALUE"""),7)</f>
        <v>7</v>
      </c>
      <c r="Q17" s="2">
        <f ca="1">IFERROR(__xludf.DUMMYFUNCTION("""COMPUTED_VALUE"""),8)</f>
        <v>8</v>
      </c>
      <c r="R17" s="2">
        <f ca="1">IFERROR(__xludf.DUMMYFUNCTION("""COMPUTED_VALUE"""),12)</f>
        <v>12</v>
      </c>
      <c r="S17" s="2">
        <f ca="1">IFERROR(__xludf.DUMMYFUNCTION("""COMPUTED_VALUE"""),23)</f>
        <v>23</v>
      </c>
      <c r="T17" s="2">
        <f ca="1">IFERROR(__xludf.DUMMYFUNCTION("""COMPUTED_VALUE"""),34)</f>
        <v>34</v>
      </c>
      <c r="U17" s="2">
        <f ca="1">IFERROR(__xludf.DUMMYFUNCTION("""COMPUTED_VALUE"""),43)</f>
        <v>43</v>
      </c>
      <c r="V17" s="2">
        <f ca="1">IFERROR(__xludf.DUMMYFUNCTION("""COMPUTED_VALUE"""),51)</f>
        <v>51</v>
      </c>
      <c r="W17" s="2">
        <f ca="1">IFERROR(__xludf.DUMMYFUNCTION("""COMPUTED_VALUE"""),71)</f>
        <v>71</v>
      </c>
      <c r="X17" s="2">
        <f ca="1">IFERROR(__xludf.DUMMYFUNCTION("""COMPUTED_VALUE"""),81)</f>
        <v>81</v>
      </c>
      <c r="Y17" s="2">
        <f ca="1">IFERROR(__xludf.DUMMYFUNCTION("""COMPUTED_VALUE"""),93)</f>
        <v>93</v>
      </c>
      <c r="Z17" s="2">
        <f ca="1">IFERROR(__xludf.DUMMYFUNCTION("""COMPUTED_VALUE"""),125)</f>
        <v>125</v>
      </c>
      <c r="AA17" s="2">
        <f ca="1">IFERROR(__xludf.DUMMYFUNCTION("""COMPUTED_VALUE"""),139)</f>
        <v>139</v>
      </c>
      <c r="AB17" s="2">
        <f ca="1">IFERROR(__xludf.DUMMYFUNCTION("""COMPUTED_VALUE"""),157)</f>
        <v>157</v>
      </c>
      <c r="AC17" s="2">
        <f ca="1">IFERROR(__xludf.DUMMYFUNCTION("""COMPUTED_VALUE"""),186)</f>
        <v>186</v>
      </c>
      <c r="AD17" s="2">
        <f ca="1">IFERROR(__xludf.DUMMYFUNCTION("""COMPUTED_VALUE"""),218)</f>
        <v>218</v>
      </c>
      <c r="AE17" s="2">
        <f ca="1">IFERROR(__xludf.DUMMYFUNCTION("""COMPUTED_VALUE"""),258)</f>
        <v>258</v>
      </c>
      <c r="AF17" s="2">
        <f ca="1">IFERROR(__xludf.DUMMYFUNCTION("""COMPUTED_VALUE"""),280)</f>
        <v>280</v>
      </c>
      <c r="AG17" s="2">
        <f ca="1">IFERROR(__xludf.DUMMYFUNCTION("""COMPUTED_VALUE"""),318)</f>
        <v>318</v>
      </c>
      <c r="AH17" s="2">
        <f ca="1">IFERROR(__xludf.DUMMYFUNCTION("""COMPUTED_VALUE"""),356)</f>
        <v>356</v>
      </c>
      <c r="AI17" s="2">
        <f ca="1">IFERROR(__xludf.DUMMYFUNCTION("""COMPUTED_VALUE"""),373)</f>
        <v>373</v>
      </c>
      <c r="AJ17" s="2">
        <f ca="1">IFERROR(__xludf.DUMMYFUNCTION("""COMPUTED_VALUE"""),401)</f>
        <v>401</v>
      </c>
      <c r="AK17" s="2">
        <f ca="1">IFERROR(__xludf.DUMMYFUNCTION("""COMPUTED_VALUE"""),418)</f>
        <v>418</v>
      </c>
      <c r="AL17" s="2">
        <f ca="1">IFERROR(__xludf.DUMMYFUNCTION("""COMPUTED_VALUE"""),452)</f>
        <v>452</v>
      </c>
      <c r="AM17" s="2">
        <f ca="1">IFERROR(__xludf.DUMMYFUNCTION("""COMPUTED_VALUE"""),458)</f>
        <v>458</v>
      </c>
      <c r="AN17" s="2">
        <f ca="1">IFERROR(__xludf.DUMMYFUNCTION("""COMPUTED_VALUE"""),478)</f>
        <v>478</v>
      </c>
      <c r="AO17" s="2">
        <f ca="1">IFERROR(__xludf.DUMMYFUNCTION("""COMPUTED_VALUE"""),498)</f>
        <v>498</v>
      </c>
      <c r="AP17" s="2">
        <f ca="1">IFERROR(__xludf.DUMMYFUNCTION("""COMPUTED_VALUE"""),515)</f>
        <v>515</v>
      </c>
      <c r="AQ17" s="2">
        <f ca="1">IFERROR(__xludf.DUMMYFUNCTION("""COMPUTED_VALUE"""),523)</f>
        <v>523</v>
      </c>
      <c r="AR17" s="2">
        <f ca="1">IFERROR(__xludf.DUMMYFUNCTION("""COMPUTED_VALUE"""),536)</f>
        <v>536</v>
      </c>
      <c r="AS17" s="2">
        <f ca="1">IFERROR(__xludf.DUMMYFUNCTION("""COMPUTED_VALUE"""),543)</f>
        <v>543</v>
      </c>
      <c r="AT17" s="2">
        <f ca="1">IFERROR(__xludf.DUMMYFUNCTION("""COMPUTED_VALUE"""),562)</f>
        <v>562</v>
      </c>
      <c r="AU17" s="2">
        <f ca="1">IFERROR(__xludf.DUMMYFUNCTION("""COMPUTED_VALUE"""),577)</f>
        <v>577</v>
      </c>
    </row>
    <row r="18" spans="1:47" ht="12.5" x14ac:dyDescent="0.25">
      <c r="A18" s="2" t="str">
        <f ca="1">IFERROR(__xludf.DUMMYFUNCTION("""COMPUTED_VALUE"""),"Jiangxi")</f>
        <v>Jiangxi</v>
      </c>
      <c r="B18" s="2" t="str">
        <f ca="1">IFERROR(__xludf.DUMMYFUNCTION("""COMPUTED_VALUE"""),"Mainland China")</f>
        <v>Mainland China</v>
      </c>
      <c r="C18" s="2">
        <f ca="1">IFERROR(__xludf.DUMMYFUNCTION("""COMPUTED_VALUE"""),27.614)</f>
        <v>27.614000000000001</v>
      </c>
      <c r="D18" s="2">
        <f ca="1">IFERROR(__xludf.DUMMYFUNCTION("""COMPUTED_VALUE"""),115.7221)</f>
        <v>115.7221</v>
      </c>
      <c r="E18" s="2">
        <f ca="1">IFERROR(__xludf.DUMMYFUNCTION("""COMPUTED_VALUE"""),0)</f>
        <v>0</v>
      </c>
      <c r="F18" s="2">
        <f ca="1">IFERROR(__xludf.DUMMYFUNCTION("""COMPUTED_VALUE"""),0)</f>
        <v>0</v>
      </c>
      <c r="G18" s="2">
        <f ca="1">IFERROR(__xludf.DUMMYFUNCTION("""COMPUTED_VALUE"""),0)</f>
        <v>0</v>
      </c>
      <c r="H18" s="2">
        <f ca="1">IFERROR(__xludf.DUMMYFUNCTION("""COMPUTED_VALUE"""),0)</f>
        <v>0</v>
      </c>
      <c r="I18" s="2">
        <f ca="1">IFERROR(__xludf.DUMMYFUNCTION("""COMPUTED_VALUE"""),0)</f>
        <v>0</v>
      </c>
      <c r="J18" s="2">
        <f ca="1">IFERROR(__xludf.DUMMYFUNCTION("""COMPUTED_VALUE"""),2)</f>
        <v>2</v>
      </c>
      <c r="K18" s="2">
        <f ca="1">IFERROR(__xludf.DUMMYFUNCTION("""COMPUTED_VALUE"""),3)</f>
        <v>3</v>
      </c>
      <c r="L18" s="2">
        <f ca="1">IFERROR(__xludf.DUMMYFUNCTION("""COMPUTED_VALUE"""),3)</f>
        <v>3</v>
      </c>
      <c r="M18" s="2">
        <f ca="1">IFERROR(__xludf.DUMMYFUNCTION("""COMPUTED_VALUE"""),5)</f>
        <v>5</v>
      </c>
      <c r="N18" s="2">
        <f ca="1">IFERROR(__xludf.DUMMYFUNCTION("""COMPUTED_VALUE"""),7)</f>
        <v>7</v>
      </c>
      <c r="O18" s="2">
        <f ca="1">IFERROR(__xludf.DUMMYFUNCTION("""COMPUTED_VALUE"""),9)</f>
        <v>9</v>
      </c>
      <c r="P18" s="2">
        <f ca="1">IFERROR(__xludf.DUMMYFUNCTION("""COMPUTED_VALUE"""),12)</f>
        <v>12</v>
      </c>
      <c r="Q18" s="2">
        <f ca="1">IFERROR(__xludf.DUMMYFUNCTION("""COMPUTED_VALUE"""),18)</f>
        <v>18</v>
      </c>
      <c r="R18" s="2">
        <f ca="1">IFERROR(__xludf.DUMMYFUNCTION("""COMPUTED_VALUE"""),20)</f>
        <v>20</v>
      </c>
      <c r="S18" s="2">
        <f ca="1">IFERROR(__xludf.DUMMYFUNCTION("""COMPUTED_VALUE"""),27)</f>
        <v>27</v>
      </c>
      <c r="T18" s="2">
        <f ca="1">IFERROR(__xludf.DUMMYFUNCTION("""COMPUTED_VALUE"""),37)</f>
        <v>37</v>
      </c>
      <c r="U18" s="2">
        <f ca="1">IFERROR(__xludf.DUMMYFUNCTION("""COMPUTED_VALUE"""),45)</f>
        <v>45</v>
      </c>
      <c r="V18" s="2">
        <f ca="1">IFERROR(__xludf.DUMMYFUNCTION("""COMPUTED_VALUE"""),55)</f>
        <v>55</v>
      </c>
      <c r="W18" s="2">
        <f ca="1">IFERROR(__xludf.DUMMYFUNCTION("""COMPUTED_VALUE"""),73)</f>
        <v>73</v>
      </c>
      <c r="X18" s="2">
        <f ca="1">IFERROR(__xludf.DUMMYFUNCTION("""COMPUTED_VALUE"""),105)</f>
        <v>105</v>
      </c>
      <c r="Y18" s="2">
        <f ca="1">IFERROR(__xludf.DUMMYFUNCTION("""COMPUTED_VALUE"""),128)</f>
        <v>128</v>
      </c>
      <c r="Z18" s="2">
        <f ca="1">IFERROR(__xludf.DUMMYFUNCTION("""COMPUTED_VALUE"""),152)</f>
        <v>152</v>
      </c>
      <c r="AA18" s="2">
        <f ca="1">IFERROR(__xludf.DUMMYFUNCTION("""COMPUTED_VALUE"""),170)</f>
        <v>170</v>
      </c>
      <c r="AB18" s="2">
        <f ca="1">IFERROR(__xludf.DUMMYFUNCTION("""COMPUTED_VALUE"""),187)</f>
        <v>187</v>
      </c>
      <c r="AC18" s="2">
        <f ca="1">IFERROR(__xludf.DUMMYFUNCTION("""COMPUTED_VALUE"""),210)</f>
        <v>210</v>
      </c>
      <c r="AD18" s="2">
        <f ca="1">IFERROR(__xludf.DUMMYFUNCTION("""COMPUTED_VALUE"""),240)</f>
        <v>240</v>
      </c>
      <c r="AE18" s="2">
        <f ca="1">IFERROR(__xludf.DUMMYFUNCTION("""COMPUTED_VALUE"""),275)</f>
        <v>275</v>
      </c>
      <c r="AF18" s="2">
        <f ca="1">IFERROR(__xludf.DUMMYFUNCTION("""COMPUTED_VALUE"""),310)</f>
        <v>310</v>
      </c>
      <c r="AG18" s="2">
        <f ca="1">IFERROR(__xludf.DUMMYFUNCTION("""COMPUTED_VALUE"""),362)</f>
        <v>362</v>
      </c>
      <c r="AH18" s="2">
        <f ca="1">IFERROR(__xludf.DUMMYFUNCTION("""COMPUTED_VALUE"""),433)</f>
        <v>433</v>
      </c>
      <c r="AI18" s="2">
        <f ca="1">IFERROR(__xludf.DUMMYFUNCTION("""COMPUTED_VALUE"""),489)</f>
        <v>489</v>
      </c>
      <c r="AJ18" s="2">
        <f ca="1">IFERROR(__xludf.DUMMYFUNCTION("""COMPUTED_VALUE"""),555)</f>
        <v>555</v>
      </c>
      <c r="AK18" s="2">
        <f ca="1">IFERROR(__xludf.DUMMYFUNCTION("""COMPUTED_VALUE"""),613)</f>
        <v>613</v>
      </c>
      <c r="AL18" s="2">
        <f ca="1">IFERROR(__xludf.DUMMYFUNCTION("""COMPUTED_VALUE"""),645)</f>
        <v>645</v>
      </c>
      <c r="AM18" s="2">
        <f ca="1">IFERROR(__xludf.DUMMYFUNCTION("""COMPUTED_VALUE"""),683)</f>
        <v>683</v>
      </c>
      <c r="AN18" s="2">
        <f ca="1">IFERROR(__xludf.DUMMYFUNCTION("""COMPUTED_VALUE"""),719)</f>
        <v>719</v>
      </c>
      <c r="AO18" s="2">
        <f ca="1">IFERROR(__xludf.DUMMYFUNCTION("""COMPUTED_VALUE"""),754)</f>
        <v>754</v>
      </c>
      <c r="AP18" s="2">
        <f ca="1">IFERROR(__xludf.DUMMYFUNCTION("""COMPUTED_VALUE"""),790)</f>
        <v>790</v>
      </c>
      <c r="AQ18" s="2">
        <f ca="1">IFERROR(__xludf.DUMMYFUNCTION("""COMPUTED_VALUE"""),811)</f>
        <v>811</v>
      </c>
      <c r="AR18" s="2">
        <f ca="1">IFERROR(__xludf.DUMMYFUNCTION("""COMPUTED_VALUE"""),831)</f>
        <v>831</v>
      </c>
      <c r="AS18" s="2">
        <f ca="1">IFERROR(__xludf.DUMMYFUNCTION("""COMPUTED_VALUE"""),850)</f>
        <v>850</v>
      </c>
      <c r="AT18" s="2">
        <f ca="1">IFERROR(__xludf.DUMMYFUNCTION("""COMPUTED_VALUE"""),870)</f>
        <v>870</v>
      </c>
      <c r="AU18" s="2">
        <f ca="1">IFERROR(__xludf.DUMMYFUNCTION("""COMPUTED_VALUE"""),884)</f>
        <v>884</v>
      </c>
    </row>
    <row r="19" spans="1:47" ht="12.5" x14ac:dyDescent="0.25">
      <c r="A19" s="2" t="str">
        <f ca="1">IFERROR(__xludf.DUMMYFUNCTION("""COMPUTED_VALUE"""),"Jilin")</f>
        <v>Jilin</v>
      </c>
      <c r="B19" s="2" t="str">
        <f ca="1">IFERROR(__xludf.DUMMYFUNCTION("""COMPUTED_VALUE"""),"Mainland China")</f>
        <v>Mainland China</v>
      </c>
      <c r="C19" s="2">
        <f ca="1">IFERROR(__xludf.DUMMYFUNCTION("""COMPUTED_VALUE"""),43.6661)</f>
        <v>43.6661</v>
      </c>
      <c r="D19" s="2">
        <f ca="1">IFERROR(__xludf.DUMMYFUNCTION("""COMPUTED_VALUE"""),126.1923)</f>
        <v>126.1923</v>
      </c>
      <c r="E19" s="2">
        <f ca="1">IFERROR(__xludf.DUMMYFUNCTION("""COMPUTED_VALUE"""),0)</f>
        <v>0</v>
      </c>
      <c r="F19" s="2">
        <f ca="1">IFERROR(__xludf.DUMMYFUNCTION("""COMPUTED_VALUE"""),0)</f>
        <v>0</v>
      </c>
      <c r="G19" s="2">
        <f ca="1">IFERROR(__xludf.DUMMYFUNCTION("""COMPUTED_VALUE"""),0)</f>
        <v>0</v>
      </c>
      <c r="H19" s="2">
        <f ca="1">IFERROR(__xludf.DUMMYFUNCTION("""COMPUTED_VALUE"""),0)</f>
        <v>0</v>
      </c>
      <c r="I19" s="2">
        <f ca="1">IFERROR(__xludf.DUMMYFUNCTION("""COMPUTED_VALUE"""),0)</f>
        <v>0</v>
      </c>
      <c r="J19" s="2">
        <f ca="1">IFERROR(__xludf.DUMMYFUNCTION("""COMPUTED_VALUE"""),0)</f>
        <v>0</v>
      </c>
      <c r="K19" s="2">
        <f ca="1">IFERROR(__xludf.DUMMYFUNCTION("""COMPUTED_VALUE"""),0)</f>
        <v>0</v>
      </c>
      <c r="L19" s="2">
        <f ca="1">IFERROR(__xludf.DUMMYFUNCTION("""COMPUTED_VALUE"""),0)</f>
        <v>0</v>
      </c>
      <c r="M19" s="2">
        <f ca="1">IFERROR(__xludf.DUMMYFUNCTION("""COMPUTED_VALUE"""),1)</f>
        <v>1</v>
      </c>
      <c r="N19" s="2">
        <f ca="1">IFERROR(__xludf.DUMMYFUNCTION("""COMPUTED_VALUE"""),1)</f>
        <v>1</v>
      </c>
      <c r="O19" s="2">
        <f ca="1">IFERROR(__xludf.DUMMYFUNCTION("""COMPUTED_VALUE"""),1)</f>
        <v>1</v>
      </c>
      <c r="P19" s="2">
        <f ca="1">IFERROR(__xludf.DUMMYFUNCTION("""COMPUTED_VALUE"""),1)</f>
        <v>1</v>
      </c>
      <c r="Q19" s="2">
        <f ca="1">IFERROR(__xludf.DUMMYFUNCTION("""COMPUTED_VALUE"""),1)</f>
        <v>1</v>
      </c>
      <c r="R19" s="2">
        <f ca="1">IFERROR(__xludf.DUMMYFUNCTION("""COMPUTED_VALUE"""),1)</f>
        <v>1</v>
      </c>
      <c r="S19" s="2">
        <f ca="1">IFERROR(__xludf.DUMMYFUNCTION("""COMPUTED_VALUE"""),2)</f>
        <v>2</v>
      </c>
      <c r="T19" s="2">
        <f ca="1">IFERROR(__xludf.DUMMYFUNCTION("""COMPUTED_VALUE"""),4)</f>
        <v>4</v>
      </c>
      <c r="U19" s="2">
        <f ca="1">IFERROR(__xludf.DUMMYFUNCTION("""COMPUTED_VALUE"""),4)</f>
        <v>4</v>
      </c>
      <c r="V19" s="2">
        <f ca="1">IFERROR(__xludf.DUMMYFUNCTION("""COMPUTED_VALUE"""),4)</f>
        <v>4</v>
      </c>
      <c r="W19" s="2">
        <f ca="1">IFERROR(__xludf.DUMMYFUNCTION("""COMPUTED_VALUE"""),12)</f>
        <v>12</v>
      </c>
      <c r="X19" s="2">
        <f ca="1">IFERROR(__xludf.DUMMYFUNCTION("""COMPUTED_VALUE"""),13)</f>
        <v>13</v>
      </c>
      <c r="Y19" s="2">
        <f ca="1">IFERROR(__xludf.DUMMYFUNCTION("""COMPUTED_VALUE"""),18)</f>
        <v>18</v>
      </c>
      <c r="Z19" s="2">
        <f ca="1">IFERROR(__xludf.DUMMYFUNCTION("""COMPUTED_VALUE"""),22)</f>
        <v>22</v>
      </c>
      <c r="AA19" s="2">
        <f ca="1">IFERROR(__xludf.DUMMYFUNCTION("""COMPUTED_VALUE"""),24)</f>
        <v>24</v>
      </c>
      <c r="AB19" s="2">
        <f ca="1">IFERROR(__xludf.DUMMYFUNCTION("""COMPUTED_VALUE"""),25)</f>
        <v>25</v>
      </c>
      <c r="AC19" s="2">
        <f ca="1">IFERROR(__xludf.DUMMYFUNCTION("""COMPUTED_VALUE"""),26)</f>
        <v>26</v>
      </c>
      <c r="AD19" s="2">
        <f ca="1">IFERROR(__xludf.DUMMYFUNCTION("""COMPUTED_VALUE"""),30)</f>
        <v>30</v>
      </c>
      <c r="AE19" s="2">
        <f ca="1">IFERROR(__xludf.DUMMYFUNCTION("""COMPUTED_VALUE"""),34)</f>
        <v>34</v>
      </c>
      <c r="AF19" s="2">
        <f ca="1">IFERROR(__xludf.DUMMYFUNCTION("""COMPUTED_VALUE"""),36)</f>
        <v>36</v>
      </c>
      <c r="AG19" s="2">
        <f ca="1">IFERROR(__xludf.DUMMYFUNCTION("""COMPUTED_VALUE"""),37)</f>
        <v>37</v>
      </c>
      <c r="AH19" s="2">
        <f ca="1">IFERROR(__xludf.DUMMYFUNCTION("""COMPUTED_VALUE"""),43)</f>
        <v>43</v>
      </c>
      <c r="AI19" s="2">
        <f ca="1">IFERROR(__xludf.DUMMYFUNCTION("""COMPUTED_VALUE"""),45)</f>
        <v>45</v>
      </c>
      <c r="AJ19" s="2">
        <f ca="1">IFERROR(__xludf.DUMMYFUNCTION("""COMPUTED_VALUE"""),52)</f>
        <v>52</v>
      </c>
      <c r="AK19" s="2">
        <f ca="1">IFERROR(__xludf.DUMMYFUNCTION("""COMPUTED_VALUE"""),54)</f>
        <v>54</v>
      </c>
      <c r="AL19" s="2">
        <f ca="1">IFERROR(__xludf.DUMMYFUNCTION("""COMPUTED_VALUE"""),60)</f>
        <v>60</v>
      </c>
      <c r="AM19" s="2">
        <f ca="1">IFERROR(__xludf.DUMMYFUNCTION("""COMPUTED_VALUE"""),63)</f>
        <v>63</v>
      </c>
      <c r="AN19" s="2">
        <f ca="1">IFERROR(__xludf.DUMMYFUNCTION("""COMPUTED_VALUE"""),65)</f>
        <v>65</v>
      </c>
      <c r="AO19" s="2">
        <f ca="1">IFERROR(__xludf.DUMMYFUNCTION("""COMPUTED_VALUE"""),67)</f>
        <v>67</v>
      </c>
      <c r="AP19" s="2">
        <f ca="1">IFERROR(__xludf.DUMMYFUNCTION("""COMPUTED_VALUE"""),73)</f>
        <v>73</v>
      </c>
      <c r="AQ19" s="2">
        <f ca="1">IFERROR(__xludf.DUMMYFUNCTION("""COMPUTED_VALUE"""),75)</f>
        <v>75</v>
      </c>
      <c r="AR19" s="2">
        <f ca="1">IFERROR(__xludf.DUMMYFUNCTION("""COMPUTED_VALUE"""),78)</f>
        <v>78</v>
      </c>
      <c r="AS19" s="2">
        <f ca="1">IFERROR(__xludf.DUMMYFUNCTION("""COMPUTED_VALUE"""),83)</f>
        <v>83</v>
      </c>
      <c r="AT19" s="2">
        <f ca="1">IFERROR(__xludf.DUMMYFUNCTION("""COMPUTED_VALUE"""),83)</f>
        <v>83</v>
      </c>
      <c r="AU19" s="2">
        <f ca="1">IFERROR(__xludf.DUMMYFUNCTION("""COMPUTED_VALUE"""),86)</f>
        <v>86</v>
      </c>
    </row>
    <row r="20" spans="1:47" ht="12.5" x14ac:dyDescent="0.25">
      <c r="A20" s="2" t="str">
        <f ca="1">IFERROR(__xludf.DUMMYFUNCTION("""COMPUTED_VALUE"""),"Liaoning")</f>
        <v>Liaoning</v>
      </c>
      <c r="B20" s="2" t="str">
        <f ca="1">IFERROR(__xludf.DUMMYFUNCTION("""COMPUTED_VALUE"""),"Mainland China")</f>
        <v>Mainland China</v>
      </c>
      <c r="C20" s="2">
        <f ca="1">IFERROR(__xludf.DUMMYFUNCTION("""COMPUTED_VALUE"""),41.2956)</f>
        <v>41.2956</v>
      </c>
      <c r="D20" s="2">
        <f ca="1">IFERROR(__xludf.DUMMYFUNCTION("""COMPUTED_VALUE"""),122.6085)</f>
        <v>122.60850000000001</v>
      </c>
      <c r="E20" s="2">
        <f ca="1">IFERROR(__xludf.DUMMYFUNCTION("""COMPUTED_VALUE"""),0)</f>
        <v>0</v>
      </c>
      <c r="F20" s="2">
        <f ca="1">IFERROR(__xludf.DUMMYFUNCTION("""COMPUTED_VALUE"""),0)</f>
        <v>0</v>
      </c>
      <c r="G20" s="2">
        <f ca="1">IFERROR(__xludf.DUMMYFUNCTION("""COMPUTED_VALUE"""),0)</f>
        <v>0</v>
      </c>
      <c r="H20" s="2">
        <f ca="1">IFERROR(__xludf.DUMMYFUNCTION("""COMPUTED_VALUE"""),0)</f>
        <v>0</v>
      </c>
      <c r="I20" s="2">
        <f ca="1">IFERROR(__xludf.DUMMYFUNCTION("""COMPUTED_VALUE"""),0)</f>
        <v>0</v>
      </c>
      <c r="J20" s="2">
        <f ca="1">IFERROR(__xludf.DUMMYFUNCTION("""COMPUTED_VALUE"""),0)</f>
        <v>0</v>
      </c>
      <c r="K20" s="2">
        <f ca="1">IFERROR(__xludf.DUMMYFUNCTION("""COMPUTED_VALUE"""),0)</f>
        <v>0</v>
      </c>
      <c r="L20" s="2">
        <f ca="1">IFERROR(__xludf.DUMMYFUNCTION("""COMPUTED_VALUE"""),1)</f>
        <v>1</v>
      </c>
      <c r="M20" s="2">
        <f ca="1">IFERROR(__xludf.DUMMYFUNCTION("""COMPUTED_VALUE"""),1)</f>
        <v>1</v>
      </c>
      <c r="N20" s="2">
        <f ca="1">IFERROR(__xludf.DUMMYFUNCTION("""COMPUTED_VALUE"""),1)</f>
        <v>1</v>
      </c>
      <c r="O20" s="2">
        <f ca="1">IFERROR(__xludf.DUMMYFUNCTION("""COMPUTED_VALUE"""),1)</f>
        <v>1</v>
      </c>
      <c r="P20" s="2">
        <f ca="1">IFERROR(__xludf.DUMMYFUNCTION("""COMPUTED_VALUE"""),1)</f>
        <v>1</v>
      </c>
      <c r="Q20" s="2">
        <f ca="1">IFERROR(__xludf.DUMMYFUNCTION("""COMPUTED_VALUE"""),1)</f>
        <v>1</v>
      </c>
      <c r="R20" s="2">
        <f ca="1">IFERROR(__xludf.DUMMYFUNCTION("""COMPUTED_VALUE"""),2)</f>
        <v>2</v>
      </c>
      <c r="S20" s="2">
        <f ca="1">IFERROR(__xludf.DUMMYFUNCTION("""COMPUTED_VALUE"""),4)</f>
        <v>4</v>
      </c>
      <c r="T20" s="2">
        <f ca="1">IFERROR(__xludf.DUMMYFUNCTION("""COMPUTED_VALUE"""),5)</f>
        <v>5</v>
      </c>
      <c r="U20" s="2">
        <f ca="1">IFERROR(__xludf.DUMMYFUNCTION("""COMPUTED_VALUE"""),7)</f>
        <v>7</v>
      </c>
      <c r="V20" s="2">
        <f ca="1">IFERROR(__xludf.DUMMYFUNCTION("""COMPUTED_VALUE"""),8)</f>
        <v>8</v>
      </c>
      <c r="W20" s="2">
        <f ca="1">IFERROR(__xludf.DUMMYFUNCTION("""COMPUTED_VALUE"""),12)</f>
        <v>12</v>
      </c>
      <c r="X20" s="2">
        <f ca="1">IFERROR(__xludf.DUMMYFUNCTION("""COMPUTED_VALUE"""),13)</f>
        <v>13</v>
      </c>
      <c r="Y20" s="2">
        <f ca="1">IFERROR(__xludf.DUMMYFUNCTION("""COMPUTED_VALUE"""),19)</f>
        <v>19</v>
      </c>
      <c r="Z20" s="2">
        <f ca="1">IFERROR(__xludf.DUMMYFUNCTION("""COMPUTED_VALUE"""),20)</f>
        <v>20</v>
      </c>
      <c r="AA20" s="2">
        <f ca="1">IFERROR(__xludf.DUMMYFUNCTION("""COMPUTED_VALUE"""),22)</f>
        <v>22</v>
      </c>
      <c r="AB20" s="2">
        <f ca="1">IFERROR(__xludf.DUMMYFUNCTION("""COMPUTED_VALUE"""),29)</f>
        <v>29</v>
      </c>
      <c r="AC20" s="2">
        <f ca="1">IFERROR(__xludf.DUMMYFUNCTION("""COMPUTED_VALUE"""),31)</f>
        <v>31</v>
      </c>
      <c r="AD20" s="2">
        <f ca="1">IFERROR(__xludf.DUMMYFUNCTION("""COMPUTED_VALUE"""),40)</f>
        <v>40</v>
      </c>
      <c r="AE20" s="2">
        <f ca="1">IFERROR(__xludf.DUMMYFUNCTION("""COMPUTED_VALUE"""),43)</f>
        <v>43</v>
      </c>
      <c r="AF20" s="2">
        <f ca="1">IFERROR(__xludf.DUMMYFUNCTION("""COMPUTED_VALUE"""),53)</f>
        <v>53</v>
      </c>
      <c r="AG20" s="2">
        <f ca="1">IFERROR(__xludf.DUMMYFUNCTION("""COMPUTED_VALUE"""),55)</f>
        <v>55</v>
      </c>
      <c r="AH20" s="2">
        <f ca="1">IFERROR(__xludf.DUMMYFUNCTION("""COMPUTED_VALUE"""),59)</f>
        <v>59</v>
      </c>
      <c r="AI20" s="2">
        <f ca="1">IFERROR(__xludf.DUMMYFUNCTION("""COMPUTED_VALUE"""),61)</f>
        <v>61</v>
      </c>
      <c r="AJ20" s="2">
        <f ca="1">IFERROR(__xludf.DUMMYFUNCTION("""COMPUTED_VALUE"""),66)</f>
        <v>66</v>
      </c>
      <c r="AK20" s="2">
        <f ca="1">IFERROR(__xludf.DUMMYFUNCTION("""COMPUTED_VALUE"""),73)</f>
        <v>73</v>
      </c>
      <c r="AL20" s="2">
        <f ca="1">IFERROR(__xludf.DUMMYFUNCTION("""COMPUTED_VALUE"""),80)</f>
        <v>80</v>
      </c>
      <c r="AM20" s="2">
        <f ca="1">IFERROR(__xludf.DUMMYFUNCTION("""COMPUTED_VALUE"""),83)</f>
        <v>83</v>
      </c>
      <c r="AN20" s="2">
        <f ca="1">IFERROR(__xludf.DUMMYFUNCTION("""COMPUTED_VALUE"""),88)</f>
        <v>88</v>
      </c>
      <c r="AO20" s="2">
        <f ca="1">IFERROR(__xludf.DUMMYFUNCTION("""COMPUTED_VALUE"""),93)</f>
        <v>93</v>
      </c>
      <c r="AP20" s="2">
        <f ca="1">IFERROR(__xludf.DUMMYFUNCTION("""COMPUTED_VALUE"""),93)</f>
        <v>93</v>
      </c>
      <c r="AQ20" s="2">
        <f ca="1">IFERROR(__xludf.DUMMYFUNCTION("""COMPUTED_VALUE"""),96)</f>
        <v>96</v>
      </c>
      <c r="AR20" s="2">
        <f ca="1">IFERROR(__xludf.DUMMYFUNCTION("""COMPUTED_VALUE"""),103)</f>
        <v>103</v>
      </c>
      <c r="AS20" s="2">
        <f ca="1">IFERROR(__xludf.DUMMYFUNCTION("""COMPUTED_VALUE"""),103)</f>
        <v>103</v>
      </c>
      <c r="AT20" s="2">
        <f ca="1">IFERROR(__xludf.DUMMYFUNCTION("""COMPUTED_VALUE"""),106)</f>
        <v>106</v>
      </c>
      <c r="AU20" s="2">
        <f ca="1">IFERROR(__xludf.DUMMYFUNCTION("""COMPUTED_VALUE"""),106)</f>
        <v>106</v>
      </c>
    </row>
    <row r="21" spans="1:47" ht="12.5" x14ac:dyDescent="0.25">
      <c r="A21" s="2" t="str">
        <f ca="1">IFERROR(__xludf.DUMMYFUNCTION("""COMPUTED_VALUE"""),"Ningxia")</f>
        <v>Ningxia</v>
      </c>
      <c r="B21" s="2" t="str">
        <f ca="1">IFERROR(__xludf.DUMMYFUNCTION("""COMPUTED_VALUE"""),"Mainland China")</f>
        <v>Mainland China</v>
      </c>
      <c r="C21" s="2">
        <f ca="1">IFERROR(__xludf.DUMMYFUNCTION("""COMPUTED_VALUE"""),37.2692)</f>
        <v>37.269199999999998</v>
      </c>
      <c r="D21" s="2">
        <f ca="1">IFERROR(__xludf.DUMMYFUNCTION("""COMPUTED_VALUE"""),106.1655)</f>
        <v>106.16549999999999</v>
      </c>
      <c r="E21" s="2">
        <f ca="1">IFERROR(__xludf.DUMMYFUNCTION("""COMPUTED_VALUE"""),0)</f>
        <v>0</v>
      </c>
      <c r="F21" s="2">
        <f ca="1">IFERROR(__xludf.DUMMYFUNCTION("""COMPUTED_VALUE"""),0)</f>
        <v>0</v>
      </c>
      <c r="G21" s="2">
        <f ca="1">IFERROR(__xludf.DUMMYFUNCTION("""COMPUTED_VALUE"""),0)</f>
        <v>0</v>
      </c>
      <c r="H21" s="2">
        <f ca="1">IFERROR(__xludf.DUMMYFUNCTION("""COMPUTED_VALUE"""),0)</f>
        <v>0</v>
      </c>
      <c r="I21" s="2">
        <f ca="1">IFERROR(__xludf.DUMMYFUNCTION("""COMPUTED_VALUE"""),0)</f>
        <v>0</v>
      </c>
      <c r="J21" s="2">
        <f ca="1">IFERROR(__xludf.DUMMYFUNCTION("""COMPUTED_VALUE"""),0)</f>
        <v>0</v>
      </c>
      <c r="K21" s="2">
        <f ca="1">IFERROR(__xludf.DUMMYFUNCTION("""COMPUTED_VALUE"""),0)</f>
        <v>0</v>
      </c>
      <c r="L21" s="2">
        <f ca="1">IFERROR(__xludf.DUMMYFUNCTION("""COMPUTED_VALUE"""),0)</f>
        <v>0</v>
      </c>
      <c r="M21" s="2">
        <f ca="1">IFERROR(__xludf.DUMMYFUNCTION("""COMPUTED_VALUE"""),0)</f>
        <v>0</v>
      </c>
      <c r="N21" s="2">
        <f ca="1">IFERROR(__xludf.DUMMYFUNCTION("""COMPUTED_VALUE"""),0)</f>
        <v>0</v>
      </c>
      <c r="O21" s="2">
        <f ca="1">IFERROR(__xludf.DUMMYFUNCTION("""COMPUTED_VALUE"""),0)</f>
        <v>0</v>
      </c>
      <c r="P21" s="2">
        <f ca="1">IFERROR(__xludf.DUMMYFUNCTION("""COMPUTED_VALUE"""),0)</f>
        <v>0</v>
      </c>
      <c r="Q21" s="2">
        <f ca="1">IFERROR(__xludf.DUMMYFUNCTION("""COMPUTED_VALUE"""),1)</f>
        <v>1</v>
      </c>
      <c r="R21" s="2">
        <f ca="1">IFERROR(__xludf.DUMMYFUNCTION("""COMPUTED_VALUE"""),1)</f>
        <v>1</v>
      </c>
      <c r="S21" s="2">
        <f ca="1">IFERROR(__xludf.DUMMYFUNCTION("""COMPUTED_VALUE"""),1)</f>
        <v>1</v>
      </c>
      <c r="T21" s="2">
        <f ca="1">IFERROR(__xludf.DUMMYFUNCTION("""COMPUTED_VALUE"""),1)</f>
        <v>1</v>
      </c>
      <c r="U21" s="2">
        <f ca="1">IFERROR(__xludf.DUMMYFUNCTION("""COMPUTED_VALUE"""),5)</f>
        <v>5</v>
      </c>
      <c r="V21" s="2">
        <f ca="1">IFERROR(__xludf.DUMMYFUNCTION("""COMPUTED_VALUE"""),15)</f>
        <v>15</v>
      </c>
      <c r="W21" s="2">
        <f ca="1">IFERROR(__xludf.DUMMYFUNCTION("""COMPUTED_VALUE"""),13)</f>
        <v>13</v>
      </c>
      <c r="X21" s="2">
        <f ca="1">IFERROR(__xludf.DUMMYFUNCTION("""COMPUTED_VALUE"""),13)</f>
        <v>13</v>
      </c>
      <c r="Y21" s="2">
        <f ca="1">IFERROR(__xludf.DUMMYFUNCTION("""COMPUTED_VALUE"""),22)</f>
        <v>22</v>
      </c>
      <c r="Z21" s="2">
        <f ca="1">IFERROR(__xludf.DUMMYFUNCTION("""COMPUTED_VALUE"""),24)</f>
        <v>24</v>
      </c>
      <c r="AA21" s="2">
        <f ca="1">IFERROR(__xludf.DUMMYFUNCTION("""COMPUTED_VALUE"""),24)</f>
        <v>24</v>
      </c>
      <c r="AB21" s="2">
        <f ca="1">IFERROR(__xludf.DUMMYFUNCTION("""COMPUTED_VALUE"""),24)</f>
        <v>24</v>
      </c>
      <c r="AC21" s="2">
        <f ca="1">IFERROR(__xludf.DUMMYFUNCTION("""COMPUTED_VALUE"""),33)</f>
        <v>33</v>
      </c>
      <c r="AD21" s="2">
        <f ca="1">IFERROR(__xludf.DUMMYFUNCTION("""COMPUTED_VALUE"""),33)</f>
        <v>33</v>
      </c>
      <c r="AE21" s="2">
        <f ca="1">IFERROR(__xludf.DUMMYFUNCTION("""COMPUTED_VALUE"""),35)</f>
        <v>35</v>
      </c>
      <c r="AF21" s="2">
        <f ca="1">IFERROR(__xludf.DUMMYFUNCTION("""COMPUTED_VALUE"""),42)</f>
        <v>42</v>
      </c>
      <c r="AG21" s="2">
        <f ca="1">IFERROR(__xludf.DUMMYFUNCTION("""COMPUTED_VALUE"""),42)</f>
        <v>42</v>
      </c>
      <c r="AH21" s="2">
        <f ca="1">IFERROR(__xludf.DUMMYFUNCTION("""COMPUTED_VALUE"""),44)</f>
        <v>44</v>
      </c>
      <c r="AI21" s="2">
        <f ca="1">IFERROR(__xludf.DUMMYFUNCTION("""COMPUTED_VALUE"""),48)</f>
        <v>48</v>
      </c>
      <c r="AJ21" s="2">
        <f ca="1">IFERROR(__xludf.DUMMYFUNCTION("""COMPUTED_VALUE"""),48)</f>
        <v>48</v>
      </c>
      <c r="AK21" s="2">
        <f ca="1">IFERROR(__xludf.DUMMYFUNCTION("""COMPUTED_VALUE"""),56)</f>
        <v>56</v>
      </c>
      <c r="AL21" s="2">
        <f ca="1">IFERROR(__xludf.DUMMYFUNCTION("""COMPUTED_VALUE"""),58)</f>
        <v>58</v>
      </c>
      <c r="AM21" s="2">
        <f ca="1">IFERROR(__xludf.DUMMYFUNCTION("""COMPUTED_VALUE"""),61)</f>
        <v>61</v>
      </c>
      <c r="AN21" s="2">
        <f ca="1">IFERROR(__xludf.DUMMYFUNCTION("""COMPUTED_VALUE"""),65)</f>
        <v>65</v>
      </c>
      <c r="AO21" s="2">
        <f ca="1">IFERROR(__xludf.DUMMYFUNCTION("""COMPUTED_VALUE"""),68)</f>
        <v>68</v>
      </c>
      <c r="AP21" s="2">
        <f ca="1">IFERROR(__xludf.DUMMYFUNCTION("""COMPUTED_VALUE"""),68)</f>
        <v>68</v>
      </c>
      <c r="AQ21" s="2">
        <f ca="1">IFERROR(__xludf.DUMMYFUNCTION("""COMPUTED_VALUE"""),69)</f>
        <v>69</v>
      </c>
      <c r="AR21" s="2">
        <f ca="1">IFERROR(__xludf.DUMMYFUNCTION("""COMPUTED_VALUE"""),69)</f>
        <v>69</v>
      </c>
      <c r="AS21" s="2">
        <f ca="1">IFERROR(__xludf.DUMMYFUNCTION("""COMPUTED_VALUE"""),69)</f>
        <v>69</v>
      </c>
      <c r="AT21" s="2">
        <f ca="1">IFERROR(__xludf.DUMMYFUNCTION("""COMPUTED_VALUE"""),69)</f>
        <v>69</v>
      </c>
      <c r="AU21" s="2">
        <f ca="1">IFERROR(__xludf.DUMMYFUNCTION("""COMPUTED_VALUE"""),69)</f>
        <v>69</v>
      </c>
    </row>
    <row r="22" spans="1:47" ht="12.5" x14ac:dyDescent="0.25">
      <c r="A22" s="2" t="str">
        <f ca="1">IFERROR(__xludf.DUMMYFUNCTION("""COMPUTED_VALUE"""),"Qinghai")</f>
        <v>Qinghai</v>
      </c>
      <c r="B22" s="2" t="str">
        <f ca="1">IFERROR(__xludf.DUMMYFUNCTION("""COMPUTED_VALUE"""),"Mainland China")</f>
        <v>Mainland China</v>
      </c>
      <c r="C22" s="2">
        <f ca="1">IFERROR(__xludf.DUMMYFUNCTION("""COMPUTED_VALUE"""),35.7452)</f>
        <v>35.745199999999997</v>
      </c>
      <c r="D22" s="2">
        <f ca="1">IFERROR(__xludf.DUMMYFUNCTION("""COMPUTED_VALUE"""),95.9956)</f>
        <v>95.995599999999996</v>
      </c>
      <c r="E22" s="2">
        <f ca="1">IFERROR(__xludf.DUMMYFUNCTION("""COMPUTED_VALUE"""),0)</f>
        <v>0</v>
      </c>
      <c r="F22" s="2">
        <f ca="1">IFERROR(__xludf.DUMMYFUNCTION("""COMPUTED_VALUE"""),0)</f>
        <v>0</v>
      </c>
      <c r="G22" s="2">
        <f ca="1">IFERROR(__xludf.DUMMYFUNCTION("""COMPUTED_VALUE"""),0)</f>
        <v>0</v>
      </c>
      <c r="H22" s="2">
        <f ca="1">IFERROR(__xludf.DUMMYFUNCTION("""COMPUTED_VALUE"""),0)</f>
        <v>0</v>
      </c>
      <c r="I22" s="2">
        <f ca="1">IFERROR(__xludf.DUMMYFUNCTION("""COMPUTED_VALUE"""),0)</f>
        <v>0</v>
      </c>
      <c r="J22" s="2">
        <f ca="1">IFERROR(__xludf.DUMMYFUNCTION("""COMPUTED_VALUE"""),0)</f>
        <v>0</v>
      </c>
      <c r="K22" s="2">
        <f ca="1">IFERROR(__xludf.DUMMYFUNCTION("""COMPUTED_VALUE"""),0)</f>
        <v>0</v>
      </c>
      <c r="L22" s="2">
        <f ca="1">IFERROR(__xludf.DUMMYFUNCTION("""COMPUTED_VALUE"""),0)</f>
        <v>0</v>
      </c>
      <c r="M22" s="2">
        <f ca="1">IFERROR(__xludf.DUMMYFUNCTION("""COMPUTED_VALUE"""),0)</f>
        <v>0</v>
      </c>
      <c r="N22" s="2">
        <f ca="1">IFERROR(__xludf.DUMMYFUNCTION("""COMPUTED_VALUE"""),0)</f>
        <v>0</v>
      </c>
      <c r="O22" s="2">
        <f ca="1">IFERROR(__xludf.DUMMYFUNCTION("""COMPUTED_VALUE"""),0)</f>
        <v>0</v>
      </c>
      <c r="P22" s="2">
        <f ca="1">IFERROR(__xludf.DUMMYFUNCTION("""COMPUTED_VALUE"""),0)</f>
        <v>0</v>
      </c>
      <c r="Q22" s="2">
        <f ca="1">IFERROR(__xludf.DUMMYFUNCTION("""COMPUTED_VALUE"""),0)</f>
        <v>0</v>
      </c>
      <c r="R22" s="2">
        <f ca="1">IFERROR(__xludf.DUMMYFUNCTION("""COMPUTED_VALUE"""),0)</f>
        <v>0</v>
      </c>
      <c r="S22" s="2">
        <f ca="1">IFERROR(__xludf.DUMMYFUNCTION("""COMPUTED_VALUE"""),3)</f>
        <v>3</v>
      </c>
      <c r="T22" s="2">
        <f ca="1">IFERROR(__xludf.DUMMYFUNCTION("""COMPUTED_VALUE"""),3)</f>
        <v>3</v>
      </c>
      <c r="U22" s="2">
        <f ca="1">IFERROR(__xludf.DUMMYFUNCTION("""COMPUTED_VALUE"""),3)</f>
        <v>3</v>
      </c>
      <c r="V22" s="2">
        <f ca="1">IFERROR(__xludf.DUMMYFUNCTION("""COMPUTED_VALUE"""),3)</f>
        <v>3</v>
      </c>
      <c r="W22" s="2">
        <f ca="1">IFERROR(__xludf.DUMMYFUNCTION("""COMPUTED_VALUE"""),3)</f>
        <v>3</v>
      </c>
      <c r="X22" s="2">
        <f ca="1">IFERROR(__xludf.DUMMYFUNCTION("""COMPUTED_VALUE"""),3)</f>
        <v>3</v>
      </c>
      <c r="Y22" s="2">
        <f ca="1">IFERROR(__xludf.DUMMYFUNCTION("""COMPUTED_VALUE"""),5)</f>
        <v>5</v>
      </c>
      <c r="Z22" s="2">
        <f ca="1">IFERROR(__xludf.DUMMYFUNCTION("""COMPUTED_VALUE"""),9)</f>
        <v>9</v>
      </c>
      <c r="AA22" s="2">
        <f ca="1">IFERROR(__xludf.DUMMYFUNCTION("""COMPUTED_VALUE"""),11)</f>
        <v>11</v>
      </c>
      <c r="AB22" s="2">
        <f ca="1">IFERROR(__xludf.DUMMYFUNCTION("""COMPUTED_VALUE"""),11)</f>
        <v>11</v>
      </c>
      <c r="AC22" s="2">
        <f ca="1">IFERROR(__xludf.DUMMYFUNCTION("""COMPUTED_VALUE"""),13)</f>
        <v>13</v>
      </c>
      <c r="AD22" s="2">
        <f ca="1">IFERROR(__xludf.DUMMYFUNCTION("""COMPUTED_VALUE"""),13)</f>
        <v>13</v>
      </c>
      <c r="AE22" s="2">
        <f ca="1">IFERROR(__xludf.DUMMYFUNCTION("""COMPUTED_VALUE"""),13)</f>
        <v>13</v>
      </c>
      <c r="AF22" s="2">
        <f ca="1">IFERROR(__xludf.DUMMYFUNCTION("""COMPUTED_VALUE"""),15)</f>
        <v>15</v>
      </c>
      <c r="AG22" s="2">
        <f ca="1">IFERROR(__xludf.DUMMYFUNCTION("""COMPUTED_VALUE"""),16)</f>
        <v>16</v>
      </c>
      <c r="AH22" s="2">
        <f ca="1">IFERROR(__xludf.DUMMYFUNCTION("""COMPUTED_VALUE"""),16)</f>
        <v>16</v>
      </c>
      <c r="AI22" s="2">
        <f ca="1">IFERROR(__xludf.DUMMYFUNCTION("""COMPUTED_VALUE"""),18)</f>
        <v>18</v>
      </c>
      <c r="AJ22" s="2">
        <f ca="1">IFERROR(__xludf.DUMMYFUNCTION("""COMPUTED_VALUE"""),18)</f>
        <v>18</v>
      </c>
      <c r="AK22" s="2">
        <f ca="1">IFERROR(__xludf.DUMMYFUNCTION("""COMPUTED_VALUE"""),18)</f>
        <v>18</v>
      </c>
      <c r="AL22" s="2">
        <f ca="1">IFERROR(__xludf.DUMMYFUNCTION("""COMPUTED_VALUE"""),18)</f>
        <v>18</v>
      </c>
      <c r="AM22" s="2">
        <f ca="1">IFERROR(__xludf.DUMMYFUNCTION("""COMPUTED_VALUE"""),18)</f>
        <v>18</v>
      </c>
      <c r="AN22" s="2">
        <f ca="1">IFERROR(__xludf.DUMMYFUNCTION("""COMPUTED_VALUE"""),18)</f>
        <v>18</v>
      </c>
      <c r="AO22" s="2">
        <f ca="1">IFERROR(__xludf.DUMMYFUNCTION("""COMPUTED_VALUE"""),18)</f>
        <v>18</v>
      </c>
      <c r="AP22" s="2">
        <f ca="1">IFERROR(__xludf.DUMMYFUNCTION("""COMPUTED_VALUE"""),18)</f>
        <v>18</v>
      </c>
      <c r="AQ22" s="2">
        <f ca="1">IFERROR(__xludf.DUMMYFUNCTION("""COMPUTED_VALUE"""),18)</f>
        <v>18</v>
      </c>
      <c r="AR22" s="2">
        <f ca="1">IFERROR(__xludf.DUMMYFUNCTION("""COMPUTED_VALUE"""),18)</f>
        <v>18</v>
      </c>
      <c r="AS22" s="2">
        <f ca="1">IFERROR(__xludf.DUMMYFUNCTION("""COMPUTED_VALUE"""),18)</f>
        <v>18</v>
      </c>
      <c r="AT22" s="2">
        <f ca="1">IFERROR(__xludf.DUMMYFUNCTION("""COMPUTED_VALUE"""),18)</f>
        <v>18</v>
      </c>
      <c r="AU22" s="2">
        <f ca="1">IFERROR(__xludf.DUMMYFUNCTION("""COMPUTED_VALUE"""),18)</f>
        <v>18</v>
      </c>
    </row>
    <row r="23" spans="1:47" ht="12.5" x14ac:dyDescent="0.25">
      <c r="A23" s="2" t="str">
        <f ca="1">IFERROR(__xludf.DUMMYFUNCTION("""COMPUTED_VALUE"""),"Shaanxi")</f>
        <v>Shaanxi</v>
      </c>
      <c r="B23" s="2" t="str">
        <f ca="1">IFERROR(__xludf.DUMMYFUNCTION("""COMPUTED_VALUE"""),"Mainland China")</f>
        <v>Mainland China</v>
      </c>
      <c r="C23" s="2">
        <f ca="1">IFERROR(__xludf.DUMMYFUNCTION("""COMPUTED_VALUE"""),35.1917)</f>
        <v>35.191699999999997</v>
      </c>
      <c r="D23" s="2">
        <f ca="1">IFERROR(__xludf.DUMMYFUNCTION("""COMPUTED_VALUE"""),108.8701)</f>
        <v>108.87009999999999</v>
      </c>
      <c r="E23" s="2">
        <f ca="1">IFERROR(__xludf.DUMMYFUNCTION("""COMPUTED_VALUE"""),0)</f>
        <v>0</v>
      </c>
      <c r="F23" s="2">
        <f ca="1">IFERROR(__xludf.DUMMYFUNCTION("""COMPUTED_VALUE"""),0)</f>
        <v>0</v>
      </c>
      <c r="G23" s="2">
        <f ca="1">IFERROR(__xludf.DUMMYFUNCTION("""COMPUTED_VALUE"""),0)</f>
        <v>0</v>
      </c>
      <c r="H23" s="2">
        <f ca="1">IFERROR(__xludf.DUMMYFUNCTION("""COMPUTED_VALUE"""),0)</f>
        <v>0</v>
      </c>
      <c r="I23" s="2">
        <f ca="1">IFERROR(__xludf.DUMMYFUNCTION("""COMPUTED_VALUE"""),0)</f>
        <v>0</v>
      </c>
      <c r="J23" s="2">
        <f ca="1">IFERROR(__xludf.DUMMYFUNCTION("""COMPUTED_VALUE"""),0)</f>
        <v>0</v>
      </c>
      <c r="K23" s="2">
        <f ca="1">IFERROR(__xludf.DUMMYFUNCTION("""COMPUTED_VALUE"""),0)</f>
        <v>0</v>
      </c>
      <c r="L23" s="2">
        <f ca="1">IFERROR(__xludf.DUMMYFUNCTION("""COMPUTED_VALUE"""),0)</f>
        <v>0</v>
      </c>
      <c r="M23" s="2">
        <f ca="1">IFERROR(__xludf.DUMMYFUNCTION("""COMPUTED_VALUE"""),0)</f>
        <v>0</v>
      </c>
      <c r="N23" s="2">
        <f ca="1">IFERROR(__xludf.DUMMYFUNCTION("""COMPUTED_VALUE"""),0)</f>
        <v>0</v>
      </c>
      <c r="O23" s="2">
        <f ca="1">IFERROR(__xludf.DUMMYFUNCTION("""COMPUTED_VALUE"""),0)</f>
        <v>0</v>
      </c>
      <c r="P23" s="2">
        <f ca="1">IFERROR(__xludf.DUMMYFUNCTION("""COMPUTED_VALUE"""),0)</f>
        <v>0</v>
      </c>
      <c r="Q23" s="2">
        <f ca="1">IFERROR(__xludf.DUMMYFUNCTION("""COMPUTED_VALUE"""),0)</f>
        <v>0</v>
      </c>
      <c r="R23" s="2">
        <f ca="1">IFERROR(__xludf.DUMMYFUNCTION("""COMPUTED_VALUE"""),2)</f>
        <v>2</v>
      </c>
      <c r="S23" s="2">
        <f ca="1">IFERROR(__xludf.DUMMYFUNCTION("""COMPUTED_VALUE"""),6)</f>
        <v>6</v>
      </c>
      <c r="T23" s="2">
        <f ca="1">IFERROR(__xludf.DUMMYFUNCTION("""COMPUTED_VALUE"""),9)</f>
        <v>9</v>
      </c>
      <c r="U23" s="2">
        <f ca="1">IFERROR(__xludf.DUMMYFUNCTION("""COMPUTED_VALUE"""),17)</f>
        <v>17</v>
      </c>
      <c r="V23" s="2">
        <f ca="1">IFERROR(__xludf.DUMMYFUNCTION("""COMPUTED_VALUE"""),20)</f>
        <v>20</v>
      </c>
      <c r="W23" s="2">
        <f ca="1">IFERROR(__xludf.DUMMYFUNCTION("""COMPUTED_VALUE"""),25)</f>
        <v>25</v>
      </c>
      <c r="X23" s="2">
        <f ca="1">IFERROR(__xludf.DUMMYFUNCTION("""COMPUTED_VALUE"""),30)</f>
        <v>30</v>
      </c>
      <c r="Y23" s="2">
        <f ca="1">IFERROR(__xludf.DUMMYFUNCTION("""COMPUTED_VALUE"""),32)</f>
        <v>32</v>
      </c>
      <c r="Z23" s="2">
        <f ca="1">IFERROR(__xludf.DUMMYFUNCTION("""COMPUTED_VALUE"""),43)</f>
        <v>43</v>
      </c>
      <c r="AA23" s="2">
        <f ca="1">IFERROR(__xludf.DUMMYFUNCTION("""COMPUTED_VALUE"""),46)</f>
        <v>46</v>
      </c>
      <c r="AB23" s="2">
        <f ca="1">IFERROR(__xludf.DUMMYFUNCTION("""COMPUTED_VALUE"""),54)</f>
        <v>54</v>
      </c>
      <c r="AC23" s="2">
        <f ca="1">IFERROR(__xludf.DUMMYFUNCTION("""COMPUTED_VALUE"""),60)</f>
        <v>60</v>
      </c>
      <c r="AD23" s="2">
        <f ca="1">IFERROR(__xludf.DUMMYFUNCTION("""COMPUTED_VALUE"""),71)</f>
        <v>71</v>
      </c>
      <c r="AE23" s="2">
        <f ca="1">IFERROR(__xludf.DUMMYFUNCTION("""COMPUTED_VALUE"""),79)</f>
        <v>79</v>
      </c>
      <c r="AF23" s="2">
        <f ca="1">IFERROR(__xludf.DUMMYFUNCTION("""COMPUTED_VALUE"""),89)</f>
        <v>89</v>
      </c>
      <c r="AG23" s="2">
        <f ca="1">IFERROR(__xludf.DUMMYFUNCTION("""COMPUTED_VALUE"""),102)</f>
        <v>102</v>
      </c>
      <c r="AH23" s="2">
        <f ca="1">IFERROR(__xludf.DUMMYFUNCTION("""COMPUTED_VALUE"""),118)</f>
        <v>118</v>
      </c>
      <c r="AI23" s="2">
        <f ca="1">IFERROR(__xludf.DUMMYFUNCTION("""COMPUTED_VALUE"""),134)</f>
        <v>134</v>
      </c>
      <c r="AJ23" s="2">
        <f ca="1">IFERROR(__xludf.DUMMYFUNCTION("""COMPUTED_VALUE"""),149)</f>
        <v>149</v>
      </c>
      <c r="AK23" s="2">
        <f ca="1">IFERROR(__xludf.DUMMYFUNCTION("""COMPUTED_VALUE"""),163)</f>
        <v>163</v>
      </c>
      <c r="AL23" s="2">
        <f ca="1">IFERROR(__xludf.DUMMYFUNCTION("""COMPUTED_VALUE"""),173)</f>
        <v>173</v>
      </c>
      <c r="AM23" s="2">
        <f ca="1">IFERROR(__xludf.DUMMYFUNCTION("""COMPUTED_VALUE"""),186)</f>
        <v>186</v>
      </c>
      <c r="AN23" s="2">
        <f ca="1">IFERROR(__xludf.DUMMYFUNCTION("""COMPUTED_VALUE"""),192)</f>
        <v>192</v>
      </c>
      <c r="AO23" s="2">
        <f ca="1">IFERROR(__xludf.DUMMYFUNCTION("""COMPUTED_VALUE"""),195)</f>
        <v>195</v>
      </c>
      <c r="AP23" s="2">
        <f ca="1">IFERROR(__xludf.DUMMYFUNCTION("""COMPUTED_VALUE"""),199)</f>
        <v>199</v>
      </c>
      <c r="AQ23" s="2">
        <f ca="1">IFERROR(__xludf.DUMMYFUNCTION("""COMPUTED_VALUE"""),207)</f>
        <v>207</v>
      </c>
      <c r="AR23" s="2">
        <f ca="1">IFERROR(__xludf.DUMMYFUNCTION("""COMPUTED_VALUE"""),208)</f>
        <v>208</v>
      </c>
      <c r="AS23" s="2">
        <f ca="1">IFERROR(__xludf.DUMMYFUNCTION("""COMPUTED_VALUE"""),216)</f>
        <v>216</v>
      </c>
      <c r="AT23" s="2">
        <f ca="1">IFERROR(__xludf.DUMMYFUNCTION("""COMPUTED_VALUE"""),216)</f>
        <v>216</v>
      </c>
      <c r="AU23" s="2">
        <f ca="1">IFERROR(__xludf.DUMMYFUNCTION("""COMPUTED_VALUE"""),223)</f>
        <v>223</v>
      </c>
    </row>
    <row r="24" spans="1:47" ht="12.5" x14ac:dyDescent="0.25">
      <c r="A24" s="2" t="str">
        <f ca="1">IFERROR(__xludf.DUMMYFUNCTION("""COMPUTED_VALUE"""),"Shandong")</f>
        <v>Shandong</v>
      </c>
      <c r="B24" s="2" t="str">
        <f ca="1">IFERROR(__xludf.DUMMYFUNCTION("""COMPUTED_VALUE"""),"Mainland China")</f>
        <v>Mainland China</v>
      </c>
      <c r="C24" s="2">
        <f ca="1">IFERROR(__xludf.DUMMYFUNCTION("""COMPUTED_VALUE"""),36.3427)</f>
        <v>36.342700000000001</v>
      </c>
      <c r="D24" s="2">
        <f ca="1">IFERROR(__xludf.DUMMYFUNCTION("""COMPUTED_VALUE"""),118.1498)</f>
        <v>118.1498</v>
      </c>
      <c r="E24" s="2">
        <f ca="1">IFERROR(__xludf.DUMMYFUNCTION("""COMPUTED_VALUE"""),0)</f>
        <v>0</v>
      </c>
      <c r="F24" s="2">
        <f ca="1">IFERROR(__xludf.DUMMYFUNCTION("""COMPUTED_VALUE"""),0)</f>
        <v>0</v>
      </c>
      <c r="G24" s="2">
        <f ca="1">IFERROR(__xludf.DUMMYFUNCTION("""COMPUTED_VALUE"""),0)</f>
        <v>0</v>
      </c>
      <c r="H24" s="2">
        <f ca="1">IFERROR(__xludf.DUMMYFUNCTION("""COMPUTED_VALUE"""),0)</f>
        <v>0</v>
      </c>
      <c r="I24" s="2">
        <f ca="1">IFERROR(__xludf.DUMMYFUNCTION("""COMPUTED_VALUE"""),0)</f>
        <v>0</v>
      </c>
      <c r="J24" s="2">
        <f ca="1">IFERROR(__xludf.DUMMYFUNCTION("""COMPUTED_VALUE"""),0)</f>
        <v>0</v>
      </c>
      <c r="K24" s="2">
        <f ca="1">IFERROR(__xludf.DUMMYFUNCTION("""COMPUTED_VALUE"""),0)</f>
        <v>0</v>
      </c>
      <c r="L24" s="2">
        <f ca="1">IFERROR(__xludf.DUMMYFUNCTION("""COMPUTED_VALUE"""),1)</f>
        <v>1</v>
      </c>
      <c r="M24" s="2">
        <f ca="1">IFERROR(__xludf.DUMMYFUNCTION("""COMPUTED_VALUE"""),1)</f>
        <v>1</v>
      </c>
      <c r="N24" s="2">
        <f ca="1">IFERROR(__xludf.DUMMYFUNCTION("""COMPUTED_VALUE"""),2)</f>
        <v>2</v>
      </c>
      <c r="O24" s="2">
        <f ca="1">IFERROR(__xludf.DUMMYFUNCTION("""COMPUTED_VALUE"""),3)</f>
        <v>3</v>
      </c>
      <c r="P24" s="2">
        <f ca="1">IFERROR(__xludf.DUMMYFUNCTION("""COMPUTED_VALUE"""),6)</f>
        <v>6</v>
      </c>
      <c r="Q24" s="2">
        <f ca="1">IFERROR(__xludf.DUMMYFUNCTION("""COMPUTED_VALUE"""),7)</f>
        <v>7</v>
      </c>
      <c r="R24" s="2">
        <f ca="1">IFERROR(__xludf.DUMMYFUNCTION("""COMPUTED_VALUE"""),11)</f>
        <v>11</v>
      </c>
      <c r="S24" s="2">
        <f ca="1">IFERROR(__xludf.DUMMYFUNCTION("""COMPUTED_VALUE"""),15)</f>
        <v>15</v>
      </c>
      <c r="T24" s="2">
        <f ca="1">IFERROR(__xludf.DUMMYFUNCTION("""COMPUTED_VALUE"""),27)</f>
        <v>27</v>
      </c>
      <c r="U24" s="2">
        <f ca="1">IFERROR(__xludf.DUMMYFUNCTION("""COMPUTED_VALUE"""),37)</f>
        <v>37</v>
      </c>
      <c r="V24" s="2">
        <f ca="1">IFERROR(__xludf.DUMMYFUNCTION("""COMPUTED_VALUE"""),44)</f>
        <v>44</v>
      </c>
      <c r="W24" s="2">
        <f ca="1">IFERROR(__xludf.DUMMYFUNCTION("""COMPUTED_VALUE"""),63)</f>
        <v>63</v>
      </c>
      <c r="X24" s="2">
        <f ca="1">IFERROR(__xludf.DUMMYFUNCTION("""COMPUTED_VALUE"""),66)</f>
        <v>66</v>
      </c>
      <c r="Y24" s="2">
        <f ca="1">IFERROR(__xludf.DUMMYFUNCTION("""COMPUTED_VALUE"""),80)</f>
        <v>80</v>
      </c>
      <c r="Z24" s="2">
        <f ca="1">IFERROR(__xludf.DUMMYFUNCTION("""COMPUTED_VALUE"""),92)</f>
        <v>92</v>
      </c>
      <c r="AA24" s="2">
        <f ca="1">IFERROR(__xludf.DUMMYFUNCTION("""COMPUTED_VALUE"""),105)</f>
        <v>105</v>
      </c>
      <c r="AB24" s="2">
        <f ca="1">IFERROR(__xludf.DUMMYFUNCTION("""COMPUTED_VALUE"""),136)</f>
        <v>136</v>
      </c>
      <c r="AC24" s="2">
        <f ca="1">IFERROR(__xludf.DUMMYFUNCTION("""COMPUTED_VALUE"""),156)</f>
        <v>156</v>
      </c>
      <c r="AD24" s="2">
        <f ca="1">IFERROR(__xludf.DUMMYFUNCTION("""COMPUTED_VALUE"""),173)</f>
        <v>173</v>
      </c>
      <c r="AE24" s="2">
        <f ca="1">IFERROR(__xludf.DUMMYFUNCTION("""COMPUTED_VALUE"""),191)</f>
        <v>191</v>
      </c>
      <c r="AF24" s="2">
        <f ca="1">IFERROR(__xludf.DUMMYFUNCTION("""COMPUTED_VALUE"""),211)</f>
        <v>211</v>
      </c>
      <c r="AG24" s="2">
        <f ca="1">IFERROR(__xludf.DUMMYFUNCTION("""COMPUTED_VALUE"""),231)</f>
        <v>231</v>
      </c>
      <c r="AH24" s="2">
        <f ca="1">IFERROR(__xludf.DUMMYFUNCTION("""COMPUTED_VALUE"""),254)</f>
        <v>254</v>
      </c>
      <c r="AI24" s="2">
        <f ca="1">IFERROR(__xludf.DUMMYFUNCTION("""COMPUTED_VALUE"""),281)</f>
        <v>281</v>
      </c>
      <c r="AJ24" s="2">
        <f ca="1">IFERROR(__xludf.DUMMYFUNCTION("""COMPUTED_VALUE"""),302)</f>
        <v>302</v>
      </c>
      <c r="AK24" s="2">
        <f ca="1">IFERROR(__xludf.DUMMYFUNCTION("""COMPUTED_VALUE"""),321)</f>
        <v>321</v>
      </c>
      <c r="AL24" s="2">
        <f ca="1">IFERROR(__xludf.DUMMYFUNCTION("""COMPUTED_VALUE"""),343)</f>
        <v>343</v>
      </c>
      <c r="AM24" s="2">
        <f ca="1">IFERROR(__xludf.DUMMYFUNCTION("""COMPUTED_VALUE"""),355)</f>
        <v>355</v>
      </c>
      <c r="AN24" s="2">
        <f ca="1">IFERROR(__xludf.DUMMYFUNCTION("""COMPUTED_VALUE"""),377)</f>
        <v>377</v>
      </c>
      <c r="AO24" s="2">
        <f ca="1">IFERROR(__xludf.DUMMYFUNCTION("""COMPUTED_VALUE"""),387)</f>
        <v>387</v>
      </c>
      <c r="AP24" s="2">
        <f ca="1">IFERROR(__xludf.DUMMYFUNCTION("""COMPUTED_VALUE"""),405)</f>
        <v>405</v>
      </c>
      <c r="AQ24" s="2">
        <f ca="1">IFERROR(__xludf.DUMMYFUNCTION("""COMPUTED_VALUE"""),421)</f>
        <v>421</v>
      </c>
      <c r="AR24" s="2">
        <f ca="1">IFERROR(__xludf.DUMMYFUNCTION("""COMPUTED_VALUE"""),443)</f>
        <v>443</v>
      </c>
      <c r="AS24" s="2">
        <f ca="1">IFERROR(__xludf.DUMMYFUNCTION("""COMPUTED_VALUE"""),460)</f>
        <v>460</v>
      </c>
      <c r="AT24" s="2">
        <f ca="1">IFERROR(__xludf.DUMMYFUNCTION("""COMPUTED_VALUE"""),511)</f>
        <v>511</v>
      </c>
      <c r="AU24" s="2">
        <f ca="1">IFERROR(__xludf.DUMMYFUNCTION("""COMPUTED_VALUE"""),516)</f>
        <v>516</v>
      </c>
    </row>
    <row r="25" spans="1:47" ht="12.5" x14ac:dyDescent="0.25">
      <c r="A25" s="2" t="str">
        <f ca="1">IFERROR(__xludf.DUMMYFUNCTION("""COMPUTED_VALUE"""),"Shanghai")</f>
        <v>Shanghai</v>
      </c>
      <c r="B25" s="2" t="str">
        <f ca="1">IFERROR(__xludf.DUMMYFUNCTION("""COMPUTED_VALUE"""),"Mainland China")</f>
        <v>Mainland China</v>
      </c>
      <c r="C25" s="2">
        <f ca="1">IFERROR(__xludf.DUMMYFUNCTION("""COMPUTED_VALUE"""),31.202)</f>
        <v>31.202000000000002</v>
      </c>
      <c r="D25" s="2">
        <f ca="1">IFERROR(__xludf.DUMMYFUNCTION("""COMPUTED_VALUE"""),121.4491)</f>
        <v>121.4491</v>
      </c>
      <c r="E25" s="2">
        <f ca="1">IFERROR(__xludf.DUMMYFUNCTION("""COMPUTED_VALUE"""),0)</f>
        <v>0</v>
      </c>
      <c r="F25" s="2">
        <f ca="1">IFERROR(__xludf.DUMMYFUNCTION("""COMPUTED_VALUE"""),0)</f>
        <v>0</v>
      </c>
      <c r="G25" s="2">
        <f ca="1">IFERROR(__xludf.DUMMYFUNCTION("""COMPUTED_VALUE"""),1)</f>
        <v>1</v>
      </c>
      <c r="H25" s="2">
        <f ca="1">IFERROR(__xludf.DUMMYFUNCTION("""COMPUTED_VALUE"""),1)</f>
        <v>1</v>
      </c>
      <c r="I25" s="2">
        <f ca="1">IFERROR(__xludf.DUMMYFUNCTION("""COMPUTED_VALUE"""),1)</f>
        <v>1</v>
      </c>
      <c r="J25" s="2">
        <f ca="1">IFERROR(__xludf.DUMMYFUNCTION("""COMPUTED_VALUE"""),3)</f>
        <v>3</v>
      </c>
      <c r="K25" s="2">
        <f ca="1">IFERROR(__xludf.DUMMYFUNCTION("""COMPUTED_VALUE"""),4)</f>
        <v>4</v>
      </c>
      <c r="L25" s="2">
        <f ca="1">IFERROR(__xludf.DUMMYFUNCTION("""COMPUTED_VALUE"""),5)</f>
        <v>5</v>
      </c>
      <c r="M25" s="2">
        <f ca="1">IFERROR(__xludf.DUMMYFUNCTION("""COMPUTED_VALUE"""),5)</f>
        <v>5</v>
      </c>
      <c r="N25" s="2">
        <f ca="1">IFERROR(__xludf.DUMMYFUNCTION("""COMPUTED_VALUE"""),9)</f>
        <v>9</v>
      </c>
      <c r="O25" s="2">
        <f ca="1">IFERROR(__xludf.DUMMYFUNCTION("""COMPUTED_VALUE"""),10)</f>
        <v>10</v>
      </c>
      <c r="P25" s="2">
        <f ca="1">IFERROR(__xludf.DUMMYFUNCTION("""COMPUTED_VALUE"""),10)</f>
        <v>10</v>
      </c>
      <c r="Q25" s="2">
        <f ca="1">IFERROR(__xludf.DUMMYFUNCTION("""COMPUTED_VALUE"""),10)</f>
        <v>10</v>
      </c>
      <c r="R25" s="2">
        <f ca="1">IFERROR(__xludf.DUMMYFUNCTION("""COMPUTED_VALUE"""),12)</f>
        <v>12</v>
      </c>
      <c r="S25" s="2">
        <f ca="1">IFERROR(__xludf.DUMMYFUNCTION("""COMPUTED_VALUE"""),15)</f>
        <v>15</v>
      </c>
      <c r="T25" s="2">
        <f ca="1">IFERROR(__xludf.DUMMYFUNCTION("""COMPUTED_VALUE"""),25)</f>
        <v>25</v>
      </c>
      <c r="U25" s="2">
        <f ca="1">IFERROR(__xludf.DUMMYFUNCTION("""COMPUTED_VALUE"""),30)</f>
        <v>30</v>
      </c>
      <c r="V25" s="2">
        <f ca="1">IFERROR(__xludf.DUMMYFUNCTION("""COMPUTED_VALUE"""),41)</f>
        <v>41</v>
      </c>
      <c r="W25" s="2">
        <f ca="1">IFERROR(__xludf.DUMMYFUNCTION("""COMPUTED_VALUE"""),44)</f>
        <v>44</v>
      </c>
      <c r="X25" s="2">
        <f ca="1">IFERROR(__xludf.DUMMYFUNCTION("""COMPUTED_VALUE"""),48)</f>
        <v>48</v>
      </c>
      <c r="Y25" s="2">
        <f ca="1">IFERROR(__xludf.DUMMYFUNCTION("""COMPUTED_VALUE"""),52)</f>
        <v>52</v>
      </c>
      <c r="Z25" s="2">
        <f ca="1">IFERROR(__xludf.DUMMYFUNCTION("""COMPUTED_VALUE"""),57)</f>
        <v>57</v>
      </c>
      <c r="AA25" s="2">
        <f ca="1">IFERROR(__xludf.DUMMYFUNCTION("""COMPUTED_VALUE"""),62)</f>
        <v>62</v>
      </c>
      <c r="AB25" s="2">
        <f ca="1">IFERROR(__xludf.DUMMYFUNCTION("""COMPUTED_VALUE"""),90)</f>
        <v>90</v>
      </c>
      <c r="AC25" s="2">
        <f ca="1">IFERROR(__xludf.DUMMYFUNCTION("""COMPUTED_VALUE"""),124)</f>
        <v>124</v>
      </c>
      <c r="AD25" s="2">
        <f ca="1">IFERROR(__xludf.DUMMYFUNCTION("""COMPUTED_VALUE"""),140)</f>
        <v>140</v>
      </c>
      <c r="AE25" s="2">
        <f ca="1">IFERROR(__xludf.DUMMYFUNCTION("""COMPUTED_VALUE"""),161)</f>
        <v>161</v>
      </c>
      <c r="AF25" s="2">
        <f ca="1">IFERROR(__xludf.DUMMYFUNCTION("""COMPUTED_VALUE"""),177)</f>
        <v>177</v>
      </c>
      <c r="AG25" s="2">
        <f ca="1">IFERROR(__xludf.DUMMYFUNCTION("""COMPUTED_VALUE"""),186)</f>
        <v>186</v>
      </c>
      <c r="AH25" s="2">
        <f ca="1">IFERROR(__xludf.DUMMYFUNCTION("""COMPUTED_VALUE"""),199)</f>
        <v>199</v>
      </c>
      <c r="AI25" s="2">
        <f ca="1">IFERROR(__xludf.DUMMYFUNCTION("""COMPUTED_VALUE"""),211)</f>
        <v>211</v>
      </c>
      <c r="AJ25" s="2">
        <f ca="1">IFERROR(__xludf.DUMMYFUNCTION("""COMPUTED_VALUE"""),227)</f>
        <v>227</v>
      </c>
      <c r="AK25" s="2">
        <f ca="1">IFERROR(__xludf.DUMMYFUNCTION("""COMPUTED_VALUE"""),249)</f>
        <v>249</v>
      </c>
      <c r="AL25" s="2">
        <f ca="1">IFERROR(__xludf.DUMMYFUNCTION("""COMPUTED_VALUE"""),261)</f>
        <v>261</v>
      </c>
      <c r="AM25" s="2">
        <f ca="1">IFERROR(__xludf.DUMMYFUNCTION("""COMPUTED_VALUE"""),268)</f>
        <v>268</v>
      </c>
      <c r="AN25" s="2">
        <f ca="1">IFERROR(__xludf.DUMMYFUNCTION("""COMPUTED_VALUE"""),272)</f>
        <v>272</v>
      </c>
      <c r="AO25" s="2">
        <f ca="1">IFERROR(__xludf.DUMMYFUNCTION("""COMPUTED_VALUE"""),276)</f>
        <v>276</v>
      </c>
      <c r="AP25" s="2">
        <f ca="1">IFERROR(__xludf.DUMMYFUNCTION("""COMPUTED_VALUE"""),279)</f>
        <v>279</v>
      </c>
      <c r="AQ25" s="2">
        <f ca="1">IFERROR(__xludf.DUMMYFUNCTION("""COMPUTED_VALUE"""),287)</f>
        <v>287</v>
      </c>
      <c r="AR25" s="2">
        <f ca="1">IFERROR(__xludf.DUMMYFUNCTION("""COMPUTED_VALUE"""),290)</f>
        <v>290</v>
      </c>
      <c r="AS25" s="2">
        <f ca="1">IFERROR(__xludf.DUMMYFUNCTION("""COMPUTED_VALUE"""),292)</f>
        <v>292</v>
      </c>
      <c r="AT25" s="2">
        <f ca="1">IFERROR(__xludf.DUMMYFUNCTION("""COMPUTED_VALUE"""),294)</f>
        <v>294</v>
      </c>
      <c r="AU25" s="2">
        <f ca="1">IFERROR(__xludf.DUMMYFUNCTION("""COMPUTED_VALUE"""),298)</f>
        <v>298</v>
      </c>
    </row>
    <row r="26" spans="1:47" ht="12.5" x14ac:dyDescent="0.25">
      <c r="A26" s="2" t="str">
        <f ca="1">IFERROR(__xludf.DUMMYFUNCTION("""COMPUTED_VALUE"""),"Shanxi")</f>
        <v>Shanxi</v>
      </c>
      <c r="B26" s="2" t="str">
        <f ca="1">IFERROR(__xludf.DUMMYFUNCTION("""COMPUTED_VALUE"""),"Mainland China")</f>
        <v>Mainland China</v>
      </c>
      <c r="C26" s="2">
        <f ca="1">IFERROR(__xludf.DUMMYFUNCTION("""COMPUTED_VALUE"""),37.5777)</f>
        <v>37.5777</v>
      </c>
      <c r="D26" s="2">
        <f ca="1">IFERROR(__xludf.DUMMYFUNCTION("""COMPUTED_VALUE"""),112.2922)</f>
        <v>112.29219999999999</v>
      </c>
      <c r="E26" s="2">
        <f ca="1">IFERROR(__xludf.DUMMYFUNCTION("""COMPUTED_VALUE"""),0)</f>
        <v>0</v>
      </c>
      <c r="F26" s="2">
        <f ca="1">IFERROR(__xludf.DUMMYFUNCTION("""COMPUTED_VALUE"""),0)</f>
        <v>0</v>
      </c>
      <c r="G26" s="2">
        <f ca="1">IFERROR(__xludf.DUMMYFUNCTION("""COMPUTED_VALUE"""),0)</f>
        <v>0</v>
      </c>
      <c r="H26" s="2">
        <f ca="1">IFERROR(__xludf.DUMMYFUNCTION("""COMPUTED_VALUE"""),0)</f>
        <v>0</v>
      </c>
      <c r="I26" s="2">
        <f ca="1">IFERROR(__xludf.DUMMYFUNCTION("""COMPUTED_VALUE"""),0)</f>
        <v>0</v>
      </c>
      <c r="J26" s="2">
        <f ca="1">IFERROR(__xludf.DUMMYFUNCTION("""COMPUTED_VALUE"""),0)</f>
        <v>0</v>
      </c>
      <c r="K26" s="2">
        <f ca="1">IFERROR(__xludf.DUMMYFUNCTION("""COMPUTED_VALUE"""),0)</f>
        <v>0</v>
      </c>
      <c r="L26" s="2">
        <f ca="1">IFERROR(__xludf.DUMMYFUNCTION("""COMPUTED_VALUE"""),1)</f>
        <v>1</v>
      </c>
      <c r="M26" s="2">
        <f ca="1">IFERROR(__xludf.DUMMYFUNCTION("""COMPUTED_VALUE"""),1)</f>
        <v>1</v>
      </c>
      <c r="N26" s="2">
        <f ca="1">IFERROR(__xludf.DUMMYFUNCTION("""COMPUTED_VALUE"""),1)</f>
        <v>1</v>
      </c>
      <c r="O26" s="2">
        <f ca="1">IFERROR(__xludf.DUMMYFUNCTION("""COMPUTED_VALUE"""),1)</f>
        <v>1</v>
      </c>
      <c r="P26" s="2">
        <f ca="1">IFERROR(__xludf.DUMMYFUNCTION("""COMPUTED_VALUE"""),3)</f>
        <v>3</v>
      </c>
      <c r="Q26" s="2">
        <f ca="1">IFERROR(__xludf.DUMMYFUNCTION("""COMPUTED_VALUE"""),2)</f>
        <v>2</v>
      </c>
      <c r="R26" s="2">
        <f ca="1">IFERROR(__xludf.DUMMYFUNCTION("""COMPUTED_VALUE"""),4)</f>
        <v>4</v>
      </c>
      <c r="S26" s="2">
        <f ca="1">IFERROR(__xludf.DUMMYFUNCTION("""COMPUTED_VALUE"""),5)</f>
        <v>5</v>
      </c>
      <c r="T26" s="2">
        <f ca="1">IFERROR(__xludf.DUMMYFUNCTION("""COMPUTED_VALUE"""),12)</f>
        <v>12</v>
      </c>
      <c r="U26" s="2">
        <f ca="1">IFERROR(__xludf.DUMMYFUNCTION("""COMPUTED_VALUE"""),15)</f>
        <v>15</v>
      </c>
      <c r="V26" s="2">
        <f ca="1">IFERROR(__xludf.DUMMYFUNCTION("""COMPUTED_VALUE"""),21)</f>
        <v>21</v>
      </c>
      <c r="W26" s="2">
        <f ca="1">IFERROR(__xludf.DUMMYFUNCTION("""COMPUTED_VALUE"""),25)</f>
        <v>25</v>
      </c>
      <c r="X26" s="2">
        <f ca="1">IFERROR(__xludf.DUMMYFUNCTION("""COMPUTED_VALUE"""),25)</f>
        <v>25</v>
      </c>
      <c r="Y26" s="2">
        <f ca="1">IFERROR(__xludf.DUMMYFUNCTION("""COMPUTED_VALUE"""),30)</f>
        <v>30</v>
      </c>
      <c r="Z26" s="2">
        <f ca="1">IFERROR(__xludf.DUMMYFUNCTION("""COMPUTED_VALUE"""),33)</f>
        <v>33</v>
      </c>
      <c r="AA26" s="2">
        <f ca="1">IFERROR(__xludf.DUMMYFUNCTION("""COMPUTED_VALUE"""),36)</f>
        <v>36</v>
      </c>
      <c r="AB26" s="2">
        <f ca="1">IFERROR(__xludf.DUMMYFUNCTION("""COMPUTED_VALUE"""),38)</f>
        <v>38</v>
      </c>
      <c r="AC26" s="2">
        <f ca="1">IFERROR(__xludf.DUMMYFUNCTION("""COMPUTED_VALUE"""),46)</f>
        <v>46</v>
      </c>
      <c r="AD26" s="2">
        <f ca="1">IFERROR(__xludf.DUMMYFUNCTION("""COMPUTED_VALUE"""),50)</f>
        <v>50</v>
      </c>
      <c r="AE26" s="2">
        <f ca="1">IFERROR(__xludf.DUMMYFUNCTION("""COMPUTED_VALUE"""),53)</f>
        <v>53</v>
      </c>
      <c r="AF26" s="2">
        <f ca="1">IFERROR(__xludf.DUMMYFUNCTION("""COMPUTED_VALUE"""),61)</f>
        <v>61</v>
      </c>
      <c r="AG26" s="2">
        <f ca="1">IFERROR(__xludf.DUMMYFUNCTION("""COMPUTED_VALUE"""),68)</f>
        <v>68</v>
      </c>
      <c r="AH26" s="2">
        <f ca="1">IFERROR(__xludf.DUMMYFUNCTION("""COMPUTED_VALUE"""),76)</f>
        <v>76</v>
      </c>
      <c r="AI26" s="2">
        <f ca="1">IFERROR(__xludf.DUMMYFUNCTION("""COMPUTED_VALUE"""),78)</f>
        <v>78</v>
      </c>
      <c r="AJ26" s="2">
        <f ca="1">IFERROR(__xludf.DUMMYFUNCTION("""COMPUTED_VALUE"""),81)</f>
        <v>81</v>
      </c>
      <c r="AK26" s="2">
        <f ca="1">IFERROR(__xludf.DUMMYFUNCTION("""COMPUTED_VALUE"""),88)</f>
        <v>88</v>
      </c>
      <c r="AL26" s="2">
        <f ca="1">IFERROR(__xludf.DUMMYFUNCTION("""COMPUTED_VALUE"""),94)</f>
        <v>94</v>
      </c>
      <c r="AM26" s="2">
        <f ca="1">IFERROR(__xludf.DUMMYFUNCTION("""COMPUTED_VALUE"""),98)</f>
        <v>98</v>
      </c>
      <c r="AN26" s="2">
        <f ca="1">IFERROR(__xludf.DUMMYFUNCTION("""COMPUTED_VALUE"""),104)</f>
        <v>104</v>
      </c>
      <c r="AO26" s="2">
        <f ca="1">IFERROR(__xludf.DUMMYFUNCTION("""COMPUTED_VALUE"""),107)</f>
        <v>107</v>
      </c>
      <c r="AP26" s="2">
        <f ca="1">IFERROR(__xludf.DUMMYFUNCTION("""COMPUTED_VALUE"""),112)</f>
        <v>112</v>
      </c>
      <c r="AQ26" s="2">
        <f ca="1">IFERROR(__xludf.DUMMYFUNCTION("""COMPUTED_VALUE"""),114)</f>
        <v>114</v>
      </c>
      <c r="AR26" s="2">
        <f ca="1">IFERROR(__xludf.DUMMYFUNCTION("""COMPUTED_VALUE"""),116)</f>
        <v>116</v>
      </c>
      <c r="AS26" s="2">
        <f ca="1">IFERROR(__xludf.DUMMYFUNCTION("""COMPUTED_VALUE"""),119)</f>
        <v>119</v>
      </c>
      <c r="AT26" s="2">
        <f ca="1">IFERROR(__xludf.DUMMYFUNCTION("""COMPUTED_VALUE"""),124)</f>
        <v>124</v>
      </c>
      <c r="AU26" s="2">
        <f ca="1">IFERROR(__xludf.DUMMYFUNCTION("""COMPUTED_VALUE"""),124)</f>
        <v>124</v>
      </c>
    </row>
    <row r="27" spans="1:47" ht="12.5" x14ac:dyDescent="0.25">
      <c r="A27" s="2" t="str">
        <f ca="1">IFERROR(__xludf.DUMMYFUNCTION("""COMPUTED_VALUE"""),"Sichuan")</f>
        <v>Sichuan</v>
      </c>
      <c r="B27" s="2" t="str">
        <f ca="1">IFERROR(__xludf.DUMMYFUNCTION("""COMPUTED_VALUE"""),"Mainland China")</f>
        <v>Mainland China</v>
      </c>
      <c r="C27" s="2">
        <f ca="1">IFERROR(__xludf.DUMMYFUNCTION("""COMPUTED_VALUE"""),30.6171)</f>
        <v>30.617100000000001</v>
      </c>
      <c r="D27" s="2">
        <f ca="1">IFERROR(__xludf.DUMMYFUNCTION("""COMPUTED_VALUE"""),102.7103)</f>
        <v>102.7103</v>
      </c>
      <c r="E27" s="2">
        <f ca="1">IFERROR(__xludf.DUMMYFUNCTION("""COMPUTED_VALUE"""),0)</f>
        <v>0</v>
      </c>
      <c r="F27" s="2">
        <f ca="1">IFERROR(__xludf.DUMMYFUNCTION("""COMPUTED_VALUE"""),0)</f>
        <v>0</v>
      </c>
      <c r="G27" s="2">
        <f ca="1">IFERROR(__xludf.DUMMYFUNCTION("""COMPUTED_VALUE"""),0)</f>
        <v>0</v>
      </c>
      <c r="H27" s="2">
        <f ca="1">IFERROR(__xludf.DUMMYFUNCTION("""COMPUTED_VALUE"""),0)</f>
        <v>0</v>
      </c>
      <c r="I27" s="2">
        <f ca="1">IFERROR(__xludf.DUMMYFUNCTION("""COMPUTED_VALUE"""),0)</f>
        <v>0</v>
      </c>
      <c r="J27" s="2">
        <f ca="1">IFERROR(__xludf.DUMMYFUNCTION("""COMPUTED_VALUE"""),0)</f>
        <v>0</v>
      </c>
      <c r="K27" s="2">
        <f ca="1">IFERROR(__xludf.DUMMYFUNCTION("""COMPUTED_VALUE"""),0)</f>
        <v>0</v>
      </c>
      <c r="L27" s="2">
        <f ca="1">IFERROR(__xludf.DUMMYFUNCTION("""COMPUTED_VALUE"""),1)</f>
        <v>1</v>
      </c>
      <c r="M27" s="2">
        <f ca="1">IFERROR(__xludf.DUMMYFUNCTION("""COMPUTED_VALUE"""),1)</f>
        <v>1</v>
      </c>
      <c r="N27" s="2">
        <f ca="1">IFERROR(__xludf.DUMMYFUNCTION("""COMPUTED_VALUE"""),1)</f>
        <v>1</v>
      </c>
      <c r="O27" s="2">
        <f ca="1">IFERROR(__xludf.DUMMYFUNCTION("""COMPUTED_VALUE"""),3)</f>
        <v>3</v>
      </c>
      <c r="P27" s="2">
        <f ca="1">IFERROR(__xludf.DUMMYFUNCTION("""COMPUTED_VALUE"""),11)</f>
        <v>11</v>
      </c>
      <c r="Q27" s="2">
        <f ca="1">IFERROR(__xludf.DUMMYFUNCTION("""COMPUTED_VALUE"""),14)</f>
        <v>14</v>
      </c>
      <c r="R27" s="2">
        <f ca="1">IFERROR(__xludf.DUMMYFUNCTION("""COMPUTED_VALUE"""),14)</f>
        <v>14</v>
      </c>
      <c r="S27" s="2">
        <f ca="1">IFERROR(__xludf.DUMMYFUNCTION("""COMPUTED_VALUE"""),24)</f>
        <v>24</v>
      </c>
      <c r="T27" s="2">
        <f ca="1">IFERROR(__xludf.DUMMYFUNCTION("""COMPUTED_VALUE"""),31)</f>
        <v>31</v>
      </c>
      <c r="U27" s="2">
        <f ca="1">IFERROR(__xludf.DUMMYFUNCTION("""COMPUTED_VALUE"""),42)</f>
        <v>42</v>
      </c>
      <c r="V27" s="2">
        <f ca="1">IFERROR(__xludf.DUMMYFUNCTION("""COMPUTED_VALUE"""),60)</f>
        <v>60</v>
      </c>
      <c r="W27" s="2">
        <f ca="1">IFERROR(__xludf.DUMMYFUNCTION("""COMPUTED_VALUE"""),71)</f>
        <v>71</v>
      </c>
      <c r="X27" s="2">
        <f ca="1">IFERROR(__xludf.DUMMYFUNCTION("""COMPUTED_VALUE"""),80)</f>
        <v>80</v>
      </c>
      <c r="Y27" s="2">
        <f ca="1">IFERROR(__xludf.DUMMYFUNCTION("""COMPUTED_VALUE"""),85)</f>
        <v>85</v>
      </c>
      <c r="Z27" s="2">
        <f ca="1">IFERROR(__xludf.DUMMYFUNCTION("""COMPUTED_VALUE"""),92)</f>
        <v>92</v>
      </c>
      <c r="AA27" s="2">
        <f ca="1">IFERROR(__xludf.DUMMYFUNCTION("""COMPUTED_VALUE"""),104)</f>
        <v>104</v>
      </c>
      <c r="AB27" s="2">
        <f ca="1">IFERROR(__xludf.DUMMYFUNCTION("""COMPUTED_VALUE"""),114)</f>
        <v>114</v>
      </c>
      <c r="AC27" s="2">
        <f ca="1">IFERROR(__xludf.DUMMYFUNCTION("""COMPUTED_VALUE"""),119)</f>
        <v>119</v>
      </c>
      <c r="AD27" s="2">
        <f ca="1">IFERROR(__xludf.DUMMYFUNCTION("""COMPUTED_VALUE"""),131)</f>
        <v>131</v>
      </c>
      <c r="AE27" s="2">
        <f ca="1">IFERROR(__xludf.DUMMYFUNCTION("""COMPUTED_VALUE"""),156)</f>
        <v>156</v>
      </c>
      <c r="AF27" s="2">
        <f ca="1">IFERROR(__xludf.DUMMYFUNCTION("""COMPUTED_VALUE"""),169)</f>
        <v>169</v>
      </c>
      <c r="AG27" s="2">
        <f ca="1">IFERROR(__xludf.DUMMYFUNCTION("""COMPUTED_VALUE"""),188)</f>
        <v>188</v>
      </c>
      <c r="AH27" s="2">
        <f ca="1">IFERROR(__xludf.DUMMYFUNCTION("""COMPUTED_VALUE"""),217)</f>
        <v>217</v>
      </c>
      <c r="AI27" s="2">
        <f ca="1">IFERROR(__xludf.DUMMYFUNCTION("""COMPUTED_VALUE"""),231)</f>
        <v>231</v>
      </c>
      <c r="AJ27" s="2">
        <f ca="1">IFERROR(__xludf.DUMMYFUNCTION("""COMPUTED_VALUE"""),250)</f>
        <v>250</v>
      </c>
      <c r="AK27" s="2">
        <f ca="1">IFERROR(__xludf.DUMMYFUNCTION("""COMPUTED_VALUE"""),261)</f>
        <v>261</v>
      </c>
      <c r="AL27" s="2">
        <f ca="1">IFERROR(__xludf.DUMMYFUNCTION("""COMPUTED_VALUE"""),276)</f>
        <v>276</v>
      </c>
      <c r="AM27" s="2">
        <f ca="1">IFERROR(__xludf.DUMMYFUNCTION("""COMPUTED_VALUE"""),289)</f>
        <v>289</v>
      </c>
      <c r="AN27" s="2">
        <f ca="1">IFERROR(__xludf.DUMMYFUNCTION("""COMPUTED_VALUE"""),307)</f>
        <v>307</v>
      </c>
      <c r="AO27" s="2">
        <f ca="1">IFERROR(__xludf.DUMMYFUNCTION("""COMPUTED_VALUE"""),321)</f>
        <v>321</v>
      </c>
      <c r="AP27" s="2">
        <f ca="1">IFERROR(__xludf.DUMMYFUNCTION("""COMPUTED_VALUE"""),338)</f>
        <v>338</v>
      </c>
      <c r="AQ27" s="2">
        <f ca="1">IFERROR(__xludf.DUMMYFUNCTION("""COMPUTED_VALUE"""),351)</f>
        <v>351</v>
      </c>
      <c r="AR27" s="2">
        <f ca="1">IFERROR(__xludf.DUMMYFUNCTION("""COMPUTED_VALUE"""),365)</f>
        <v>365</v>
      </c>
      <c r="AS27" s="2">
        <f ca="1">IFERROR(__xludf.DUMMYFUNCTION("""COMPUTED_VALUE"""),386)</f>
        <v>386</v>
      </c>
      <c r="AT27" s="2">
        <f ca="1">IFERROR(__xludf.DUMMYFUNCTION("""COMPUTED_VALUE"""),394)</f>
        <v>394</v>
      </c>
      <c r="AU27" s="2">
        <f ca="1">IFERROR(__xludf.DUMMYFUNCTION("""COMPUTED_VALUE"""),406)</f>
        <v>406</v>
      </c>
    </row>
    <row r="28" spans="1:47" ht="12.5" x14ac:dyDescent="0.25">
      <c r="A28" s="2" t="str">
        <f ca="1">IFERROR(__xludf.DUMMYFUNCTION("""COMPUTED_VALUE"""),"Tianjin")</f>
        <v>Tianjin</v>
      </c>
      <c r="B28" s="2" t="str">
        <f ca="1">IFERROR(__xludf.DUMMYFUNCTION("""COMPUTED_VALUE"""),"Mainland China")</f>
        <v>Mainland China</v>
      </c>
      <c r="C28" s="2">
        <f ca="1">IFERROR(__xludf.DUMMYFUNCTION("""COMPUTED_VALUE"""),39.3054)</f>
        <v>39.305399999999999</v>
      </c>
      <c r="D28" s="2">
        <f ca="1">IFERROR(__xludf.DUMMYFUNCTION("""COMPUTED_VALUE"""),117.323)</f>
        <v>117.32299999999999</v>
      </c>
      <c r="E28" s="2">
        <f ca="1">IFERROR(__xludf.DUMMYFUNCTION("""COMPUTED_VALUE"""),0)</f>
        <v>0</v>
      </c>
      <c r="F28" s="2">
        <f ca="1">IFERROR(__xludf.DUMMYFUNCTION("""COMPUTED_VALUE"""),0)</f>
        <v>0</v>
      </c>
      <c r="G28" s="2">
        <f ca="1">IFERROR(__xludf.DUMMYFUNCTION("""COMPUTED_VALUE"""),0)</f>
        <v>0</v>
      </c>
      <c r="H28" s="2">
        <f ca="1">IFERROR(__xludf.DUMMYFUNCTION("""COMPUTED_VALUE"""),0)</f>
        <v>0</v>
      </c>
      <c r="I28" s="2">
        <f ca="1">IFERROR(__xludf.DUMMYFUNCTION("""COMPUTED_VALUE"""),0)</f>
        <v>0</v>
      </c>
      <c r="J28" s="2">
        <f ca="1">IFERROR(__xludf.DUMMYFUNCTION("""COMPUTED_VALUE"""),0)</f>
        <v>0</v>
      </c>
      <c r="K28" s="2">
        <f ca="1">IFERROR(__xludf.DUMMYFUNCTION("""COMPUTED_VALUE"""),0)</f>
        <v>0</v>
      </c>
      <c r="L28" s="2">
        <f ca="1">IFERROR(__xludf.DUMMYFUNCTION("""COMPUTED_VALUE"""),0)</f>
        <v>0</v>
      </c>
      <c r="M28" s="2">
        <f ca="1">IFERROR(__xludf.DUMMYFUNCTION("""COMPUTED_VALUE"""),0)</f>
        <v>0</v>
      </c>
      <c r="N28" s="2">
        <f ca="1">IFERROR(__xludf.DUMMYFUNCTION("""COMPUTED_VALUE"""),0)</f>
        <v>0</v>
      </c>
      <c r="O28" s="2">
        <f ca="1">IFERROR(__xludf.DUMMYFUNCTION("""COMPUTED_VALUE"""),0)</f>
        <v>0</v>
      </c>
      <c r="P28" s="2">
        <f ca="1">IFERROR(__xludf.DUMMYFUNCTION("""COMPUTED_VALUE"""),1)</f>
        <v>1</v>
      </c>
      <c r="Q28" s="2">
        <f ca="1">IFERROR(__xludf.DUMMYFUNCTION("""COMPUTED_VALUE"""),1)</f>
        <v>1</v>
      </c>
      <c r="R28" s="2">
        <f ca="1">IFERROR(__xludf.DUMMYFUNCTION("""COMPUTED_VALUE"""),2)</f>
        <v>2</v>
      </c>
      <c r="S28" s="2">
        <f ca="1">IFERROR(__xludf.DUMMYFUNCTION("""COMPUTED_VALUE"""),2)</f>
        <v>2</v>
      </c>
      <c r="T28" s="2">
        <f ca="1">IFERROR(__xludf.DUMMYFUNCTION("""COMPUTED_VALUE"""),2)</f>
        <v>2</v>
      </c>
      <c r="U28" s="2">
        <f ca="1">IFERROR(__xludf.DUMMYFUNCTION("""COMPUTED_VALUE"""),2)</f>
        <v>2</v>
      </c>
      <c r="V28" s="2">
        <f ca="1">IFERROR(__xludf.DUMMYFUNCTION("""COMPUTED_VALUE"""),4)</f>
        <v>4</v>
      </c>
      <c r="W28" s="2">
        <f ca="1">IFERROR(__xludf.DUMMYFUNCTION("""COMPUTED_VALUE"""),4)</f>
        <v>4</v>
      </c>
      <c r="X28" s="2">
        <f ca="1">IFERROR(__xludf.DUMMYFUNCTION("""COMPUTED_VALUE"""),8)</f>
        <v>8</v>
      </c>
      <c r="Y28" s="2">
        <f ca="1">IFERROR(__xludf.DUMMYFUNCTION("""COMPUTED_VALUE"""),10)</f>
        <v>10</v>
      </c>
      <c r="Z28" s="2">
        <f ca="1">IFERROR(__xludf.DUMMYFUNCTION("""COMPUTED_VALUE"""),11)</f>
        <v>11</v>
      </c>
      <c r="AA28" s="2">
        <f ca="1">IFERROR(__xludf.DUMMYFUNCTION("""COMPUTED_VALUE"""),21)</f>
        <v>21</v>
      </c>
      <c r="AB28" s="2">
        <f ca="1">IFERROR(__xludf.DUMMYFUNCTION("""COMPUTED_VALUE"""),31)</f>
        <v>31</v>
      </c>
      <c r="AC28" s="2">
        <f ca="1">IFERROR(__xludf.DUMMYFUNCTION("""COMPUTED_VALUE"""),37)</f>
        <v>37</v>
      </c>
      <c r="AD28" s="2">
        <f ca="1">IFERROR(__xludf.DUMMYFUNCTION("""COMPUTED_VALUE"""),45)</f>
        <v>45</v>
      </c>
      <c r="AE28" s="2">
        <f ca="1">IFERROR(__xludf.DUMMYFUNCTION("""COMPUTED_VALUE"""),46)</f>
        <v>46</v>
      </c>
      <c r="AF28" s="2">
        <f ca="1">IFERROR(__xludf.DUMMYFUNCTION("""COMPUTED_VALUE"""),48)</f>
        <v>48</v>
      </c>
      <c r="AG28" s="2">
        <f ca="1">IFERROR(__xludf.DUMMYFUNCTION("""COMPUTED_VALUE"""),54)</f>
        <v>54</v>
      </c>
      <c r="AH28" s="2">
        <f ca="1">IFERROR(__xludf.DUMMYFUNCTION("""COMPUTED_VALUE"""),59)</f>
        <v>59</v>
      </c>
      <c r="AI28" s="2">
        <f ca="1">IFERROR(__xludf.DUMMYFUNCTION("""COMPUTED_VALUE"""),62)</f>
        <v>62</v>
      </c>
      <c r="AJ28" s="2">
        <f ca="1">IFERROR(__xludf.DUMMYFUNCTION("""COMPUTED_VALUE"""),65)</f>
        <v>65</v>
      </c>
      <c r="AK28" s="2">
        <f ca="1">IFERROR(__xludf.DUMMYFUNCTION("""COMPUTED_VALUE"""),81)</f>
        <v>81</v>
      </c>
      <c r="AL28" s="2">
        <f ca="1">IFERROR(__xludf.DUMMYFUNCTION("""COMPUTED_VALUE"""),87)</f>
        <v>87</v>
      </c>
      <c r="AM28" s="2">
        <f ca="1">IFERROR(__xludf.DUMMYFUNCTION("""COMPUTED_VALUE"""),91)</f>
        <v>91</v>
      </c>
      <c r="AN28" s="2">
        <f ca="1">IFERROR(__xludf.DUMMYFUNCTION("""COMPUTED_VALUE"""),96)</f>
        <v>96</v>
      </c>
      <c r="AO28" s="2">
        <f ca="1">IFERROR(__xludf.DUMMYFUNCTION("""COMPUTED_VALUE"""),102)</f>
        <v>102</v>
      </c>
      <c r="AP28" s="2">
        <f ca="1">IFERROR(__xludf.DUMMYFUNCTION("""COMPUTED_VALUE"""),102)</f>
        <v>102</v>
      </c>
      <c r="AQ28" s="2">
        <f ca="1">IFERROR(__xludf.DUMMYFUNCTION("""COMPUTED_VALUE"""),109)</f>
        <v>109</v>
      </c>
      <c r="AR28" s="2">
        <f ca="1">IFERROR(__xludf.DUMMYFUNCTION("""COMPUTED_VALUE"""),111)</f>
        <v>111</v>
      </c>
      <c r="AS28" s="2">
        <f ca="1">IFERROR(__xludf.DUMMYFUNCTION("""COMPUTED_VALUE"""),111)</f>
        <v>111</v>
      </c>
      <c r="AT28" s="2">
        <f ca="1">IFERROR(__xludf.DUMMYFUNCTION("""COMPUTED_VALUE"""),124)</f>
        <v>124</v>
      </c>
      <c r="AU28" s="2">
        <f ca="1">IFERROR(__xludf.DUMMYFUNCTION("""COMPUTED_VALUE"""),124)</f>
        <v>124</v>
      </c>
    </row>
    <row r="29" spans="1:47" ht="12.5" x14ac:dyDescent="0.25">
      <c r="A29" s="2" t="str">
        <f ca="1">IFERROR(__xludf.DUMMYFUNCTION("""COMPUTED_VALUE"""),"Tibet")</f>
        <v>Tibet</v>
      </c>
      <c r="B29" s="2" t="str">
        <f ca="1">IFERROR(__xludf.DUMMYFUNCTION("""COMPUTED_VALUE"""),"Mainland China")</f>
        <v>Mainland China</v>
      </c>
      <c r="C29" s="2">
        <f ca="1">IFERROR(__xludf.DUMMYFUNCTION("""COMPUTED_VALUE"""),31.6927)</f>
        <v>31.692699999999999</v>
      </c>
      <c r="D29" s="2">
        <f ca="1">IFERROR(__xludf.DUMMYFUNCTION("""COMPUTED_VALUE"""),88.0924)</f>
        <v>88.092399999999998</v>
      </c>
      <c r="E29" s="2">
        <f ca="1">IFERROR(__xludf.DUMMYFUNCTION("""COMPUTED_VALUE"""),0)</f>
        <v>0</v>
      </c>
      <c r="F29" s="2">
        <f ca="1">IFERROR(__xludf.DUMMYFUNCTION("""COMPUTED_VALUE"""),0)</f>
        <v>0</v>
      </c>
      <c r="G29" s="2">
        <f ca="1">IFERROR(__xludf.DUMMYFUNCTION("""COMPUTED_VALUE"""),0)</f>
        <v>0</v>
      </c>
      <c r="H29" s="2">
        <f ca="1">IFERROR(__xludf.DUMMYFUNCTION("""COMPUTED_VALUE"""),0)</f>
        <v>0</v>
      </c>
      <c r="I29" s="2">
        <f ca="1">IFERROR(__xludf.DUMMYFUNCTION("""COMPUTED_VALUE"""),0)</f>
        <v>0</v>
      </c>
      <c r="J29" s="2">
        <f ca="1">IFERROR(__xludf.DUMMYFUNCTION("""COMPUTED_VALUE"""),0)</f>
        <v>0</v>
      </c>
      <c r="K29" s="2">
        <f ca="1">IFERROR(__xludf.DUMMYFUNCTION("""COMPUTED_VALUE"""),0)</f>
        <v>0</v>
      </c>
      <c r="L29" s="2">
        <f ca="1">IFERROR(__xludf.DUMMYFUNCTION("""COMPUTED_VALUE"""),0)</f>
        <v>0</v>
      </c>
      <c r="M29" s="2">
        <f ca="1">IFERROR(__xludf.DUMMYFUNCTION("""COMPUTED_VALUE"""),0)</f>
        <v>0</v>
      </c>
      <c r="N29" s="2">
        <f ca="1">IFERROR(__xludf.DUMMYFUNCTION("""COMPUTED_VALUE"""),0)</f>
        <v>0</v>
      </c>
      <c r="O29" s="2">
        <f ca="1">IFERROR(__xludf.DUMMYFUNCTION("""COMPUTED_VALUE"""),0)</f>
        <v>0</v>
      </c>
      <c r="P29" s="2">
        <f ca="1">IFERROR(__xludf.DUMMYFUNCTION("""COMPUTED_VALUE"""),0)</f>
        <v>0</v>
      </c>
      <c r="Q29" s="2">
        <f ca="1">IFERROR(__xludf.DUMMYFUNCTION("""COMPUTED_VALUE"""),0)</f>
        <v>0</v>
      </c>
      <c r="R29" s="2">
        <f ca="1">IFERROR(__xludf.DUMMYFUNCTION("""COMPUTED_VALUE"""),0)</f>
        <v>0</v>
      </c>
      <c r="S29" s="2">
        <f ca="1">IFERROR(__xludf.DUMMYFUNCTION("""COMPUTED_VALUE"""),0)</f>
        <v>0</v>
      </c>
      <c r="T29" s="2">
        <f ca="1">IFERROR(__xludf.DUMMYFUNCTION("""COMPUTED_VALUE"""),0)</f>
        <v>0</v>
      </c>
      <c r="U29" s="2">
        <f ca="1">IFERROR(__xludf.DUMMYFUNCTION("""COMPUTED_VALUE"""),0)</f>
        <v>0</v>
      </c>
      <c r="V29" s="2">
        <f ca="1">IFERROR(__xludf.DUMMYFUNCTION("""COMPUTED_VALUE"""),0)</f>
        <v>0</v>
      </c>
      <c r="W29" s="2">
        <f ca="1">IFERROR(__xludf.DUMMYFUNCTION("""COMPUTED_VALUE"""),0)</f>
        <v>0</v>
      </c>
      <c r="X29" s="2">
        <f ca="1">IFERROR(__xludf.DUMMYFUNCTION("""COMPUTED_VALUE"""),0)</f>
        <v>0</v>
      </c>
      <c r="Y29" s="2">
        <f ca="1">IFERROR(__xludf.DUMMYFUNCTION("""COMPUTED_VALUE"""),0)</f>
        <v>0</v>
      </c>
      <c r="Z29" s="2">
        <f ca="1">IFERROR(__xludf.DUMMYFUNCTION("""COMPUTED_VALUE"""),1)</f>
        <v>1</v>
      </c>
      <c r="AA29" s="2">
        <f ca="1">IFERROR(__xludf.DUMMYFUNCTION("""COMPUTED_VALUE"""),1)</f>
        <v>1</v>
      </c>
      <c r="AB29" s="2">
        <f ca="1">IFERROR(__xludf.DUMMYFUNCTION("""COMPUTED_VALUE"""),1)</f>
        <v>1</v>
      </c>
      <c r="AC29" s="2">
        <f ca="1">IFERROR(__xludf.DUMMYFUNCTION("""COMPUTED_VALUE"""),1)</f>
        <v>1</v>
      </c>
      <c r="AD29" s="2">
        <f ca="1">IFERROR(__xludf.DUMMYFUNCTION("""COMPUTED_VALUE"""),1)</f>
        <v>1</v>
      </c>
      <c r="AE29" s="2">
        <f ca="1">IFERROR(__xludf.DUMMYFUNCTION("""COMPUTED_VALUE"""),1)</f>
        <v>1</v>
      </c>
      <c r="AF29" s="2">
        <f ca="1">IFERROR(__xludf.DUMMYFUNCTION("""COMPUTED_VALUE"""),1)</f>
        <v>1</v>
      </c>
      <c r="AG29" s="2">
        <f ca="1">IFERROR(__xludf.DUMMYFUNCTION("""COMPUTED_VALUE"""),1)</f>
        <v>1</v>
      </c>
      <c r="AH29" s="2">
        <f ca="1">IFERROR(__xludf.DUMMYFUNCTION("""COMPUTED_VALUE"""),1)</f>
        <v>1</v>
      </c>
      <c r="AI29" s="2">
        <f ca="1">IFERROR(__xludf.DUMMYFUNCTION("""COMPUTED_VALUE"""),1)</f>
        <v>1</v>
      </c>
      <c r="AJ29" s="2">
        <f ca="1">IFERROR(__xludf.DUMMYFUNCTION("""COMPUTED_VALUE"""),1)</f>
        <v>1</v>
      </c>
      <c r="AK29" s="2">
        <f ca="1">IFERROR(__xludf.DUMMYFUNCTION("""COMPUTED_VALUE"""),1)</f>
        <v>1</v>
      </c>
      <c r="AL29" s="2">
        <f ca="1">IFERROR(__xludf.DUMMYFUNCTION("""COMPUTED_VALUE"""),1)</f>
        <v>1</v>
      </c>
      <c r="AM29" s="2">
        <f ca="1">IFERROR(__xludf.DUMMYFUNCTION("""COMPUTED_VALUE"""),1)</f>
        <v>1</v>
      </c>
      <c r="AN29" s="2">
        <f ca="1">IFERROR(__xludf.DUMMYFUNCTION("""COMPUTED_VALUE"""),1)</f>
        <v>1</v>
      </c>
      <c r="AO29" s="2">
        <f ca="1">IFERROR(__xludf.DUMMYFUNCTION("""COMPUTED_VALUE"""),1)</f>
        <v>1</v>
      </c>
      <c r="AP29" s="2">
        <f ca="1">IFERROR(__xludf.DUMMYFUNCTION("""COMPUTED_VALUE"""),1)</f>
        <v>1</v>
      </c>
      <c r="AQ29" s="2">
        <f ca="1">IFERROR(__xludf.DUMMYFUNCTION("""COMPUTED_VALUE"""),1)</f>
        <v>1</v>
      </c>
      <c r="AR29" s="2">
        <f ca="1">IFERROR(__xludf.DUMMYFUNCTION("""COMPUTED_VALUE"""),1)</f>
        <v>1</v>
      </c>
      <c r="AS29" s="2">
        <f ca="1">IFERROR(__xludf.DUMMYFUNCTION("""COMPUTED_VALUE"""),1)</f>
        <v>1</v>
      </c>
      <c r="AT29" s="2">
        <f ca="1">IFERROR(__xludf.DUMMYFUNCTION("""COMPUTED_VALUE"""),1)</f>
        <v>1</v>
      </c>
      <c r="AU29" s="2">
        <f ca="1">IFERROR(__xludf.DUMMYFUNCTION("""COMPUTED_VALUE"""),1)</f>
        <v>1</v>
      </c>
    </row>
    <row r="30" spans="1:47" ht="12.5" x14ac:dyDescent="0.25">
      <c r="A30" s="2" t="str">
        <f ca="1">IFERROR(__xludf.DUMMYFUNCTION("""COMPUTED_VALUE"""),"Xinjiang")</f>
        <v>Xinjiang</v>
      </c>
      <c r="B30" s="2" t="str">
        <f ca="1">IFERROR(__xludf.DUMMYFUNCTION("""COMPUTED_VALUE"""),"Mainland China")</f>
        <v>Mainland China</v>
      </c>
      <c r="C30" s="2">
        <f ca="1">IFERROR(__xludf.DUMMYFUNCTION("""COMPUTED_VALUE"""),41.1129)</f>
        <v>41.112900000000003</v>
      </c>
      <c r="D30" s="2">
        <f ca="1">IFERROR(__xludf.DUMMYFUNCTION("""COMPUTED_VALUE"""),85.2401)</f>
        <v>85.240099999999998</v>
      </c>
      <c r="E30" s="2">
        <f ca="1">IFERROR(__xludf.DUMMYFUNCTION("""COMPUTED_VALUE"""),0)</f>
        <v>0</v>
      </c>
      <c r="F30" s="2">
        <f ca="1">IFERROR(__xludf.DUMMYFUNCTION("""COMPUTED_VALUE"""),0)</f>
        <v>0</v>
      </c>
      <c r="G30" s="2">
        <f ca="1">IFERROR(__xludf.DUMMYFUNCTION("""COMPUTED_VALUE"""),0)</f>
        <v>0</v>
      </c>
      <c r="H30" s="2">
        <f ca="1">IFERROR(__xludf.DUMMYFUNCTION("""COMPUTED_VALUE"""),0)</f>
        <v>0</v>
      </c>
      <c r="I30" s="2">
        <f ca="1">IFERROR(__xludf.DUMMYFUNCTION("""COMPUTED_VALUE"""),0)</f>
        <v>0</v>
      </c>
      <c r="J30" s="2">
        <f ca="1">IFERROR(__xludf.DUMMYFUNCTION("""COMPUTED_VALUE"""),0)</f>
        <v>0</v>
      </c>
      <c r="K30" s="2">
        <f ca="1">IFERROR(__xludf.DUMMYFUNCTION("""COMPUTED_VALUE"""),0)</f>
        <v>0</v>
      </c>
      <c r="L30" s="2">
        <f ca="1">IFERROR(__xludf.DUMMYFUNCTION("""COMPUTED_VALUE"""),0)</f>
        <v>0</v>
      </c>
      <c r="M30" s="2">
        <f ca="1">IFERROR(__xludf.DUMMYFUNCTION("""COMPUTED_VALUE"""),0)</f>
        <v>0</v>
      </c>
      <c r="N30" s="2">
        <f ca="1">IFERROR(__xludf.DUMMYFUNCTION("""COMPUTED_VALUE"""),0)</f>
        <v>0</v>
      </c>
      <c r="O30" s="2">
        <f ca="1">IFERROR(__xludf.DUMMYFUNCTION("""COMPUTED_VALUE"""),0)</f>
        <v>0</v>
      </c>
      <c r="P30" s="2">
        <f ca="1">IFERROR(__xludf.DUMMYFUNCTION("""COMPUTED_VALUE"""),0)</f>
        <v>0</v>
      </c>
      <c r="Q30" s="2">
        <f ca="1">IFERROR(__xludf.DUMMYFUNCTION("""COMPUTED_VALUE"""),0)</f>
        <v>0</v>
      </c>
      <c r="R30" s="2">
        <f ca="1">IFERROR(__xludf.DUMMYFUNCTION("""COMPUTED_VALUE"""),0)</f>
        <v>0</v>
      </c>
      <c r="S30" s="2">
        <f ca="1">IFERROR(__xludf.DUMMYFUNCTION("""COMPUTED_VALUE"""),0)</f>
        <v>0</v>
      </c>
      <c r="T30" s="2">
        <f ca="1">IFERROR(__xludf.DUMMYFUNCTION("""COMPUTED_VALUE"""),0)</f>
        <v>0</v>
      </c>
      <c r="U30" s="2">
        <f ca="1">IFERROR(__xludf.DUMMYFUNCTION("""COMPUTED_VALUE"""),0)</f>
        <v>0</v>
      </c>
      <c r="V30" s="2">
        <f ca="1">IFERROR(__xludf.DUMMYFUNCTION("""COMPUTED_VALUE"""),0)</f>
        <v>0</v>
      </c>
      <c r="W30" s="2">
        <f ca="1">IFERROR(__xludf.DUMMYFUNCTION("""COMPUTED_VALUE"""),0)</f>
        <v>0</v>
      </c>
      <c r="X30" s="2">
        <f ca="1">IFERROR(__xludf.DUMMYFUNCTION("""COMPUTED_VALUE"""),0)</f>
        <v>0</v>
      </c>
      <c r="Y30" s="2">
        <f ca="1">IFERROR(__xludf.DUMMYFUNCTION("""COMPUTED_VALUE"""),3)</f>
        <v>3</v>
      </c>
      <c r="Z30" s="2">
        <f ca="1">IFERROR(__xludf.DUMMYFUNCTION("""COMPUTED_VALUE"""),3)</f>
        <v>3</v>
      </c>
      <c r="AA30" s="2">
        <f ca="1">IFERROR(__xludf.DUMMYFUNCTION("""COMPUTED_VALUE"""),6)</f>
        <v>6</v>
      </c>
      <c r="AB30" s="2">
        <f ca="1">IFERROR(__xludf.DUMMYFUNCTION("""COMPUTED_VALUE"""),6)</f>
        <v>6</v>
      </c>
      <c r="AC30" s="2">
        <f ca="1">IFERROR(__xludf.DUMMYFUNCTION("""COMPUTED_VALUE"""),10)</f>
        <v>10</v>
      </c>
      <c r="AD30" s="2">
        <f ca="1">IFERROR(__xludf.DUMMYFUNCTION("""COMPUTED_VALUE"""),12)</f>
        <v>12</v>
      </c>
      <c r="AE30" s="2">
        <f ca="1">IFERROR(__xludf.DUMMYFUNCTION("""COMPUTED_VALUE"""),12)</f>
        <v>12</v>
      </c>
      <c r="AF30" s="2">
        <f ca="1">IFERROR(__xludf.DUMMYFUNCTION("""COMPUTED_VALUE"""),12)</f>
        <v>12</v>
      </c>
      <c r="AG30" s="2">
        <f ca="1">IFERROR(__xludf.DUMMYFUNCTION("""COMPUTED_VALUE"""),20)</f>
        <v>20</v>
      </c>
      <c r="AH30" s="2">
        <f ca="1">IFERROR(__xludf.DUMMYFUNCTION("""COMPUTED_VALUE"""),22)</f>
        <v>22</v>
      </c>
      <c r="AI30" s="2">
        <f ca="1">IFERROR(__xludf.DUMMYFUNCTION("""COMPUTED_VALUE"""),24)</f>
        <v>24</v>
      </c>
      <c r="AJ30" s="2">
        <f ca="1">IFERROR(__xludf.DUMMYFUNCTION("""COMPUTED_VALUE"""),25)</f>
        <v>25</v>
      </c>
      <c r="AK30" s="2">
        <f ca="1">IFERROR(__xludf.DUMMYFUNCTION("""COMPUTED_VALUE"""),28)</f>
        <v>28</v>
      </c>
      <c r="AL30" s="2">
        <f ca="1">IFERROR(__xludf.DUMMYFUNCTION("""COMPUTED_VALUE"""),30)</f>
        <v>30</v>
      </c>
      <c r="AM30" s="2">
        <f ca="1">IFERROR(__xludf.DUMMYFUNCTION("""COMPUTED_VALUE"""),30)</f>
        <v>30</v>
      </c>
      <c r="AN30" s="2">
        <f ca="1">IFERROR(__xludf.DUMMYFUNCTION("""COMPUTED_VALUE"""),34)</f>
        <v>34</v>
      </c>
      <c r="AO30" s="2">
        <f ca="1">IFERROR(__xludf.DUMMYFUNCTION("""COMPUTED_VALUE"""),43)</f>
        <v>43</v>
      </c>
      <c r="AP30" s="2">
        <f ca="1">IFERROR(__xludf.DUMMYFUNCTION("""COMPUTED_VALUE"""),52)</f>
        <v>52</v>
      </c>
      <c r="AQ30" s="2">
        <f ca="1">IFERROR(__xludf.DUMMYFUNCTION("""COMPUTED_VALUE"""),62)</f>
        <v>62</v>
      </c>
      <c r="AR30" s="2">
        <f ca="1">IFERROR(__xludf.DUMMYFUNCTION("""COMPUTED_VALUE"""),64)</f>
        <v>64</v>
      </c>
      <c r="AS30" s="2">
        <f ca="1">IFERROR(__xludf.DUMMYFUNCTION("""COMPUTED_VALUE"""),66)</f>
        <v>66</v>
      </c>
      <c r="AT30" s="2">
        <f ca="1">IFERROR(__xludf.DUMMYFUNCTION("""COMPUTED_VALUE"""),68)</f>
        <v>68</v>
      </c>
      <c r="AU30" s="2">
        <f ca="1">IFERROR(__xludf.DUMMYFUNCTION("""COMPUTED_VALUE"""),69)</f>
        <v>69</v>
      </c>
    </row>
    <row r="31" spans="1:47" ht="12.5" x14ac:dyDescent="0.25">
      <c r="A31" s="2" t="str">
        <f ca="1">IFERROR(__xludf.DUMMYFUNCTION("""COMPUTED_VALUE"""),"Yunnan")</f>
        <v>Yunnan</v>
      </c>
      <c r="B31" s="2" t="str">
        <f ca="1">IFERROR(__xludf.DUMMYFUNCTION("""COMPUTED_VALUE"""),"Mainland China")</f>
        <v>Mainland China</v>
      </c>
      <c r="C31" s="2">
        <f ca="1">IFERROR(__xludf.DUMMYFUNCTION("""COMPUTED_VALUE"""),24.974)</f>
        <v>24.974</v>
      </c>
      <c r="D31" s="2">
        <f ca="1">IFERROR(__xludf.DUMMYFUNCTION("""COMPUTED_VALUE"""),101.487)</f>
        <v>101.48699999999999</v>
      </c>
      <c r="E31" s="2">
        <f ca="1">IFERROR(__xludf.DUMMYFUNCTION("""COMPUTED_VALUE"""),0)</f>
        <v>0</v>
      </c>
      <c r="F31" s="2">
        <f ca="1">IFERROR(__xludf.DUMMYFUNCTION("""COMPUTED_VALUE"""),0)</f>
        <v>0</v>
      </c>
      <c r="G31" s="2">
        <f ca="1">IFERROR(__xludf.DUMMYFUNCTION("""COMPUTED_VALUE"""),0)</f>
        <v>0</v>
      </c>
      <c r="H31" s="2">
        <f ca="1">IFERROR(__xludf.DUMMYFUNCTION("""COMPUTED_VALUE"""),0)</f>
        <v>0</v>
      </c>
      <c r="I31" s="2">
        <f ca="1">IFERROR(__xludf.DUMMYFUNCTION("""COMPUTED_VALUE"""),0)</f>
        <v>0</v>
      </c>
      <c r="J31" s="2">
        <f ca="1">IFERROR(__xludf.DUMMYFUNCTION("""COMPUTED_VALUE"""),0)</f>
        <v>0</v>
      </c>
      <c r="K31" s="2">
        <f ca="1">IFERROR(__xludf.DUMMYFUNCTION("""COMPUTED_VALUE"""),0)</f>
        <v>0</v>
      </c>
      <c r="L31" s="2">
        <f ca="1">IFERROR(__xludf.DUMMYFUNCTION("""COMPUTED_VALUE"""),0)</f>
        <v>0</v>
      </c>
      <c r="M31" s="2">
        <f ca="1">IFERROR(__xludf.DUMMYFUNCTION("""COMPUTED_VALUE"""),0)</f>
        <v>0</v>
      </c>
      <c r="N31" s="2">
        <f ca="1">IFERROR(__xludf.DUMMYFUNCTION("""COMPUTED_VALUE"""),1)</f>
        <v>1</v>
      </c>
      <c r="O31" s="2">
        <f ca="1">IFERROR(__xludf.DUMMYFUNCTION("""COMPUTED_VALUE"""),2)</f>
        <v>2</v>
      </c>
      <c r="P31" s="2">
        <f ca="1">IFERROR(__xludf.DUMMYFUNCTION("""COMPUTED_VALUE"""),3)</f>
        <v>3</v>
      </c>
      <c r="Q31" s="2">
        <f ca="1">IFERROR(__xludf.DUMMYFUNCTION("""COMPUTED_VALUE"""),5)</f>
        <v>5</v>
      </c>
      <c r="R31" s="2">
        <f ca="1">IFERROR(__xludf.DUMMYFUNCTION("""COMPUTED_VALUE"""),5)</f>
        <v>5</v>
      </c>
      <c r="S31" s="2">
        <f ca="1">IFERROR(__xludf.DUMMYFUNCTION("""COMPUTED_VALUE"""),5)</f>
        <v>5</v>
      </c>
      <c r="T31" s="2">
        <f ca="1">IFERROR(__xludf.DUMMYFUNCTION("""COMPUTED_VALUE"""),7)</f>
        <v>7</v>
      </c>
      <c r="U31" s="2">
        <f ca="1">IFERROR(__xludf.DUMMYFUNCTION("""COMPUTED_VALUE"""),12)</f>
        <v>12</v>
      </c>
      <c r="V31" s="2">
        <f ca="1">IFERROR(__xludf.DUMMYFUNCTION("""COMPUTED_VALUE"""),17)</f>
        <v>17</v>
      </c>
      <c r="W31" s="2">
        <f ca="1">IFERROR(__xludf.DUMMYFUNCTION("""COMPUTED_VALUE"""),18)</f>
        <v>18</v>
      </c>
      <c r="X31" s="2">
        <f ca="1">IFERROR(__xludf.DUMMYFUNCTION("""COMPUTED_VALUE"""),19)</f>
        <v>19</v>
      </c>
      <c r="Y31" s="2">
        <f ca="1">IFERROR(__xludf.DUMMYFUNCTION("""COMPUTED_VALUE"""),20)</f>
        <v>20</v>
      </c>
      <c r="Z31" s="2">
        <f ca="1">IFERROR(__xludf.DUMMYFUNCTION("""COMPUTED_VALUE"""),26)</f>
        <v>26</v>
      </c>
      <c r="AA31" s="2">
        <f ca="1">IFERROR(__xludf.DUMMYFUNCTION("""COMPUTED_VALUE"""),27)</f>
        <v>27</v>
      </c>
      <c r="AB31" s="2">
        <f ca="1">IFERROR(__xludf.DUMMYFUNCTION("""COMPUTED_VALUE"""),36)</f>
        <v>36</v>
      </c>
      <c r="AC31" s="2">
        <f ca="1">IFERROR(__xludf.DUMMYFUNCTION("""COMPUTED_VALUE"""),42)</f>
        <v>42</v>
      </c>
      <c r="AD31" s="2">
        <f ca="1">IFERROR(__xludf.DUMMYFUNCTION("""COMPUTED_VALUE"""),42)</f>
        <v>42</v>
      </c>
      <c r="AE31" s="2">
        <f ca="1">IFERROR(__xludf.DUMMYFUNCTION("""COMPUTED_VALUE"""),47)</f>
        <v>47</v>
      </c>
      <c r="AF31" s="2">
        <f ca="1">IFERROR(__xludf.DUMMYFUNCTION("""COMPUTED_VALUE"""),57)</f>
        <v>57</v>
      </c>
      <c r="AG31" s="2">
        <f ca="1">IFERROR(__xludf.DUMMYFUNCTION("""COMPUTED_VALUE"""),60)</f>
        <v>60</v>
      </c>
      <c r="AH31" s="2">
        <f ca="1">IFERROR(__xludf.DUMMYFUNCTION("""COMPUTED_VALUE"""),79)</f>
        <v>79</v>
      </c>
      <c r="AI31" s="2">
        <f ca="1">IFERROR(__xludf.DUMMYFUNCTION("""COMPUTED_VALUE"""),96)</f>
        <v>96</v>
      </c>
      <c r="AJ31" s="2">
        <f ca="1">IFERROR(__xludf.DUMMYFUNCTION("""COMPUTED_VALUE"""),107)</f>
        <v>107</v>
      </c>
      <c r="AK31" s="2">
        <f ca="1">IFERROR(__xludf.DUMMYFUNCTION("""COMPUTED_VALUE"""),115)</f>
        <v>115</v>
      </c>
      <c r="AL31" s="2">
        <f ca="1">IFERROR(__xludf.DUMMYFUNCTION("""COMPUTED_VALUE"""),124)</f>
        <v>124</v>
      </c>
      <c r="AM31" s="2">
        <f ca="1">IFERROR(__xludf.DUMMYFUNCTION("""COMPUTED_VALUE"""),129)</f>
        <v>129</v>
      </c>
      <c r="AN31" s="2">
        <f ca="1">IFERROR(__xludf.DUMMYFUNCTION("""COMPUTED_VALUE"""),144)</f>
        <v>144</v>
      </c>
      <c r="AO31" s="2">
        <f ca="1">IFERROR(__xludf.DUMMYFUNCTION("""COMPUTED_VALUE"""),150)</f>
        <v>150</v>
      </c>
      <c r="AP31" s="2">
        <f ca="1">IFERROR(__xludf.DUMMYFUNCTION("""COMPUTED_VALUE"""),156)</f>
        <v>156</v>
      </c>
      <c r="AQ31" s="2">
        <f ca="1">IFERROR(__xludf.DUMMYFUNCTION("""COMPUTED_VALUE"""),157)</f>
        <v>157</v>
      </c>
      <c r="AR31" s="2">
        <f ca="1">IFERROR(__xludf.DUMMYFUNCTION("""COMPUTED_VALUE"""),163)</f>
        <v>163</v>
      </c>
      <c r="AS31" s="2">
        <f ca="1">IFERROR(__xludf.DUMMYFUNCTION("""COMPUTED_VALUE"""),168)</f>
        <v>168</v>
      </c>
      <c r="AT31" s="2">
        <f ca="1">IFERROR(__xludf.DUMMYFUNCTION("""COMPUTED_VALUE"""),169)</f>
        <v>169</v>
      </c>
      <c r="AU31" s="2">
        <f ca="1">IFERROR(__xludf.DUMMYFUNCTION("""COMPUTED_VALUE"""),169)</f>
        <v>169</v>
      </c>
    </row>
    <row r="32" spans="1:47" ht="12.5" x14ac:dyDescent="0.25">
      <c r="A32" s="2" t="str">
        <f ca="1">IFERROR(__xludf.DUMMYFUNCTION("""COMPUTED_VALUE"""),"Zhejiang")</f>
        <v>Zhejiang</v>
      </c>
      <c r="B32" s="2" t="str">
        <f ca="1">IFERROR(__xludf.DUMMYFUNCTION("""COMPUTED_VALUE"""),"Mainland China")</f>
        <v>Mainland China</v>
      </c>
      <c r="C32" s="2">
        <f ca="1">IFERROR(__xludf.DUMMYFUNCTION("""COMPUTED_VALUE"""),29.1832)</f>
        <v>29.183199999999999</v>
      </c>
      <c r="D32" s="2">
        <f ca="1">IFERROR(__xludf.DUMMYFUNCTION("""COMPUTED_VALUE"""),120.0934)</f>
        <v>120.0934</v>
      </c>
      <c r="E32" s="2">
        <f ca="1">IFERROR(__xludf.DUMMYFUNCTION("""COMPUTED_VALUE"""),0)</f>
        <v>0</v>
      </c>
      <c r="F32" s="2">
        <f ca="1">IFERROR(__xludf.DUMMYFUNCTION("""COMPUTED_VALUE"""),0)</f>
        <v>0</v>
      </c>
      <c r="G32" s="2">
        <f ca="1">IFERROR(__xludf.DUMMYFUNCTION("""COMPUTED_VALUE"""),1)</f>
        <v>1</v>
      </c>
      <c r="H32" s="2">
        <f ca="1">IFERROR(__xludf.DUMMYFUNCTION("""COMPUTED_VALUE"""),1)</f>
        <v>1</v>
      </c>
      <c r="I32" s="2">
        <f ca="1">IFERROR(__xludf.DUMMYFUNCTION("""COMPUTED_VALUE"""),1)</f>
        <v>1</v>
      </c>
      <c r="J32" s="2">
        <f ca="1">IFERROR(__xludf.DUMMYFUNCTION("""COMPUTED_VALUE"""),1)</f>
        <v>1</v>
      </c>
      <c r="K32" s="2">
        <f ca="1">IFERROR(__xludf.DUMMYFUNCTION("""COMPUTED_VALUE"""),3)</f>
        <v>3</v>
      </c>
      <c r="L32" s="2">
        <f ca="1">IFERROR(__xludf.DUMMYFUNCTION("""COMPUTED_VALUE"""),3)</f>
        <v>3</v>
      </c>
      <c r="M32" s="2">
        <f ca="1">IFERROR(__xludf.DUMMYFUNCTION("""COMPUTED_VALUE"""),4)</f>
        <v>4</v>
      </c>
      <c r="N32" s="2">
        <f ca="1">IFERROR(__xludf.DUMMYFUNCTION("""COMPUTED_VALUE"""),14)</f>
        <v>14</v>
      </c>
      <c r="O32" s="2">
        <f ca="1">IFERROR(__xludf.DUMMYFUNCTION("""COMPUTED_VALUE"""),21)</f>
        <v>21</v>
      </c>
      <c r="P32" s="2">
        <f ca="1">IFERROR(__xludf.DUMMYFUNCTION("""COMPUTED_VALUE"""),32)</f>
        <v>32</v>
      </c>
      <c r="Q32" s="2">
        <f ca="1">IFERROR(__xludf.DUMMYFUNCTION("""COMPUTED_VALUE"""),43)</f>
        <v>43</v>
      </c>
      <c r="R32" s="2">
        <f ca="1">IFERROR(__xludf.DUMMYFUNCTION("""COMPUTED_VALUE"""),62)</f>
        <v>62</v>
      </c>
      <c r="S32" s="2">
        <f ca="1">IFERROR(__xludf.DUMMYFUNCTION("""COMPUTED_VALUE"""),78)</f>
        <v>78</v>
      </c>
      <c r="T32" s="2">
        <f ca="1">IFERROR(__xludf.DUMMYFUNCTION("""COMPUTED_VALUE"""),94)</f>
        <v>94</v>
      </c>
      <c r="U32" s="2">
        <f ca="1">IFERROR(__xludf.DUMMYFUNCTION("""COMPUTED_VALUE"""),123)</f>
        <v>123</v>
      </c>
      <c r="V32" s="2">
        <f ca="1">IFERROR(__xludf.DUMMYFUNCTION("""COMPUTED_VALUE"""),175)</f>
        <v>175</v>
      </c>
      <c r="W32" s="2">
        <f ca="1">IFERROR(__xludf.DUMMYFUNCTION("""COMPUTED_VALUE"""),201)</f>
        <v>201</v>
      </c>
      <c r="X32" s="2">
        <f ca="1">IFERROR(__xludf.DUMMYFUNCTION("""COMPUTED_VALUE"""),242)</f>
        <v>242</v>
      </c>
      <c r="Y32" s="2">
        <f ca="1">IFERROR(__xludf.DUMMYFUNCTION("""COMPUTED_VALUE"""),270)</f>
        <v>270</v>
      </c>
      <c r="Z32" s="2">
        <f ca="1">IFERROR(__xludf.DUMMYFUNCTION("""COMPUTED_VALUE"""),321)</f>
        <v>321</v>
      </c>
      <c r="AA32" s="2">
        <f ca="1">IFERROR(__xludf.DUMMYFUNCTION("""COMPUTED_VALUE"""),360)</f>
        <v>360</v>
      </c>
      <c r="AB32" s="2">
        <f ca="1">IFERROR(__xludf.DUMMYFUNCTION("""COMPUTED_VALUE"""),403)</f>
        <v>403</v>
      </c>
      <c r="AC32" s="2">
        <f ca="1">IFERROR(__xludf.DUMMYFUNCTION("""COMPUTED_VALUE"""),428)</f>
        <v>428</v>
      </c>
      <c r="AD32" s="2">
        <f ca="1">IFERROR(__xludf.DUMMYFUNCTION("""COMPUTED_VALUE"""),456)</f>
        <v>456</v>
      </c>
      <c r="AE32" s="2">
        <f ca="1">IFERROR(__xludf.DUMMYFUNCTION("""COMPUTED_VALUE"""),507)</f>
        <v>507</v>
      </c>
      <c r="AF32" s="2">
        <f ca="1">IFERROR(__xludf.DUMMYFUNCTION("""COMPUTED_VALUE"""),535)</f>
        <v>535</v>
      </c>
      <c r="AG32" s="2">
        <f ca="1">IFERROR(__xludf.DUMMYFUNCTION("""COMPUTED_VALUE"""),604)</f>
        <v>604</v>
      </c>
      <c r="AH32" s="2">
        <f ca="1">IFERROR(__xludf.DUMMYFUNCTION("""COMPUTED_VALUE"""),633)</f>
        <v>633</v>
      </c>
      <c r="AI32" s="2">
        <f ca="1">IFERROR(__xludf.DUMMYFUNCTION("""COMPUTED_VALUE"""),679)</f>
        <v>679</v>
      </c>
      <c r="AJ32" s="2">
        <f ca="1">IFERROR(__xludf.DUMMYFUNCTION("""COMPUTED_VALUE"""),719)</f>
        <v>719</v>
      </c>
      <c r="AK32" s="2">
        <f ca="1">IFERROR(__xludf.DUMMYFUNCTION("""COMPUTED_VALUE"""),760)</f>
        <v>760</v>
      </c>
      <c r="AL32" s="2">
        <f ca="1">IFERROR(__xludf.DUMMYFUNCTION("""COMPUTED_VALUE"""),782)</f>
        <v>782</v>
      </c>
      <c r="AM32" s="2">
        <f ca="1">IFERROR(__xludf.DUMMYFUNCTION("""COMPUTED_VALUE"""),808)</f>
        <v>808</v>
      </c>
      <c r="AN32" s="2">
        <f ca="1">IFERROR(__xludf.DUMMYFUNCTION("""COMPUTED_VALUE"""),867)</f>
        <v>867</v>
      </c>
      <c r="AO32" s="2">
        <f ca="1">IFERROR(__xludf.DUMMYFUNCTION("""COMPUTED_VALUE"""),932)</f>
        <v>932</v>
      </c>
      <c r="AP32" s="2">
        <f ca="1">IFERROR(__xludf.DUMMYFUNCTION("""COMPUTED_VALUE"""),975)</f>
        <v>975</v>
      </c>
      <c r="AQ32" s="2">
        <f ca="1">IFERROR(__xludf.DUMMYFUNCTION("""COMPUTED_VALUE"""),1016)</f>
        <v>1016</v>
      </c>
      <c r="AR32" s="2">
        <f ca="1">IFERROR(__xludf.DUMMYFUNCTION("""COMPUTED_VALUE"""),1046)</f>
        <v>1046</v>
      </c>
      <c r="AS32" s="2">
        <f ca="1">IFERROR(__xludf.DUMMYFUNCTION("""COMPUTED_VALUE"""),1069)</f>
        <v>1069</v>
      </c>
      <c r="AT32" s="2">
        <f ca="1">IFERROR(__xludf.DUMMYFUNCTION("""COMPUTED_VALUE"""),1093)</f>
        <v>1093</v>
      </c>
      <c r="AU32" s="2">
        <f ca="1">IFERROR(__xludf.DUMMYFUNCTION("""COMPUTED_VALUE"""),1114)</f>
        <v>1114</v>
      </c>
    </row>
    <row r="33" spans="1:47" ht="12.5" x14ac:dyDescent="0.25">
      <c r="A33" s="2" t="str">
        <f ca="1">IFERROR(__xludf.DUMMYFUNCTION("""COMPUTED_VALUE"""),"")</f>
        <v/>
      </c>
      <c r="B33" s="2" t="str">
        <f ca="1">IFERROR(__xludf.DUMMYFUNCTION("""COMPUTED_VALUE"""),"Thailand")</f>
        <v>Thailand</v>
      </c>
      <c r="C33" s="2">
        <f ca="1">IFERROR(__xludf.DUMMYFUNCTION("""COMPUTED_VALUE"""),15)</f>
        <v>15</v>
      </c>
      <c r="D33" s="2">
        <f ca="1">IFERROR(__xludf.DUMMYFUNCTION("""COMPUTED_VALUE"""),101)</f>
        <v>101</v>
      </c>
      <c r="E33" s="2">
        <f ca="1">IFERROR(__xludf.DUMMYFUNCTION("""COMPUTED_VALUE"""),0)</f>
        <v>0</v>
      </c>
      <c r="F33" s="2">
        <f ca="1">IFERROR(__xludf.DUMMYFUNCTION("""COMPUTED_VALUE"""),0)</f>
        <v>0</v>
      </c>
      <c r="G33" s="2">
        <f ca="1">IFERROR(__xludf.DUMMYFUNCTION("""COMPUTED_VALUE"""),0)</f>
        <v>0</v>
      </c>
      <c r="H33" s="2">
        <f ca="1">IFERROR(__xludf.DUMMYFUNCTION("""COMPUTED_VALUE"""),0)</f>
        <v>0</v>
      </c>
      <c r="I33" s="2">
        <f ca="1">IFERROR(__xludf.DUMMYFUNCTION("""COMPUTED_VALUE"""),2)</f>
        <v>2</v>
      </c>
      <c r="J33" s="2">
        <f ca="1">IFERROR(__xludf.DUMMYFUNCTION("""COMPUTED_VALUE"""),2)</f>
        <v>2</v>
      </c>
      <c r="K33" s="2">
        <f ca="1">IFERROR(__xludf.DUMMYFUNCTION("""COMPUTED_VALUE"""),5)</f>
        <v>5</v>
      </c>
      <c r="L33" s="2">
        <f ca="1">IFERROR(__xludf.DUMMYFUNCTION("""COMPUTED_VALUE"""),5)</f>
        <v>5</v>
      </c>
      <c r="M33" s="2">
        <f ca="1">IFERROR(__xludf.DUMMYFUNCTION("""COMPUTED_VALUE"""),5)</f>
        <v>5</v>
      </c>
      <c r="N33" s="2">
        <f ca="1">IFERROR(__xludf.DUMMYFUNCTION("""COMPUTED_VALUE"""),5)</f>
        <v>5</v>
      </c>
      <c r="O33" s="2">
        <f ca="1">IFERROR(__xludf.DUMMYFUNCTION("""COMPUTED_VALUE"""),5)</f>
        <v>5</v>
      </c>
      <c r="P33" s="2">
        <f ca="1">IFERROR(__xludf.DUMMYFUNCTION("""COMPUTED_VALUE"""),5)</f>
        <v>5</v>
      </c>
      <c r="Q33" s="2">
        <f ca="1">IFERROR(__xludf.DUMMYFUNCTION("""COMPUTED_VALUE"""),5)</f>
        <v>5</v>
      </c>
      <c r="R33" s="2">
        <f ca="1">IFERROR(__xludf.DUMMYFUNCTION("""COMPUTED_VALUE"""),5)</f>
        <v>5</v>
      </c>
      <c r="S33" s="2">
        <f ca="1">IFERROR(__xludf.DUMMYFUNCTION("""COMPUTED_VALUE"""),5)</f>
        <v>5</v>
      </c>
      <c r="T33" s="2">
        <f ca="1">IFERROR(__xludf.DUMMYFUNCTION("""COMPUTED_VALUE"""),5)</f>
        <v>5</v>
      </c>
      <c r="U33" s="2">
        <f ca="1">IFERROR(__xludf.DUMMYFUNCTION("""COMPUTED_VALUE"""),5)</f>
        <v>5</v>
      </c>
      <c r="V33" s="2">
        <f ca="1">IFERROR(__xludf.DUMMYFUNCTION("""COMPUTED_VALUE"""),10)</f>
        <v>10</v>
      </c>
      <c r="W33" s="2">
        <f ca="1">IFERROR(__xludf.DUMMYFUNCTION("""COMPUTED_VALUE"""),10)</f>
        <v>10</v>
      </c>
      <c r="X33" s="2">
        <f ca="1">IFERROR(__xludf.DUMMYFUNCTION("""COMPUTED_VALUE"""),10)</f>
        <v>10</v>
      </c>
      <c r="Y33" s="2">
        <f ca="1">IFERROR(__xludf.DUMMYFUNCTION("""COMPUTED_VALUE"""),10)</f>
        <v>10</v>
      </c>
      <c r="Z33" s="2">
        <f ca="1">IFERROR(__xludf.DUMMYFUNCTION("""COMPUTED_VALUE"""),10)</f>
        <v>10</v>
      </c>
      <c r="AA33" s="2">
        <f ca="1">IFERROR(__xludf.DUMMYFUNCTION("""COMPUTED_VALUE"""),12)</f>
        <v>12</v>
      </c>
      <c r="AB33" s="2">
        <f ca="1">IFERROR(__xludf.DUMMYFUNCTION("""COMPUTED_VALUE"""),12)</f>
        <v>12</v>
      </c>
      <c r="AC33" s="2">
        <f ca="1">IFERROR(__xludf.DUMMYFUNCTION("""COMPUTED_VALUE"""),12)</f>
        <v>12</v>
      </c>
      <c r="AD33" s="2">
        <f ca="1">IFERROR(__xludf.DUMMYFUNCTION("""COMPUTED_VALUE"""),14)</f>
        <v>14</v>
      </c>
      <c r="AE33" s="2">
        <f ca="1">IFERROR(__xludf.DUMMYFUNCTION("""COMPUTED_VALUE"""),15)</f>
        <v>15</v>
      </c>
      <c r="AF33" s="2">
        <f ca="1">IFERROR(__xludf.DUMMYFUNCTION("""COMPUTED_VALUE"""),15)</f>
        <v>15</v>
      </c>
      <c r="AG33" s="2">
        <f ca="1">IFERROR(__xludf.DUMMYFUNCTION("""COMPUTED_VALUE"""),15)</f>
        <v>15</v>
      </c>
      <c r="AH33" s="2">
        <f ca="1">IFERROR(__xludf.DUMMYFUNCTION("""COMPUTED_VALUE"""),15)</f>
        <v>15</v>
      </c>
      <c r="AI33" s="2">
        <f ca="1">IFERROR(__xludf.DUMMYFUNCTION("""COMPUTED_VALUE"""),17)</f>
        <v>17</v>
      </c>
      <c r="AJ33" s="2">
        <f ca="1">IFERROR(__xludf.DUMMYFUNCTION("""COMPUTED_VALUE"""),17)</f>
        <v>17</v>
      </c>
      <c r="AK33" s="2">
        <f ca="1">IFERROR(__xludf.DUMMYFUNCTION("""COMPUTED_VALUE"""),21)</f>
        <v>21</v>
      </c>
      <c r="AL33" s="2">
        <f ca="1">IFERROR(__xludf.DUMMYFUNCTION("""COMPUTED_VALUE"""),21)</f>
        <v>21</v>
      </c>
      <c r="AM33" s="2">
        <f ca="1">IFERROR(__xludf.DUMMYFUNCTION("""COMPUTED_VALUE"""),22)</f>
        <v>22</v>
      </c>
      <c r="AN33" s="2">
        <f ca="1">IFERROR(__xludf.DUMMYFUNCTION("""COMPUTED_VALUE"""),22)</f>
        <v>22</v>
      </c>
      <c r="AO33" s="2">
        <f ca="1">IFERROR(__xludf.DUMMYFUNCTION("""COMPUTED_VALUE"""),22)</f>
        <v>22</v>
      </c>
      <c r="AP33" s="2">
        <f ca="1">IFERROR(__xludf.DUMMYFUNCTION("""COMPUTED_VALUE"""),28)</f>
        <v>28</v>
      </c>
      <c r="AQ33" s="2">
        <f ca="1">IFERROR(__xludf.DUMMYFUNCTION("""COMPUTED_VALUE"""),28)</f>
        <v>28</v>
      </c>
      <c r="AR33" s="2">
        <f ca="1">IFERROR(__xludf.DUMMYFUNCTION("""COMPUTED_VALUE"""),28)</f>
        <v>28</v>
      </c>
      <c r="AS33" s="2">
        <f ca="1">IFERROR(__xludf.DUMMYFUNCTION("""COMPUTED_VALUE"""),31)</f>
        <v>31</v>
      </c>
      <c r="AT33" s="2">
        <f ca="1">IFERROR(__xludf.DUMMYFUNCTION("""COMPUTED_VALUE"""),31)</f>
        <v>31</v>
      </c>
      <c r="AU33" s="2">
        <f ca="1">IFERROR(__xludf.DUMMYFUNCTION("""COMPUTED_VALUE"""),31)</f>
        <v>31</v>
      </c>
    </row>
    <row r="34" spans="1:47" ht="12.5" x14ac:dyDescent="0.25">
      <c r="A34" s="2" t="str">
        <f ca="1">IFERROR(__xludf.DUMMYFUNCTION("""COMPUTED_VALUE"""),"")</f>
        <v/>
      </c>
      <c r="B34" s="2" t="str">
        <f ca="1">IFERROR(__xludf.DUMMYFUNCTION("""COMPUTED_VALUE"""),"Japan")</f>
        <v>Japan</v>
      </c>
      <c r="C34" s="2">
        <f ca="1">IFERROR(__xludf.DUMMYFUNCTION("""COMPUTED_VALUE"""),36)</f>
        <v>36</v>
      </c>
      <c r="D34" s="2">
        <f ca="1">IFERROR(__xludf.DUMMYFUNCTION("""COMPUTED_VALUE"""),138)</f>
        <v>138</v>
      </c>
      <c r="E34" s="2">
        <f ca="1">IFERROR(__xludf.DUMMYFUNCTION("""COMPUTED_VALUE"""),0)</f>
        <v>0</v>
      </c>
      <c r="F34" s="2">
        <f ca="1">IFERROR(__xludf.DUMMYFUNCTION("""COMPUTED_VALUE"""),0)</f>
        <v>0</v>
      </c>
      <c r="G34" s="2">
        <f ca="1">IFERROR(__xludf.DUMMYFUNCTION("""COMPUTED_VALUE"""),0)</f>
        <v>0</v>
      </c>
      <c r="H34" s="2">
        <f ca="1">IFERROR(__xludf.DUMMYFUNCTION("""COMPUTED_VALUE"""),0)</f>
        <v>0</v>
      </c>
      <c r="I34" s="2">
        <f ca="1">IFERROR(__xludf.DUMMYFUNCTION("""COMPUTED_VALUE"""),1)</f>
        <v>1</v>
      </c>
      <c r="J34" s="2">
        <f ca="1">IFERROR(__xludf.DUMMYFUNCTION("""COMPUTED_VALUE"""),1)</f>
        <v>1</v>
      </c>
      <c r="K34" s="2">
        <f ca="1">IFERROR(__xludf.DUMMYFUNCTION("""COMPUTED_VALUE"""),1)</f>
        <v>1</v>
      </c>
      <c r="L34" s="2">
        <f ca="1">IFERROR(__xludf.DUMMYFUNCTION("""COMPUTED_VALUE"""),1)</f>
        <v>1</v>
      </c>
      <c r="M34" s="2">
        <f ca="1">IFERROR(__xludf.DUMMYFUNCTION("""COMPUTED_VALUE"""),1)</f>
        <v>1</v>
      </c>
      <c r="N34" s="2">
        <f ca="1">IFERROR(__xludf.DUMMYFUNCTION("""COMPUTED_VALUE"""),1)</f>
        <v>1</v>
      </c>
      <c r="O34" s="2">
        <f ca="1">IFERROR(__xludf.DUMMYFUNCTION("""COMPUTED_VALUE"""),1)</f>
        <v>1</v>
      </c>
      <c r="P34" s="2">
        <f ca="1">IFERROR(__xludf.DUMMYFUNCTION("""COMPUTED_VALUE"""),1)</f>
        <v>1</v>
      </c>
      <c r="Q34" s="2">
        <f ca="1">IFERROR(__xludf.DUMMYFUNCTION("""COMPUTED_VALUE"""),1)</f>
        <v>1</v>
      </c>
      <c r="R34" s="2">
        <f ca="1">IFERROR(__xludf.DUMMYFUNCTION("""COMPUTED_VALUE"""),1)</f>
        <v>1</v>
      </c>
      <c r="S34" s="2">
        <f ca="1">IFERROR(__xludf.DUMMYFUNCTION("""COMPUTED_VALUE"""),1)</f>
        <v>1</v>
      </c>
      <c r="T34" s="2">
        <f ca="1">IFERROR(__xludf.DUMMYFUNCTION("""COMPUTED_VALUE"""),1)</f>
        <v>1</v>
      </c>
      <c r="U34" s="2">
        <f ca="1">IFERROR(__xludf.DUMMYFUNCTION("""COMPUTED_VALUE"""),1)</f>
        <v>1</v>
      </c>
      <c r="V34" s="2">
        <f ca="1">IFERROR(__xludf.DUMMYFUNCTION("""COMPUTED_VALUE"""),1)</f>
        <v>1</v>
      </c>
      <c r="W34" s="2">
        <f ca="1">IFERROR(__xludf.DUMMYFUNCTION("""COMPUTED_VALUE"""),1)</f>
        <v>1</v>
      </c>
      <c r="X34" s="2">
        <f ca="1">IFERROR(__xludf.DUMMYFUNCTION("""COMPUTED_VALUE"""),4)</f>
        <v>4</v>
      </c>
      <c r="Y34" s="2">
        <f ca="1">IFERROR(__xludf.DUMMYFUNCTION("""COMPUTED_VALUE"""),9)</f>
        <v>9</v>
      </c>
      <c r="Z34" s="2">
        <f ca="1">IFERROR(__xludf.DUMMYFUNCTION("""COMPUTED_VALUE"""),9)</f>
        <v>9</v>
      </c>
      <c r="AA34" s="2">
        <f ca="1">IFERROR(__xludf.DUMMYFUNCTION("""COMPUTED_VALUE"""),9)</f>
        <v>9</v>
      </c>
      <c r="AB34" s="2">
        <f ca="1">IFERROR(__xludf.DUMMYFUNCTION("""COMPUTED_VALUE"""),9)</f>
        <v>9</v>
      </c>
      <c r="AC34" s="2">
        <f ca="1">IFERROR(__xludf.DUMMYFUNCTION("""COMPUTED_VALUE"""),12)</f>
        <v>12</v>
      </c>
      <c r="AD34" s="2">
        <f ca="1">IFERROR(__xludf.DUMMYFUNCTION("""COMPUTED_VALUE"""),12)</f>
        <v>12</v>
      </c>
      <c r="AE34" s="2">
        <f ca="1">IFERROR(__xludf.DUMMYFUNCTION("""COMPUTED_VALUE"""),12)</f>
        <v>12</v>
      </c>
      <c r="AF34" s="2">
        <f ca="1">IFERROR(__xludf.DUMMYFUNCTION("""COMPUTED_VALUE"""),13)</f>
        <v>13</v>
      </c>
      <c r="AG34" s="2">
        <f ca="1">IFERROR(__xludf.DUMMYFUNCTION("""COMPUTED_VALUE"""),18)</f>
        <v>18</v>
      </c>
      <c r="AH34" s="2">
        <f ca="1">IFERROR(__xludf.DUMMYFUNCTION("""COMPUTED_VALUE"""),18)</f>
        <v>18</v>
      </c>
      <c r="AI34" s="2">
        <f ca="1">IFERROR(__xludf.DUMMYFUNCTION("""COMPUTED_VALUE"""),22)</f>
        <v>22</v>
      </c>
      <c r="AJ34" s="2">
        <f ca="1">IFERROR(__xludf.DUMMYFUNCTION("""COMPUTED_VALUE"""),22)</f>
        <v>22</v>
      </c>
      <c r="AK34" s="2">
        <f ca="1">IFERROR(__xludf.DUMMYFUNCTION("""COMPUTED_VALUE"""),22)</f>
        <v>22</v>
      </c>
      <c r="AL34" s="2">
        <f ca="1">IFERROR(__xludf.DUMMYFUNCTION("""COMPUTED_VALUE"""),22)</f>
        <v>22</v>
      </c>
      <c r="AM34" s="2">
        <f ca="1">IFERROR(__xludf.DUMMYFUNCTION("""COMPUTED_VALUE"""),22)</f>
        <v>22</v>
      </c>
      <c r="AN34" s="2">
        <f ca="1">IFERROR(__xludf.DUMMYFUNCTION("""COMPUTED_VALUE"""),22)</f>
        <v>22</v>
      </c>
      <c r="AO34" s="2">
        <f ca="1">IFERROR(__xludf.DUMMYFUNCTION("""COMPUTED_VALUE"""),22)</f>
        <v>22</v>
      </c>
      <c r="AP34" s="2">
        <f ca="1">IFERROR(__xludf.DUMMYFUNCTION("""COMPUTED_VALUE"""),22)</f>
        <v>22</v>
      </c>
      <c r="AQ34" s="2">
        <f ca="1">IFERROR(__xludf.DUMMYFUNCTION("""COMPUTED_VALUE"""),32)</f>
        <v>32</v>
      </c>
      <c r="AR34" s="2">
        <f ca="1">IFERROR(__xludf.DUMMYFUNCTION("""COMPUTED_VALUE"""),32)</f>
        <v>32</v>
      </c>
      <c r="AS34" s="2">
        <f ca="1">IFERROR(__xludf.DUMMYFUNCTION("""COMPUTED_VALUE"""),32)</f>
        <v>32</v>
      </c>
      <c r="AT34" s="2">
        <f ca="1">IFERROR(__xludf.DUMMYFUNCTION("""COMPUTED_VALUE"""),43)</f>
        <v>43</v>
      </c>
      <c r="AU34" s="2">
        <f ca="1">IFERROR(__xludf.DUMMYFUNCTION("""COMPUTED_VALUE"""),43)</f>
        <v>43</v>
      </c>
    </row>
    <row r="35" spans="1:47" ht="12.5" x14ac:dyDescent="0.25">
      <c r="A35" s="2" t="str">
        <f ca="1">IFERROR(__xludf.DUMMYFUNCTION("""COMPUTED_VALUE"""),"")</f>
        <v/>
      </c>
      <c r="B35" s="2" t="str">
        <f ca="1">IFERROR(__xludf.DUMMYFUNCTION("""COMPUTED_VALUE"""),"South Korea")</f>
        <v>South Korea</v>
      </c>
      <c r="C35" s="2">
        <f ca="1">IFERROR(__xludf.DUMMYFUNCTION("""COMPUTED_VALUE"""),36)</f>
        <v>36</v>
      </c>
      <c r="D35" s="2">
        <f ca="1">IFERROR(__xludf.DUMMYFUNCTION("""COMPUTED_VALUE"""),128)</f>
        <v>128</v>
      </c>
      <c r="E35" s="2">
        <f ca="1">IFERROR(__xludf.DUMMYFUNCTION("""COMPUTED_VALUE"""),0)</f>
        <v>0</v>
      </c>
      <c r="F35" s="2">
        <f ca="1">IFERROR(__xludf.DUMMYFUNCTION("""COMPUTED_VALUE"""),0)</f>
        <v>0</v>
      </c>
      <c r="G35" s="2">
        <f ca="1">IFERROR(__xludf.DUMMYFUNCTION("""COMPUTED_VALUE"""),0)</f>
        <v>0</v>
      </c>
      <c r="H35" s="2">
        <f ca="1">IFERROR(__xludf.DUMMYFUNCTION("""COMPUTED_VALUE"""),0)</f>
        <v>0</v>
      </c>
      <c r="I35" s="2">
        <f ca="1">IFERROR(__xludf.DUMMYFUNCTION("""COMPUTED_VALUE"""),0)</f>
        <v>0</v>
      </c>
      <c r="J35" s="2">
        <f ca="1">IFERROR(__xludf.DUMMYFUNCTION("""COMPUTED_VALUE"""),0)</f>
        <v>0</v>
      </c>
      <c r="K35" s="2">
        <f ca="1">IFERROR(__xludf.DUMMYFUNCTION("""COMPUTED_VALUE"""),0)</f>
        <v>0</v>
      </c>
      <c r="L35" s="2">
        <f ca="1">IFERROR(__xludf.DUMMYFUNCTION("""COMPUTED_VALUE"""),0)</f>
        <v>0</v>
      </c>
      <c r="M35" s="2">
        <f ca="1">IFERROR(__xludf.DUMMYFUNCTION("""COMPUTED_VALUE"""),0)</f>
        <v>0</v>
      </c>
      <c r="N35" s="2">
        <f ca="1">IFERROR(__xludf.DUMMYFUNCTION("""COMPUTED_VALUE"""),0)</f>
        <v>0</v>
      </c>
      <c r="O35" s="2">
        <f ca="1">IFERROR(__xludf.DUMMYFUNCTION("""COMPUTED_VALUE"""),0)</f>
        <v>0</v>
      </c>
      <c r="P35" s="2">
        <f ca="1">IFERROR(__xludf.DUMMYFUNCTION("""COMPUTED_VALUE"""),0)</f>
        <v>0</v>
      </c>
      <c r="Q35" s="2">
        <f ca="1">IFERROR(__xludf.DUMMYFUNCTION("""COMPUTED_VALUE"""),0)</f>
        <v>0</v>
      </c>
      <c r="R35" s="2">
        <f ca="1">IFERROR(__xludf.DUMMYFUNCTION("""COMPUTED_VALUE"""),0)</f>
        <v>0</v>
      </c>
      <c r="S35" s="2">
        <f ca="1">IFERROR(__xludf.DUMMYFUNCTION("""COMPUTED_VALUE"""),0)</f>
        <v>0</v>
      </c>
      <c r="T35" s="2">
        <f ca="1">IFERROR(__xludf.DUMMYFUNCTION("""COMPUTED_VALUE"""),0)</f>
        <v>0</v>
      </c>
      <c r="U35" s="2">
        <f ca="1">IFERROR(__xludf.DUMMYFUNCTION("""COMPUTED_VALUE"""),1)</f>
        <v>1</v>
      </c>
      <c r="V35" s="2">
        <f ca="1">IFERROR(__xludf.DUMMYFUNCTION("""COMPUTED_VALUE"""),1)</f>
        <v>1</v>
      </c>
      <c r="W35" s="2">
        <f ca="1">IFERROR(__xludf.DUMMYFUNCTION("""COMPUTED_VALUE"""),3)</f>
        <v>3</v>
      </c>
      <c r="X35" s="2">
        <f ca="1">IFERROR(__xludf.DUMMYFUNCTION("""COMPUTED_VALUE"""),3)</f>
        <v>3</v>
      </c>
      <c r="Y35" s="2">
        <f ca="1">IFERROR(__xludf.DUMMYFUNCTION("""COMPUTED_VALUE"""),3)</f>
        <v>3</v>
      </c>
      <c r="Z35" s="2">
        <f ca="1">IFERROR(__xludf.DUMMYFUNCTION("""COMPUTED_VALUE"""),7)</f>
        <v>7</v>
      </c>
      <c r="AA35" s="2">
        <f ca="1">IFERROR(__xludf.DUMMYFUNCTION("""COMPUTED_VALUE"""),7)</f>
        <v>7</v>
      </c>
      <c r="AB35" s="2">
        <f ca="1">IFERROR(__xludf.DUMMYFUNCTION("""COMPUTED_VALUE"""),7)</f>
        <v>7</v>
      </c>
      <c r="AC35" s="2">
        <f ca="1">IFERROR(__xludf.DUMMYFUNCTION("""COMPUTED_VALUE"""),9)</f>
        <v>9</v>
      </c>
      <c r="AD35" s="2">
        <f ca="1">IFERROR(__xludf.DUMMYFUNCTION("""COMPUTED_VALUE"""),9)</f>
        <v>9</v>
      </c>
      <c r="AE35" s="2">
        <f ca="1">IFERROR(__xludf.DUMMYFUNCTION("""COMPUTED_VALUE"""),10)</f>
        <v>10</v>
      </c>
      <c r="AF35" s="2">
        <f ca="1">IFERROR(__xludf.DUMMYFUNCTION("""COMPUTED_VALUE"""),12)</f>
        <v>12</v>
      </c>
      <c r="AG35" s="2">
        <f ca="1">IFERROR(__xludf.DUMMYFUNCTION("""COMPUTED_VALUE"""),12)</f>
        <v>12</v>
      </c>
      <c r="AH35" s="2">
        <f ca="1">IFERROR(__xludf.DUMMYFUNCTION("""COMPUTED_VALUE"""),16)</f>
        <v>16</v>
      </c>
      <c r="AI35" s="2">
        <f ca="1">IFERROR(__xludf.DUMMYFUNCTION("""COMPUTED_VALUE"""),16)</f>
        <v>16</v>
      </c>
      <c r="AJ35" s="2">
        <f ca="1">IFERROR(__xludf.DUMMYFUNCTION("""COMPUTED_VALUE"""),16)</f>
        <v>16</v>
      </c>
      <c r="AK35" s="2">
        <f ca="1">IFERROR(__xludf.DUMMYFUNCTION("""COMPUTED_VALUE"""),18)</f>
        <v>18</v>
      </c>
      <c r="AL35" s="2">
        <f ca="1">IFERROR(__xludf.DUMMYFUNCTION("""COMPUTED_VALUE"""),18)</f>
        <v>18</v>
      </c>
      <c r="AM35" s="2">
        <f ca="1">IFERROR(__xludf.DUMMYFUNCTION("""COMPUTED_VALUE"""),22)</f>
        <v>22</v>
      </c>
      <c r="AN35" s="2">
        <f ca="1">IFERROR(__xludf.DUMMYFUNCTION("""COMPUTED_VALUE"""),22)</f>
        <v>22</v>
      </c>
      <c r="AO35" s="2">
        <f ca="1">IFERROR(__xludf.DUMMYFUNCTION("""COMPUTED_VALUE"""),22)</f>
        <v>22</v>
      </c>
      <c r="AP35" s="2">
        <f ca="1">IFERROR(__xludf.DUMMYFUNCTION("""COMPUTED_VALUE"""),22)</f>
        <v>22</v>
      </c>
      <c r="AQ35" s="2">
        <f ca="1">IFERROR(__xludf.DUMMYFUNCTION("""COMPUTED_VALUE"""),27)</f>
        <v>27</v>
      </c>
      <c r="AR35" s="2">
        <f ca="1">IFERROR(__xludf.DUMMYFUNCTION("""COMPUTED_VALUE"""),30)</f>
        <v>30</v>
      </c>
      <c r="AS35" s="2">
        <f ca="1">IFERROR(__xludf.DUMMYFUNCTION("""COMPUTED_VALUE"""),30)</f>
        <v>30</v>
      </c>
      <c r="AT35" s="2">
        <f ca="1">IFERROR(__xludf.DUMMYFUNCTION("""COMPUTED_VALUE"""),30)</f>
        <v>30</v>
      </c>
      <c r="AU35" s="2">
        <f ca="1">IFERROR(__xludf.DUMMYFUNCTION("""COMPUTED_VALUE"""),41)</f>
        <v>41</v>
      </c>
    </row>
    <row r="36" spans="1:47" ht="12.5" x14ac:dyDescent="0.25">
      <c r="A36" s="2" t="str">
        <f ca="1">IFERROR(__xludf.DUMMYFUNCTION("""COMPUTED_VALUE"""),"Taiwan")</f>
        <v>Taiwan</v>
      </c>
      <c r="B36" s="2" t="str">
        <f ca="1">IFERROR(__xludf.DUMMYFUNCTION("""COMPUTED_VALUE"""),"Taiwan")</f>
        <v>Taiwan</v>
      </c>
      <c r="C36" s="2">
        <f ca="1">IFERROR(__xludf.DUMMYFUNCTION("""COMPUTED_VALUE"""),23.7)</f>
        <v>23.7</v>
      </c>
      <c r="D36" s="2">
        <f ca="1">IFERROR(__xludf.DUMMYFUNCTION("""COMPUTED_VALUE"""),121)</f>
        <v>121</v>
      </c>
      <c r="E36" s="2">
        <f ca="1">IFERROR(__xludf.DUMMYFUNCTION("""COMPUTED_VALUE"""),0)</f>
        <v>0</v>
      </c>
      <c r="F36" s="2">
        <f ca="1">IFERROR(__xludf.DUMMYFUNCTION("""COMPUTED_VALUE"""),0)</f>
        <v>0</v>
      </c>
      <c r="G36" s="2">
        <f ca="1">IFERROR(__xludf.DUMMYFUNCTION("""COMPUTED_VALUE"""),0)</f>
        <v>0</v>
      </c>
      <c r="H36" s="2">
        <f ca="1">IFERROR(__xludf.DUMMYFUNCTION("""COMPUTED_VALUE"""),0)</f>
        <v>0</v>
      </c>
      <c r="I36" s="2">
        <f ca="1">IFERROR(__xludf.DUMMYFUNCTION("""COMPUTED_VALUE"""),0)</f>
        <v>0</v>
      </c>
      <c r="J36" s="2">
        <f ca="1">IFERROR(__xludf.DUMMYFUNCTION("""COMPUTED_VALUE"""),0)</f>
        <v>0</v>
      </c>
      <c r="K36" s="2">
        <f ca="1">IFERROR(__xludf.DUMMYFUNCTION("""COMPUTED_VALUE"""),0)</f>
        <v>0</v>
      </c>
      <c r="L36" s="2">
        <f ca="1">IFERROR(__xludf.DUMMYFUNCTION("""COMPUTED_VALUE"""),0)</f>
        <v>0</v>
      </c>
      <c r="M36" s="2">
        <f ca="1">IFERROR(__xludf.DUMMYFUNCTION("""COMPUTED_VALUE"""),0)</f>
        <v>0</v>
      </c>
      <c r="N36" s="2">
        <f ca="1">IFERROR(__xludf.DUMMYFUNCTION("""COMPUTED_VALUE"""),0)</f>
        <v>0</v>
      </c>
      <c r="O36" s="2">
        <f ca="1">IFERROR(__xludf.DUMMYFUNCTION("""COMPUTED_VALUE"""),0)</f>
        <v>0</v>
      </c>
      <c r="P36" s="2">
        <f ca="1">IFERROR(__xludf.DUMMYFUNCTION("""COMPUTED_VALUE"""),0)</f>
        <v>0</v>
      </c>
      <c r="Q36" s="2">
        <f ca="1">IFERROR(__xludf.DUMMYFUNCTION("""COMPUTED_VALUE"""),0)</f>
        <v>0</v>
      </c>
      <c r="R36" s="2">
        <f ca="1">IFERROR(__xludf.DUMMYFUNCTION("""COMPUTED_VALUE"""),0)</f>
        <v>0</v>
      </c>
      <c r="S36" s="2">
        <f ca="1">IFERROR(__xludf.DUMMYFUNCTION("""COMPUTED_VALUE"""),0)</f>
        <v>0</v>
      </c>
      <c r="T36" s="2">
        <f ca="1">IFERROR(__xludf.DUMMYFUNCTION("""COMPUTED_VALUE"""),1)</f>
        <v>1</v>
      </c>
      <c r="U36" s="2">
        <f ca="1">IFERROR(__xludf.DUMMYFUNCTION("""COMPUTED_VALUE"""),1)</f>
        <v>1</v>
      </c>
      <c r="V36" s="2">
        <f ca="1">IFERROR(__xludf.DUMMYFUNCTION("""COMPUTED_VALUE"""),1)</f>
        <v>1</v>
      </c>
      <c r="W36" s="2">
        <f ca="1">IFERROR(__xludf.DUMMYFUNCTION("""COMPUTED_VALUE"""),1)</f>
        <v>1</v>
      </c>
      <c r="X36" s="2">
        <f ca="1">IFERROR(__xludf.DUMMYFUNCTION("""COMPUTED_VALUE"""),1)</f>
        <v>1</v>
      </c>
      <c r="Y36" s="2">
        <f ca="1">IFERROR(__xludf.DUMMYFUNCTION("""COMPUTED_VALUE"""),1)</f>
        <v>1</v>
      </c>
      <c r="Z36" s="2">
        <f ca="1">IFERROR(__xludf.DUMMYFUNCTION("""COMPUTED_VALUE"""),1)</f>
        <v>1</v>
      </c>
      <c r="AA36" s="2">
        <f ca="1">IFERROR(__xludf.DUMMYFUNCTION("""COMPUTED_VALUE"""),1)</f>
        <v>1</v>
      </c>
      <c r="AB36" s="2">
        <f ca="1">IFERROR(__xludf.DUMMYFUNCTION("""COMPUTED_VALUE"""),2)</f>
        <v>2</v>
      </c>
      <c r="AC36" s="2">
        <f ca="1">IFERROR(__xludf.DUMMYFUNCTION("""COMPUTED_VALUE"""),2)</f>
        <v>2</v>
      </c>
      <c r="AD36" s="2">
        <f ca="1">IFERROR(__xludf.DUMMYFUNCTION("""COMPUTED_VALUE"""),2)</f>
        <v>2</v>
      </c>
      <c r="AE36" s="2">
        <f ca="1">IFERROR(__xludf.DUMMYFUNCTION("""COMPUTED_VALUE"""),2)</f>
        <v>2</v>
      </c>
      <c r="AF36" s="2">
        <f ca="1">IFERROR(__xludf.DUMMYFUNCTION("""COMPUTED_VALUE"""),2)</f>
        <v>2</v>
      </c>
      <c r="AG36" s="2">
        <f ca="1">IFERROR(__xludf.DUMMYFUNCTION("""COMPUTED_VALUE"""),2)</f>
        <v>2</v>
      </c>
      <c r="AH36" s="2">
        <f ca="1">IFERROR(__xludf.DUMMYFUNCTION("""COMPUTED_VALUE"""),2)</f>
        <v>2</v>
      </c>
      <c r="AI36" s="2">
        <f ca="1">IFERROR(__xludf.DUMMYFUNCTION("""COMPUTED_VALUE"""),2)</f>
        <v>2</v>
      </c>
      <c r="AJ36" s="2">
        <f ca="1">IFERROR(__xludf.DUMMYFUNCTION("""COMPUTED_VALUE"""),2)</f>
        <v>2</v>
      </c>
      <c r="AK36" s="2">
        <f ca="1">IFERROR(__xludf.DUMMYFUNCTION("""COMPUTED_VALUE"""),2)</f>
        <v>2</v>
      </c>
      <c r="AL36" s="2">
        <f ca="1">IFERROR(__xludf.DUMMYFUNCTION("""COMPUTED_VALUE"""),5)</f>
        <v>5</v>
      </c>
      <c r="AM36" s="2">
        <f ca="1">IFERROR(__xludf.DUMMYFUNCTION("""COMPUTED_VALUE"""),5)</f>
        <v>5</v>
      </c>
      <c r="AN36" s="2">
        <f ca="1">IFERROR(__xludf.DUMMYFUNCTION("""COMPUTED_VALUE"""),5)</f>
        <v>5</v>
      </c>
      <c r="AO36" s="2">
        <f ca="1">IFERROR(__xludf.DUMMYFUNCTION("""COMPUTED_VALUE"""),5)</f>
        <v>5</v>
      </c>
      <c r="AP36" s="2">
        <f ca="1">IFERROR(__xludf.DUMMYFUNCTION("""COMPUTED_VALUE"""),6)</f>
        <v>6</v>
      </c>
      <c r="AQ36" s="2">
        <f ca="1">IFERROR(__xludf.DUMMYFUNCTION("""COMPUTED_VALUE"""),9)</f>
        <v>9</v>
      </c>
      <c r="AR36" s="2">
        <f ca="1">IFERROR(__xludf.DUMMYFUNCTION("""COMPUTED_VALUE"""),9)</f>
        <v>9</v>
      </c>
      <c r="AS36" s="2">
        <f ca="1">IFERROR(__xludf.DUMMYFUNCTION("""COMPUTED_VALUE"""),12)</f>
        <v>12</v>
      </c>
      <c r="AT36" s="2">
        <f ca="1">IFERROR(__xludf.DUMMYFUNCTION("""COMPUTED_VALUE"""),12)</f>
        <v>12</v>
      </c>
      <c r="AU36" s="2">
        <f ca="1">IFERROR(__xludf.DUMMYFUNCTION("""COMPUTED_VALUE"""),12)</f>
        <v>12</v>
      </c>
    </row>
    <row r="37" spans="1:47" ht="12.5" x14ac:dyDescent="0.25">
      <c r="A37" s="2" t="str">
        <f ca="1">IFERROR(__xludf.DUMMYFUNCTION("""COMPUTED_VALUE"""),"King County, WA")</f>
        <v>King County, WA</v>
      </c>
      <c r="B37" s="2" t="str">
        <f ca="1">IFERROR(__xludf.DUMMYFUNCTION("""COMPUTED_VALUE"""),"US")</f>
        <v>US</v>
      </c>
      <c r="C37" s="2">
        <f ca="1">IFERROR(__xludf.DUMMYFUNCTION("""COMPUTED_VALUE"""),47.6062)</f>
        <v>47.606200000000001</v>
      </c>
      <c r="D37" s="2">
        <f ca="1">IFERROR(__xludf.DUMMYFUNCTION("""COMPUTED_VALUE"""),-122.3321)</f>
        <v>-122.3321</v>
      </c>
      <c r="E37" s="2">
        <f ca="1">IFERROR(__xludf.DUMMYFUNCTION("""COMPUTED_VALUE"""),0)</f>
        <v>0</v>
      </c>
      <c r="F37" s="2">
        <f ca="1">IFERROR(__xludf.DUMMYFUNCTION("""COMPUTED_VALUE"""),0)</f>
        <v>0</v>
      </c>
      <c r="G37" s="2">
        <f ca="1">IFERROR(__xludf.DUMMYFUNCTION("""COMPUTED_VALUE"""),0)</f>
        <v>0</v>
      </c>
      <c r="H37" s="2">
        <f ca="1">IFERROR(__xludf.DUMMYFUNCTION("""COMPUTED_VALUE"""),0)</f>
        <v>0</v>
      </c>
      <c r="I37" s="2">
        <f ca="1">IFERROR(__xludf.DUMMYFUNCTION("""COMPUTED_VALUE"""),0)</f>
        <v>0</v>
      </c>
      <c r="J37" s="2">
        <f ca="1">IFERROR(__xludf.DUMMYFUNCTION("""COMPUTED_VALUE"""),0)</f>
        <v>0</v>
      </c>
      <c r="K37" s="2">
        <f ca="1">IFERROR(__xludf.DUMMYFUNCTION("""COMPUTED_VALUE"""),0)</f>
        <v>0</v>
      </c>
      <c r="L37" s="2">
        <f ca="1">IFERROR(__xludf.DUMMYFUNCTION("""COMPUTED_VALUE"""),0)</f>
        <v>0</v>
      </c>
      <c r="M37" s="2">
        <f ca="1">IFERROR(__xludf.DUMMYFUNCTION("""COMPUTED_VALUE"""),0)</f>
        <v>0</v>
      </c>
      <c r="N37" s="2">
        <f ca="1">IFERROR(__xludf.DUMMYFUNCTION("""COMPUTED_VALUE"""),0)</f>
        <v>0</v>
      </c>
      <c r="O37" s="2">
        <f ca="1">IFERROR(__xludf.DUMMYFUNCTION("""COMPUTED_VALUE"""),0)</f>
        <v>0</v>
      </c>
      <c r="P37" s="2">
        <f ca="1">IFERROR(__xludf.DUMMYFUNCTION("""COMPUTED_VALUE"""),0)</f>
        <v>0</v>
      </c>
      <c r="Q37" s="2">
        <f ca="1">IFERROR(__xludf.DUMMYFUNCTION("""COMPUTED_VALUE"""),0)</f>
        <v>0</v>
      </c>
      <c r="R37" s="2">
        <f ca="1">IFERROR(__xludf.DUMMYFUNCTION("""COMPUTED_VALUE"""),0)</f>
        <v>0</v>
      </c>
      <c r="S37" s="2">
        <f ca="1">IFERROR(__xludf.DUMMYFUNCTION("""COMPUTED_VALUE"""),0)</f>
        <v>0</v>
      </c>
      <c r="T37" s="2">
        <f ca="1">IFERROR(__xludf.DUMMYFUNCTION("""COMPUTED_VALUE"""),0)</f>
        <v>0</v>
      </c>
      <c r="U37" s="2">
        <f ca="1">IFERROR(__xludf.DUMMYFUNCTION("""COMPUTED_VALUE"""),0)</f>
        <v>0</v>
      </c>
      <c r="V37" s="2">
        <f ca="1">IFERROR(__xludf.DUMMYFUNCTION("""COMPUTED_VALUE"""),0)</f>
        <v>0</v>
      </c>
      <c r="W37" s="2">
        <f ca="1">IFERROR(__xludf.DUMMYFUNCTION("""COMPUTED_VALUE"""),1)</f>
        <v>1</v>
      </c>
      <c r="X37" s="2">
        <f ca="1">IFERROR(__xludf.DUMMYFUNCTION("""COMPUTED_VALUE"""),1)</f>
        <v>1</v>
      </c>
      <c r="Y37" s="2">
        <f ca="1">IFERROR(__xludf.DUMMYFUNCTION("""COMPUTED_VALUE"""),1)</f>
        <v>1</v>
      </c>
      <c r="Z37" s="2">
        <f ca="1">IFERROR(__xludf.DUMMYFUNCTION("""COMPUTED_VALUE"""),1)</f>
        <v>1</v>
      </c>
      <c r="AA37" s="2">
        <f ca="1">IFERROR(__xludf.DUMMYFUNCTION("""COMPUTED_VALUE"""),1)</f>
        <v>1</v>
      </c>
      <c r="AB37" s="2">
        <f ca="1">IFERROR(__xludf.DUMMYFUNCTION("""COMPUTED_VALUE"""),1)</f>
        <v>1</v>
      </c>
      <c r="AC37" s="2">
        <f ca="1">IFERROR(__xludf.DUMMYFUNCTION("""COMPUTED_VALUE"""),1)</f>
        <v>1</v>
      </c>
      <c r="AD37" s="2">
        <f ca="1">IFERROR(__xludf.DUMMYFUNCTION("""COMPUTED_VALUE"""),1)</f>
        <v>1</v>
      </c>
      <c r="AE37" s="2">
        <f ca="1">IFERROR(__xludf.DUMMYFUNCTION("""COMPUTED_VALUE"""),1)</f>
        <v>1</v>
      </c>
      <c r="AF37" s="2">
        <f ca="1">IFERROR(__xludf.DUMMYFUNCTION("""COMPUTED_VALUE"""),1)</f>
        <v>1</v>
      </c>
      <c r="AG37" s="2">
        <f ca="1">IFERROR(__xludf.DUMMYFUNCTION("""COMPUTED_VALUE"""),1)</f>
        <v>1</v>
      </c>
      <c r="AH37" s="2">
        <f ca="1">IFERROR(__xludf.DUMMYFUNCTION("""COMPUTED_VALUE"""),1)</f>
        <v>1</v>
      </c>
      <c r="AI37" s="2">
        <f ca="1">IFERROR(__xludf.DUMMYFUNCTION("""COMPUTED_VALUE"""),1)</f>
        <v>1</v>
      </c>
      <c r="AJ37" s="2">
        <f ca="1">IFERROR(__xludf.DUMMYFUNCTION("""COMPUTED_VALUE"""),1)</f>
        <v>1</v>
      </c>
      <c r="AK37" s="2">
        <f ca="1">IFERROR(__xludf.DUMMYFUNCTION("""COMPUTED_VALUE"""),1)</f>
        <v>1</v>
      </c>
      <c r="AL37" s="2">
        <f ca="1">IFERROR(__xludf.DUMMYFUNCTION("""COMPUTED_VALUE"""),1)</f>
        <v>1</v>
      </c>
      <c r="AM37" s="2">
        <f ca="1">IFERROR(__xludf.DUMMYFUNCTION("""COMPUTED_VALUE"""),1)</f>
        <v>1</v>
      </c>
      <c r="AN37" s="2">
        <f ca="1">IFERROR(__xludf.DUMMYFUNCTION("""COMPUTED_VALUE"""),1)</f>
        <v>1</v>
      </c>
      <c r="AO37" s="2">
        <f ca="1">IFERROR(__xludf.DUMMYFUNCTION("""COMPUTED_VALUE"""),1)</f>
        <v>1</v>
      </c>
      <c r="AP37" s="2">
        <f ca="1">IFERROR(__xludf.DUMMYFUNCTION("""COMPUTED_VALUE"""),1)</f>
        <v>1</v>
      </c>
      <c r="AQ37" s="2">
        <f ca="1">IFERROR(__xludf.DUMMYFUNCTION("""COMPUTED_VALUE"""),1)</f>
        <v>1</v>
      </c>
      <c r="AR37" s="2">
        <f ca="1">IFERROR(__xludf.DUMMYFUNCTION("""COMPUTED_VALUE"""),1)</f>
        <v>1</v>
      </c>
      <c r="AS37" s="2">
        <f ca="1">IFERROR(__xludf.DUMMYFUNCTION("""COMPUTED_VALUE"""),1)</f>
        <v>1</v>
      </c>
      <c r="AT37" s="2">
        <f ca="1">IFERROR(__xludf.DUMMYFUNCTION("""COMPUTED_VALUE"""),1)</f>
        <v>1</v>
      </c>
      <c r="AU37" s="2">
        <f ca="1">IFERROR(__xludf.DUMMYFUNCTION("""COMPUTED_VALUE"""),1)</f>
        <v>1</v>
      </c>
    </row>
    <row r="38" spans="1:47" ht="12.5" x14ac:dyDescent="0.25">
      <c r="A38" s="2" t="str">
        <f ca="1">IFERROR(__xludf.DUMMYFUNCTION("""COMPUTED_VALUE"""),"Cook County, IL")</f>
        <v>Cook County, IL</v>
      </c>
      <c r="B38" s="2" t="str">
        <f ca="1">IFERROR(__xludf.DUMMYFUNCTION("""COMPUTED_VALUE"""),"US")</f>
        <v>US</v>
      </c>
      <c r="C38" s="2">
        <f ca="1">IFERROR(__xludf.DUMMYFUNCTION("""COMPUTED_VALUE"""),41.7377)</f>
        <v>41.737699999999997</v>
      </c>
      <c r="D38" s="2">
        <f ca="1">IFERROR(__xludf.DUMMYFUNCTION("""COMPUTED_VALUE"""),-87.6976)</f>
        <v>-87.697599999999994</v>
      </c>
      <c r="E38" s="2">
        <f ca="1">IFERROR(__xludf.DUMMYFUNCTION("""COMPUTED_VALUE"""),0)</f>
        <v>0</v>
      </c>
      <c r="F38" s="2">
        <f ca="1">IFERROR(__xludf.DUMMYFUNCTION("""COMPUTED_VALUE"""),0)</f>
        <v>0</v>
      </c>
      <c r="G38" s="2">
        <f ca="1">IFERROR(__xludf.DUMMYFUNCTION("""COMPUTED_VALUE"""),0)</f>
        <v>0</v>
      </c>
      <c r="H38" s="2">
        <f ca="1">IFERROR(__xludf.DUMMYFUNCTION("""COMPUTED_VALUE"""),0)</f>
        <v>0</v>
      </c>
      <c r="I38" s="2">
        <f ca="1">IFERROR(__xludf.DUMMYFUNCTION("""COMPUTED_VALUE"""),0)</f>
        <v>0</v>
      </c>
      <c r="J38" s="2">
        <f ca="1">IFERROR(__xludf.DUMMYFUNCTION("""COMPUTED_VALUE"""),0)</f>
        <v>0</v>
      </c>
      <c r="K38" s="2">
        <f ca="1">IFERROR(__xludf.DUMMYFUNCTION("""COMPUTED_VALUE"""),0)</f>
        <v>0</v>
      </c>
      <c r="L38" s="2">
        <f ca="1">IFERROR(__xludf.DUMMYFUNCTION("""COMPUTED_VALUE"""),0)</f>
        <v>0</v>
      </c>
      <c r="M38" s="2">
        <f ca="1">IFERROR(__xludf.DUMMYFUNCTION("""COMPUTED_VALUE"""),0)</f>
        <v>0</v>
      </c>
      <c r="N38" s="2">
        <f ca="1">IFERROR(__xludf.DUMMYFUNCTION("""COMPUTED_VALUE"""),0)</f>
        <v>0</v>
      </c>
      <c r="O38" s="2">
        <f ca="1">IFERROR(__xludf.DUMMYFUNCTION("""COMPUTED_VALUE"""),0)</f>
        <v>0</v>
      </c>
      <c r="P38" s="2">
        <f ca="1">IFERROR(__xludf.DUMMYFUNCTION("""COMPUTED_VALUE"""),0)</f>
        <v>0</v>
      </c>
      <c r="Q38" s="2">
        <f ca="1">IFERROR(__xludf.DUMMYFUNCTION("""COMPUTED_VALUE"""),0)</f>
        <v>0</v>
      </c>
      <c r="R38" s="2">
        <f ca="1">IFERROR(__xludf.DUMMYFUNCTION("""COMPUTED_VALUE"""),0)</f>
        <v>0</v>
      </c>
      <c r="S38" s="2">
        <f ca="1">IFERROR(__xludf.DUMMYFUNCTION("""COMPUTED_VALUE"""),0)</f>
        <v>0</v>
      </c>
      <c r="T38" s="2">
        <f ca="1">IFERROR(__xludf.DUMMYFUNCTION("""COMPUTED_VALUE"""),0)</f>
        <v>0</v>
      </c>
      <c r="U38" s="2">
        <f ca="1">IFERROR(__xludf.DUMMYFUNCTION("""COMPUTED_VALUE"""),0)</f>
        <v>0</v>
      </c>
      <c r="V38" s="2">
        <f ca="1">IFERROR(__xludf.DUMMYFUNCTION("""COMPUTED_VALUE"""),0)</f>
        <v>0</v>
      </c>
      <c r="W38" s="2">
        <f ca="1">IFERROR(__xludf.DUMMYFUNCTION("""COMPUTED_VALUE"""),2)</f>
        <v>2</v>
      </c>
      <c r="X38" s="2">
        <f ca="1">IFERROR(__xludf.DUMMYFUNCTION("""COMPUTED_VALUE"""),2)</f>
        <v>2</v>
      </c>
      <c r="Y38" s="2">
        <f ca="1">IFERROR(__xludf.DUMMYFUNCTION("""COMPUTED_VALUE"""),2)</f>
        <v>2</v>
      </c>
      <c r="Z38" s="2">
        <f ca="1">IFERROR(__xludf.DUMMYFUNCTION("""COMPUTED_VALUE"""),2)</f>
        <v>2</v>
      </c>
      <c r="AA38" s="2">
        <f ca="1">IFERROR(__xludf.DUMMYFUNCTION("""COMPUTED_VALUE"""),2)</f>
        <v>2</v>
      </c>
      <c r="AB38" s="2">
        <f ca="1">IFERROR(__xludf.DUMMYFUNCTION("""COMPUTED_VALUE"""),2)</f>
        <v>2</v>
      </c>
      <c r="AC38" s="2">
        <f ca="1">IFERROR(__xludf.DUMMYFUNCTION("""COMPUTED_VALUE"""),2)</f>
        <v>2</v>
      </c>
      <c r="AD38" s="2">
        <f ca="1">IFERROR(__xludf.DUMMYFUNCTION("""COMPUTED_VALUE"""),2)</f>
        <v>2</v>
      </c>
      <c r="AE38" s="2">
        <f ca="1">IFERROR(__xludf.DUMMYFUNCTION("""COMPUTED_VALUE"""),2)</f>
        <v>2</v>
      </c>
      <c r="AF38" s="2">
        <f ca="1">IFERROR(__xludf.DUMMYFUNCTION("""COMPUTED_VALUE"""),2)</f>
        <v>2</v>
      </c>
      <c r="AG38" s="2">
        <f ca="1">IFERROR(__xludf.DUMMYFUNCTION("""COMPUTED_VALUE"""),2)</f>
        <v>2</v>
      </c>
      <c r="AH38" s="2">
        <f ca="1">IFERROR(__xludf.DUMMYFUNCTION("""COMPUTED_VALUE"""),2)</f>
        <v>2</v>
      </c>
      <c r="AI38" s="2">
        <f ca="1">IFERROR(__xludf.DUMMYFUNCTION("""COMPUTED_VALUE"""),2)</f>
        <v>2</v>
      </c>
      <c r="AJ38" s="2">
        <f ca="1">IFERROR(__xludf.DUMMYFUNCTION("""COMPUTED_VALUE"""),2)</f>
        <v>2</v>
      </c>
      <c r="AK38" s="2">
        <f ca="1">IFERROR(__xludf.DUMMYFUNCTION("""COMPUTED_VALUE"""),2)</f>
        <v>2</v>
      </c>
      <c r="AL38" s="2">
        <f ca="1">IFERROR(__xludf.DUMMYFUNCTION("""COMPUTED_VALUE"""),2)</f>
        <v>2</v>
      </c>
      <c r="AM38" s="2">
        <f ca="1">IFERROR(__xludf.DUMMYFUNCTION("""COMPUTED_VALUE"""),2)</f>
        <v>2</v>
      </c>
      <c r="AN38" s="2">
        <f ca="1">IFERROR(__xludf.DUMMYFUNCTION("""COMPUTED_VALUE"""),2)</f>
        <v>2</v>
      </c>
      <c r="AO38" s="2">
        <f ca="1">IFERROR(__xludf.DUMMYFUNCTION("""COMPUTED_VALUE"""),2)</f>
        <v>2</v>
      </c>
      <c r="AP38" s="2">
        <f ca="1">IFERROR(__xludf.DUMMYFUNCTION("""COMPUTED_VALUE"""),2)</f>
        <v>2</v>
      </c>
      <c r="AQ38" s="2">
        <f ca="1">IFERROR(__xludf.DUMMYFUNCTION("""COMPUTED_VALUE"""),2)</f>
        <v>2</v>
      </c>
      <c r="AR38" s="2">
        <f ca="1">IFERROR(__xludf.DUMMYFUNCTION("""COMPUTED_VALUE"""),2)</f>
        <v>2</v>
      </c>
      <c r="AS38" s="2">
        <f ca="1">IFERROR(__xludf.DUMMYFUNCTION("""COMPUTED_VALUE"""),2)</f>
        <v>2</v>
      </c>
      <c r="AT38" s="2">
        <f ca="1">IFERROR(__xludf.DUMMYFUNCTION("""COMPUTED_VALUE"""),2)</f>
        <v>2</v>
      </c>
      <c r="AU38" s="2">
        <f ca="1">IFERROR(__xludf.DUMMYFUNCTION("""COMPUTED_VALUE"""),2)</f>
        <v>2</v>
      </c>
    </row>
    <row r="39" spans="1:47" ht="12.5" x14ac:dyDescent="0.25">
      <c r="A39" s="2" t="str">
        <f ca="1">IFERROR(__xludf.DUMMYFUNCTION("""COMPUTED_VALUE"""),"Tempe, AZ")</f>
        <v>Tempe, AZ</v>
      </c>
      <c r="B39" s="2" t="str">
        <f ca="1">IFERROR(__xludf.DUMMYFUNCTION("""COMPUTED_VALUE"""),"US")</f>
        <v>US</v>
      </c>
      <c r="C39" s="2">
        <f ca="1">IFERROR(__xludf.DUMMYFUNCTION("""COMPUTED_VALUE"""),33.4255)</f>
        <v>33.4255</v>
      </c>
      <c r="D39" s="2">
        <f ca="1">IFERROR(__xludf.DUMMYFUNCTION("""COMPUTED_VALUE"""),-111.94)</f>
        <v>-111.94</v>
      </c>
      <c r="E39" s="2">
        <f ca="1">IFERROR(__xludf.DUMMYFUNCTION("""COMPUTED_VALUE"""),0)</f>
        <v>0</v>
      </c>
      <c r="F39" s="2">
        <f ca="1">IFERROR(__xludf.DUMMYFUNCTION("""COMPUTED_VALUE"""),0)</f>
        <v>0</v>
      </c>
      <c r="G39" s="2">
        <f ca="1">IFERROR(__xludf.DUMMYFUNCTION("""COMPUTED_VALUE"""),0)</f>
        <v>0</v>
      </c>
      <c r="H39" s="2">
        <f ca="1">IFERROR(__xludf.DUMMYFUNCTION("""COMPUTED_VALUE"""),0)</f>
        <v>0</v>
      </c>
      <c r="I39" s="2">
        <f ca="1">IFERROR(__xludf.DUMMYFUNCTION("""COMPUTED_VALUE"""),0)</f>
        <v>0</v>
      </c>
      <c r="J39" s="2">
        <f ca="1">IFERROR(__xludf.DUMMYFUNCTION("""COMPUTED_VALUE"""),0)</f>
        <v>0</v>
      </c>
      <c r="K39" s="2">
        <f ca="1">IFERROR(__xludf.DUMMYFUNCTION("""COMPUTED_VALUE"""),0)</f>
        <v>0</v>
      </c>
      <c r="L39" s="2">
        <f ca="1">IFERROR(__xludf.DUMMYFUNCTION("""COMPUTED_VALUE"""),0)</f>
        <v>0</v>
      </c>
      <c r="M39" s="2">
        <f ca="1">IFERROR(__xludf.DUMMYFUNCTION("""COMPUTED_VALUE"""),0)</f>
        <v>0</v>
      </c>
      <c r="N39" s="2">
        <f ca="1">IFERROR(__xludf.DUMMYFUNCTION("""COMPUTED_VALUE"""),0)</f>
        <v>0</v>
      </c>
      <c r="O39" s="2">
        <f ca="1">IFERROR(__xludf.DUMMYFUNCTION("""COMPUTED_VALUE"""),0)</f>
        <v>0</v>
      </c>
      <c r="P39" s="2">
        <f ca="1">IFERROR(__xludf.DUMMYFUNCTION("""COMPUTED_VALUE"""),0)</f>
        <v>0</v>
      </c>
      <c r="Q39" s="2">
        <f ca="1">IFERROR(__xludf.DUMMYFUNCTION("""COMPUTED_VALUE"""),0)</f>
        <v>0</v>
      </c>
      <c r="R39" s="2">
        <f ca="1">IFERROR(__xludf.DUMMYFUNCTION("""COMPUTED_VALUE"""),0)</f>
        <v>0</v>
      </c>
      <c r="S39" s="2">
        <f ca="1">IFERROR(__xludf.DUMMYFUNCTION("""COMPUTED_VALUE"""),0)</f>
        <v>0</v>
      </c>
      <c r="T39" s="2">
        <f ca="1">IFERROR(__xludf.DUMMYFUNCTION("""COMPUTED_VALUE"""),0)</f>
        <v>0</v>
      </c>
      <c r="U39" s="2">
        <f ca="1">IFERROR(__xludf.DUMMYFUNCTION("""COMPUTED_VALUE"""),0)</f>
        <v>0</v>
      </c>
      <c r="V39" s="2">
        <f ca="1">IFERROR(__xludf.DUMMYFUNCTION("""COMPUTED_VALUE"""),0)</f>
        <v>0</v>
      </c>
      <c r="W39" s="2">
        <f ca="1">IFERROR(__xludf.DUMMYFUNCTION("""COMPUTED_VALUE"""),0)</f>
        <v>0</v>
      </c>
      <c r="X39" s="2">
        <f ca="1">IFERROR(__xludf.DUMMYFUNCTION("""COMPUTED_VALUE"""),0)</f>
        <v>0</v>
      </c>
      <c r="Y39" s="2">
        <f ca="1">IFERROR(__xludf.DUMMYFUNCTION("""COMPUTED_VALUE"""),0)</f>
        <v>0</v>
      </c>
      <c r="Z39" s="2">
        <f ca="1">IFERROR(__xludf.DUMMYFUNCTION("""COMPUTED_VALUE"""),0)</f>
        <v>0</v>
      </c>
      <c r="AA39" s="2">
        <f ca="1">IFERROR(__xludf.DUMMYFUNCTION("""COMPUTED_VALUE"""),0)</f>
        <v>0</v>
      </c>
      <c r="AB39" s="2">
        <f ca="1">IFERROR(__xludf.DUMMYFUNCTION("""COMPUTED_VALUE"""),0)</f>
        <v>0</v>
      </c>
      <c r="AC39" s="2">
        <f ca="1">IFERROR(__xludf.DUMMYFUNCTION("""COMPUTED_VALUE"""),0)</f>
        <v>0</v>
      </c>
      <c r="AD39" s="2">
        <f ca="1">IFERROR(__xludf.DUMMYFUNCTION("""COMPUTED_VALUE"""),0)</f>
        <v>0</v>
      </c>
      <c r="AE39" s="2">
        <f ca="1">IFERROR(__xludf.DUMMYFUNCTION("""COMPUTED_VALUE"""),0)</f>
        <v>0</v>
      </c>
      <c r="AF39" s="2">
        <f ca="1">IFERROR(__xludf.DUMMYFUNCTION("""COMPUTED_VALUE"""),0)</f>
        <v>0</v>
      </c>
      <c r="AG39" s="2">
        <f ca="1">IFERROR(__xludf.DUMMYFUNCTION("""COMPUTED_VALUE"""),0)</f>
        <v>0</v>
      </c>
      <c r="AH39" s="2">
        <f ca="1">IFERROR(__xludf.DUMMYFUNCTION("""COMPUTED_VALUE"""),0)</f>
        <v>0</v>
      </c>
      <c r="AI39" s="2">
        <f ca="1">IFERROR(__xludf.DUMMYFUNCTION("""COMPUTED_VALUE"""),0)</f>
        <v>0</v>
      </c>
      <c r="AJ39" s="2">
        <f ca="1">IFERROR(__xludf.DUMMYFUNCTION("""COMPUTED_VALUE"""),0)</f>
        <v>0</v>
      </c>
      <c r="AK39" s="2">
        <f ca="1">IFERROR(__xludf.DUMMYFUNCTION("""COMPUTED_VALUE"""),0)</f>
        <v>0</v>
      </c>
      <c r="AL39" s="2">
        <f ca="1">IFERROR(__xludf.DUMMYFUNCTION("""COMPUTED_VALUE"""),0)</f>
        <v>0</v>
      </c>
      <c r="AM39" s="2">
        <f ca="1">IFERROR(__xludf.DUMMYFUNCTION("""COMPUTED_VALUE"""),1)</f>
        <v>1</v>
      </c>
      <c r="AN39" s="2">
        <f ca="1">IFERROR(__xludf.DUMMYFUNCTION("""COMPUTED_VALUE"""),1)</f>
        <v>1</v>
      </c>
      <c r="AO39" s="2">
        <f ca="1">IFERROR(__xludf.DUMMYFUNCTION("""COMPUTED_VALUE"""),1)</f>
        <v>1</v>
      </c>
      <c r="AP39" s="2">
        <f ca="1">IFERROR(__xludf.DUMMYFUNCTION("""COMPUTED_VALUE"""),1)</f>
        <v>1</v>
      </c>
      <c r="AQ39" s="2">
        <f ca="1">IFERROR(__xludf.DUMMYFUNCTION("""COMPUTED_VALUE"""),1)</f>
        <v>1</v>
      </c>
      <c r="AR39" s="2">
        <f ca="1">IFERROR(__xludf.DUMMYFUNCTION("""COMPUTED_VALUE"""),1)</f>
        <v>1</v>
      </c>
      <c r="AS39" s="2">
        <f ca="1">IFERROR(__xludf.DUMMYFUNCTION("""COMPUTED_VALUE"""),1)</f>
        <v>1</v>
      </c>
      <c r="AT39" s="2">
        <f ca="1">IFERROR(__xludf.DUMMYFUNCTION("""COMPUTED_VALUE"""),1)</f>
        <v>1</v>
      </c>
      <c r="AU39" s="2">
        <f ca="1">IFERROR(__xludf.DUMMYFUNCTION("""COMPUTED_VALUE"""),1)</f>
        <v>1</v>
      </c>
    </row>
    <row r="40" spans="1:47" ht="12.5" x14ac:dyDescent="0.25">
      <c r="A40" s="2" t="str">
        <f ca="1">IFERROR(__xludf.DUMMYFUNCTION("""COMPUTED_VALUE"""),"Macau")</f>
        <v>Macau</v>
      </c>
      <c r="B40" s="2" t="str">
        <f ca="1">IFERROR(__xludf.DUMMYFUNCTION("""COMPUTED_VALUE"""),"Macau")</f>
        <v>Macau</v>
      </c>
      <c r="C40" s="2">
        <f ca="1">IFERROR(__xludf.DUMMYFUNCTION("""COMPUTED_VALUE"""),22.1667)</f>
        <v>22.166699999999999</v>
      </c>
      <c r="D40" s="2">
        <f ca="1">IFERROR(__xludf.DUMMYFUNCTION("""COMPUTED_VALUE"""),113.55)</f>
        <v>113.55</v>
      </c>
      <c r="E40" s="2">
        <f ca="1">IFERROR(__xludf.DUMMYFUNCTION("""COMPUTED_VALUE"""),0)</f>
        <v>0</v>
      </c>
      <c r="F40" s="2">
        <f ca="1">IFERROR(__xludf.DUMMYFUNCTION("""COMPUTED_VALUE"""),0)</f>
        <v>0</v>
      </c>
      <c r="G40" s="2">
        <f ca="1">IFERROR(__xludf.DUMMYFUNCTION("""COMPUTED_VALUE"""),0)</f>
        <v>0</v>
      </c>
      <c r="H40" s="2">
        <f ca="1">IFERROR(__xludf.DUMMYFUNCTION("""COMPUTED_VALUE"""),0)</f>
        <v>0</v>
      </c>
      <c r="I40" s="2">
        <f ca="1">IFERROR(__xludf.DUMMYFUNCTION("""COMPUTED_VALUE"""),0)</f>
        <v>0</v>
      </c>
      <c r="J40" s="2">
        <f ca="1">IFERROR(__xludf.DUMMYFUNCTION("""COMPUTED_VALUE"""),0)</f>
        <v>0</v>
      </c>
      <c r="K40" s="2">
        <f ca="1">IFERROR(__xludf.DUMMYFUNCTION("""COMPUTED_VALUE"""),0)</f>
        <v>0</v>
      </c>
      <c r="L40" s="2">
        <f ca="1">IFERROR(__xludf.DUMMYFUNCTION("""COMPUTED_VALUE"""),0)</f>
        <v>0</v>
      </c>
      <c r="M40" s="2">
        <f ca="1">IFERROR(__xludf.DUMMYFUNCTION("""COMPUTED_VALUE"""),0)</f>
        <v>0</v>
      </c>
      <c r="N40" s="2">
        <f ca="1">IFERROR(__xludf.DUMMYFUNCTION("""COMPUTED_VALUE"""),0)</f>
        <v>0</v>
      </c>
      <c r="O40" s="2">
        <f ca="1">IFERROR(__xludf.DUMMYFUNCTION("""COMPUTED_VALUE"""),0)</f>
        <v>0</v>
      </c>
      <c r="P40" s="2">
        <f ca="1">IFERROR(__xludf.DUMMYFUNCTION("""COMPUTED_VALUE"""),0)</f>
        <v>0</v>
      </c>
      <c r="Q40" s="2">
        <f ca="1">IFERROR(__xludf.DUMMYFUNCTION("""COMPUTED_VALUE"""),0)</f>
        <v>0</v>
      </c>
      <c r="R40" s="2">
        <f ca="1">IFERROR(__xludf.DUMMYFUNCTION("""COMPUTED_VALUE"""),0)</f>
        <v>0</v>
      </c>
      <c r="S40" s="2">
        <f ca="1">IFERROR(__xludf.DUMMYFUNCTION("""COMPUTED_VALUE"""),0)</f>
        <v>0</v>
      </c>
      <c r="T40" s="2">
        <f ca="1">IFERROR(__xludf.DUMMYFUNCTION("""COMPUTED_VALUE"""),1)</f>
        <v>1</v>
      </c>
      <c r="U40" s="2">
        <f ca="1">IFERROR(__xludf.DUMMYFUNCTION("""COMPUTED_VALUE"""),1)</f>
        <v>1</v>
      </c>
      <c r="V40" s="2">
        <f ca="1">IFERROR(__xludf.DUMMYFUNCTION("""COMPUTED_VALUE"""),1)</f>
        <v>1</v>
      </c>
      <c r="W40" s="2">
        <f ca="1">IFERROR(__xludf.DUMMYFUNCTION("""COMPUTED_VALUE"""),1)</f>
        <v>1</v>
      </c>
      <c r="X40" s="2">
        <f ca="1">IFERROR(__xludf.DUMMYFUNCTION("""COMPUTED_VALUE"""),1)</f>
        <v>1</v>
      </c>
      <c r="Y40" s="2">
        <f ca="1">IFERROR(__xludf.DUMMYFUNCTION("""COMPUTED_VALUE"""),1)</f>
        <v>1</v>
      </c>
      <c r="Z40" s="2">
        <f ca="1">IFERROR(__xludf.DUMMYFUNCTION("""COMPUTED_VALUE"""),2)</f>
        <v>2</v>
      </c>
      <c r="AA40" s="2">
        <f ca="1">IFERROR(__xludf.DUMMYFUNCTION("""COMPUTED_VALUE"""),3)</f>
        <v>3</v>
      </c>
      <c r="AB40" s="2">
        <f ca="1">IFERROR(__xludf.DUMMYFUNCTION("""COMPUTED_VALUE"""),3)</f>
        <v>3</v>
      </c>
      <c r="AC40" s="2">
        <f ca="1">IFERROR(__xludf.DUMMYFUNCTION("""COMPUTED_VALUE"""),3)</f>
        <v>3</v>
      </c>
      <c r="AD40" s="2">
        <f ca="1">IFERROR(__xludf.DUMMYFUNCTION("""COMPUTED_VALUE"""),5)</f>
        <v>5</v>
      </c>
      <c r="AE40" s="2">
        <f ca="1">IFERROR(__xludf.DUMMYFUNCTION("""COMPUTED_VALUE"""),5)</f>
        <v>5</v>
      </c>
      <c r="AF40" s="2">
        <f ca="1">IFERROR(__xludf.DUMMYFUNCTION("""COMPUTED_VALUE"""),5)</f>
        <v>5</v>
      </c>
      <c r="AG40" s="2">
        <f ca="1">IFERROR(__xludf.DUMMYFUNCTION("""COMPUTED_VALUE"""),5)</f>
        <v>5</v>
      </c>
      <c r="AH40" s="2">
        <f ca="1">IFERROR(__xludf.DUMMYFUNCTION("""COMPUTED_VALUE"""),6)</f>
        <v>6</v>
      </c>
      <c r="AI40" s="2">
        <f ca="1">IFERROR(__xludf.DUMMYFUNCTION("""COMPUTED_VALUE"""),6)</f>
        <v>6</v>
      </c>
      <c r="AJ40" s="2">
        <f ca="1">IFERROR(__xludf.DUMMYFUNCTION("""COMPUTED_VALUE"""),6)</f>
        <v>6</v>
      </c>
      <c r="AK40" s="2">
        <f ca="1">IFERROR(__xludf.DUMMYFUNCTION("""COMPUTED_VALUE"""),6)</f>
        <v>6</v>
      </c>
      <c r="AL40" s="2">
        <f ca="1">IFERROR(__xludf.DUMMYFUNCTION("""COMPUTED_VALUE"""),6)</f>
        <v>6</v>
      </c>
      <c r="AM40" s="2">
        <f ca="1">IFERROR(__xludf.DUMMYFUNCTION("""COMPUTED_VALUE"""),7)</f>
        <v>7</v>
      </c>
      <c r="AN40" s="2">
        <f ca="1">IFERROR(__xludf.DUMMYFUNCTION("""COMPUTED_VALUE"""),7)</f>
        <v>7</v>
      </c>
      <c r="AO40" s="2">
        <f ca="1">IFERROR(__xludf.DUMMYFUNCTION("""COMPUTED_VALUE"""),8)</f>
        <v>8</v>
      </c>
      <c r="AP40" s="2">
        <f ca="1">IFERROR(__xludf.DUMMYFUNCTION("""COMPUTED_VALUE"""),8)</f>
        <v>8</v>
      </c>
      <c r="AQ40" s="2">
        <f ca="1">IFERROR(__xludf.DUMMYFUNCTION("""COMPUTED_VALUE"""),8)</f>
        <v>8</v>
      </c>
      <c r="AR40" s="2">
        <f ca="1">IFERROR(__xludf.DUMMYFUNCTION("""COMPUTED_VALUE"""),8)</f>
        <v>8</v>
      </c>
      <c r="AS40" s="2">
        <f ca="1">IFERROR(__xludf.DUMMYFUNCTION("""COMPUTED_VALUE"""),8)</f>
        <v>8</v>
      </c>
      <c r="AT40" s="2">
        <f ca="1">IFERROR(__xludf.DUMMYFUNCTION("""COMPUTED_VALUE"""),9)</f>
        <v>9</v>
      </c>
      <c r="AU40" s="2">
        <f ca="1">IFERROR(__xludf.DUMMYFUNCTION("""COMPUTED_VALUE"""),9)</f>
        <v>9</v>
      </c>
    </row>
    <row r="41" spans="1:47" ht="12.5" x14ac:dyDescent="0.25">
      <c r="A41" s="2" t="str">
        <f ca="1">IFERROR(__xludf.DUMMYFUNCTION("""COMPUTED_VALUE"""),"Hong Kong")</f>
        <v>Hong Kong</v>
      </c>
      <c r="B41" s="2" t="str">
        <f ca="1">IFERROR(__xludf.DUMMYFUNCTION("""COMPUTED_VALUE"""),"Hong Kong")</f>
        <v>Hong Kong</v>
      </c>
      <c r="C41" s="2">
        <f ca="1">IFERROR(__xludf.DUMMYFUNCTION("""COMPUTED_VALUE"""),22.3)</f>
        <v>22.3</v>
      </c>
      <c r="D41" s="2">
        <f ca="1">IFERROR(__xludf.DUMMYFUNCTION("""COMPUTED_VALUE"""),114.2)</f>
        <v>114.2</v>
      </c>
      <c r="E41" s="2">
        <f ca="1">IFERROR(__xludf.DUMMYFUNCTION("""COMPUTED_VALUE"""),0)</f>
        <v>0</v>
      </c>
      <c r="F41" s="2">
        <f ca="1">IFERROR(__xludf.DUMMYFUNCTION("""COMPUTED_VALUE"""),0)</f>
        <v>0</v>
      </c>
      <c r="G41" s="2">
        <f ca="1">IFERROR(__xludf.DUMMYFUNCTION("""COMPUTED_VALUE"""),0)</f>
        <v>0</v>
      </c>
      <c r="H41" s="2">
        <f ca="1">IFERROR(__xludf.DUMMYFUNCTION("""COMPUTED_VALUE"""),0)</f>
        <v>0</v>
      </c>
      <c r="I41" s="2">
        <f ca="1">IFERROR(__xludf.DUMMYFUNCTION("""COMPUTED_VALUE"""),0)</f>
        <v>0</v>
      </c>
      <c r="J41" s="2">
        <f ca="1">IFERROR(__xludf.DUMMYFUNCTION("""COMPUTED_VALUE"""),0)</f>
        <v>0</v>
      </c>
      <c r="K41" s="2">
        <f ca="1">IFERROR(__xludf.DUMMYFUNCTION("""COMPUTED_VALUE"""),0)</f>
        <v>0</v>
      </c>
      <c r="L41" s="2">
        <f ca="1">IFERROR(__xludf.DUMMYFUNCTION("""COMPUTED_VALUE"""),0)</f>
        <v>0</v>
      </c>
      <c r="M41" s="2">
        <f ca="1">IFERROR(__xludf.DUMMYFUNCTION("""COMPUTED_VALUE"""),0)</f>
        <v>0</v>
      </c>
      <c r="N41" s="2">
        <f ca="1">IFERROR(__xludf.DUMMYFUNCTION("""COMPUTED_VALUE"""),0)</f>
        <v>0</v>
      </c>
      <c r="O41" s="2">
        <f ca="1">IFERROR(__xludf.DUMMYFUNCTION("""COMPUTED_VALUE"""),0)</f>
        <v>0</v>
      </c>
      <c r="P41" s="2">
        <f ca="1">IFERROR(__xludf.DUMMYFUNCTION("""COMPUTED_VALUE"""),0)</f>
        <v>0</v>
      </c>
      <c r="Q41" s="2">
        <f ca="1">IFERROR(__xludf.DUMMYFUNCTION("""COMPUTED_VALUE"""),0)</f>
        <v>0</v>
      </c>
      <c r="R41" s="2">
        <f ca="1">IFERROR(__xludf.DUMMYFUNCTION("""COMPUTED_VALUE"""),0)</f>
        <v>0</v>
      </c>
      <c r="S41" s="2">
        <f ca="1">IFERROR(__xludf.DUMMYFUNCTION("""COMPUTED_VALUE"""),0)</f>
        <v>0</v>
      </c>
      <c r="T41" s="2">
        <f ca="1">IFERROR(__xludf.DUMMYFUNCTION("""COMPUTED_VALUE"""),0)</f>
        <v>0</v>
      </c>
      <c r="U41" s="2">
        <f ca="1">IFERROR(__xludf.DUMMYFUNCTION("""COMPUTED_VALUE"""),0)</f>
        <v>0</v>
      </c>
      <c r="V41" s="2">
        <f ca="1">IFERROR(__xludf.DUMMYFUNCTION("""COMPUTED_VALUE"""),0)</f>
        <v>0</v>
      </c>
      <c r="W41" s="2">
        <f ca="1">IFERROR(__xludf.DUMMYFUNCTION("""COMPUTED_VALUE"""),0)</f>
        <v>0</v>
      </c>
      <c r="X41" s="2">
        <f ca="1">IFERROR(__xludf.DUMMYFUNCTION("""COMPUTED_VALUE"""),0)</f>
        <v>0</v>
      </c>
      <c r="Y41" s="2">
        <f ca="1">IFERROR(__xludf.DUMMYFUNCTION("""COMPUTED_VALUE"""),0)</f>
        <v>0</v>
      </c>
      <c r="Z41" s="2">
        <f ca="1">IFERROR(__xludf.DUMMYFUNCTION("""COMPUTED_VALUE"""),1)</f>
        <v>1</v>
      </c>
      <c r="AA41" s="2">
        <f ca="1">IFERROR(__xludf.DUMMYFUNCTION("""COMPUTED_VALUE"""),1)</f>
        <v>1</v>
      </c>
      <c r="AB41" s="2">
        <f ca="1">IFERROR(__xludf.DUMMYFUNCTION("""COMPUTED_VALUE"""),1)</f>
        <v>1</v>
      </c>
      <c r="AC41" s="2">
        <f ca="1">IFERROR(__xludf.DUMMYFUNCTION("""COMPUTED_VALUE"""),1)</f>
        <v>1</v>
      </c>
      <c r="AD41" s="2">
        <f ca="1">IFERROR(__xludf.DUMMYFUNCTION("""COMPUTED_VALUE"""),2)</f>
        <v>2</v>
      </c>
      <c r="AE41" s="2">
        <f ca="1">IFERROR(__xludf.DUMMYFUNCTION("""COMPUTED_VALUE"""),2)</f>
        <v>2</v>
      </c>
      <c r="AF41" s="2">
        <f ca="1">IFERROR(__xludf.DUMMYFUNCTION("""COMPUTED_VALUE"""),2)</f>
        <v>2</v>
      </c>
      <c r="AG41" s="2">
        <f ca="1">IFERROR(__xludf.DUMMYFUNCTION("""COMPUTED_VALUE"""),5)</f>
        <v>5</v>
      </c>
      <c r="AH41" s="2">
        <f ca="1">IFERROR(__xludf.DUMMYFUNCTION("""COMPUTED_VALUE"""),6)</f>
        <v>6</v>
      </c>
      <c r="AI41" s="2">
        <f ca="1">IFERROR(__xludf.DUMMYFUNCTION("""COMPUTED_VALUE"""),5)</f>
        <v>5</v>
      </c>
      <c r="AJ41" s="2">
        <f ca="1">IFERROR(__xludf.DUMMYFUNCTION("""COMPUTED_VALUE"""),6)</f>
        <v>6</v>
      </c>
      <c r="AK41" s="2">
        <f ca="1">IFERROR(__xludf.DUMMYFUNCTION("""COMPUTED_VALUE"""),11)</f>
        <v>11</v>
      </c>
      <c r="AL41" s="2">
        <f ca="1">IFERROR(__xludf.DUMMYFUNCTION("""COMPUTED_VALUE"""),19)</f>
        <v>19</v>
      </c>
      <c r="AM41" s="2">
        <f ca="1">IFERROR(__xludf.DUMMYFUNCTION("""COMPUTED_VALUE"""),19)</f>
        <v>19</v>
      </c>
      <c r="AN41" s="2">
        <f ca="1">IFERROR(__xludf.DUMMYFUNCTION("""COMPUTED_VALUE"""),24)</f>
        <v>24</v>
      </c>
      <c r="AO41" s="2">
        <f ca="1">IFERROR(__xludf.DUMMYFUNCTION("""COMPUTED_VALUE"""),24)</f>
        <v>24</v>
      </c>
      <c r="AP41" s="2">
        <f ca="1">IFERROR(__xludf.DUMMYFUNCTION("""COMPUTED_VALUE"""),30)</f>
        <v>30</v>
      </c>
      <c r="AQ41" s="2">
        <f ca="1">IFERROR(__xludf.DUMMYFUNCTION("""COMPUTED_VALUE"""),33)</f>
        <v>33</v>
      </c>
      <c r="AR41" s="2">
        <f ca="1">IFERROR(__xludf.DUMMYFUNCTION("""COMPUTED_VALUE"""),36)</f>
        <v>36</v>
      </c>
      <c r="AS41" s="2">
        <f ca="1">IFERROR(__xludf.DUMMYFUNCTION("""COMPUTED_VALUE"""),36)</f>
        <v>36</v>
      </c>
      <c r="AT41" s="2">
        <f ca="1">IFERROR(__xludf.DUMMYFUNCTION("""COMPUTED_VALUE"""),37)</f>
        <v>37</v>
      </c>
      <c r="AU41" s="2">
        <f ca="1">IFERROR(__xludf.DUMMYFUNCTION("""COMPUTED_VALUE"""),37)</f>
        <v>37</v>
      </c>
    </row>
    <row r="42" spans="1:47" ht="12.5" x14ac:dyDescent="0.25">
      <c r="A42" s="2" t="str">
        <f ca="1">IFERROR(__xludf.DUMMYFUNCTION("""COMPUTED_VALUE"""),"")</f>
        <v/>
      </c>
      <c r="B42" s="2" t="str">
        <f ca="1">IFERROR(__xludf.DUMMYFUNCTION("""COMPUTED_VALUE"""),"Singapore")</f>
        <v>Singapore</v>
      </c>
      <c r="C42" s="2">
        <f ca="1">IFERROR(__xludf.DUMMYFUNCTION("""COMPUTED_VALUE"""),1.2833)</f>
        <v>1.2833000000000001</v>
      </c>
      <c r="D42" s="2">
        <f ca="1">IFERROR(__xludf.DUMMYFUNCTION("""COMPUTED_VALUE"""),103.8333)</f>
        <v>103.83329999999999</v>
      </c>
      <c r="E42" s="2">
        <f ca="1">IFERROR(__xludf.DUMMYFUNCTION("""COMPUTED_VALUE"""),0)</f>
        <v>0</v>
      </c>
      <c r="F42" s="2">
        <f ca="1">IFERROR(__xludf.DUMMYFUNCTION("""COMPUTED_VALUE"""),0)</f>
        <v>0</v>
      </c>
      <c r="G42" s="2">
        <f ca="1">IFERROR(__xludf.DUMMYFUNCTION("""COMPUTED_VALUE"""),0)</f>
        <v>0</v>
      </c>
      <c r="H42" s="2">
        <f ca="1">IFERROR(__xludf.DUMMYFUNCTION("""COMPUTED_VALUE"""),0)</f>
        <v>0</v>
      </c>
      <c r="I42" s="2">
        <f ca="1">IFERROR(__xludf.DUMMYFUNCTION("""COMPUTED_VALUE"""),0)</f>
        <v>0</v>
      </c>
      <c r="J42" s="2">
        <f ca="1">IFERROR(__xludf.DUMMYFUNCTION("""COMPUTED_VALUE"""),0)</f>
        <v>0</v>
      </c>
      <c r="K42" s="2">
        <f ca="1">IFERROR(__xludf.DUMMYFUNCTION("""COMPUTED_VALUE"""),0)</f>
        <v>0</v>
      </c>
      <c r="L42" s="2">
        <f ca="1">IFERROR(__xludf.DUMMYFUNCTION("""COMPUTED_VALUE"""),0)</f>
        <v>0</v>
      </c>
      <c r="M42" s="2">
        <f ca="1">IFERROR(__xludf.DUMMYFUNCTION("""COMPUTED_VALUE"""),0)</f>
        <v>0</v>
      </c>
      <c r="N42" s="2">
        <f ca="1">IFERROR(__xludf.DUMMYFUNCTION("""COMPUTED_VALUE"""),0)</f>
        <v>0</v>
      </c>
      <c r="O42" s="2">
        <f ca="1">IFERROR(__xludf.DUMMYFUNCTION("""COMPUTED_VALUE"""),0)</f>
        <v>0</v>
      </c>
      <c r="P42" s="2">
        <f ca="1">IFERROR(__xludf.DUMMYFUNCTION("""COMPUTED_VALUE"""),0)</f>
        <v>0</v>
      </c>
      <c r="Q42" s="2">
        <f ca="1">IFERROR(__xludf.DUMMYFUNCTION("""COMPUTED_VALUE"""),0)</f>
        <v>0</v>
      </c>
      <c r="R42" s="2">
        <f ca="1">IFERROR(__xludf.DUMMYFUNCTION("""COMPUTED_VALUE"""),0)</f>
        <v>0</v>
      </c>
      <c r="S42" s="2">
        <f ca="1">IFERROR(__xludf.DUMMYFUNCTION("""COMPUTED_VALUE"""),0)</f>
        <v>0</v>
      </c>
      <c r="T42" s="2">
        <f ca="1">IFERROR(__xludf.DUMMYFUNCTION("""COMPUTED_VALUE"""),0)</f>
        <v>0</v>
      </c>
      <c r="U42" s="2">
        <f ca="1">IFERROR(__xludf.DUMMYFUNCTION("""COMPUTED_VALUE"""),0)</f>
        <v>0</v>
      </c>
      <c r="V42" s="2">
        <f ca="1">IFERROR(__xludf.DUMMYFUNCTION("""COMPUTED_VALUE"""),2)</f>
        <v>2</v>
      </c>
      <c r="W42" s="2">
        <f ca="1">IFERROR(__xludf.DUMMYFUNCTION("""COMPUTED_VALUE"""),2)</f>
        <v>2</v>
      </c>
      <c r="X42" s="2">
        <f ca="1">IFERROR(__xludf.DUMMYFUNCTION("""COMPUTED_VALUE"""),2)</f>
        <v>2</v>
      </c>
      <c r="Y42" s="2">
        <f ca="1">IFERROR(__xludf.DUMMYFUNCTION("""COMPUTED_VALUE"""),9)</f>
        <v>9</v>
      </c>
      <c r="Z42" s="2">
        <f ca="1">IFERROR(__xludf.DUMMYFUNCTION("""COMPUTED_VALUE"""),15)</f>
        <v>15</v>
      </c>
      <c r="AA42" s="2">
        <f ca="1">IFERROR(__xludf.DUMMYFUNCTION("""COMPUTED_VALUE"""),15)</f>
        <v>15</v>
      </c>
      <c r="AB42" s="2">
        <f ca="1">IFERROR(__xludf.DUMMYFUNCTION("""COMPUTED_VALUE"""),17)</f>
        <v>17</v>
      </c>
      <c r="AC42" s="2">
        <f ca="1">IFERROR(__xludf.DUMMYFUNCTION("""COMPUTED_VALUE"""),18)</f>
        <v>18</v>
      </c>
      <c r="AD42" s="2">
        <f ca="1">IFERROR(__xludf.DUMMYFUNCTION("""COMPUTED_VALUE"""),18)</f>
        <v>18</v>
      </c>
      <c r="AE42" s="2">
        <f ca="1">IFERROR(__xludf.DUMMYFUNCTION("""COMPUTED_VALUE"""),24)</f>
        <v>24</v>
      </c>
      <c r="AF42" s="2">
        <f ca="1">IFERROR(__xludf.DUMMYFUNCTION("""COMPUTED_VALUE"""),29)</f>
        <v>29</v>
      </c>
      <c r="AG42" s="2">
        <f ca="1">IFERROR(__xludf.DUMMYFUNCTION("""COMPUTED_VALUE"""),34)</f>
        <v>34</v>
      </c>
      <c r="AH42" s="2">
        <f ca="1">IFERROR(__xludf.DUMMYFUNCTION("""COMPUTED_VALUE"""),34)</f>
        <v>34</v>
      </c>
      <c r="AI42" s="2">
        <f ca="1">IFERROR(__xludf.DUMMYFUNCTION("""COMPUTED_VALUE"""),37)</f>
        <v>37</v>
      </c>
      <c r="AJ42" s="2">
        <f ca="1">IFERROR(__xludf.DUMMYFUNCTION("""COMPUTED_VALUE"""),37)</f>
        <v>37</v>
      </c>
      <c r="AK42" s="2">
        <f ca="1">IFERROR(__xludf.DUMMYFUNCTION("""COMPUTED_VALUE"""),51)</f>
        <v>51</v>
      </c>
      <c r="AL42" s="2">
        <f ca="1">IFERROR(__xludf.DUMMYFUNCTION("""COMPUTED_VALUE"""),51)</f>
        <v>51</v>
      </c>
      <c r="AM42" s="2">
        <f ca="1">IFERROR(__xludf.DUMMYFUNCTION("""COMPUTED_VALUE"""),53)</f>
        <v>53</v>
      </c>
      <c r="AN42" s="2">
        <f ca="1">IFERROR(__xludf.DUMMYFUNCTION("""COMPUTED_VALUE"""),62)</f>
        <v>62</v>
      </c>
      <c r="AO42" s="2">
        <f ca="1">IFERROR(__xludf.DUMMYFUNCTION("""COMPUTED_VALUE"""),62)</f>
        <v>62</v>
      </c>
      <c r="AP42" s="2">
        <f ca="1">IFERROR(__xludf.DUMMYFUNCTION("""COMPUTED_VALUE"""),62)</f>
        <v>62</v>
      </c>
      <c r="AQ42" s="2">
        <f ca="1">IFERROR(__xludf.DUMMYFUNCTION("""COMPUTED_VALUE"""),72)</f>
        <v>72</v>
      </c>
      <c r="AR42" s="2">
        <f ca="1">IFERROR(__xludf.DUMMYFUNCTION("""COMPUTED_VALUE"""),72)</f>
        <v>72</v>
      </c>
      <c r="AS42" s="2">
        <f ca="1">IFERROR(__xludf.DUMMYFUNCTION("""COMPUTED_VALUE"""),78)</f>
        <v>78</v>
      </c>
      <c r="AT42" s="2">
        <f ca="1">IFERROR(__xludf.DUMMYFUNCTION("""COMPUTED_VALUE"""),78)</f>
        <v>78</v>
      </c>
      <c r="AU42" s="2">
        <f ca="1">IFERROR(__xludf.DUMMYFUNCTION("""COMPUTED_VALUE"""),78)</f>
        <v>78</v>
      </c>
    </row>
    <row r="43" spans="1:47" ht="12.5" x14ac:dyDescent="0.25">
      <c r="A43" s="2" t="str">
        <f ca="1">IFERROR(__xludf.DUMMYFUNCTION("""COMPUTED_VALUE"""),"")</f>
        <v/>
      </c>
      <c r="B43" s="2" t="str">
        <f ca="1">IFERROR(__xludf.DUMMYFUNCTION("""COMPUTED_VALUE"""),"Vietnam")</f>
        <v>Vietnam</v>
      </c>
      <c r="C43" s="2">
        <f ca="1">IFERROR(__xludf.DUMMYFUNCTION("""COMPUTED_VALUE"""),16)</f>
        <v>16</v>
      </c>
      <c r="D43" s="2">
        <f ca="1">IFERROR(__xludf.DUMMYFUNCTION("""COMPUTED_VALUE"""),108)</f>
        <v>108</v>
      </c>
      <c r="E43" s="2">
        <f ca="1">IFERROR(__xludf.DUMMYFUNCTION("""COMPUTED_VALUE"""),0)</f>
        <v>0</v>
      </c>
      <c r="F43" s="2">
        <f ca="1">IFERROR(__xludf.DUMMYFUNCTION("""COMPUTED_VALUE"""),0)</f>
        <v>0</v>
      </c>
      <c r="G43" s="2">
        <f ca="1">IFERROR(__xludf.DUMMYFUNCTION("""COMPUTED_VALUE"""),0)</f>
        <v>0</v>
      </c>
      <c r="H43" s="2">
        <f ca="1">IFERROR(__xludf.DUMMYFUNCTION("""COMPUTED_VALUE"""),0)</f>
        <v>0</v>
      </c>
      <c r="I43" s="2">
        <f ca="1">IFERROR(__xludf.DUMMYFUNCTION("""COMPUTED_VALUE"""),0)</f>
        <v>0</v>
      </c>
      <c r="J43" s="2">
        <f ca="1">IFERROR(__xludf.DUMMYFUNCTION("""COMPUTED_VALUE"""),0)</f>
        <v>0</v>
      </c>
      <c r="K43" s="2">
        <f ca="1">IFERROR(__xludf.DUMMYFUNCTION("""COMPUTED_VALUE"""),0)</f>
        <v>0</v>
      </c>
      <c r="L43" s="2">
        <f ca="1">IFERROR(__xludf.DUMMYFUNCTION("""COMPUTED_VALUE"""),0)</f>
        <v>0</v>
      </c>
      <c r="M43" s="2">
        <f ca="1">IFERROR(__xludf.DUMMYFUNCTION("""COMPUTED_VALUE"""),0)</f>
        <v>0</v>
      </c>
      <c r="N43" s="2">
        <f ca="1">IFERROR(__xludf.DUMMYFUNCTION("""COMPUTED_VALUE"""),0)</f>
        <v>0</v>
      </c>
      <c r="O43" s="2">
        <f ca="1">IFERROR(__xludf.DUMMYFUNCTION("""COMPUTED_VALUE"""),1)</f>
        <v>1</v>
      </c>
      <c r="P43" s="2">
        <f ca="1">IFERROR(__xludf.DUMMYFUNCTION("""COMPUTED_VALUE"""),1)</f>
        <v>1</v>
      </c>
      <c r="Q43" s="2">
        <f ca="1">IFERROR(__xludf.DUMMYFUNCTION("""COMPUTED_VALUE"""),1)</f>
        <v>1</v>
      </c>
      <c r="R43" s="2">
        <f ca="1">IFERROR(__xludf.DUMMYFUNCTION("""COMPUTED_VALUE"""),1)</f>
        <v>1</v>
      </c>
      <c r="S43" s="2">
        <f ca="1">IFERROR(__xludf.DUMMYFUNCTION("""COMPUTED_VALUE"""),1)</f>
        <v>1</v>
      </c>
      <c r="T43" s="2">
        <f ca="1">IFERROR(__xludf.DUMMYFUNCTION("""COMPUTED_VALUE"""),1)</f>
        <v>1</v>
      </c>
      <c r="U43" s="2">
        <f ca="1">IFERROR(__xludf.DUMMYFUNCTION("""COMPUTED_VALUE"""),1)</f>
        <v>1</v>
      </c>
      <c r="V43" s="2">
        <f ca="1">IFERROR(__xludf.DUMMYFUNCTION("""COMPUTED_VALUE"""),1)</f>
        <v>1</v>
      </c>
      <c r="W43" s="2">
        <f ca="1">IFERROR(__xludf.DUMMYFUNCTION("""COMPUTED_VALUE"""),1)</f>
        <v>1</v>
      </c>
      <c r="X43" s="2">
        <f ca="1">IFERROR(__xludf.DUMMYFUNCTION("""COMPUTED_VALUE"""),1)</f>
        <v>1</v>
      </c>
      <c r="Y43" s="2">
        <f ca="1">IFERROR(__xludf.DUMMYFUNCTION("""COMPUTED_VALUE"""),6)</f>
        <v>6</v>
      </c>
      <c r="Z43" s="2">
        <f ca="1">IFERROR(__xludf.DUMMYFUNCTION("""COMPUTED_VALUE"""),6)</f>
        <v>6</v>
      </c>
      <c r="AA43" s="2">
        <f ca="1">IFERROR(__xludf.DUMMYFUNCTION("""COMPUTED_VALUE"""),7)</f>
        <v>7</v>
      </c>
      <c r="AB43" s="2">
        <f ca="1">IFERROR(__xludf.DUMMYFUNCTION("""COMPUTED_VALUE"""),7)</f>
        <v>7</v>
      </c>
      <c r="AC43" s="2">
        <f ca="1">IFERROR(__xludf.DUMMYFUNCTION("""COMPUTED_VALUE"""),7)</f>
        <v>7</v>
      </c>
      <c r="AD43" s="2">
        <f ca="1">IFERROR(__xludf.DUMMYFUNCTION("""COMPUTED_VALUE"""),7)</f>
        <v>7</v>
      </c>
      <c r="AE43" s="2">
        <f ca="1">IFERROR(__xludf.DUMMYFUNCTION("""COMPUTED_VALUE"""),7)</f>
        <v>7</v>
      </c>
      <c r="AF43" s="2">
        <f ca="1">IFERROR(__xludf.DUMMYFUNCTION("""COMPUTED_VALUE"""),7)</f>
        <v>7</v>
      </c>
      <c r="AG43" s="2">
        <f ca="1">IFERROR(__xludf.DUMMYFUNCTION("""COMPUTED_VALUE"""),7)</f>
        <v>7</v>
      </c>
      <c r="AH43" s="2">
        <f ca="1">IFERROR(__xludf.DUMMYFUNCTION("""COMPUTED_VALUE"""),7)</f>
        <v>7</v>
      </c>
      <c r="AI43" s="2">
        <f ca="1">IFERROR(__xludf.DUMMYFUNCTION("""COMPUTED_VALUE"""),14)</f>
        <v>14</v>
      </c>
      <c r="AJ43" s="2">
        <f ca="1">IFERROR(__xludf.DUMMYFUNCTION("""COMPUTED_VALUE"""),14)</f>
        <v>14</v>
      </c>
      <c r="AK43" s="2">
        <f ca="1">IFERROR(__xludf.DUMMYFUNCTION("""COMPUTED_VALUE"""),14)</f>
        <v>14</v>
      </c>
      <c r="AL43" s="2">
        <f ca="1">IFERROR(__xludf.DUMMYFUNCTION("""COMPUTED_VALUE"""),14)</f>
        <v>14</v>
      </c>
      <c r="AM43" s="2">
        <f ca="1">IFERROR(__xludf.DUMMYFUNCTION("""COMPUTED_VALUE"""),16)</f>
        <v>16</v>
      </c>
      <c r="AN43" s="2">
        <f ca="1">IFERROR(__xludf.DUMMYFUNCTION("""COMPUTED_VALUE"""),16)</f>
        <v>16</v>
      </c>
      <c r="AO43" s="2">
        <f ca="1">IFERROR(__xludf.DUMMYFUNCTION("""COMPUTED_VALUE"""),16)</f>
        <v>16</v>
      </c>
      <c r="AP43" s="2">
        <f ca="1">IFERROR(__xludf.DUMMYFUNCTION("""COMPUTED_VALUE"""),16)</f>
        <v>16</v>
      </c>
      <c r="AQ43" s="2">
        <f ca="1">IFERROR(__xludf.DUMMYFUNCTION("""COMPUTED_VALUE"""),16)</f>
        <v>16</v>
      </c>
      <c r="AR43" s="2">
        <f ca="1">IFERROR(__xludf.DUMMYFUNCTION("""COMPUTED_VALUE"""),16)</f>
        <v>16</v>
      </c>
      <c r="AS43" s="2">
        <f ca="1">IFERROR(__xludf.DUMMYFUNCTION("""COMPUTED_VALUE"""),16)</f>
        <v>16</v>
      </c>
      <c r="AT43" s="2">
        <f ca="1">IFERROR(__xludf.DUMMYFUNCTION("""COMPUTED_VALUE"""),16)</f>
        <v>16</v>
      </c>
      <c r="AU43" s="2">
        <f ca="1">IFERROR(__xludf.DUMMYFUNCTION("""COMPUTED_VALUE"""),16)</f>
        <v>16</v>
      </c>
    </row>
    <row r="44" spans="1:47" ht="12.5" x14ac:dyDescent="0.25">
      <c r="A44" s="2" t="str">
        <f ca="1">IFERROR(__xludf.DUMMYFUNCTION("""COMPUTED_VALUE"""),"")</f>
        <v/>
      </c>
      <c r="B44" s="2" t="str">
        <f ca="1">IFERROR(__xludf.DUMMYFUNCTION("""COMPUTED_VALUE"""),"France")</f>
        <v>France</v>
      </c>
      <c r="C44" s="2">
        <f ca="1">IFERROR(__xludf.DUMMYFUNCTION("""COMPUTED_VALUE"""),47)</f>
        <v>47</v>
      </c>
      <c r="D44" s="2">
        <f ca="1">IFERROR(__xludf.DUMMYFUNCTION("""COMPUTED_VALUE"""),2)</f>
        <v>2</v>
      </c>
      <c r="E44" s="2">
        <f ca="1">IFERROR(__xludf.DUMMYFUNCTION("""COMPUTED_VALUE"""),0)</f>
        <v>0</v>
      </c>
      <c r="F44" s="2">
        <f ca="1">IFERROR(__xludf.DUMMYFUNCTION("""COMPUTED_VALUE"""),0)</f>
        <v>0</v>
      </c>
      <c r="G44" s="2">
        <f ca="1">IFERROR(__xludf.DUMMYFUNCTION("""COMPUTED_VALUE"""),0)</f>
        <v>0</v>
      </c>
      <c r="H44" s="2">
        <f ca="1">IFERROR(__xludf.DUMMYFUNCTION("""COMPUTED_VALUE"""),0)</f>
        <v>0</v>
      </c>
      <c r="I44" s="2">
        <f ca="1">IFERROR(__xludf.DUMMYFUNCTION("""COMPUTED_VALUE"""),0)</f>
        <v>0</v>
      </c>
      <c r="J44" s="2">
        <f ca="1">IFERROR(__xludf.DUMMYFUNCTION("""COMPUTED_VALUE"""),0)</f>
        <v>0</v>
      </c>
      <c r="K44" s="2">
        <f ca="1">IFERROR(__xludf.DUMMYFUNCTION("""COMPUTED_VALUE"""),0)</f>
        <v>0</v>
      </c>
      <c r="L44" s="2">
        <f ca="1">IFERROR(__xludf.DUMMYFUNCTION("""COMPUTED_VALUE"""),0)</f>
        <v>0</v>
      </c>
      <c r="M44" s="2">
        <f ca="1">IFERROR(__xludf.DUMMYFUNCTION("""COMPUTED_VALUE"""),0)</f>
        <v>0</v>
      </c>
      <c r="N44" s="2">
        <f ca="1">IFERROR(__xludf.DUMMYFUNCTION("""COMPUTED_VALUE"""),0)</f>
        <v>0</v>
      </c>
      <c r="O44" s="2">
        <f ca="1">IFERROR(__xludf.DUMMYFUNCTION("""COMPUTED_VALUE"""),0)</f>
        <v>0</v>
      </c>
      <c r="P44" s="2">
        <f ca="1">IFERROR(__xludf.DUMMYFUNCTION("""COMPUTED_VALUE"""),0)</f>
        <v>0</v>
      </c>
      <c r="Q44" s="2">
        <f ca="1">IFERROR(__xludf.DUMMYFUNCTION("""COMPUTED_VALUE"""),0)</f>
        <v>0</v>
      </c>
      <c r="R44" s="2">
        <f ca="1">IFERROR(__xludf.DUMMYFUNCTION("""COMPUTED_VALUE"""),0)</f>
        <v>0</v>
      </c>
      <c r="S44" s="2">
        <f ca="1">IFERROR(__xludf.DUMMYFUNCTION("""COMPUTED_VALUE"""),0)</f>
        <v>0</v>
      </c>
      <c r="T44" s="2">
        <f ca="1">IFERROR(__xludf.DUMMYFUNCTION("""COMPUTED_VALUE"""),0)</f>
        <v>0</v>
      </c>
      <c r="U44" s="2">
        <f ca="1">IFERROR(__xludf.DUMMYFUNCTION("""COMPUTED_VALUE"""),0)</f>
        <v>0</v>
      </c>
      <c r="V44" s="2">
        <f ca="1">IFERROR(__xludf.DUMMYFUNCTION("""COMPUTED_VALUE"""),0)</f>
        <v>0</v>
      </c>
      <c r="W44" s="2">
        <f ca="1">IFERROR(__xludf.DUMMYFUNCTION("""COMPUTED_VALUE"""),0)</f>
        <v>0</v>
      </c>
      <c r="X44" s="2">
        <f ca="1">IFERROR(__xludf.DUMMYFUNCTION("""COMPUTED_VALUE"""),0)</f>
        <v>0</v>
      </c>
      <c r="Y44" s="2">
        <f ca="1">IFERROR(__xludf.DUMMYFUNCTION("""COMPUTED_VALUE"""),0)</f>
        <v>0</v>
      </c>
      <c r="Z44" s="2">
        <f ca="1">IFERROR(__xludf.DUMMYFUNCTION("""COMPUTED_VALUE"""),2)</f>
        <v>2</v>
      </c>
      <c r="AA44" s="2">
        <f ca="1">IFERROR(__xludf.DUMMYFUNCTION("""COMPUTED_VALUE"""),2)</f>
        <v>2</v>
      </c>
      <c r="AB44" s="2">
        <f ca="1">IFERROR(__xludf.DUMMYFUNCTION("""COMPUTED_VALUE"""),2)</f>
        <v>2</v>
      </c>
      <c r="AC44" s="2">
        <f ca="1">IFERROR(__xludf.DUMMYFUNCTION("""COMPUTED_VALUE"""),4)</f>
        <v>4</v>
      </c>
      <c r="AD44" s="2">
        <f ca="1">IFERROR(__xludf.DUMMYFUNCTION("""COMPUTED_VALUE"""),4)</f>
        <v>4</v>
      </c>
      <c r="AE44" s="2">
        <f ca="1">IFERROR(__xludf.DUMMYFUNCTION("""COMPUTED_VALUE"""),4)</f>
        <v>4</v>
      </c>
      <c r="AF44" s="2">
        <f ca="1">IFERROR(__xludf.DUMMYFUNCTION("""COMPUTED_VALUE"""),4)</f>
        <v>4</v>
      </c>
      <c r="AG44" s="2">
        <f ca="1">IFERROR(__xludf.DUMMYFUNCTION("""COMPUTED_VALUE"""),4)</f>
        <v>4</v>
      </c>
      <c r="AH44" s="2">
        <f ca="1">IFERROR(__xludf.DUMMYFUNCTION("""COMPUTED_VALUE"""),4)</f>
        <v>4</v>
      </c>
      <c r="AI44" s="2">
        <f ca="1">IFERROR(__xludf.DUMMYFUNCTION("""COMPUTED_VALUE"""),4)</f>
        <v>4</v>
      </c>
      <c r="AJ44" s="2">
        <f ca="1">IFERROR(__xludf.DUMMYFUNCTION("""COMPUTED_VALUE"""),4)</f>
        <v>4</v>
      </c>
      <c r="AK44" s="2">
        <f ca="1">IFERROR(__xludf.DUMMYFUNCTION("""COMPUTED_VALUE"""),4)</f>
        <v>4</v>
      </c>
      <c r="AL44" s="2">
        <f ca="1">IFERROR(__xludf.DUMMYFUNCTION("""COMPUTED_VALUE"""),4)</f>
        <v>4</v>
      </c>
      <c r="AM44" s="2">
        <f ca="1">IFERROR(__xludf.DUMMYFUNCTION("""COMPUTED_VALUE"""),11)</f>
        <v>11</v>
      </c>
      <c r="AN44" s="2">
        <f ca="1">IFERROR(__xludf.DUMMYFUNCTION("""COMPUTED_VALUE"""),11)</f>
        <v>11</v>
      </c>
      <c r="AO44" s="2">
        <f ca="1">IFERROR(__xludf.DUMMYFUNCTION("""COMPUTED_VALUE"""),11)</f>
        <v>11</v>
      </c>
      <c r="AP44" s="2">
        <f ca="1">IFERROR(__xludf.DUMMYFUNCTION("""COMPUTED_VALUE"""),11)</f>
        <v>11</v>
      </c>
      <c r="AQ44" s="2">
        <f ca="1">IFERROR(__xludf.DUMMYFUNCTION("""COMPUTED_VALUE"""),12)</f>
        <v>12</v>
      </c>
      <c r="AR44" s="2">
        <f ca="1">IFERROR(__xludf.DUMMYFUNCTION("""COMPUTED_VALUE"""),12)</f>
        <v>12</v>
      </c>
      <c r="AS44" s="2">
        <f ca="1">IFERROR(__xludf.DUMMYFUNCTION("""COMPUTED_VALUE"""),12)</f>
        <v>12</v>
      </c>
      <c r="AT44" s="2">
        <f ca="1">IFERROR(__xludf.DUMMYFUNCTION("""COMPUTED_VALUE"""),12)</f>
        <v>12</v>
      </c>
      <c r="AU44" s="2">
        <f ca="1">IFERROR(__xludf.DUMMYFUNCTION("""COMPUTED_VALUE"""),12)</f>
        <v>12</v>
      </c>
    </row>
    <row r="45" spans="1:47" ht="12.5" x14ac:dyDescent="0.25">
      <c r="A45" s="2" t="str">
        <f ca="1">IFERROR(__xludf.DUMMYFUNCTION("""COMPUTED_VALUE"""),"")</f>
        <v/>
      </c>
      <c r="B45" s="2" t="str">
        <f ca="1">IFERROR(__xludf.DUMMYFUNCTION("""COMPUTED_VALUE"""),"Nepal")</f>
        <v>Nepal</v>
      </c>
      <c r="C45" s="2">
        <f ca="1">IFERROR(__xludf.DUMMYFUNCTION("""COMPUTED_VALUE"""),28.1667)</f>
        <v>28.166699999999999</v>
      </c>
      <c r="D45" s="2">
        <f ca="1">IFERROR(__xludf.DUMMYFUNCTION("""COMPUTED_VALUE"""),84.25)</f>
        <v>84.25</v>
      </c>
      <c r="E45" s="2">
        <f ca="1">IFERROR(__xludf.DUMMYFUNCTION("""COMPUTED_VALUE"""),0)</f>
        <v>0</v>
      </c>
      <c r="F45" s="2">
        <f ca="1">IFERROR(__xludf.DUMMYFUNCTION("""COMPUTED_VALUE"""),0)</f>
        <v>0</v>
      </c>
      <c r="G45" s="2">
        <f ca="1">IFERROR(__xludf.DUMMYFUNCTION("""COMPUTED_VALUE"""),0)</f>
        <v>0</v>
      </c>
      <c r="H45" s="2">
        <f ca="1">IFERROR(__xludf.DUMMYFUNCTION("""COMPUTED_VALUE"""),0)</f>
        <v>0</v>
      </c>
      <c r="I45" s="2">
        <f ca="1">IFERROR(__xludf.DUMMYFUNCTION("""COMPUTED_VALUE"""),0)</f>
        <v>0</v>
      </c>
      <c r="J45" s="2">
        <f ca="1">IFERROR(__xludf.DUMMYFUNCTION("""COMPUTED_VALUE"""),0)</f>
        <v>0</v>
      </c>
      <c r="K45" s="2">
        <f ca="1">IFERROR(__xludf.DUMMYFUNCTION("""COMPUTED_VALUE"""),0)</f>
        <v>0</v>
      </c>
      <c r="L45" s="2">
        <f ca="1">IFERROR(__xludf.DUMMYFUNCTION("""COMPUTED_VALUE"""),0)</f>
        <v>0</v>
      </c>
      <c r="M45" s="2">
        <f ca="1">IFERROR(__xludf.DUMMYFUNCTION("""COMPUTED_VALUE"""),0)</f>
        <v>0</v>
      </c>
      <c r="N45" s="2">
        <f ca="1">IFERROR(__xludf.DUMMYFUNCTION("""COMPUTED_VALUE"""),0)</f>
        <v>0</v>
      </c>
      <c r="O45" s="2">
        <f ca="1">IFERROR(__xludf.DUMMYFUNCTION("""COMPUTED_VALUE"""),0)</f>
        <v>0</v>
      </c>
      <c r="P45" s="2">
        <f ca="1">IFERROR(__xludf.DUMMYFUNCTION("""COMPUTED_VALUE"""),0)</f>
        <v>0</v>
      </c>
      <c r="Q45" s="2">
        <f ca="1">IFERROR(__xludf.DUMMYFUNCTION("""COMPUTED_VALUE"""),0)</f>
        <v>0</v>
      </c>
      <c r="R45" s="2">
        <f ca="1">IFERROR(__xludf.DUMMYFUNCTION("""COMPUTED_VALUE"""),0)</f>
        <v>0</v>
      </c>
      <c r="S45" s="2">
        <f ca="1">IFERROR(__xludf.DUMMYFUNCTION("""COMPUTED_VALUE"""),0)</f>
        <v>0</v>
      </c>
      <c r="T45" s="2">
        <f ca="1">IFERROR(__xludf.DUMMYFUNCTION("""COMPUTED_VALUE"""),0)</f>
        <v>0</v>
      </c>
      <c r="U45" s="2">
        <f ca="1">IFERROR(__xludf.DUMMYFUNCTION("""COMPUTED_VALUE"""),0)</f>
        <v>0</v>
      </c>
      <c r="V45" s="2">
        <f ca="1">IFERROR(__xludf.DUMMYFUNCTION("""COMPUTED_VALUE"""),0)</f>
        <v>0</v>
      </c>
      <c r="W45" s="2">
        <f ca="1">IFERROR(__xludf.DUMMYFUNCTION("""COMPUTED_VALUE"""),0)</f>
        <v>0</v>
      </c>
      <c r="X45" s="2">
        <f ca="1">IFERROR(__xludf.DUMMYFUNCTION("""COMPUTED_VALUE"""),0)</f>
        <v>0</v>
      </c>
      <c r="Y45" s="2">
        <f ca="1">IFERROR(__xludf.DUMMYFUNCTION("""COMPUTED_VALUE"""),0)</f>
        <v>0</v>
      </c>
      <c r="Z45" s="2">
        <f ca="1">IFERROR(__xludf.DUMMYFUNCTION("""COMPUTED_VALUE"""),1)</f>
        <v>1</v>
      </c>
      <c r="AA45" s="2">
        <f ca="1">IFERROR(__xludf.DUMMYFUNCTION("""COMPUTED_VALUE"""),1)</f>
        <v>1</v>
      </c>
      <c r="AB45" s="2">
        <f ca="1">IFERROR(__xludf.DUMMYFUNCTION("""COMPUTED_VALUE"""),1)</f>
        <v>1</v>
      </c>
      <c r="AC45" s="2">
        <f ca="1">IFERROR(__xludf.DUMMYFUNCTION("""COMPUTED_VALUE"""),1)</f>
        <v>1</v>
      </c>
      <c r="AD45" s="2">
        <f ca="1">IFERROR(__xludf.DUMMYFUNCTION("""COMPUTED_VALUE"""),1)</f>
        <v>1</v>
      </c>
      <c r="AE45" s="2">
        <f ca="1">IFERROR(__xludf.DUMMYFUNCTION("""COMPUTED_VALUE"""),1)</f>
        <v>1</v>
      </c>
      <c r="AF45" s="2">
        <f ca="1">IFERROR(__xludf.DUMMYFUNCTION("""COMPUTED_VALUE"""),1)</f>
        <v>1</v>
      </c>
      <c r="AG45" s="2">
        <f ca="1">IFERROR(__xludf.DUMMYFUNCTION("""COMPUTED_VALUE"""),1)</f>
        <v>1</v>
      </c>
      <c r="AH45" s="2">
        <f ca="1">IFERROR(__xludf.DUMMYFUNCTION("""COMPUTED_VALUE"""),1)</f>
        <v>1</v>
      </c>
      <c r="AI45" s="2">
        <f ca="1">IFERROR(__xludf.DUMMYFUNCTION("""COMPUTED_VALUE"""),1)</f>
        <v>1</v>
      </c>
      <c r="AJ45" s="2">
        <f ca="1">IFERROR(__xludf.DUMMYFUNCTION("""COMPUTED_VALUE"""),1)</f>
        <v>1</v>
      </c>
      <c r="AK45" s="2">
        <f ca="1">IFERROR(__xludf.DUMMYFUNCTION("""COMPUTED_VALUE"""),1)</f>
        <v>1</v>
      </c>
      <c r="AL45" s="2">
        <f ca="1">IFERROR(__xludf.DUMMYFUNCTION("""COMPUTED_VALUE"""),1)</f>
        <v>1</v>
      </c>
      <c r="AM45" s="2">
        <f ca="1">IFERROR(__xludf.DUMMYFUNCTION("""COMPUTED_VALUE"""),1)</f>
        <v>1</v>
      </c>
      <c r="AN45" s="2">
        <f ca="1">IFERROR(__xludf.DUMMYFUNCTION("""COMPUTED_VALUE"""),1)</f>
        <v>1</v>
      </c>
      <c r="AO45" s="2">
        <f ca="1">IFERROR(__xludf.DUMMYFUNCTION("""COMPUTED_VALUE"""),1)</f>
        <v>1</v>
      </c>
      <c r="AP45" s="2">
        <f ca="1">IFERROR(__xludf.DUMMYFUNCTION("""COMPUTED_VALUE"""),1)</f>
        <v>1</v>
      </c>
      <c r="AQ45" s="2">
        <f ca="1">IFERROR(__xludf.DUMMYFUNCTION("""COMPUTED_VALUE"""),1)</f>
        <v>1</v>
      </c>
      <c r="AR45" s="2">
        <f ca="1">IFERROR(__xludf.DUMMYFUNCTION("""COMPUTED_VALUE"""),1)</f>
        <v>1</v>
      </c>
      <c r="AS45" s="2">
        <f ca="1">IFERROR(__xludf.DUMMYFUNCTION("""COMPUTED_VALUE"""),1)</f>
        <v>1</v>
      </c>
      <c r="AT45" s="2">
        <f ca="1">IFERROR(__xludf.DUMMYFUNCTION("""COMPUTED_VALUE"""),1)</f>
        <v>1</v>
      </c>
      <c r="AU45" s="2">
        <f ca="1">IFERROR(__xludf.DUMMYFUNCTION("""COMPUTED_VALUE"""),1)</f>
        <v>1</v>
      </c>
    </row>
    <row r="46" spans="1:47" ht="12.5" x14ac:dyDescent="0.25">
      <c r="A46" s="2" t="str">
        <f ca="1">IFERROR(__xludf.DUMMYFUNCTION("""COMPUTED_VALUE"""),"")</f>
        <v/>
      </c>
      <c r="B46" s="2" t="str">
        <f ca="1">IFERROR(__xludf.DUMMYFUNCTION("""COMPUTED_VALUE"""),"Malaysia")</f>
        <v>Malaysia</v>
      </c>
      <c r="C46" s="2">
        <f ca="1">IFERROR(__xludf.DUMMYFUNCTION("""COMPUTED_VALUE"""),2.5)</f>
        <v>2.5</v>
      </c>
      <c r="D46" s="2">
        <f ca="1">IFERROR(__xludf.DUMMYFUNCTION("""COMPUTED_VALUE"""),112.5)</f>
        <v>112.5</v>
      </c>
      <c r="E46" s="2">
        <f ca="1">IFERROR(__xludf.DUMMYFUNCTION("""COMPUTED_VALUE"""),0)</f>
        <v>0</v>
      </c>
      <c r="F46" s="2">
        <f ca="1">IFERROR(__xludf.DUMMYFUNCTION("""COMPUTED_VALUE"""),0)</f>
        <v>0</v>
      </c>
      <c r="G46" s="2">
        <f ca="1">IFERROR(__xludf.DUMMYFUNCTION("""COMPUTED_VALUE"""),0)</f>
        <v>0</v>
      </c>
      <c r="H46" s="2">
        <f ca="1">IFERROR(__xludf.DUMMYFUNCTION("""COMPUTED_VALUE"""),0)</f>
        <v>0</v>
      </c>
      <c r="I46" s="2">
        <f ca="1">IFERROR(__xludf.DUMMYFUNCTION("""COMPUTED_VALUE"""),0)</f>
        <v>0</v>
      </c>
      <c r="J46" s="2">
        <f ca="1">IFERROR(__xludf.DUMMYFUNCTION("""COMPUTED_VALUE"""),0)</f>
        <v>0</v>
      </c>
      <c r="K46" s="2">
        <f ca="1">IFERROR(__xludf.DUMMYFUNCTION("""COMPUTED_VALUE"""),0)</f>
        <v>0</v>
      </c>
      <c r="L46" s="2">
        <f ca="1">IFERROR(__xludf.DUMMYFUNCTION("""COMPUTED_VALUE"""),0)</f>
        <v>0</v>
      </c>
      <c r="M46" s="2">
        <f ca="1">IFERROR(__xludf.DUMMYFUNCTION("""COMPUTED_VALUE"""),0)</f>
        <v>0</v>
      </c>
      <c r="N46" s="2">
        <f ca="1">IFERROR(__xludf.DUMMYFUNCTION("""COMPUTED_VALUE"""),0)</f>
        <v>0</v>
      </c>
      <c r="O46" s="2">
        <f ca="1">IFERROR(__xludf.DUMMYFUNCTION("""COMPUTED_VALUE"""),0)</f>
        <v>0</v>
      </c>
      <c r="P46" s="2">
        <f ca="1">IFERROR(__xludf.DUMMYFUNCTION("""COMPUTED_VALUE"""),0)</f>
        <v>0</v>
      </c>
      <c r="Q46" s="2">
        <f ca="1">IFERROR(__xludf.DUMMYFUNCTION("""COMPUTED_VALUE"""),0)</f>
        <v>0</v>
      </c>
      <c r="R46" s="2">
        <f ca="1">IFERROR(__xludf.DUMMYFUNCTION("""COMPUTED_VALUE"""),0)</f>
        <v>0</v>
      </c>
      <c r="S46" s="2">
        <f ca="1">IFERROR(__xludf.DUMMYFUNCTION("""COMPUTED_VALUE"""),0)</f>
        <v>0</v>
      </c>
      <c r="T46" s="2">
        <f ca="1">IFERROR(__xludf.DUMMYFUNCTION("""COMPUTED_VALUE"""),0)</f>
        <v>0</v>
      </c>
      <c r="U46" s="2">
        <f ca="1">IFERROR(__xludf.DUMMYFUNCTION("""COMPUTED_VALUE"""),1)</f>
        <v>1</v>
      </c>
      <c r="V46" s="2">
        <f ca="1">IFERROR(__xludf.DUMMYFUNCTION("""COMPUTED_VALUE"""),1)</f>
        <v>1</v>
      </c>
      <c r="W46" s="2">
        <f ca="1">IFERROR(__xludf.DUMMYFUNCTION("""COMPUTED_VALUE"""),1)</f>
        <v>1</v>
      </c>
      <c r="X46" s="2">
        <f ca="1">IFERROR(__xludf.DUMMYFUNCTION("""COMPUTED_VALUE"""),1)</f>
        <v>1</v>
      </c>
      <c r="Y46" s="2">
        <f ca="1">IFERROR(__xludf.DUMMYFUNCTION("""COMPUTED_VALUE"""),3)</f>
        <v>3</v>
      </c>
      <c r="Z46" s="2">
        <f ca="1">IFERROR(__xludf.DUMMYFUNCTION("""COMPUTED_VALUE"""),3)</f>
        <v>3</v>
      </c>
      <c r="AA46" s="2">
        <f ca="1">IFERROR(__xludf.DUMMYFUNCTION("""COMPUTED_VALUE"""),3)</f>
        <v>3</v>
      </c>
      <c r="AB46" s="2">
        <f ca="1">IFERROR(__xludf.DUMMYFUNCTION("""COMPUTED_VALUE"""),3)</f>
        <v>3</v>
      </c>
      <c r="AC46" s="2">
        <f ca="1">IFERROR(__xludf.DUMMYFUNCTION("""COMPUTED_VALUE"""),7)</f>
        <v>7</v>
      </c>
      <c r="AD46" s="2">
        <f ca="1">IFERROR(__xludf.DUMMYFUNCTION("""COMPUTED_VALUE"""),7)</f>
        <v>7</v>
      </c>
      <c r="AE46" s="2">
        <f ca="1">IFERROR(__xludf.DUMMYFUNCTION("""COMPUTED_VALUE"""),7)</f>
        <v>7</v>
      </c>
      <c r="AF46" s="2">
        <f ca="1">IFERROR(__xludf.DUMMYFUNCTION("""COMPUTED_VALUE"""),13)</f>
        <v>13</v>
      </c>
      <c r="AG46" s="2">
        <f ca="1">IFERROR(__xludf.DUMMYFUNCTION("""COMPUTED_VALUE"""),15)</f>
        <v>15</v>
      </c>
      <c r="AH46" s="2">
        <f ca="1">IFERROR(__xludf.DUMMYFUNCTION("""COMPUTED_VALUE"""),15)</f>
        <v>15</v>
      </c>
      <c r="AI46" s="2">
        <f ca="1">IFERROR(__xludf.DUMMYFUNCTION("""COMPUTED_VALUE"""),15)</f>
        <v>15</v>
      </c>
      <c r="AJ46" s="2">
        <f ca="1">IFERROR(__xludf.DUMMYFUNCTION("""COMPUTED_VALUE"""),15)</f>
        <v>15</v>
      </c>
      <c r="AK46" s="2">
        <f ca="1">IFERROR(__xludf.DUMMYFUNCTION("""COMPUTED_VALUE"""),15)</f>
        <v>15</v>
      </c>
      <c r="AL46" s="2">
        <f ca="1">IFERROR(__xludf.DUMMYFUNCTION("""COMPUTED_VALUE"""),18)</f>
        <v>18</v>
      </c>
      <c r="AM46" s="2">
        <f ca="1">IFERROR(__xludf.DUMMYFUNCTION("""COMPUTED_VALUE"""),18)</f>
        <v>18</v>
      </c>
      <c r="AN46" s="2">
        <f ca="1">IFERROR(__xludf.DUMMYFUNCTION("""COMPUTED_VALUE"""),18)</f>
        <v>18</v>
      </c>
      <c r="AO46" s="2">
        <f ca="1">IFERROR(__xludf.DUMMYFUNCTION("""COMPUTED_VALUE"""),18)</f>
        <v>18</v>
      </c>
      <c r="AP46" s="2">
        <f ca="1">IFERROR(__xludf.DUMMYFUNCTION("""COMPUTED_VALUE"""),18)</f>
        <v>18</v>
      </c>
      <c r="AQ46" s="2">
        <f ca="1">IFERROR(__xludf.DUMMYFUNCTION("""COMPUTED_VALUE"""),18)</f>
        <v>18</v>
      </c>
      <c r="AR46" s="2">
        <f ca="1">IFERROR(__xludf.DUMMYFUNCTION("""COMPUTED_VALUE"""),18)</f>
        <v>18</v>
      </c>
      <c r="AS46" s="2">
        <f ca="1">IFERROR(__xludf.DUMMYFUNCTION("""COMPUTED_VALUE"""),18)</f>
        <v>18</v>
      </c>
      <c r="AT46" s="2">
        <f ca="1">IFERROR(__xludf.DUMMYFUNCTION("""COMPUTED_VALUE"""),22)</f>
        <v>22</v>
      </c>
      <c r="AU46" s="2">
        <f ca="1">IFERROR(__xludf.DUMMYFUNCTION("""COMPUTED_VALUE"""),22)</f>
        <v>22</v>
      </c>
    </row>
    <row r="47" spans="1:47" ht="12.5" x14ac:dyDescent="0.25">
      <c r="A47" s="2" t="str">
        <f ca="1">IFERROR(__xludf.DUMMYFUNCTION("""COMPUTED_VALUE"""),"Toronto, ON")</f>
        <v>Toronto, ON</v>
      </c>
      <c r="B47" s="2" t="str">
        <f ca="1">IFERROR(__xludf.DUMMYFUNCTION("""COMPUTED_VALUE"""),"Canada")</f>
        <v>Canada</v>
      </c>
      <c r="C47" s="2">
        <f ca="1">IFERROR(__xludf.DUMMYFUNCTION("""COMPUTED_VALUE"""),43.6532)</f>
        <v>43.653199999999998</v>
      </c>
      <c r="D47" s="2">
        <f ca="1">IFERROR(__xludf.DUMMYFUNCTION("""COMPUTED_VALUE"""),-79.3832)</f>
        <v>-79.383200000000002</v>
      </c>
      <c r="E47" s="2">
        <f ca="1">IFERROR(__xludf.DUMMYFUNCTION("""COMPUTED_VALUE"""),0)</f>
        <v>0</v>
      </c>
      <c r="F47" s="2">
        <f ca="1">IFERROR(__xludf.DUMMYFUNCTION("""COMPUTED_VALUE"""),0)</f>
        <v>0</v>
      </c>
      <c r="G47" s="2">
        <f ca="1">IFERROR(__xludf.DUMMYFUNCTION("""COMPUTED_VALUE"""),0)</f>
        <v>0</v>
      </c>
      <c r="H47" s="2">
        <f ca="1">IFERROR(__xludf.DUMMYFUNCTION("""COMPUTED_VALUE"""),0)</f>
        <v>0</v>
      </c>
      <c r="I47" s="2">
        <f ca="1">IFERROR(__xludf.DUMMYFUNCTION("""COMPUTED_VALUE"""),0)</f>
        <v>0</v>
      </c>
      <c r="J47" s="2">
        <f ca="1">IFERROR(__xludf.DUMMYFUNCTION("""COMPUTED_VALUE"""),0)</f>
        <v>0</v>
      </c>
      <c r="K47" s="2">
        <f ca="1">IFERROR(__xludf.DUMMYFUNCTION("""COMPUTED_VALUE"""),0)</f>
        <v>0</v>
      </c>
      <c r="L47" s="2">
        <f ca="1">IFERROR(__xludf.DUMMYFUNCTION("""COMPUTED_VALUE"""),0)</f>
        <v>0</v>
      </c>
      <c r="M47" s="2">
        <f ca="1">IFERROR(__xludf.DUMMYFUNCTION("""COMPUTED_VALUE"""),0)</f>
        <v>0</v>
      </c>
      <c r="N47" s="2">
        <f ca="1">IFERROR(__xludf.DUMMYFUNCTION("""COMPUTED_VALUE"""),0)</f>
        <v>0</v>
      </c>
      <c r="O47" s="2">
        <f ca="1">IFERROR(__xludf.DUMMYFUNCTION("""COMPUTED_VALUE"""),0)</f>
        <v>0</v>
      </c>
      <c r="P47" s="2">
        <f ca="1">IFERROR(__xludf.DUMMYFUNCTION("""COMPUTED_VALUE"""),0)</f>
        <v>0</v>
      </c>
      <c r="Q47" s="2">
        <f ca="1">IFERROR(__xludf.DUMMYFUNCTION("""COMPUTED_VALUE"""),0)</f>
        <v>0</v>
      </c>
      <c r="R47" s="2">
        <f ca="1">IFERROR(__xludf.DUMMYFUNCTION("""COMPUTED_VALUE"""),0)</f>
        <v>0</v>
      </c>
      <c r="S47" s="2">
        <f ca="1">IFERROR(__xludf.DUMMYFUNCTION("""COMPUTED_VALUE"""),0)</f>
        <v>0</v>
      </c>
      <c r="T47" s="2">
        <f ca="1">IFERROR(__xludf.DUMMYFUNCTION("""COMPUTED_VALUE"""),0)</f>
        <v>0</v>
      </c>
      <c r="U47" s="2">
        <f ca="1">IFERROR(__xludf.DUMMYFUNCTION("""COMPUTED_VALUE"""),0)</f>
        <v>0</v>
      </c>
      <c r="V47" s="2">
        <f ca="1">IFERROR(__xludf.DUMMYFUNCTION("""COMPUTED_VALUE"""),0)</f>
        <v>0</v>
      </c>
      <c r="W47" s="2">
        <f ca="1">IFERROR(__xludf.DUMMYFUNCTION("""COMPUTED_VALUE"""),0)</f>
        <v>0</v>
      </c>
      <c r="X47" s="2">
        <f ca="1">IFERROR(__xludf.DUMMYFUNCTION("""COMPUTED_VALUE"""),0)</f>
        <v>0</v>
      </c>
      <c r="Y47" s="2">
        <f ca="1">IFERROR(__xludf.DUMMYFUNCTION("""COMPUTED_VALUE"""),0)</f>
        <v>0</v>
      </c>
      <c r="Z47" s="2">
        <f ca="1">IFERROR(__xludf.DUMMYFUNCTION("""COMPUTED_VALUE"""),0)</f>
        <v>0</v>
      </c>
      <c r="AA47" s="2">
        <f ca="1">IFERROR(__xludf.DUMMYFUNCTION("""COMPUTED_VALUE"""),0)</f>
        <v>0</v>
      </c>
      <c r="AB47" s="2">
        <f ca="1">IFERROR(__xludf.DUMMYFUNCTION("""COMPUTED_VALUE"""),0)</f>
        <v>0</v>
      </c>
      <c r="AC47" s="2">
        <f ca="1">IFERROR(__xludf.DUMMYFUNCTION("""COMPUTED_VALUE"""),0)</f>
        <v>0</v>
      </c>
      <c r="AD47" s="2">
        <f ca="1">IFERROR(__xludf.DUMMYFUNCTION("""COMPUTED_VALUE"""),0)</f>
        <v>0</v>
      </c>
      <c r="AE47" s="2">
        <f ca="1">IFERROR(__xludf.DUMMYFUNCTION("""COMPUTED_VALUE"""),0)</f>
        <v>0</v>
      </c>
      <c r="AF47" s="2">
        <f ca="1">IFERROR(__xludf.DUMMYFUNCTION("""COMPUTED_VALUE"""),0)</f>
        <v>0</v>
      </c>
      <c r="AG47" s="2">
        <f ca="1">IFERROR(__xludf.DUMMYFUNCTION("""COMPUTED_VALUE"""),0)</f>
        <v>0</v>
      </c>
      <c r="AH47" s="2">
        <f ca="1">IFERROR(__xludf.DUMMYFUNCTION("""COMPUTED_VALUE"""),0)</f>
        <v>0</v>
      </c>
      <c r="AI47" s="2">
        <f ca="1">IFERROR(__xludf.DUMMYFUNCTION("""COMPUTED_VALUE"""),2)</f>
        <v>2</v>
      </c>
      <c r="AJ47" s="2">
        <f ca="1">IFERROR(__xludf.DUMMYFUNCTION("""COMPUTED_VALUE"""),2)</f>
        <v>2</v>
      </c>
      <c r="AK47" s="2">
        <f ca="1">IFERROR(__xludf.DUMMYFUNCTION("""COMPUTED_VALUE"""),2)</f>
        <v>2</v>
      </c>
      <c r="AL47" s="2">
        <f ca="1">IFERROR(__xludf.DUMMYFUNCTION("""COMPUTED_VALUE"""),2)</f>
        <v>2</v>
      </c>
      <c r="AM47" s="2">
        <f ca="1">IFERROR(__xludf.DUMMYFUNCTION("""COMPUTED_VALUE"""),2)</f>
        <v>2</v>
      </c>
      <c r="AN47" s="2">
        <f ca="1">IFERROR(__xludf.DUMMYFUNCTION("""COMPUTED_VALUE"""),2)</f>
        <v>2</v>
      </c>
      <c r="AO47" s="2">
        <f ca="1">IFERROR(__xludf.DUMMYFUNCTION("""COMPUTED_VALUE"""),2)</f>
        <v>2</v>
      </c>
      <c r="AP47" s="2">
        <f ca="1">IFERROR(__xludf.DUMMYFUNCTION("""COMPUTED_VALUE"""),2)</f>
        <v>2</v>
      </c>
      <c r="AQ47" s="2">
        <f ca="1">IFERROR(__xludf.DUMMYFUNCTION("""COMPUTED_VALUE"""),2)</f>
        <v>2</v>
      </c>
      <c r="AR47" s="2">
        <f ca="1">IFERROR(__xludf.DUMMYFUNCTION("""COMPUTED_VALUE"""),2)</f>
        <v>2</v>
      </c>
      <c r="AS47" s="2">
        <f ca="1">IFERROR(__xludf.DUMMYFUNCTION("""COMPUTED_VALUE"""),2)</f>
        <v>2</v>
      </c>
      <c r="AT47" s="2">
        <f ca="1">IFERROR(__xludf.DUMMYFUNCTION("""COMPUTED_VALUE"""),2)</f>
        <v>2</v>
      </c>
      <c r="AU47" s="2">
        <f ca="1">IFERROR(__xludf.DUMMYFUNCTION("""COMPUTED_VALUE"""),2)</f>
        <v>2</v>
      </c>
    </row>
    <row r="48" spans="1:47" ht="12.5" x14ac:dyDescent="0.25">
      <c r="A48" s="2" t="str">
        <f ca="1">IFERROR(__xludf.DUMMYFUNCTION("""COMPUTED_VALUE"""),"British Columbia")</f>
        <v>British Columbia</v>
      </c>
      <c r="B48" s="2" t="str">
        <f ca="1">IFERROR(__xludf.DUMMYFUNCTION("""COMPUTED_VALUE"""),"Canada")</f>
        <v>Canada</v>
      </c>
      <c r="C48" s="2">
        <f ca="1">IFERROR(__xludf.DUMMYFUNCTION("""COMPUTED_VALUE"""),49.2827)</f>
        <v>49.282699999999998</v>
      </c>
      <c r="D48" s="2">
        <f ca="1">IFERROR(__xludf.DUMMYFUNCTION("""COMPUTED_VALUE"""),-123.1207)</f>
        <v>-123.1207</v>
      </c>
      <c r="E48" s="2">
        <f ca="1">IFERROR(__xludf.DUMMYFUNCTION("""COMPUTED_VALUE"""),0)</f>
        <v>0</v>
      </c>
      <c r="F48" s="2">
        <f ca="1">IFERROR(__xludf.DUMMYFUNCTION("""COMPUTED_VALUE"""),0)</f>
        <v>0</v>
      </c>
      <c r="G48" s="2">
        <f ca="1">IFERROR(__xludf.DUMMYFUNCTION("""COMPUTED_VALUE"""),0)</f>
        <v>0</v>
      </c>
      <c r="H48" s="2">
        <f ca="1">IFERROR(__xludf.DUMMYFUNCTION("""COMPUTED_VALUE"""),0)</f>
        <v>0</v>
      </c>
      <c r="I48" s="2">
        <f ca="1">IFERROR(__xludf.DUMMYFUNCTION("""COMPUTED_VALUE"""),0)</f>
        <v>0</v>
      </c>
      <c r="J48" s="2">
        <f ca="1">IFERROR(__xludf.DUMMYFUNCTION("""COMPUTED_VALUE"""),0)</f>
        <v>0</v>
      </c>
      <c r="K48" s="2">
        <f ca="1">IFERROR(__xludf.DUMMYFUNCTION("""COMPUTED_VALUE"""),0)</f>
        <v>0</v>
      </c>
      <c r="L48" s="2">
        <f ca="1">IFERROR(__xludf.DUMMYFUNCTION("""COMPUTED_VALUE"""),0)</f>
        <v>0</v>
      </c>
      <c r="M48" s="2">
        <f ca="1">IFERROR(__xludf.DUMMYFUNCTION("""COMPUTED_VALUE"""),0)</f>
        <v>0</v>
      </c>
      <c r="N48" s="2">
        <f ca="1">IFERROR(__xludf.DUMMYFUNCTION("""COMPUTED_VALUE"""),0)</f>
        <v>0</v>
      </c>
      <c r="O48" s="2">
        <f ca="1">IFERROR(__xludf.DUMMYFUNCTION("""COMPUTED_VALUE"""),0)</f>
        <v>0</v>
      </c>
      <c r="P48" s="2">
        <f ca="1">IFERROR(__xludf.DUMMYFUNCTION("""COMPUTED_VALUE"""),0)</f>
        <v>0</v>
      </c>
      <c r="Q48" s="2">
        <f ca="1">IFERROR(__xludf.DUMMYFUNCTION("""COMPUTED_VALUE"""),0)</f>
        <v>0</v>
      </c>
      <c r="R48" s="2">
        <f ca="1">IFERROR(__xludf.DUMMYFUNCTION("""COMPUTED_VALUE"""),0)</f>
        <v>0</v>
      </c>
      <c r="S48" s="2">
        <f ca="1">IFERROR(__xludf.DUMMYFUNCTION("""COMPUTED_VALUE"""),0)</f>
        <v>0</v>
      </c>
      <c r="T48" s="2">
        <f ca="1">IFERROR(__xludf.DUMMYFUNCTION("""COMPUTED_VALUE"""),0)</f>
        <v>0</v>
      </c>
      <c r="U48" s="2">
        <f ca="1">IFERROR(__xludf.DUMMYFUNCTION("""COMPUTED_VALUE"""),0)</f>
        <v>0</v>
      </c>
      <c r="V48" s="2">
        <f ca="1">IFERROR(__xludf.DUMMYFUNCTION("""COMPUTED_VALUE"""),0)</f>
        <v>0</v>
      </c>
      <c r="W48" s="2">
        <f ca="1">IFERROR(__xludf.DUMMYFUNCTION("""COMPUTED_VALUE"""),0)</f>
        <v>0</v>
      </c>
      <c r="X48" s="2">
        <f ca="1">IFERROR(__xludf.DUMMYFUNCTION("""COMPUTED_VALUE"""),0)</f>
        <v>0</v>
      </c>
      <c r="Y48" s="2">
        <f ca="1">IFERROR(__xludf.DUMMYFUNCTION("""COMPUTED_VALUE"""),0)</f>
        <v>0</v>
      </c>
      <c r="Z48" s="2">
        <f ca="1">IFERROR(__xludf.DUMMYFUNCTION("""COMPUTED_VALUE"""),0)</f>
        <v>0</v>
      </c>
      <c r="AA48" s="2">
        <f ca="1">IFERROR(__xludf.DUMMYFUNCTION("""COMPUTED_VALUE"""),0)</f>
        <v>0</v>
      </c>
      <c r="AB48" s="2">
        <f ca="1">IFERROR(__xludf.DUMMYFUNCTION("""COMPUTED_VALUE"""),0)</f>
        <v>0</v>
      </c>
      <c r="AC48" s="2">
        <f ca="1">IFERROR(__xludf.DUMMYFUNCTION("""COMPUTED_VALUE"""),0)</f>
        <v>0</v>
      </c>
      <c r="AD48" s="2">
        <f ca="1">IFERROR(__xludf.DUMMYFUNCTION("""COMPUTED_VALUE"""),0)</f>
        <v>0</v>
      </c>
      <c r="AE48" s="2">
        <f ca="1">IFERROR(__xludf.DUMMYFUNCTION("""COMPUTED_VALUE"""),0)</f>
        <v>0</v>
      </c>
      <c r="AF48" s="2">
        <f ca="1">IFERROR(__xludf.DUMMYFUNCTION("""COMPUTED_VALUE"""),0)</f>
        <v>0</v>
      </c>
      <c r="AG48" s="2">
        <f ca="1">IFERROR(__xludf.DUMMYFUNCTION("""COMPUTED_VALUE"""),0)</f>
        <v>0</v>
      </c>
      <c r="AH48" s="2">
        <f ca="1">IFERROR(__xludf.DUMMYFUNCTION("""COMPUTED_VALUE"""),0)</f>
        <v>0</v>
      </c>
      <c r="AI48" s="2">
        <f ca="1">IFERROR(__xludf.DUMMYFUNCTION("""COMPUTED_VALUE"""),0)</f>
        <v>0</v>
      </c>
      <c r="AJ48" s="2">
        <f ca="1">IFERROR(__xludf.DUMMYFUNCTION("""COMPUTED_VALUE"""),0)</f>
        <v>0</v>
      </c>
      <c r="AK48" s="2">
        <f ca="1">IFERROR(__xludf.DUMMYFUNCTION("""COMPUTED_VALUE"""),0)</f>
        <v>0</v>
      </c>
      <c r="AL48" s="2">
        <f ca="1">IFERROR(__xludf.DUMMYFUNCTION("""COMPUTED_VALUE"""),0)</f>
        <v>0</v>
      </c>
      <c r="AM48" s="2">
        <f ca="1">IFERROR(__xludf.DUMMYFUNCTION("""COMPUTED_VALUE"""),0)</f>
        <v>0</v>
      </c>
      <c r="AN48" s="2">
        <f ca="1">IFERROR(__xludf.DUMMYFUNCTION("""COMPUTED_VALUE"""),0)</f>
        <v>0</v>
      </c>
      <c r="AO48" s="2">
        <f ca="1">IFERROR(__xludf.DUMMYFUNCTION("""COMPUTED_VALUE"""),3)</f>
        <v>3</v>
      </c>
      <c r="AP48" s="2">
        <f ca="1">IFERROR(__xludf.DUMMYFUNCTION("""COMPUTED_VALUE"""),3)</f>
        <v>3</v>
      </c>
      <c r="AQ48" s="2">
        <f ca="1">IFERROR(__xludf.DUMMYFUNCTION("""COMPUTED_VALUE"""),3)</f>
        <v>3</v>
      </c>
      <c r="AR48" s="2">
        <f ca="1">IFERROR(__xludf.DUMMYFUNCTION("""COMPUTED_VALUE"""),3)</f>
        <v>3</v>
      </c>
      <c r="AS48" s="2">
        <f ca="1">IFERROR(__xludf.DUMMYFUNCTION("""COMPUTED_VALUE"""),3)</f>
        <v>3</v>
      </c>
      <c r="AT48" s="2">
        <f ca="1">IFERROR(__xludf.DUMMYFUNCTION("""COMPUTED_VALUE"""),3)</f>
        <v>3</v>
      </c>
      <c r="AU48" s="2">
        <f ca="1">IFERROR(__xludf.DUMMYFUNCTION("""COMPUTED_VALUE"""),3)</f>
        <v>3</v>
      </c>
    </row>
    <row r="49" spans="1:47" ht="12.5" x14ac:dyDescent="0.25">
      <c r="A49" s="2" t="str">
        <f ca="1">IFERROR(__xludf.DUMMYFUNCTION("""COMPUTED_VALUE"""),"Los Angeles, CA")</f>
        <v>Los Angeles, CA</v>
      </c>
      <c r="B49" s="2" t="str">
        <f ca="1">IFERROR(__xludf.DUMMYFUNCTION("""COMPUTED_VALUE"""),"US")</f>
        <v>US</v>
      </c>
      <c r="C49" s="2">
        <f ca="1">IFERROR(__xludf.DUMMYFUNCTION("""COMPUTED_VALUE"""),34.0522)</f>
        <v>34.052199999999999</v>
      </c>
      <c r="D49" s="2">
        <f ca="1">IFERROR(__xludf.DUMMYFUNCTION("""COMPUTED_VALUE"""),-118.2437)</f>
        <v>-118.2437</v>
      </c>
      <c r="E49" s="2">
        <f ca="1">IFERROR(__xludf.DUMMYFUNCTION("""COMPUTED_VALUE"""),0)</f>
        <v>0</v>
      </c>
      <c r="F49" s="2">
        <f ca="1">IFERROR(__xludf.DUMMYFUNCTION("""COMPUTED_VALUE"""),0)</f>
        <v>0</v>
      </c>
      <c r="G49" s="2">
        <f ca="1">IFERROR(__xludf.DUMMYFUNCTION("""COMPUTED_VALUE"""),0)</f>
        <v>0</v>
      </c>
      <c r="H49" s="2">
        <f ca="1">IFERROR(__xludf.DUMMYFUNCTION("""COMPUTED_VALUE"""),0)</f>
        <v>0</v>
      </c>
      <c r="I49" s="2">
        <f ca="1">IFERROR(__xludf.DUMMYFUNCTION("""COMPUTED_VALUE"""),0)</f>
        <v>0</v>
      </c>
      <c r="J49" s="2">
        <f ca="1">IFERROR(__xludf.DUMMYFUNCTION("""COMPUTED_VALUE"""),0)</f>
        <v>0</v>
      </c>
      <c r="K49" s="2">
        <f ca="1">IFERROR(__xludf.DUMMYFUNCTION("""COMPUTED_VALUE"""),0)</f>
        <v>0</v>
      </c>
      <c r="L49" s="2">
        <f ca="1">IFERROR(__xludf.DUMMYFUNCTION("""COMPUTED_VALUE"""),0)</f>
        <v>0</v>
      </c>
      <c r="M49" s="2">
        <f ca="1">IFERROR(__xludf.DUMMYFUNCTION("""COMPUTED_VALUE"""),0)</f>
        <v>0</v>
      </c>
      <c r="N49" s="2">
        <f ca="1">IFERROR(__xludf.DUMMYFUNCTION("""COMPUTED_VALUE"""),0)</f>
        <v>0</v>
      </c>
      <c r="O49" s="2">
        <f ca="1">IFERROR(__xludf.DUMMYFUNCTION("""COMPUTED_VALUE"""),0)</f>
        <v>0</v>
      </c>
      <c r="P49" s="2">
        <f ca="1">IFERROR(__xludf.DUMMYFUNCTION("""COMPUTED_VALUE"""),0)</f>
        <v>0</v>
      </c>
      <c r="Q49" s="2">
        <f ca="1">IFERROR(__xludf.DUMMYFUNCTION("""COMPUTED_VALUE"""),0)</f>
        <v>0</v>
      </c>
      <c r="R49" s="2">
        <f ca="1">IFERROR(__xludf.DUMMYFUNCTION("""COMPUTED_VALUE"""),0)</f>
        <v>0</v>
      </c>
      <c r="S49" s="2">
        <f ca="1">IFERROR(__xludf.DUMMYFUNCTION("""COMPUTED_VALUE"""),0)</f>
        <v>0</v>
      </c>
      <c r="T49" s="2">
        <f ca="1">IFERROR(__xludf.DUMMYFUNCTION("""COMPUTED_VALUE"""),0)</f>
        <v>0</v>
      </c>
      <c r="U49" s="2">
        <f ca="1">IFERROR(__xludf.DUMMYFUNCTION("""COMPUTED_VALUE"""),0)</f>
        <v>0</v>
      </c>
      <c r="V49" s="2">
        <f ca="1">IFERROR(__xludf.DUMMYFUNCTION("""COMPUTED_VALUE"""),0)</f>
        <v>0</v>
      </c>
      <c r="W49" s="2">
        <f ca="1">IFERROR(__xludf.DUMMYFUNCTION("""COMPUTED_VALUE"""),0)</f>
        <v>0</v>
      </c>
      <c r="X49" s="2">
        <f ca="1">IFERROR(__xludf.DUMMYFUNCTION("""COMPUTED_VALUE"""),0)</f>
        <v>0</v>
      </c>
      <c r="Y49" s="2">
        <f ca="1">IFERROR(__xludf.DUMMYFUNCTION("""COMPUTED_VALUE"""),0)</f>
        <v>0</v>
      </c>
      <c r="Z49" s="2">
        <f ca="1">IFERROR(__xludf.DUMMYFUNCTION("""COMPUTED_VALUE"""),0)</f>
        <v>0</v>
      </c>
      <c r="AA49" s="2">
        <f ca="1">IFERROR(__xludf.DUMMYFUNCTION("""COMPUTED_VALUE"""),0)</f>
        <v>0</v>
      </c>
      <c r="AB49" s="2">
        <f ca="1">IFERROR(__xludf.DUMMYFUNCTION("""COMPUTED_VALUE"""),0)</f>
        <v>0</v>
      </c>
      <c r="AC49" s="2">
        <f ca="1">IFERROR(__xludf.DUMMYFUNCTION("""COMPUTED_VALUE"""),0)</f>
        <v>0</v>
      </c>
      <c r="AD49" s="2">
        <f ca="1">IFERROR(__xludf.DUMMYFUNCTION("""COMPUTED_VALUE"""),0)</f>
        <v>0</v>
      </c>
      <c r="AE49" s="2">
        <f ca="1">IFERROR(__xludf.DUMMYFUNCTION("""COMPUTED_VALUE"""),0)</f>
        <v>0</v>
      </c>
      <c r="AF49" s="2">
        <f ca="1">IFERROR(__xludf.DUMMYFUNCTION("""COMPUTED_VALUE"""),0)</f>
        <v>0</v>
      </c>
      <c r="AG49" s="2">
        <f ca="1">IFERROR(__xludf.DUMMYFUNCTION("""COMPUTED_VALUE"""),0)</f>
        <v>0</v>
      </c>
      <c r="AH49" s="2">
        <f ca="1">IFERROR(__xludf.DUMMYFUNCTION("""COMPUTED_VALUE"""),0)</f>
        <v>0</v>
      </c>
      <c r="AI49" s="2">
        <f ca="1">IFERROR(__xludf.DUMMYFUNCTION("""COMPUTED_VALUE"""),0)</f>
        <v>0</v>
      </c>
      <c r="AJ49" s="2">
        <f ca="1">IFERROR(__xludf.DUMMYFUNCTION("""COMPUTED_VALUE"""),0)</f>
        <v>0</v>
      </c>
      <c r="AK49" s="2">
        <f ca="1">IFERROR(__xludf.DUMMYFUNCTION("""COMPUTED_VALUE"""),0)</f>
        <v>0</v>
      </c>
      <c r="AL49" s="2">
        <f ca="1">IFERROR(__xludf.DUMMYFUNCTION("""COMPUTED_VALUE"""),0)</f>
        <v>0</v>
      </c>
      <c r="AM49" s="2">
        <f ca="1">IFERROR(__xludf.DUMMYFUNCTION("""COMPUTED_VALUE"""),0)</f>
        <v>0</v>
      </c>
      <c r="AN49" s="2">
        <f ca="1">IFERROR(__xludf.DUMMYFUNCTION("""COMPUTED_VALUE"""),0)</f>
        <v>0</v>
      </c>
      <c r="AO49" s="2">
        <f ca="1">IFERROR(__xludf.DUMMYFUNCTION("""COMPUTED_VALUE"""),0)</f>
        <v>0</v>
      </c>
      <c r="AP49" s="2">
        <f ca="1">IFERROR(__xludf.DUMMYFUNCTION("""COMPUTED_VALUE"""),0)</f>
        <v>0</v>
      </c>
      <c r="AQ49" s="2">
        <f ca="1">IFERROR(__xludf.DUMMYFUNCTION("""COMPUTED_VALUE"""),0)</f>
        <v>0</v>
      </c>
      <c r="AR49" s="2">
        <f ca="1">IFERROR(__xludf.DUMMYFUNCTION("""COMPUTED_VALUE"""),0)</f>
        <v>0</v>
      </c>
      <c r="AS49" s="2">
        <f ca="1">IFERROR(__xludf.DUMMYFUNCTION("""COMPUTED_VALUE"""),0)</f>
        <v>0</v>
      </c>
      <c r="AT49" s="2">
        <f ca="1">IFERROR(__xludf.DUMMYFUNCTION("""COMPUTED_VALUE"""),0)</f>
        <v>0</v>
      </c>
      <c r="AU49" s="2">
        <f ca="1">IFERROR(__xludf.DUMMYFUNCTION("""COMPUTED_VALUE"""),0)</f>
        <v>0</v>
      </c>
    </row>
    <row r="50" spans="1:47" ht="12.5" x14ac:dyDescent="0.25">
      <c r="A50" s="2" t="str">
        <f ca="1">IFERROR(__xludf.DUMMYFUNCTION("""COMPUTED_VALUE"""),"New South Wales")</f>
        <v>New South Wales</v>
      </c>
      <c r="B50" s="2" t="str">
        <f ca="1">IFERROR(__xludf.DUMMYFUNCTION("""COMPUTED_VALUE"""),"Australia")</f>
        <v>Australia</v>
      </c>
      <c r="C50" s="2">
        <f ca="1">IFERROR(__xludf.DUMMYFUNCTION("""COMPUTED_VALUE"""),-33.8688)</f>
        <v>-33.8688</v>
      </c>
      <c r="D50" s="2">
        <f ca="1">IFERROR(__xludf.DUMMYFUNCTION("""COMPUTED_VALUE"""),151.2093)</f>
        <v>151.20930000000001</v>
      </c>
      <c r="E50" s="2">
        <f ca="1">IFERROR(__xludf.DUMMYFUNCTION("""COMPUTED_VALUE"""),0)</f>
        <v>0</v>
      </c>
      <c r="F50" s="2">
        <f ca="1">IFERROR(__xludf.DUMMYFUNCTION("""COMPUTED_VALUE"""),0)</f>
        <v>0</v>
      </c>
      <c r="G50" s="2">
        <f ca="1">IFERROR(__xludf.DUMMYFUNCTION("""COMPUTED_VALUE"""),0)</f>
        <v>0</v>
      </c>
      <c r="H50" s="2">
        <f ca="1">IFERROR(__xludf.DUMMYFUNCTION("""COMPUTED_VALUE"""),0)</f>
        <v>0</v>
      </c>
      <c r="I50" s="2">
        <f ca="1">IFERROR(__xludf.DUMMYFUNCTION("""COMPUTED_VALUE"""),0)</f>
        <v>0</v>
      </c>
      <c r="J50" s="2">
        <f ca="1">IFERROR(__xludf.DUMMYFUNCTION("""COMPUTED_VALUE"""),0)</f>
        <v>0</v>
      </c>
      <c r="K50" s="2">
        <f ca="1">IFERROR(__xludf.DUMMYFUNCTION("""COMPUTED_VALUE"""),0)</f>
        <v>0</v>
      </c>
      <c r="L50" s="2">
        <f ca="1">IFERROR(__xludf.DUMMYFUNCTION("""COMPUTED_VALUE"""),0)</f>
        <v>0</v>
      </c>
      <c r="M50" s="2">
        <f ca="1">IFERROR(__xludf.DUMMYFUNCTION("""COMPUTED_VALUE"""),2)</f>
        <v>2</v>
      </c>
      <c r="N50" s="2">
        <f ca="1">IFERROR(__xludf.DUMMYFUNCTION("""COMPUTED_VALUE"""),2)</f>
        <v>2</v>
      </c>
      <c r="O50" s="2">
        <f ca="1">IFERROR(__xludf.DUMMYFUNCTION("""COMPUTED_VALUE"""),2)</f>
        <v>2</v>
      </c>
      <c r="P50" s="2">
        <f ca="1">IFERROR(__xludf.DUMMYFUNCTION("""COMPUTED_VALUE"""),2)</f>
        <v>2</v>
      </c>
      <c r="Q50" s="2">
        <f ca="1">IFERROR(__xludf.DUMMYFUNCTION("""COMPUTED_VALUE"""),2)</f>
        <v>2</v>
      </c>
      <c r="R50" s="2">
        <f ca="1">IFERROR(__xludf.DUMMYFUNCTION("""COMPUTED_VALUE"""),2)</f>
        <v>2</v>
      </c>
      <c r="S50" s="2">
        <f ca="1">IFERROR(__xludf.DUMMYFUNCTION("""COMPUTED_VALUE"""),2)</f>
        <v>2</v>
      </c>
      <c r="T50" s="2">
        <f ca="1">IFERROR(__xludf.DUMMYFUNCTION("""COMPUTED_VALUE"""),2)</f>
        <v>2</v>
      </c>
      <c r="U50" s="2">
        <f ca="1">IFERROR(__xludf.DUMMYFUNCTION("""COMPUTED_VALUE"""),2)</f>
        <v>2</v>
      </c>
      <c r="V50" s="2">
        <f ca="1">IFERROR(__xludf.DUMMYFUNCTION("""COMPUTED_VALUE"""),2)</f>
        <v>2</v>
      </c>
      <c r="W50" s="2">
        <f ca="1">IFERROR(__xludf.DUMMYFUNCTION("""COMPUTED_VALUE"""),2)</f>
        <v>2</v>
      </c>
      <c r="X50" s="2">
        <f ca="1">IFERROR(__xludf.DUMMYFUNCTION("""COMPUTED_VALUE"""),2)</f>
        <v>2</v>
      </c>
      <c r="Y50" s="2">
        <f ca="1">IFERROR(__xludf.DUMMYFUNCTION("""COMPUTED_VALUE"""),2)</f>
        <v>2</v>
      </c>
      <c r="Z50" s="2">
        <f ca="1">IFERROR(__xludf.DUMMYFUNCTION("""COMPUTED_VALUE"""),2)</f>
        <v>2</v>
      </c>
      <c r="AA50" s="2">
        <f ca="1">IFERROR(__xludf.DUMMYFUNCTION("""COMPUTED_VALUE"""),4)</f>
        <v>4</v>
      </c>
      <c r="AB50" s="2">
        <f ca="1">IFERROR(__xludf.DUMMYFUNCTION("""COMPUTED_VALUE"""),4)</f>
        <v>4</v>
      </c>
      <c r="AC50" s="2">
        <f ca="1">IFERROR(__xludf.DUMMYFUNCTION("""COMPUTED_VALUE"""),4)</f>
        <v>4</v>
      </c>
      <c r="AD50" s="2">
        <f ca="1">IFERROR(__xludf.DUMMYFUNCTION("""COMPUTED_VALUE"""),4)</f>
        <v>4</v>
      </c>
      <c r="AE50" s="2">
        <f ca="1">IFERROR(__xludf.DUMMYFUNCTION("""COMPUTED_VALUE"""),4)</f>
        <v>4</v>
      </c>
      <c r="AF50" s="2">
        <f ca="1">IFERROR(__xludf.DUMMYFUNCTION("""COMPUTED_VALUE"""),4)</f>
        <v>4</v>
      </c>
      <c r="AG50" s="2">
        <f ca="1">IFERROR(__xludf.DUMMYFUNCTION("""COMPUTED_VALUE"""),4)</f>
        <v>4</v>
      </c>
      <c r="AH50" s="2">
        <f ca="1">IFERROR(__xludf.DUMMYFUNCTION("""COMPUTED_VALUE"""),4)</f>
        <v>4</v>
      </c>
      <c r="AI50" s="2">
        <f ca="1">IFERROR(__xludf.DUMMYFUNCTION("""COMPUTED_VALUE"""),4)</f>
        <v>4</v>
      </c>
      <c r="AJ50" s="2">
        <f ca="1">IFERROR(__xludf.DUMMYFUNCTION("""COMPUTED_VALUE"""),4)</f>
        <v>4</v>
      </c>
      <c r="AK50" s="2">
        <f ca="1">IFERROR(__xludf.DUMMYFUNCTION("""COMPUTED_VALUE"""),4)</f>
        <v>4</v>
      </c>
      <c r="AL50" s="2">
        <f ca="1">IFERROR(__xludf.DUMMYFUNCTION("""COMPUTED_VALUE"""),4)</f>
        <v>4</v>
      </c>
      <c r="AM50" s="2">
        <f ca="1">IFERROR(__xludf.DUMMYFUNCTION("""COMPUTED_VALUE"""),4)</f>
        <v>4</v>
      </c>
      <c r="AN50" s="2">
        <f ca="1">IFERROR(__xludf.DUMMYFUNCTION("""COMPUTED_VALUE"""),4)</f>
        <v>4</v>
      </c>
      <c r="AO50" s="2">
        <f ca="1">IFERROR(__xludf.DUMMYFUNCTION("""COMPUTED_VALUE"""),4)</f>
        <v>4</v>
      </c>
      <c r="AP50" s="2">
        <f ca="1">IFERROR(__xludf.DUMMYFUNCTION("""COMPUTED_VALUE"""),4)</f>
        <v>4</v>
      </c>
      <c r="AQ50" s="2">
        <f ca="1">IFERROR(__xludf.DUMMYFUNCTION("""COMPUTED_VALUE"""),4)</f>
        <v>4</v>
      </c>
      <c r="AR50" s="2">
        <f ca="1">IFERROR(__xludf.DUMMYFUNCTION("""COMPUTED_VALUE"""),4)</f>
        <v>4</v>
      </c>
      <c r="AS50" s="2">
        <f ca="1">IFERROR(__xludf.DUMMYFUNCTION("""COMPUTED_VALUE"""),4)</f>
        <v>4</v>
      </c>
      <c r="AT50" s="2">
        <f ca="1">IFERROR(__xludf.DUMMYFUNCTION("""COMPUTED_VALUE"""),4)</f>
        <v>4</v>
      </c>
      <c r="AU50" s="2">
        <f ca="1">IFERROR(__xludf.DUMMYFUNCTION("""COMPUTED_VALUE"""),4)</f>
        <v>4</v>
      </c>
    </row>
    <row r="51" spans="1:47" ht="12.5" x14ac:dyDescent="0.25">
      <c r="A51" s="2" t="str">
        <f ca="1">IFERROR(__xludf.DUMMYFUNCTION("""COMPUTED_VALUE"""),"Victoria")</f>
        <v>Victoria</v>
      </c>
      <c r="B51" s="2" t="str">
        <f ca="1">IFERROR(__xludf.DUMMYFUNCTION("""COMPUTED_VALUE"""),"Australia")</f>
        <v>Australia</v>
      </c>
      <c r="C51" s="2">
        <f ca="1">IFERROR(__xludf.DUMMYFUNCTION("""COMPUTED_VALUE"""),-37.8136)</f>
        <v>-37.813600000000001</v>
      </c>
      <c r="D51" s="2">
        <f ca="1">IFERROR(__xludf.DUMMYFUNCTION("""COMPUTED_VALUE"""),144.9631)</f>
        <v>144.9631</v>
      </c>
      <c r="E51" s="2">
        <f ca="1">IFERROR(__xludf.DUMMYFUNCTION("""COMPUTED_VALUE"""),0)</f>
        <v>0</v>
      </c>
      <c r="F51" s="2">
        <f ca="1">IFERROR(__xludf.DUMMYFUNCTION("""COMPUTED_VALUE"""),0)</f>
        <v>0</v>
      </c>
      <c r="G51" s="2">
        <f ca="1">IFERROR(__xludf.DUMMYFUNCTION("""COMPUTED_VALUE"""),0)</f>
        <v>0</v>
      </c>
      <c r="H51" s="2">
        <f ca="1">IFERROR(__xludf.DUMMYFUNCTION("""COMPUTED_VALUE"""),0)</f>
        <v>0</v>
      </c>
      <c r="I51" s="2">
        <f ca="1">IFERROR(__xludf.DUMMYFUNCTION("""COMPUTED_VALUE"""),0)</f>
        <v>0</v>
      </c>
      <c r="J51" s="2">
        <f ca="1">IFERROR(__xludf.DUMMYFUNCTION("""COMPUTED_VALUE"""),0)</f>
        <v>0</v>
      </c>
      <c r="K51" s="2">
        <f ca="1">IFERROR(__xludf.DUMMYFUNCTION("""COMPUTED_VALUE"""),0)</f>
        <v>0</v>
      </c>
      <c r="L51" s="2">
        <f ca="1">IFERROR(__xludf.DUMMYFUNCTION("""COMPUTED_VALUE"""),0)</f>
        <v>0</v>
      </c>
      <c r="M51" s="2">
        <f ca="1">IFERROR(__xludf.DUMMYFUNCTION("""COMPUTED_VALUE"""),0)</f>
        <v>0</v>
      </c>
      <c r="N51" s="2">
        <f ca="1">IFERROR(__xludf.DUMMYFUNCTION("""COMPUTED_VALUE"""),0)</f>
        <v>0</v>
      </c>
      <c r="O51" s="2">
        <f ca="1">IFERROR(__xludf.DUMMYFUNCTION("""COMPUTED_VALUE"""),0)</f>
        <v>0</v>
      </c>
      <c r="P51" s="2">
        <f ca="1">IFERROR(__xludf.DUMMYFUNCTION("""COMPUTED_VALUE"""),0)</f>
        <v>0</v>
      </c>
      <c r="Q51" s="2">
        <f ca="1">IFERROR(__xludf.DUMMYFUNCTION("""COMPUTED_VALUE"""),0)</f>
        <v>0</v>
      </c>
      <c r="R51" s="2">
        <f ca="1">IFERROR(__xludf.DUMMYFUNCTION("""COMPUTED_VALUE"""),0)</f>
        <v>0</v>
      </c>
      <c r="S51" s="2">
        <f ca="1">IFERROR(__xludf.DUMMYFUNCTION("""COMPUTED_VALUE"""),0)</f>
        <v>0</v>
      </c>
      <c r="T51" s="2">
        <f ca="1">IFERROR(__xludf.DUMMYFUNCTION("""COMPUTED_VALUE"""),0)</f>
        <v>0</v>
      </c>
      <c r="U51" s="2">
        <f ca="1">IFERROR(__xludf.DUMMYFUNCTION("""COMPUTED_VALUE"""),0)</f>
        <v>0</v>
      </c>
      <c r="V51" s="2">
        <f ca="1">IFERROR(__xludf.DUMMYFUNCTION("""COMPUTED_VALUE"""),0)</f>
        <v>0</v>
      </c>
      <c r="W51" s="2">
        <f ca="1">IFERROR(__xludf.DUMMYFUNCTION("""COMPUTED_VALUE"""),0)</f>
        <v>0</v>
      </c>
      <c r="X51" s="2">
        <f ca="1">IFERROR(__xludf.DUMMYFUNCTION("""COMPUTED_VALUE"""),0)</f>
        <v>0</v>
      </c>
      <c r="Y51" s="2">
        <f ca="1">IFERROR(__xludf.DUMMYFUNCTION("""COMPUTED_VALUE"""),0)</f>
        <v>0</v>
      </c>
      <c r="Z51" s="2">
        <f ca="1">IFERROR(__xludf.DUMMYFUNCTION("""COMPUTED_VALUE"""),0)</f>
        <v>0</v>
      </c>
      <c r="AA51" s="2">
        <f ca="1">IFERROR(__xludf.DUMMYFUNCTION("""COMPUTED_VALUE"""),4)</f>
        <v>4</v>
      </c>
      <c r="AB51" s="2">
        <f ca="1">IFERROR(__xludf.DUMMYFUNCTION("""COMPUTED_VALUE"""),4)</f>
        <v>4</v>
      </c>
      <c r="AC51" s="2">
        <f ca="1">IFERROR(__xludf.DUMMYFUNCTION("""COMPUTED_VALUE"""),4)</f>
        <v>4</v>
      </c>
      <c r="AD51" s="2">
        <f ca="1">IFERROR(__xludf.DUMMYFUNCTION("""COMPUTED_VALUE"""),4)</f>
        <v>4</v>
      </c>
      <c r="AE51" s="2">
        <f ca="1">IFERROR(__xludf.DUMMYFUNCTION("""COMPUTED_VALUE"""),4)</f>
        <v>4</v>
      </c>
      <c r="AF51" s="2">
        <f ca="1">IFERROR(__xludf.DUMMYFUNCTION("""COMPUTED_VALUE"""),4)</f>
        <v>4</v>
      </c>
      <c r="AG51" s="2">
        <f ca="1">IFERROR(__xludf.DUMMYFUNCTION("""COMPUTED_VALUE"""),4)</f>
        <v>4</v>
      </c>
      <c r="AH51" s="2">
        <f ca="1">IFERROR(__xludf.DUMMYFUNCTION("""COMPUTED_VALUE"""),4)</f>
        <v>4</v>
      </c>
      <c r="AI51" s="2">
        <f ca="1">IFERROR(__xludf.DUMMYFUNCTION("""COMPUTED_VALUE"""),4)</f>
        <v>4</v>
      </c>
      <c r="AJ51" s="2">
        <f ca="1">IFERROR(__xludf.DUMMYFUNCTION("""COMPUTED_VALUE"""),4)</f>
        <v>4</v>
      </c>
      <c r="AK51" s="2">
        <f ca="1">IFERROR(__xludf.DUMMYFUNCTION("""COMPUTED_VALUE"""),4)</f>
        <v>4</v>
      </c>
      <c r="AL51" s="2">
        <f ca="1">IFERROR(__xludf.DUMMYFUNCTION("""COMPUTED_VALUE"""),4)</f>
        <v>4</v>
      </c>
      <c r="AM51" s="2">
        <f ca="1">IFERROR(__xludf.DUMMYFUNCTION("""COMPUTED_VALUE"""),4)</f>
        <v>4</v>
      </c>
      <c r="AN51" s="2">
        <f ca="1">IFERROR(__xludf.DUMMYFUNCTION("""COMPUTED_VALUE"""),4)</f>
        <v>4</v>
      </c>
      <c r="AO51" s="2">
        <f ca="1">IFERROR(__xludf.DUMMYFUNCTION("""COMPUTED_VALUE"""),4)</f>
        <v>4</v>
      </c>
      <c r="AP51" s="2">
        <f ca="1">IFERROR(__xludf.DUMMYFUNCTION("""COMPUTED_VALUE"""),4)</f>
        <v>4</v>
      </c>
      <c r="AQ51" s="2">
        <f ca="1">IFERROR(__xludf.DUMMYFUNCTION("""COMPUTED_VALUE"""),4)</f>
        <v>4</v>
      </c>
      <c r="AR51" s="2">
        <f ca="1">IFERROR(__xludf.DUMMYFUNCTION("""COMPUTED_VALUE"""),4)</f>
        <v>4</v>
      </c>
      <c r="AS51" s="2">
        <f ca="1">IFERROR(__xludf.DUMMYFUNCTION("""COMPUTED_VALUE"""),4)</f>
        <v>4</v>
      </c>
      <c r="AT51" s="2">
        <f ca="1">IFERROR(__xludf.DUMMYFUNCTION("""COMPUTED_VALUE"""),4)</f>
        <v>4</v>
      </c>
      <c r="AU51" s="2">
        <f ca="1">IFERROR(__xludf.DUMMYFUNCTION("""COMPUTED_VALUE"""),4)</f>
        <v>4</v>
      </c>
    </row>
    <row r="52" spans="1:47" ht="12.5" x14ac:dyDescent="0.25">
      <c r="A52" s="2" t="str">
        <f ca="1">IFERROR(__xludf.DUMMYFUNCTION("""COMPUTED_VALUE"""),"Queensland")</f>
        <v>Queensland</v>
      </c>
      <c r="B52" s="2" t="str">
        <f ca="1">IFERROR(__xludf.DUMMYFUNCTION("""COMPUTED_VALUE"""),"Australia")</f>
        <v>Australia</v>
      </c>
      <c r="C52" s="2">
        <f ca="1">IFERROR(__xludf.DUMMYFUNCTION("""COMPUTED_VALUE"""),-28.0167)</f>
        <v>-28.0167</v>
      </c>
      <c r="D52" s="2">
        <f ca="1">IFERROR(__xludf.DUMMYFUNCTION("""COMPUTED_VALUE"""),153.4)</f>
        <v>153.4</v>
      </c>
      <c r="E52" s="2">
        <f ca="1">IFERROR(__xludf.DUMMYFUNCTION("""COMPUTED_VALUE"""),0)</f>
        <v>0</v>
      </c>
      <c r="F52" s="2">
        <f ca="1">IFERROR(__xludf.DUMMYFUNCTION("""COMPUTED_VALUE"""),0)</f>
        <v>0</v>
      </c>
      <c r="G52" s="2">
        <f ca="1">IFERROR(__xludf.DUMMYFUNCTION("""COMPUTED_VALUE"""),0)</f>
        <v>0</v>
      </c>
      <c r="H52" s="2">
        <f ca="1">IFERROR(__xludf.DUMMYFUNCTION("""COMPUTED_VALUE"""),0)</f>
        <v>0</v>
      </c>
      <c r="I52" s="2">
        <f ca="1">IFERROR(__xludf.DUMMYFUNCTION("""COMPUTED_VALUE"""),0)</f>
        <v>0</v>
      </c>
      <c r="J52" s="2">
        <f ca="1">IFERROR(__xludf.DUMMYFUNCTION("""COMPUTED_VALUE"""),0)</f>
        <v>0</v>
      </c>
      <c r="K52" s="2">
        <f ca="1">IFERROR(__xludf.DUMMYFUNCTION("""COMPUTED_VALUE"""),0)</f>
        <v>0</v>
      </c>
      <c r="L52" s="2">
        <f ca="1">IFERROR(__xludf.DUMMYFUNCTION("""COMPUTED_VALUE"""),0)</f>
        <v>0</v>
      </c>
      <c r="M52" s="2">
        <f ca="1">IFERROR(__xludf.DUMMYFUNCTION("""COMPUTED_VALUE"""),0)</f>
        <v>0</v>
      </c>
      <c r="N52" s="2">
        <f ca="1">IFERROR(__xludf.DUMMYFUNCTION("""COMPUTED_VALUE"""),0)</f>
        <v>0</v>
      </c>
      <c r="O52" s="2">
        <f ca="1">IFERROR(__xludf.DUMMYFUNCTION("""COMPUTED_VALUE"""),0)</f>
        <v>0</v>
      </c>
      <c r="P52" s="2">
        <f ca="1">IFERROR(__xludf.DUMMYFUNCTION("""COMPUTED_VALUE"""),0)</f>
        <v>0</v>
      </c>
      <c r="Q52" s="2">
        <f ca="1">IFERROR(__xludf.DUMMYFUNCTION("""COMPUTED_VALUE"""),0)</f>
        <v>0</v>
      </c>
      <c r="R52" s="2">
        <f ca="1">IFERROR(__xludf.DUMMYFUNCTION("""COMPUTED_VALUE"""),0)</f>
        <v>0</v>
      </c>
      <c r="S52" s="2">
        <f ca="1">IFERROR(__xludf.DUMMYFUNCTION("""COMPUTED_VALUE"""),0)</f>
        <v>0</v>
      </c>
      <c r="T52" s="2">
        <f ca="1">IFERROR(__xludf.DUMMYFUNCTION("""COMPUTED_VALUE"""),0)</f>
        <v>0</v>
      </c>
      <c r="U52" s="2">
        <f ca="1">IFERROR(__xludf.DUMMYFUNCTION("""COMPUTED_VALUE"""),0)</f>
        <v>0</v>
      </c>
      <c r="V52" s="2">
        <f ca="1">IFERROR(__xludf.DUMMYFUNCTION("""COMPUTED_VALUE"""),0)</f>
        <v>0</v>
      </c>
      <c r="W52" s="2">
        <f ca="1">IFERROR(__xludf.DUMMYFUNCTION("""COMPUTED_VALUE"""),0)</f>
        <v>0</v>
      </c>
      <c r="X52" s="2">
        <f ca="1">IFERROR(__xludf.DUMMYFUNCTION("""COMPUTED_VALUE"""),0)</f>
        <v>0</v>
      </c>
      <c r="Y52" s="2">
        <f ca="1">IFERROR(__xludf.DUMMYFUNCTION("""COMPUTED_VALUE"""),0)</f>
        <v>0</v>
      </c>
      <c r="Z52" s="2">
        <f ca="1">IFERROR(__xludf.DUMMYFUNCTION("""COMPUTED_VALUE"""),0)</f>
        <v>0</v>
      </c>
      <c r="AA52" s="2">
        <f ca="1">IFERROR(__xludf.DUMMYFUNCTION("""COMPUTED_VALUE"""),0)</f>
        <v>0</v>
      </c>
      <c r="AB52" s="2">
        <f ca="1">IFERROR(__xludf.DUMMYFUNCTION("""COMPUTED_VALUE"""),0)</f>
        <v>0</v>
      </c>
      <c r="AC52" s="2">
        <f ca="1">IFERROR(__xludf.DUMMYFUNCTION("""COMPUTED_VALUE"""),0)</f>
        <v>0</v>
      </c>
      <c r="AD52" s="2">
        <f ca="1">IFERROR(__xludf.DUMMYFUNCTION("""COMPUTED_VALUE"""),0)</f>
        <v>0</v>
      </c>
      <c r="AE52" s="2">
        <f ca="1">IFERROR(__xludf.DUMMYFUNCTION("""COMPUTED_VALUE"""),0)</f>
        <v>0</v>
      </c>
      <c r="AF52" s="2">
        <f ca="1">IFERROR(__xludf.DUMMYFUNCTION("""COMPUTED_VALUE"""),0)</f>
        <v>0</v>
      </c>
      <c r="AG52" s="2">
        <f ca="1">IFERROR(__xludf.DUMMYFUNCTION("""COMPUTED_VALUE"""),0)</f>
        <v>0</v>
      </c>
      <c r="AH52" s="2">
        <f ca="1">IFERROR(__xludf.DUMMYFUNCTION("""COMPUTED_VALUE"""),0)</f>
        <v>0</v>
      </c>
      <c r="AI52" s="2">
        <f ca="1">IFERROR(__xludf.DUMMYFUNCTION("""COMPUTED_VALUE"""),1)</f>
        <v>1</v>
      </c>
      <c r="AJ52" s="2">
        <f ca="1">IFERROR(__xludf.DUMMYFUNCTION("""COMPUTED_VALUE"""),1)</f>
        <v>1</v>
      </c>
      <c r="AK52" s="2">
        <f ca="1">IFERROR(__xludf.DUMMYFUNCTION("""COMPUTED_VALUE"""),1)</f>
        <v>1</v>
      </c>
      <c r="AL52" s="2">
        <f ca="1">IFERROR(__xludf.DUMMYFUNCTION("""COMPUTED_VALUE"""),1)</f>
        <v>1</v>
      </c>
      <c r="AM52" s="2">
        <f ca="1">IFERROR(__xludf.DUMMYFUNCTION("""COMPUTED_VALUE"""),1)</f>
        <v>1</v>
      </c>
      <c r="AN52" s="2">
        <f ca="1">IFERROR(__xludf.DUMMYFUNCTION("""COMPUTED_VALUE"""),1)</f>
        <v>1</v>
      </c>
      <c r="AO52" s="2">
        <f ca="1">IFERROR(__xludf.DUMMYFUNCTION("""COMPUTED_VALUE"""),1)</f>
        <v>1</v>
      </c>
      <c r="AP52" s="2">
        <f ca="1">IFERROR(__xludf.DUMMYFUNCTION("""COMPUTED_VALUE"""),1)</f>
        <v>1</v>
      </c>
      <c r="AQ52" s="2">
        <f ca="1">IFERROR(__xludf.DUMMYFUNCTION("""COMPUTED_VALUE"""),1)</f>
        <v>1</v>
      </c>
      <c r="AR52" s="2">
        <f ca="1">IFERROR(__xludf.DUMMYFUNCTION("""COMPUTED_VALUE"""),1)</f>
        <v>1</v>
      </c>
      <c r="AS52" s="2">
        <f ca="1">IFERROR(__xludf.DUMMYFUNCTION("""COMPUTED_VALUE"""),1)</f>
        <v>1</v>
      </c>
      <c r="AT52" s="2">
        <f ca="1">IFERROR(__xludf.DUMMYFUNCTION("""COMPUTED_VALUE"""),1)</f>
        <v>1</v>
      </c>
      <c r="AU52" s="2">
        <f ca="1">IFERROR(__xludf.DUMMYFUNCTION("""COMPUTED_VALUE"""),1)</f>
        <v>1</v>
      </c>
    </row>
    <row r="53" spans="1:47" ht="12.5" x14ac:dyDescent="0.25">
      <c r="A53" s="2" t="str">
        <f ca="1">IFERROR(__xludf.DUMMYFUNCTION("""COMPUTED_VALUE"""),"")</f>
        <v/>
      </c>
      <c r="B53" s="2" t="str">
        <f ca="1">IFERROR(__xludf.DUMMYFUNCTION("""COMPUTED_VALUE"""),"Cambodia")</f>
        <v>Cambodia</v>
      </c>
      <c r="C53" s="2">
        <f ca="1">IFERROR(__xludf.DUMMYFUNCTION("""COMPUTED_VALUE"""),11.55)</f>
        <v>11.55</v>
      </c>
      <c r="D53" s="2">
        <f ca="1">IFERROR(__xludf.DUMMYFUNCTION("""COMPUTED_VALUE"""),104.9167)</f>
        <v>104.91670000000001</v>
      </c>
      <c r="E53" s="2">
        <f ca="1">IFERROR(__xludf.DUMMYFUNCTION("""COMPUTED_VALUE"""),0)</f>
        <v>0</v>
      </c>
      <c r="F53" s="2">
        <f ca="1">IFERROR(__xludf.DUMMYFUNCTION("""COMPUTED_VALUE"""),0)</f>
        <v>0</v>
      </c>
      <c r="G53" s="2">
        <f ca="1">IFERROR(__xludf.DUMMYFUNCTION("""COMPUTED_VALUE"""),0)</f>
        <v>0</v>
      </c>
      <c r="H53" s="2">
        <f ca="1">IFERROR(__xludf.DUMMYFUNCTION("""COMPUTED_VALUE"""),0)</f>
        <v>0</v>
      </c>
      <c r="I53" s="2">
        <f ca="1">IFERROR(__xludf.DUMMYFUNCTION("""COMPUTED_VALUE"""),0)</f>
        <v>0</v>
      </c>
      <c r="J53" s="2">
        <f ca="1">IFERROR(__xludf.DUMMYFUNCTION("""COMPUTED_VALUE"""),0)</f>
        <v>0</v>
      </c>
      <c r="K53" s="2">
        <f ca="1">IFERROR(__xludf.DUMMYFUNCTION("""COMPUTED_VALUE"""),0)</f>
        <v>0</v>
      </c>
      <c r="L53" s="2">
        <f ca="1">IFERROR(__xludf.DUMMYFUNCTION("""COMPUTED_VALUE"""),0)</f>
        <v>0</v>
      </c>
      <c r="M53" s="2">
        <f ca="1">IFERROR(__xludf.DUMMYFUNCTION("""COMPUTED_VALUE"""),0)</f>
        <v>0</v>
      </c>
      <c r="N53" s="2">
        <f ca="1">IFERROR(__xludf.DUMMYFUNCTION("""COMPUTED_VALUE"""),0)</f>
        <v>0</v>
      </c>
      <c r="O53" s="2">
        <f ca="1">IFERROR(__xludf.DUMMYFUNCTION("""COMPUTED_VALUE"""),0)</f>
        <v>0</v>
      </c>
      <c r="P53" s="2">
        <f ca="1">IFERROR(__xludf.DUMMYFUNCTION("""COMPUTED_VALUE"""),0)</f>
        <v>0</v>
      </c>
      <c r="Q53" s="2">
        <f ca="1">IFERROR(__xludf.DUMMYFUNCTION("""COMPUTED_VALUE"""),0)</f>
        <v>0</v>
      </c>
      <c r="R53" s="2">
        <f ca="1">IFERROR(__xludf.DUMMYFUNCTION("""COMPUTED_VALUE"""),0)</f>
        <v>0</v>
      </c>
      <c r="S53" s="2">
        <f ca="1">IFERROR(__xludf.DUMMYFUNCTION("""COMPUTED_VALUE"""),0)</f>
        <v>0</v>
      </c>
      <c r="T53" s="2">
        <f ca="1">IFERROR(__xludf.DUMMYFUNCTION("""COMPUTED_VALUE"""),0)</f>
        <v>0</v>
      </c>
      <c r="U53" s="2">
        <f ca="1">IFERROR(__xludf.DUMMYFUNCTION("""COMPUTED_VALUE"""),0)</f>
        <v>0</v>
      </c>
      <c r="V53" s="2">
        <f ca="1">IFERROR(__xludf.DUMMYFUNCTION("""COMPUTED_VALUE"""),0)</f>
        <v>0</v>
      </c>
      <c r="W53" s="2">
        <f ca="1">IFERROR(__xludf.DUMMYFUNCTION("""COMPUTED_VALUE"""),0)</f>
        <v>0</v>
      </c>
      <c r="X53" s="2">
        <f ca="1">IFERROR(__xludf.DUMMYFUNCTION("""COMPUTED_VALUE"""),0)</f>
        <v>0</v>
      </c>
      <c r="Y53" s="2">
        <f ca="1">IFERROR(__xludf.DUMMYFUNCTION("""COMPUTED_VALUE"""),0)</f>
        <v>0</v>
      </c>
      <c r="Z53" s="2">
        <f ca="1">IFERROR(__xludf.DUMMYFUNCTION("""COMPUTED_VALUE"""),1)</f>
        <v>1</v>
      </c>
      <c r="AA53" s="2">
        <f ca="1">IFERROR(__xludf.DUMMYFUNCTION("""COMPUTED_VALUE"""),1)</f>
        <v>1</v>
      </c>
      <c r="AB53" s="2">
        <f ca="1">IFERROR(__xludf.DUMMYFUNCTION("""COMPUTED_VALUE"""),1)</f>
        <v>1</v>
      </c>
      <c r="AC53" s="2">
        <f ca="1">IFERROR(__xludf.DUMMYFUNCTION("""COMPUTED_VALUE"""),1)</f>
        <v>1</v>
      </c>
      <c r="AD53" s="2">
        <f ca="1">IFERROR(__xludf.DUMMYFUNCTION("""COMPUTED_VALUE"""),1)</f>
        <v>1</v>
      </c>
      <c r="AE53" s="2">
        <f ca="1">IFERROR(__xludf.DUMMYFUNCTION("""COMPUTED_VALUE"""),1)</f>
        <v>1</v>
      </c>
      <c r="AF53" s="2">
        <f ca="1">IFERROR(__xludf.DUMMYFUNCTION("""COMPUTED_VALUE"""),1)</f>
        <v>1</v>
      </c>
      <c r="AG53" s="2">
        <f ca="1">IFERROR(__xludf.DUMMYFUNCTION("""COMPUTED_VALUE"""),1)</f>
        <v>1</v>
      </c>
      <c r="AH53" s="2">
        <f ca="1">IFERROR(__xludf.DUMMYFUNCTION("""COMPUTED_VALUE"""),1)</f>
        <v>1</v>
      </c>
      <c r="AI53" s="2">
        <f ca="1">IFERROR(__xludf.DUMMYFUNCTION("""COMPUTED_VALUE"""),1)</f>
        <v>1</v>
      </c>
      <c r="AJ53" s="2">
        <f ca="1">IFERROR(__xludf.DUMMYFUNCTION("""COMPUTED_VALUE"""),1)</f>
        <v>1</v>
      </c>
      <c r="AK53" s="2">
        <f ca="1">IFERROR(__xludf.DUMMYFUNCTION("""COMPUTED_VALUE"""),1)</f>
        <v>1</v>
      </c>
      <c r="AL53" s="2">
        <f ca="1">IFERROR(__xludf.DUMMYFUNCTION("""COMPUTED_VALUE"""),1)</f>
        <v>1</v>
      </c>
      <c r="AM53" s="2">
        <f ca="1">IFERROR(__xludf.DUMMYFUNCTION("""COMPUTED_VALUE"""),1)</f>
        <v>1</v>
      </c>
      <c r="AN53" s="2">
        <f ca="1">IFERROR(__xludf.DUMMYFUNCTION("""COMPUTED_VALUE"""),1)</f>
        <v>1</v>
      </c>
      <c r="AO53" s="2">
        <f ca="1">IFERROR(__xludf.DUMMYFUNCTION("""COMPUTED_VALUE"""),1)</f>
        <v>1</v>
      </c>
      <c r="AP53" s="2">
        <f ca="1">IFERROR(__xludf.DUMMYFUNCTION("""COMPUTED_VALUE"""),1)</f>
        <v>1</v>
      </c>
      <c r="AQ53" s="2">
        <f ca="1">IFERROR(__xludf.DUMMYFUNCTION("""COMPUTED_VALUE"""),1)</f>
        <v>1</v>
      </c>
      <c r="AR53" s="2">
        <f ca="1">IFERROR(__xludf.DUMMYFUNCTION("""COMPUTED_VALUE"""),1)</f>
        <v>1</v>
      </c>
      <c r="AS53" s="2">
        <f ca="1">IFERROR(__xludf.DUMMYFUNCTION("""COMPUTED_VALUE"""),1)</f>
        <v>1</v>
      </c>
      <c r="AT53" s="2">
        <f ca="1">IFERROR(__xludf.DUMMYFUNCTION("""COMPUTED_VALUE"""),1)</f>
        <v>1</v>
      </c>
      <c r="AU53" s="2">
        <f ca="1">IFERROR(__xludf.DUMMYFUNCTION("""COMPUTED_VALUE"""),1)</f>
        <v>1</v>
      </c>
    </row>
    <row r="54" spans="1:47" ht="12.5" x14ac:dyDescent="0.25">
      <c r="A54" s="2" t="str">
        <f ca="1">IFERROR(__xludf.DUMMYFUNCTION("""COMPUTED_VALUE"""),"")</f>
        <v/>
      </c>
      <c r="B54" s="2" t="str">
        <f ca="1">IFERROR(__xludf.DUMMYFUNCTION("""COMPUTED_VALUE"""),"Sri Lanka")</f>
        <v>Sri Lanka</v>
      </c>
      <c r="C54" s="2">
        <f ca="1">IFERROR(__xludf.DUMMYFUNCTION("""COMPUTED_VALUE"""),7)</f>
        <v>7</v>
      </c>
      <c r="D54" s="2">
        <f ca="1">IFERROR(__xludf.DUMMYFUNCTION("""COMPUTED_VALUE"""),81)</f>
        <v>81</v>
      </c>
      <c r="E54" s="2">
        <f ca="1">IFERROR(__xludf.DUMMYFUNCTION("""COMPUTED_VALUE"""),0)</f>
        <v>0</v>
      </c>
      <c r="F54" s="2">
        <f ca="1">IFERROR(__xludf.DUMMYFUNCTION("""COMPUTED_VALUE"""),0)</f>
        <v>0</v>
      </c>
      <c r="G54" s="2">
        <f ca="1">IFERROR(__xludf.DUMMYFUNCTION("""COMPUTED_VALUE"""),0)</f>
        <v>0</v>
      </c>
      <c r="H54" s="2">
        <f ca="1">IFERROR(__xludf.DUMMYFUNCTION("""COMPUTED_VALUE"""),0)</f>
        <v>0</v>
      </c>
      <c r="I54" s="2">
        <f ca="1">IFERROR(__xludf.DUMMYFUNCTION("""COMPUTED_VALUE"""),0)</f>
        <v>0</v>
      </c>
      <c r="J54" s="2">
        <f ca="1">IFERROR(__xludf.DUMMYFUNCTION("""COMPUTED_VALUE"""),0)</f>
        <v>0</v>
      </c>
      <c r="K54" s="2">
        <f ca="1">IFERROR(__xludf.DUMMYFUNCTION("""COMPUTED_VALUE"""),0)</f>
        <v>0</v>
      </c>
      <c r="L54" s="2">
        <f ca="1">IFERROR(__xludf.DUMMYFUNCTION("""COMPUTED_VALUE"""),0)</f>
        <v>0</v>
      </c>
      <c r="M54" s="2">
        <f ca="1">IFERROR(__xludf.DUMMYFUNCTION("""COMPUTED_VALUE"""),0)</f>
        <v>0</v>
      </c>
      <c r="N54" s="2">
        <f ca="1">IFERROR(__xludf.DUMMYFUNCTION("""COMPUTED_VALUE"""),0)</f>
        <v>0</v>
      </c>
      <c r="O54" s="2">
        <f ca="1">IFERROR(__xludf.DUMMYFUNCTION("""COMPUTED_VALUE"""),0)</f>
        <v>0</v>
      </c>
      <c r="P54" s="2">
        <f ca="1">IFERROR(__xludf.DUMMYFUNCTION("""COMPUTED_VALUE"""),0)</f>
        <v>0</v>
      </c>
      <c r="Q54" s="2">
        <f ca="1">IFERROR(__xludf.DUMMYFUNCTION("""COMPUTED_VALUE"""),0)</f>
        <v>0</v>
      </c>
      <c r="R54" s="2">
        <f ca="1">IFERROR(__xludf.DUMMYFUNCTION("""COMPUTED_VALUE"""),0)</f>
        <v>0</v>
      </c>
      <c r="S54" s="2">
        <f ca="1">IFERROR(__xludf.DUMMYFUNCTION("""COMPUTED_VALUE"""),0)</f>
        <v>0</v>
      </c>
      <c r="T54" s="2">
        <f ca="1">IFERROR(__xludf.DUMMYFUNCTION("""COMPUTED_VALUE"""),0)</f>
        <v>0</v>
      </c>
      <c r="U54" s="2">
        <f ca="1">IFERROR(__xludf.DUMMYFUNCTION("""COMPUTED_VALUE"""),0)</f>
        <v>0</v>
      </c>
      <c r="V54" s="2">
        <f ca="1">IFERROR(__xludf.DUMMYFUNCTION("""COMPUTED_VALUE"""),1)</f>
        <v>1</v>
      </c>
      <c r="W54" s="2">
        <f ca="1">IFERROR(__xludf.DUMMYFUNCTION("""COMPUTED_VALUE"""),1)</f>
        <v>1</v>
      </c>
      <c r="X54" s="2">
        <f ca="1">IFERROR(__xludf.DUMMYFUNCTION("""COMPUTED_VALUE"""),1)</f>
        <v>1</v>
      </c>
      <c r="Y54" s="2">
        <f ca="1">IFERROR(__xludf.DUMMYFUNCTION("""COMPUTED_VALUE"""),1)</f>
        <v>1</v>
      </c>
      <c r="Z54" s="2">
        <f ca="1">IFERROR(__xludf.DUMMYFUNCTION("""COMPUTED_VALUE"""),1)</f>
        <v>1</v>
      </c>
      <c r="AA54" s="2">
        <f ca="1">IFERROR(__xludf.DUMMYFUNCTION("""COMPUTED_VALUE"""),1)</f>
        <v>1</v>
      </c>
      <c r="AB54" s="2">
        <f ca="1">IFERROR(__xludf.DUMMYFUNCTION("""COMPUTED_VALUE"""),1)</f>
        <v>1</v>
      </c>
      <c r="AC54" s="2">
        <f ca="1">IFERROR(__xludf.DUMMYFUNCTION("""COMPUTED_VALUE"""),1)</f>
        <v>1</v>
      </c>
      <c r="AD54" s="2">
        <f ca="1">IFERROR(__xludf.DUMMYFUNCTION("""COMPUTED_VALUE"""),1)</f>
        <v>1</v>
      </c>
      <c r="AE54" s="2">
        <f ca="1">IFERROR(__xludf.DUMMYFUNCTION("""COMPUTED_VALUE"""),1)</f>
        <v>1</v>
      </c>
      <c r="AF54" s="2">
        <f ca="1">IFERROR(__xludf.DUMMYFUNCTION("""COMPUTED_VALUE"""),1)</f>
        <v>1</v>
      </c>
      <c r="AG54" s="2">
        <f ca="1">IFERROR(__xludf.DUMMYFUNCTION("""COMPUTED_VALUE"""),1)</f>
        <v>1</v>
      </c>
      <c r="AH54" s="2">
        <f ca="1">IFERROR(__xludf.DUMMYFUNCTION("""COMPUTED_VALUE"""),1)</f>
        <v>1</v>
      </c>
      <c r="AI54" s="2">
        <f ca="1">IFERROR(__xludf.DUMMYFUNCTION("""COMPUTED_VALUE"""),1)</f>
        <v>1</v>
      </c>
      <c r="AJ54" s="2">
        <f ca="1">IFERROR(__xludf.DUMMYFUNCTION("""COMPUTED_VALUE"""),1)</f>
        <v>1</v>
      </c>
      <c r="AK54" s="2">
        <f ca="1">IFERROR(__xludf.DUMMYFUNCTION("""COMPUTED_VALUE"""),1)</f>
        <v>1</v>
      </c>
      <c r="AL54" s="2">
        <f ca="1">IFERROR(__xludf.DUMMYFUNCTION("""COMPUTED_VALUE"""),1)</f>
        <v>1</v>
      </c>
      <c r="AM54" s="2">
        <f ca="1">IFERROR(__xludf.DUMMYFUNCTION("""COMPUTED_VALUE"""),1)</f>
        <v>1</v>
      </c>
      <c r="AN54" s="2">
        <f ca="1">IFERROR(__xludf.DUMMYFUNCTION("""COMPUTED_VALUE"""),1)</f>
        <v>1</v>
      </c>
      <c r="AO54" s="2">
        <f ca="1">IFERROR(__xludf.DUMMYFUNCTION("""COMPUTED_VALUE"""),1)</f>
        <v>1</v>
      </c>
      <c r="AP54" s="2">
        <f ca="1">IFERROR(__xludf.DUMMYFUNCTION("""COMPUTED_VALUE"""),1)</f>
        <v>1</v>
      </c>
      <c r="AQ54" s="2">
        <f ca="1">IFERROR(__xludf.DUMMYFUNCTION("""COMPUTED_VALUE"""),1)</f>
        <v>1</v>
      </c>
      <c r="AR54" s="2">
        <f ca="1">IFERROR(__xludf.DUMMYFUNCTION("""COMPUTED_VALUE"""),1)</f>
        <v>1</v>
      </c>
      <c r="AS54" s="2">
        <f ca="1">IFERROR(__xludf.DUMMYFUNCTION("""COMPUTED_VALUE"""),1)</f>
        <v>1</v>
      </c>
      <c r="AT54" s="2">
        <f ca="1">IFERROR(__xludf.DUMMYFUNCTION("""COMPUTED_VALUE"""),1)</f>
        <v>1</v>
      </c>
      <c r="AU54" s="2">
        <f ca="1">IFERROR(__xludf.DUMMYFUNCTION("""COMPUTED_VALUE"""),1)</f>
        <v>1</v>
      </c>
    </row>
    <row r="55" spans="1:47" ht="12.5" x14ac:dyDescent="0.25">
      <c r="A55" s="2" t="str">
        <f ca="1">IFERROR(__xludf.DUMMYFUNCTION("""COMPUTED_VALUE"""),"")</f>
        <v/>
      </c>
      <c r="B55" s="2" t="str">
        <f ca="1">IFERROR(__xludf.DUMMYFUNCTION("""COMPUTED_VALUE"""),"Germany")</f>
        <v>Germany</v>
      </c>
      <c r="C55" s="2">
        <f ca="1">IFERROR(__xludf.DUMMYFUNCTION("""COMPUTED_VALUE"""),51)</f>
        <v>51</v>
      </c>
      <c r="D55" s="2">
        <f ca="1">IFERROR(__xludf.DUMMYFUNCTION("""COMPUTED_VALUE"""),9)</f>
        <v>9</v>
      </c>
      <c r="E55" s="2">
        <f ca="1">IFERROR(__xludf.DUMMYFUNCTION("""COMPUTED_VALUE"""),0)</f>
        <v>0</v>
      </c>
      <c r="F55" s="2">
        <f ca="1">IFERROR(__xludf.DUMMYFUNCTION("""COMPUTED_VALUE"""),0)</f>
        <v>0</v>
      </c>
      <c r="G55" s="2">
        <f ca="1">IFERROR(__xludf.DUMMYFUNCTION("""COMPUTED_VALUE"""),0)</f>
        <v>0</v>
      </c>
      <c r="H55" s="2">
        <f ca="1">IFERROR(__xludf.DUMMYFUNCTION("""COMPUTED_VALUE"""),0)</f>
        <v>0</v>
      </c>
      <c r="I55" s="2">
        <f ca="1">IFERROR(__xludf.DUMMYFUNCTION("""COMPUTED_VALUE"""),0)</f>
        <v>0</v>
      </c>
      <c r="J55" s="2">
        <f ca="1">IFERROR(__xludf.DUMMYFUNCTION("""COMPUTED_VALUE"""),0)</f>
        <v>0</v>
      </c>
      <c r="K55" s="2">
        <f ca="1">IFERROR(__xludf.DUMMYFUNCTION("""COMPUTED_VALUE"""),0)</f>
        <v>0</v>
      </c>
      <c r="L55" s="2">
        <f ca="1">IFERROR(__xludf.DUMMYFUNCTION("""COMPUTED_VALUE"""),0)</f>
        <v>0</v>
      </c>
      <c r="M55" s="2">
        <f ca="1">IFERROR(__xludf.DUMMYFUNCTION("""COMPUTED_VALUE"""),0)</f>
        <v>0</v>
      </c>
      <c r="N55" s="2">
        <f ca="1">IFERROR(__xludf.DUMMYFUNCTION("""COMPUTED_VALUE"""),0)</f>
        <v>0</v>
      </c>
      <c r="O55" s="2">
        <f ca="1">IFERROR(__xludf.DUMMYFUNCTION("""COMPUTED_VALUE"""),0)</f>
        <v>0</v>
      </c>
      <c r="P55" s="2">
        <f ca="1">IFERROR(__xludf.DUMMYFUNCTION("""COMPUTED_VALUE"""),0)</f>
        <v>0</v>
      </c>
      <c r="Q55" s="2">
        <f ca="1">IFERROR(__xludf.DUMMYFUNCTION("""COMPUTED_VALUE"""),0)</f>
        <v>0</v>
      </c>
      <c r="R55" s="2">
        <f ca="1">IFERROR(__xludf.DUMMYFUNCTION("""COMPUTED_VALUE"""),0)</f>
        <v>0</v>
      </c>
      <c r="S55" s="2">
        <f ca="1">IFERROR(__xludf.DUMMYFUNCTION("""COMPUTED_VALUE"""),0)</f>
        <v>0</v>
      </c>
      <c r="T55" s="2">
        <f ca="1">IFERROR(__xludf.DUMMYFUNCTION("""COMPUTED_VALUE"""),0)</f>
        <v>0</v>
      </c>
      <c r="U55" s="2">
        <f ca="1">IFERROR(__xludf.DUMMYFUNCTION("""COMPUTED_VALUE"""),0)</f>
        <v>0</v>
      </c>
      <c r="V55" s="2">
        <f ca="1">IFERROR(__xludf.DUMMYFUNCTION("""COMPUTED_VALUE"""),0)</f>
        <v>0</v>
      </c>
      <c r="W55" s="2">
        <f ca="1">IFERROR(__xludf.DUMMYFUNCTION("""COMPUTED_VALUE"""),0)</f>
        <v>0</v>
      </c>
      <c r="X55" s="2">
        <f ca="1">IFERROR(__xludf.DUMMYFUNCTION("""COMPUTED_VALUE"""),0)</f>
        <v>0</v>
      </c>
      <c r="Y55" s="2">
        <f ca="1">IFERROR(__xludf.DUMMYFUNCTION("""COMPUTED_VALUE"""),0)</f>
        <v>0</v>
      </c>
      <c r="Z55" s="2">
        <f ca="1">IFERROR(__xludf.DUMMYFUNCTION("""COMPUTED_VALUE"""),0)</f>
        <v>0</v>
      </c>
      <c r="AA55" s="2">
        <f ca="1">IFERROR(__xludf.DUMMYFUNCTION("""COMPUTED_VALUE"""),1)</f>
        <v>1</v>
      </c>
      <c r="AB55" s="2">
        <f ca="1">IFERROR(__xludf.DUMMYFUNCTION("""COMPUTED_VALUE"""),1)</f>
        <v>1</v>
      </c>
      <c r="AC55" s="2">
        <f ca="1">IFERROR(__xludf.DUMMYFUNCTION("""COMPUTED_VALUE"""),1)</f>
        <v>1</v>
      </c>
      <c r="AD55" s="2">
        <f ca="1">IFERROR(__xludf.DUMMYFUNCTION("""COMPUTED_VALUE"""),1)</f>
        <v>1</v>
      </c>
      <c r="AE55" s="2">
        <f ca="1">IFERROR(__xludf.DUMMYFUNCTION("""COMPUTED_VALUE"""),1)</f>
        <v>1</v>
      </c>
      <c r="AF55" s="2">
        <f ca="1">IFERROR(__xludf.DUMMYFUNCTION("""COMPUTED_VALUE"""),12)</f>
        <v>12</v>
      </c>
      <c r="AG55" s="2">
        <f ca="1">IFERROR(__xludf.DUMMYFUNCTION("""COMPUTED_VALUE"""),12)</f>
        <v>12</v>
      </c>
      <c r="AH55" s="2">
        <f ca="1">IFERROR(__xludf.DUMMYFUNCTION("""COMPUTED_VALUE"""),12)</f>
        <v>12</v>
      </c>
      <c r="AI55" s="2">
        <f ca="1">IFERROR(__xludf.DUMMYFUNCTION("""COMPUTED_VALUE"""),14)</f>
        <v>14</v>
      </c>
      <c r="AJ55" s="2">
        <f ca="1">IFERROR(__xludf.DUMMYFUNCTION("""COMPUTED_VALUE"""),14)</f>
        <v>14</v>
      </c>
      <c r="AK55" s="2">
        <f ca="1">IFERROR(__xludf.DUMMYFUNCTION("""COMPUTED_VALUE"""),14)</f>
        <v>14</v>
      </c>
      <c r="AL55" s="2">
        <f ca="1">IFERROR(__xludf.DUMMYFUNCTION("""COMPUTED_VALUE"""),14)</f>
        <v>14</v>
      </c>
      <c r="AM55" s="2">
        <f ca="1">IFERROR(__xludf.DUMMYFUNCTION("""COMPUTED_VALUE"""),14)</f>
        <v>14</v>
      </c>
      <c r="AN55" s="2">
        <f ca="1">IFERROR(__xludf.DUMMYFUNCTION("""COMPUTED_VALUE"""),15)</f>
        <v>15</v>
      </c>
      <c r="AO55" s="2">
        <f ca="1">IFERROR(__xludf.DUMMYFUNCTION("""COMPUTED_VALUE"""),16)</f>
        <v>16</v>
      </c>
      <c r="AP55" s="2">
        <f ca="1">IFERROR(__xludf.DUMMYFUNCTION("""COMPUTED_VALUE"""),16)</f>
        <v>16</v>
      </c>
      <c r="AQ55" s="2">
        <f ca="1">IFERROR(__xludf.DUMMYFUNCTION("""COMPUTED_VALUE"""),16)</f>
        <v>16</v>
      </c>
      <c r="AR55" s="2">
        <f ca="1">IFERROR(__xludf.DUMMYFUNCTION("""COMPUTED_VALUE"""),16)</f>
        <v>16</v>
      </c>
      <c r="AS55" s="2">
        <f ca="1">IFERROR(__xludf.DUMMYFUNCTION("""COMPUTED_VALUE"""),16)</f>
        <v>16</v>
      </c>
      <c r="AT55" s="2">
        <f ca="1">IFERROR(__xludf.DUMMYFUNCTION("""COMPUTED_VALUE"""),16)</f>
        <v>16</v>
      </c>
      <c r="AU55" s="2">
        <f ca="1">IFERROR(__xludf.DUMMYFUNCTION("""COMPUTED_VALUE"""),16)</f>
        <v>16</v>
      </c>
    </row>
    <row r="56" spans="1:47" ht="12.5" x14ac:dyDescent="0.25">
      <c r="A56" s="2" t="str">
        <f ca="1">IFERROR(__xludf.DUMMYFUNCTION("""COMPUTED_VALUE"""),"")</f>
        <v/>
      </c>
      <c r="B56" s="2" t="str">
        <f ca="1">IFERROR(__xludf.DUMMYFUNCTION("""COMPUTED_VALUE"""),"Finland")</f>
        <v>Finland</v>
      </c>
      <c r="C56" s="2">
        <f ca="1">IFERROR(__xludf.DUMMYFUNCTION("""COMPUTED_VALUE"""),64)</f>
        <v>64</v>
      </c>
      <c r="D56" s="2">
        <f ca="1">IFERROR(__xludf.DUMMYFUNCTION("""COMPUTED_VALUE"""),26)</f>
        <v>26</v>
      </c>
      <c r="E56" s="2">
        <f ca="1">IFERROR(__xludf.DUMMYFUNCTION("""COMPUTED_VALUE"""),0)</f>
        <v>0</v>
      </c>
      <c r="F56" s="2">
        <f ca="1">IFERROR(__xludf.DUMMYFUNCTION("""COMPUTED_VALUE"""),0)</f>
        <v>0</v>
      </c>
      <c r="G56" s="2">
        <f ca="1">IFERROR(__xludf.DUMMYFUNCTION("""COMPUTED_VALUE"""),0)</f>
        <v>0</v>
      </c>
      <c r="H56" s="2">
        <f ca="1">IFERROR(__xludf.DUMMYFUNCTION("""COMPUTED_VALUE"""),0)</f>
        <v>0</v>
      </c>
      <c r="I56" s="2">
        <f ca="1">IFERROR(__xludf.DUMMYFUNCTION("""COMPUTED_VALUE"""),0)</f>
        <v>0</v>
      </c>
      <c r="J56" s="2">
        <f ca="1">IFERROR(__xludf.DUMMYFUNCTION("""COMPUTED_VALUE"""),0)</f>
        <v>0</v>
      </c>
      <c r="K56" s="2">
        <f ca="1">IFERROR(__xludf.DUMMYFUNCTION("""COMPUTED_VALUE"""),0)</f>
        <v>0</v>
      </c>
      <c r="L56" s="2">
        <f ca="1">IFERROR(__xludf.DUMMYFUNCTION("""COMPUTED_VALUE"""),0)</f>
        <v>0</v>
      </c>
      <c r="M56" s="2">
        <f ca="1">IFERROR(__xludf.DUMMYFUNCTION("""COMPUTED_VALUE"""),0)</f>
        <v>0</v>
      </c>
      <c r="N56" s="2">
        <f ca="1">IFERROR(__xludf.DUMMYFUNCTION("""COMPUTED_VALUE"""),0)</f>
        <v>0</v>
      </c>
      <c r="O56" s="2">
        <f ca="1">IFERROR(__xludf.DUMMYFUNCTION("""COMPUTED_VALUE"""),0)</f>
        <v>0</v>
      </c>
      <c r="P56" s="2">
        <f ca="1">IFERROR(__xludf.DUMMYFUNCTION("""COMPUTED_VALUE"""),0)</f>
        <v>0</v>
      </c>
      <c r="Q56" s="2">
        <f ca="1">IFERROR(__xludf.DUMMYFUNCTION("""COMPUTED_VALUE"""),0)</f>
        <v>0</v>
      </c>
      <c r="R56" s="2">
        <f ca="1">IFERROR(__xludf.DUMMYFUNCTION("""COMPUTED_VALUE"""),0)</f>
        <v>0</v>
      </c>
      <c r="S56" s="2">
        <f ca="1">IFERROR(__xludf.DUMMYFUNCTION("""COMPUTED_VALUE"""),0)</f>
        <v>0</v>
      </c>
      <c r="T56" s="2">
        <f ca="1">IFERROR(__xludf.DUMMYFUNCTION("""COMPUTED_VALUE"""),0)</f>
        <v>0</v>
      </c>
      <c r="U56" s="2">
        <f ca="1">IFERROR(__xludf.DUMMYFUNCTION("""COMPUTED_VALUE"""),0)</f>
        <v>0</v>
      </c>
      <c r="V56" s="2">
        <f ca="1">IFERROR(__xludf.DUMMYFUNCTION("""COMPUTED_VALUE"""),0)</f>
        <v>0</v>
      </c>
      <c r="W56" s="2">
        <f ca="1">IFERROR(__xludf.DUMMYFUNCTION("""COMPUTED_VALUE"""),0)</f>
        <v>0</v>
      </c>
      <c r="X56" s="2">
        <f ca="1">IFERROR(__xludf.DUMMYFUNCTION("""COMPUTED_VALUE"""),0)</f>
        <v>0</v>
      </c>
      <c r="Y56" s="2">
        <f ca="1">IFERROR(__xludf.DUMMYFUNCTION("""COMPUTED_VALUE"""),0)</f>
        <v>0</v>
      </c>
      <c r="Z56" s="2">
        <f ca="1">IFERROR(__xludf.DUMMYFUNCTION("""COMPUTED_VALUE"""),1)</f>
        <v>1</v>
      </c>
      <c r="AA56" s="2">
        <f ca="1">IFERROR(__xludf.DUMMYFUNCTION("""COMPUTED_VALUE"""),1)</f>
        <v>1</v>
      </c>
      <c r="AB56" s="2">
        <f ca="1">IFERROR(__xludf.DUMMYFUNCTION("""COMPUTED_VALUE"""),1)</f>
        <v>1</v>
      </c>
      <c r="AC56" s="2">
        <f ca="1">IFERROR(__xludf.DUMMYFUNCTION("""COMPUTED_VALUE"""),1)</f>
        <v>1</v>
      </c>
      <c r="AD56" s="2">
        <f ca="1">IFERROR(__xludf.DUMMYFUNCTION("""COMPUTED_VALUE"""),1)</f>
        <v>1</v>
      </c>
      <c r="AE56" s="2">
        <f ca="1">IFERROR(__xludf.DUMMYFUNCTION("""COMPUTED_VALUE"""),1)</f>
        <v>1</v>
      </c>
      <c r="AF56" s="2">
        <f ca="1">IFERROR(__xludf.DUMMYFUNCTION("""COMPUTED_VALUE"""),1)</f>
        <v>1</v>
      </c>
      <c r="AG56" s="2">
        <f ca="1">IFERROR(__xludf.DUMMYFUNCTION("""COMPUTED_VALUE"""),1)</f>
        <v>1</v>
      </c>
      <c r="AH56" s="2">
        <f ca="1">IFERROR(__xludf.DUMMYFUNCTION("""COMPUTED_VALUE"""),1)</f>
        <v>1</v>
      </c>
      <c r="AI56" s="2">
        <f ca="1">IFERROR(__xludf.DUMMYFUNCTION("""COMPUTED_VALUE"""),1)</f>
        <v>1</v>
      </c>
      <c r="AJ56" s="2">
        <f ca="1">IFERROR(__xludf.DUMMYFUNCTION("""COMPUTED_VALUE"""),1)</f>
        <v>1</v>
      </c>
      <c r="AK56" s="2">
        <f ca="1">IFERROR(__xludf.DUMMYFUNCTION("""COMPUTED_VALUE"""),1)</f>
        <v>1</v>
      </c>
      <c r="AL56" s="2">
        <f ca="1">IFERROR(__xludf.DUMMYFUNCTION("""COMPUTED_VALUE"""),1)</f>
        <v>1</v>
      </c>
      <c r="AM56" s="2">
        <f ca="1">IFERROR(__xludf.DUMMYFUNCTION("""COMPUTED_VALUE"""),1)</f>
        <v>1</v>
      </c>
      <c r="AN56" s="2">
        <f ca="1">IFERROR(__xludf.DUMMYFUNCTION("""COMPUTED_VALUE"""),1)</f>
        <v>1</v>
      </c>
      <c r="AO56" s="2">
        <f ca="1">IFERROR(__xludf.DUMMYFUNCTION("""COMPUTED_VALUE"""),1)</f>
        <v>1</v>
      </c>
      <c r="AP56" s="2">
        <f ca="1">IFERROR(__xludf.DUMMYFUNCTION("""COMPUTED_VALUE"""),1)</f>
        <v>1</v>
      </c>
      <c r="AQ56" s="2">
        <f ca="1">IFERROR(__xludf.DUMMYFUNCTION("""COMPUTED_VALUE"""),1)</f>
        <v>1</v>
      </c>
      <c r="AR56" s="2">
        <f ca="1">IFERROR(__xludf.DUMMYFUNCTION("""COMPUTED_VALUE"""),1)</f>
        <v>1</v>
      </c>
      <c r="AS56" s="2">
        <f ca="1">IFERROR(__xludf.DUMMYFUNCTION("""COMPUTED_VALUE"""),1)</f>
        <v>1</v>
      </c>
      <c r="AT56" s="2">
        <f ca="1">IFERROR(__xludf.DUMMYFUNCTION("""COMPUTED_VALUE"""),1)</f>
        <v>1</v>
      </c>
      <c r="AU56" s="2">
        <f ca="1">IFERROR(__xludf.DUMMYFUNCTION("""COMPUTED_VALUE"""),1)</f>
        <v>1</v>
      </c>
    </row>
    <row r="57" spans="1:47" ht="12.5" x14ac:dyDescent="0.25">
      <c r="A57" s="2" t="str">
        <f ca="1">IFERROR(__xludf.DUMMYFUNCTION("""COMPUTED_VALUE"""),"")</f>
        <v/>
      </c>
      <c r="B57" s="2" t="str">
        <f ca="1">IFERROR(__xludf.DUMMYFUNCTION("""COMPUTED_VALUE"""),"United Arab Emirates")</f>
        <v>United Arab Emirates</v>
      </c>
      <c r="C57" s="2">
        <f ca="1">IFERROR(__xludf.DUMMYFUNCTION("""COMPUTED_VALUE"""),24)</f>
        <v>24</v>
      </c>
      <c r="D57" s="2">
        <f ca="1">IFERROR(__xludf.DUMMYFUNCTION("""COMPUTED_VALUE"""),54)</f>
        <v>54</v>
      </c>
      <c r="E57" s="2">
        <f ca="1">IFERROR(__xludf.DUMMYFUNCTION("""COMPUTED_VALUE"""),0)</f>
        <v>0</v>
      </c>
      <c r="F57" s="2">
        <f ca="1">IFERROR(__xludf.DUMMYFUNCTION("""COMPUTED_VALUE"""),0)</f>
        <v>0</v>
      </c>
      <c r="G57" s="2">
        <f ca="1">IFERROR(__xludf.DUMMYFUNCTION("""COMPUTED_VALUE"""),0)</f>
        <v>0</v>
      </c>
      <c r="H57" s="2">
        <f ca="1">IFERROR(__xludf.DUMMYFUNCTION("""COMPUTED_VALUE"""),0)</f>
        <v>0</v>
      </c>
      <c r="I57" s="2">
        <f ca="1">IFERROR(__xludf.DUMMYFUNCTION("""COMPUTED_VALUE"""),0)</f>
        <v>0</v>
      </c>
      <c r="J57" s="2">
        <f ca="1">IFERROR(__xludf.DUMMYFUNCTION("""COMPUTED_VALUE"""),0)</f>
        <v>0</v>
      </c>
      <c r="K57" s="2">
        <f ca="1">IFERROR(__xludf.DUMMYFUNCTION("""COMPUTED_VALUE"""),0)</f>
        <v>0</v>
      </c>
      <c r="L57" s="2">
        <f ca="1">IFERROR(__xludf.DUMMYFUNCTION("""COMPUTED_VALUE"""),0)</f>
        <v>0</v>
      </c>
      <c r="M57" s="2">
        <f ca="1">IFERROR(__xludf.DUMMYFUNCTION("""COMPUTED_VALUE"""),0)</f>
        <v>0</v>
      </c>
      <c r="N57" s="2">
        <f ca="1">IFERROR(__xludf.DUMMYFUNCTION("""COMPUTED_VALUE"""),0)</f>
        <v>0</v>
      </c>
      <c r="O57" s="2">
        <f ca="1">IFERROR(__xludf.DUMMYFUNCTION("""COMPUTED_VALUE"""),0)</f>
        <v>0</v>
      </c>
      <c r="P57" s="2">
        <f ca="1">IFERROR(__xludf.DUMMYFUNCTION("""COMPUTED_VALUE"""),0)</f>
        <v>0</v>
      </c>
      <c r="Q57" s="2">
        <f ca="1">IFERROR(__xludf.DUMMYFUNCTION("""COMPUTED_VALUE"""),0)</f>
        <v>0</v>
      </c>
      <c r="R57" s="2">
        <f ca="1">IFERROR(__xludf.DUMMYFUNCTION("""COMPUTED_VALUE"""),0)</f>
        <v>0</v>
      </c>
      <c r="S57" s="2">
        <f ca="1">IFERROR(__xludf.DUMMYFUNCTION("""COMPUTED_VALUE"""),0)</f>
        <v>0</v>
      </c>
      <c r="T57" s="2">
        <f ca="1">IFERROR(__xludf.DUMMYFUNCTION("""COMPUTED_VALUE"""),0)</f>
        <v>0</v>
      </c>
      <c r="U57" s="2">
        <f ca="1">IFERROR(__xludf.DUMMYFUNCTION("""COMPUTED_VALUE"""),0)</f>
        <v>0</v>
      </c>
      <c r="V57" s="2">
        <f ca="1">IFERROR(__xludf.DUMMYFUNCTION("""COMPUTED_VALUE"""),0)</f>
        <v>0</v>
      </c>
      <c r="W57" s="2">
        <f ca="1">IFERROR(__xludf.DUMMYFUNCTION("""COMPUTED_VALUE"""),0)</f>
        <v>0</v>
      </c>
      <c r="X57" s="2">
        <f ca="1">IFERROR(__xludf.DUMMYFUNCTION("""COMPUTED_VALUE"""),0)</f>
        <v>0</v>
      </c>
      <c r="Y57" s="2">
        <f ca="1">IFERROR(__xludf.DUMMYFUNCTION("""COMPUTED_VALUE"""),0)</f>
        <v>0</v>
      </c>
      <c r="Z57" s="2">
        <f ca="1">IFERROR(__xludf.DUMMYFUNCTION("""COMPUTED_VALUE"""),1)</f>
        <v>1</v>
      </c>
      <c r="AA57" s="2">
        <f ca="1">IFERROR(__xludf.DUMMYFUNCTION("""COMPUTED_VALUE"""),1)</f>
        <v>1</v>
      </c>
      <c r="AB57" s="2">
        <f ca="1">IFERROR(__xludf.DUMMYFUNCTION("""COMPUTED_VALUE"""),1)</f>
        <v>1</v>
      </c>
      <c r="AC57" s="2">
        <f ca="1">IFERROR(__xludf.DUMMYFUNCTION("""COMPUTED_VALUE"""),3)</f>
        <v>3</v>
      </c>
      <c r="AD57" s="2">
        <f ca="1">IFERROR(__xludf.DUMMYFUNCTION("""COMPUTED_VALUE"""),4)</f>
        <v>4</v>
      </c>
      <c r="AE57" s="2">
        <f ca="1">IFERROR(__xludf.DUMMYFUNCTION("""COMPUTED_VALUE"""),4)</f>
        <v>4</v>
      </c>
      <c r="AF57" s="2">
        <f ca="1">IFERROR(__xludf.DUMMYFUNCTION("""COMPUTED_VALUE"""),4)</f>
        <v>4</v>
      </c>
      <c r="AG57" s="2">
        <f ca="1">IFERROR(__xludf.DUMMYFUNCTION("""COMPUTED_VALUE"""),4)</f>
        <v>4</v>
      </c>
      <c r="AH57" s="2">
        <f ca="1">IFERROR(__xludf.DUMMYFUNCTION("""COMPUTED_VALUE"""),4)</f>
        <v>4</v>
      </c>
      <c r="AI57" s="2">
        <f ca="1">IFERROR(__xludf.DUMMYFUNCTION("""COMPUTED_VALUE"""),4)</f>
        <v>4</v>
      </c>
      <c r="AJ57" s="2">
        <f ca="1">IFERROR(__xludf.DUMMYFUNCTION("""COMPUTED_VALUE"""),4)</f>
        <v>4</v>
      </c>
      <c r="AK57" s="2">
        <f ca="1">IFERROR(__xludf.DUMMYFUNCTION("""COMPUTED_VALUE"""),4)</f>
        <v>4</v>
      </c>
      <c r="AL57" s="2">
        <f ca="1">IFERROR(__xludf.DUMMYFUNCTION("""COMPUTED_VALUE"""),4)</f>
        <v>4</v>
      </c>
      <c r="AM57" s="2">
        <f ca="1">IFERROR(__xludf.DUMMYFUNCTION("""COMPUTED_VALUE"""),4)</f>
        <v>4</v>
      </c>
      <c r="AN57" s="2">
        <f ca="1">IFERROR(__xludf.DUMMYFUNCTION("""COMPUTED_VALUE"""),4)</f>
        <v>4</v>
      </c>
      <c r="AO57" s="2">
        <f ca="1">IFERROR(__xludf.DUMMYFUNCTION("""COMPUTED_VALUE"""),4)</f>
        <v>4</v>
      </c>
      <c r="AP57" s="2">
        <f ca="1">IFERROR(__xludf.DUMMYFUNCTION("""COMPUTED_VALUE"""),5)</f>
        <v>5</v>
      </c>
      <c r="AQ57" s="2">
        <f ca="1">IFERROR(__xludf.DUMMYFUNCTION("""COMPUTED_VALUE"""),5)</f>
        <v>5</v>
      </c>
      <c r="AR57" s="2">
        <f ca="1">IFERROR(__xludf.DUMMYFUNCTION("""COMPUTED_VALUE"""),5)</f>
        <v>5</v>
      </c>
      <c r="AS57" s="2">
        <f ca="1">IFERROR(__xludf.DUMMYFUNCTION("""COMPUTED_VALUE"""),5)</f>
        <v>5</v>
      </c>
      <c r="AT57" s="2">
        <f ca="1">IFERROR(__xludf.DUMMYFUNCTION("""COMPUTED_VALUE"""),5)</f>
        <v>5</v>
      </c>
      <c r="AU57" s="2">
        <f ca="1">IFERROR(__xludf.DUMMYFUNCTION("""COMPUTED_VALUE"""),5)</f>
        <v>5</v>
      </c>
    </row>
    <row r="58" spans="1:47" ht="12.5" x14ac:dyDescent="0.25">
      <c r="A58" s="2" t="str">
        <f ca="1">IFERROR(__xludf.DUMMYFUNCTION("""COMPUTED_VALUE"""),"")</f>
        <v/>
      </c>
      <c r="B58" s="2" t="str">
        <f ca="1">IFERROR(__xludf.DUMMYFUNCTION("""COMPUTED_VALUE"""),"Philippines")</f>
        <v>Philippines</v>
      </c>
      <c r="C58" s="2">
        <f ca="1">IFERROR(__xludf.DUMMYFUNCTION("""COMPUTED_VALUE"""),13)</f>
        <v>13</v>
      </c>
      <c r="D58" s="2">
        <f ca="1">IFERROR(__xludf.DUMMYFUNCTION("""COMPUTED_VALUE"""),122)</f>
        <v>122</v>
      </c>
      <c r="E58" s="2">
        <f ca="1">IFERROR(__xludf.DUMMYFUNCTION("""COMPUTED_VALUE"""),0)</f>
        <v>0</v>
      </c>
      <c r="F58" s="2">
        <f ca="1">IFERROR(__xludf.DUMMYFUNCTION("""COMPUTED_VALUE"""),0)</f>
        <v>0</v>
      </c>
      <c r="G58" s="2">
        <f ca="1">IFERROR(__xludf.DUMMYFUNCTION("""COMPUTED_VALUE"""),0)</f>
        <v>0</v>
      </c>
      <c r="H58" s="2">
        <f ca="1">IFERROR(__xludf.DUMMYFUNCTION("""COMPUTED_VALUE"""),0)</f>
        <v>0</v>
      </c>
      <c r="I58" s="2">
        <f ca="1">IFERROR(__xludf.DUMMYFUNCTION("""COMPUTED_VALUE"""),0)</f>
        <v>0</v>
      </c>
      <c r="J58" s="2">
        <f ca="1">IFERROR(__xludf.DUMMYFUNCTION("""COMPUTED_VALUE"""),0)</f>
        <v>0</v>
      </c>
      <c r="K58" s="2">
        <f ca="1">IFERROR(__xludf.DUMMYFUNCTION("""COMPUTED_VALUE"""),0)</f>
        <v>0</v>
      </c>
      <c r="L58" s="2">
        <f ca="1">IFERROR(__xludf.DUMMYFUNCTION("""COMPUTED_VALUE"""),0)</f>
        <v>0</v>
      </c>
      <c r="M58" s="2">
        <f ca="1">IFERROR(__xludf.DUMMYFUNCTION("""COMPUTED_VALUE"""),0)</f>
        <v>0</v>
      </c>
      <c r="N58" s="2">
        <f ca="1">IFERROR(__xludf.DUMMYFUNCTION("""COMPUTED_VALUE"""),0)</f>
        <v>0</v>
      </c>
      <c r="O58" s="2">
        <f ca="1">IFERROR(__xludf.DUMMYFUNCTION("""COMPUTED_VALUE"""),0)</f>
        <v>0</v>
      </c>
      <c r="P58" s="2">
        <f ca="1">IFERROR(__xludf.DUMMYFUNCTION("""COMPUTED_VALUE"""),0)</f>
        <v>0</v>
      </c>
      <c r="Q58" s="2">
        <f ca="1">IFERROR(__xludf.DUMMYFUNCTION("""COMPUTED_VALUE"""),0)</f>
        <v>0</v>
      </c>
      <c r="R58" s="2">
        <f ca="1">IFERROR(__xludf.DUMMYFUNCTION("""COMPUTED_VALUE"""),0)</f>
        <v>0</v>
      </c>
      <c r="S58" s="2">
        <f ca="1">IFERROR(__xludf.DUMMYFUNCTION("""COMPUTED_VALUE"""),0)</f>
        <v>0</v>
      </c>
      <c r="T58" s="2">
        <f ca="1">IFERROR(__xludf.DUMMYFUNCTION("""COMPUTED_VALUE"""),0)</f>
        <v>0</v>
      </c>
      <c r="U58" s="2">
        <f ca="1">IFERROR(__xludf.DUMMYFUNCTION("""COMPUTED_VALUE"""),0)</f>
        <v>0</v>
      </c>
      <c r="V58" s="2">
        <f ca="1">IFERROR(__xludf.DUMMYFUNCTION("""COMPUTED_VALUE"""),0)</f>
        <v>0</v>
      </c>
      <c r="W58" s="2">
        <f ca="1">IFERROR(__xludf.DUMMYFUNCTION("""COMPUTED_VALUE"""),0)</f>
        <v>0</v>
      </c>
      <c r="X58" s="2">
        <f ca="1">IFERROR(__xludf.DUMMYFUNCTION("""COMPUTED_VALUE"""),0)</f>
        <v>0</v>
      </c>
      <c r="Y58" s="2">
        <f ca="1">IFERROR(__xludf.DUMMYFUNCTION("""COMPUTED_VALUE"""),0)</f>
        <v>0</v>
      </c>
      <c r="Z58" s="2">
        <f ca="1">IFERROR(__xludf.DUMMYFUNCTION("""COMPUTED_VALUE"""),1)</f>
        <v>1</v>
      </c>
      <c r="AA58" s="2">
        <f ca="1">IFERROR(__xludf.DUMMYFUNCTION("""COMPUTED_VALUE"""),1)</f>
        <v>1</v>
      </c>
      <c r="AB58" s="2">
        <f ca="1">IFERROR(__xludf.DUMMYFUNCTION("""COMPUTED_VALUE"""),1)</f>
        <v>1</v>
      </c>
      <c r="AC58" s="2">
        <f ca="1">IFERROR(__xludf.DUMMYFUNCTION("""COMPUTED_VALUE"""),1)</f>
        <v>1</v>
      </c>
      <c r="AD58" s="2">
        <f ca="1">IFERROR(__xludf.DUMMYFUNCTION("""COMPUTED_VALUE"""),1)</f>
        <v>1</v>
      </c>
      <c r="AE58" s="2">
        <f ca="1">IFERROR(__xludf.DUMMYFUNCTION("""COMPUTED_VALUE"""),1)</f>
        <v>1</v>
      </c>
      <c r="AF58" s="2">
        <f ca="1">IFERROR(__xludf.DUMMYFUNCTION("""COMPUTED_VALUE"""),1)</f>
        <v>1</v>
      </c>
      <c r="AG58" s="2">
        <f ca="1">IFERROR(__xludf.DUMMYFUNCTION("""COMPUTED_VALUE"""),1)</f>
        <v>1</v>
      </c>
      <c r="AH58" s="2">
        <f ca="1">IFERROR(__xludf.DUMMYFUNCTION("""COMPUTED_VALUE"""),1)</f>
        <v>1</v>
      </c>
      <c r="AI58" s="2">
        <f ca="1">IFERROR(__xludf.DUMMYFUNCTION("""COMPUTED_VALUE"""),1)</f>
        <v>1</v>
      </c>
      <c r="AJ58" s="2">
        <f ca="1">IFERROR(__xludf.DUMMYFUNCTION("""COMPUTED_VALUE"""),1)</f>
        <v>1</v>
      </c>
      <c r="AK58" s="2">
        <f ca="1">IFERROR(__xludf.DUMMYFUNCTION("""COMPUTED_VALUE"""),1)</f>
        <v>1</v>
      </c>
      <c r="AL58" s="2">
        <f ca="1">IFERROR(__xludf.DUMMYFUNCTION("""COMPUTED_VALUE"""),1)</f>
        <v>1</v>
      </c>
      <c r="AM58" s="2">
        <f ca="1">IFERROR(__xludf.DUMMYFUNCTION("""COMPUTED_VALUE"""),1)</f>
        <v>1</v>
      </c>
      <c r="AN58" s="2">
        <f ca="1">IFERROR(__xludf.DUMMYFUNCTION("""COMPUTED_VALUE"""),1)</f>
        <v>1</v>
      </c>
      <c r="AO58" s="2">
        <f ca="1">IFERROR(__xludf.DUMMYFUNCTION("""COMPUTED_VALUE"""),1)</f>
        <v>1</v>
      </c>
      <c r="AP58" s="2">
        <f ca="1">IFERROR(__xludf.DUMMYFUNCTION("""COMPUTED_VALUE"""),1)</f>
        <v>1</v>
      </c>
      <c r="AQ58" s="2">
        <f ca="1">IFERROR(__xludf.DUMMYFUNCTION("""COMPUTED_VALUE"""),1)</f>
        <v>1</v>
      </c>
      <c r="AR58" s="2">
        <f ca="1">IFERROR(__xludf.DUMMYFUNCTION("""COMPUTED_VALUE"""),1)</f>
        <v>1</v>
      </c>
      <c r="AS58" s="2">
        <f ca="1">IFERROR(__xludf.DUMMYFUNCTION("""COMPUTED_VALUE"""),1)</f>
        <v>1</v>
      </c>
      <c r="AT58" s="2">
        <f ca="1">IFERROR(__xludf.DUMMYFUNCTION("""COMPUTED_VALUE"""),1)</f>
        <v>1</v>
      </c>
      <c r="AU58" s="2">
        <f ca="1">IFERROR(__xludf.DUMMYFUNCTION("""COMPUTED_VALUE"""),1)</f>
        <v>1</v>
      </c>
    </row>
    <row r="59" spans="1:47" ht="12.5" x14ac:dyDescent="0.25">
      <c r="A59" s="2" t="str">
        <f ca="1">IFERROR(__xludf.DUMMYFUNCTION("""COMPUTED_VALUE"""),"")</f>
        <v/>
      </c>
      <c r="B59" s="2" t="str">
        <f ca="1">IFERROR(__xludf.DUMMYFUNCTION("""COMPUTED_VALUE"""),"India")</f>
        <v>India</v>
      </c>
      <c r="C59" s="2">
        <f ca="1">IFERROR(__xludf.DUMMYFUNCTION("""COMPUTED_VALUE"""),21)</f>
        <v>21</v>
      </c>
      <c r="D59" s="2">
        <f ca="1">IFERROR(__xludf.DUMMYFUNCTION("""COMPUTED_VALUE"""),78)</f>
        <v>78</v>
      </c>
      <c r="E59" s="2">
        <f ca="1">IFERROR(__xludf.DUMMYFUNCTION("""COMPUTED_VALUE"""),0)</f>
        <v>0</v>
      </c>
      <c r="F59" s="2">
        <f ca="1">IFERROR(__xludf.DUMMYFUNCTION("""COMPUTED_VALUE"""),0)</f>
        <v>0</v>
      </c>
      <c r="G59" s="2">
        <f ca="1">IFERROR(__xludf.DUMMYFUNCTION("""COMPUTED_VALUE"""),0)</f>
        <v>0</v>
      </c>
      <c r="H59" s="2">
        <f ca="1">IFERROR(__xludf.DUMMYFUNCTION("""COMPUTED_VALUE"""),0)</f>
        <v>0</v>
      </c>
      <c r="I59" s="2">
        <f ca="1">IFERROR(__xludf.DUMMYFUNCTION("""COMPUTED_VALUE"""),0)</f>
        <v>0</v>
      </c>
      <c r="J59" s="2">
        <f ca="1">IFERROR(__xludf.DUMMYFUNCTION("""COMPUTED_VALUE"""),0)</f>
        <v>0</v>
      </c>
      <c r="K59" s="2">
        <f ca="1">IFERROR(__xludf.DUMMYFUNCTION("""COMPUTED_VALUE"""),0)</f>
        <v>0</v>
      </c>
      <c r="L59" s="2">
        <f ca="1">IFERROR(__xludf.DUMMYFUNCTION("""COMPUTED_VALUE"""),0)</f>
        <v>0</v>
      </c>
      <c r="M59" s="2">
        <f ca="1">IFERROR(__xludf.DUMMYFUNCTION("""COMPUTED_VALUE"""),0)</f>
        <v>0</v>
      </c>
      <c r="N59" s="2">
        <f ca="1">IFERROR(__xludf.DUMMYFUNCTION("""COMPUTED_VALUE"""),0)</f>
        <v>0</v>
      </c>
      <c r="O59" s="2">
        <f ca="1">IFERROR(__xludf.DUMMYFUNCTION("""COMPUTED_VALUE"""),0)</f>
        <v>0</v>
      </c>
      <c r="P59" s="2">
        <f ca="1">IFERROR(__xludf.DUMMYFUNCTION("""COMPUTED_VALUE"""),0)</f>
        <v>0</v>
      </c>
      <c r="Q59" s="2">
        <f ca="1">IFERROR(__xludf.DUMMYFUNCTION("""COMPUTED_VALUE"""),0)</f>
        <v>0</v>
      </c>
      <c r="R59" s="2">
        <f ca="1">IFERROR(__xludf.DUMMYFUNCTION("""COMPUTED_VALUE"""),0)</f>
        <v>0</v>
      </c>
      <c r="S59" s="2">
        <f ca="1">IFERROR(__xludf.DUMMYFUNCTION("""COMPUTED_VALUE"""),0)</f>
        <v>0</v>
      </c>
      <c r="T59" s="2">
        <f ca="1">IFERROR(__xludf.DUMMYFUNCTION("""COMPUTED_VALUE"""),0)</f>
        <v>0</v>
      </c>
      <c r="U59" s="2">
        <f ca="1">IFERROR(__xludf.DUMMYFUNCTION("""COMPUTED_VALUE"""),0)</f>
        <v>0</v>
      </c>
      <c r="V59" s="2">
        <f ca="1">IFERROR(__xludf.DUMMYFUNCTION("""COMPUTED_VALUE"""),0)</f>
        <v>0</v>
      </c>
      <c r="W59" s="2">
        <f ca="1">IFERROR(__xludf.DUMMYFUNCTION("""COMPUTED_VALUE"""),0)</f>
        <v>0</v>
      </c>
      <c r="X59" s="2">
        <f ca="1">IFERROR(__xludf.DUMMYFUNCTION("""COMPUTED_VALUE"""),0)</f>
        <v>0</v>
      </c>
      <c r="Y59" s="2">
        <f ca="1">IFERROR(__xludf.DUMMYFUNCTION("""COMPUTED_VALUE"""),0)</f>
        <v>0</v>
      </c>
      <c r="Z59" s="2">
        <f ca="1">IFERROR(__xludf.DUMMYFUNCTION("""COMPUTED_VALUE"""),0)</f>
        <v>0</v>
      </c>
      <c r="AA59" s="2">
        <f ca="1">IFERROR(__xludf.DUMMYFUNCTION("""COMPUTED_VALUE"""),0)</f>
        <v>0</v>
      </c>
      <c r="AB59" s="2">
        <f ca="1">IFERROR(__xludf.DUMMYFUNCTION("""COMPUTED_VALUE"""),0)</f>
        <v>0</v>
      </c>
      <c r="AC59" s="2">
        <f ca="1">IFERROR(__xludf.DUMMYFUNCTION("""COMPUTED_VALUE"""),0)</f>
        <v>0</v>
      </c>
      <c r="AD59" s="2">
        <f ca="1">IFERROR(__xludf.DUMMYFUNCTION("""COMPUTED_VALUE"""),3)</f>
        <v>3</v>
      </c>
      <c r="AE59" s="2">
        <f ca="1">IFERROR(__xludf.DUMMYFUNCTION("""COMPUTED_VALUE"""),3)</f>
        <v>3</v>
      </c>
      <c r="AF59" s="2">
        <f ca="1">IFERROR(__xludf.DUMMYFUNCTION("""COMPUTED_VALUE"""),3)</f>
        <v>3</v>
      </c>
      <c r="AG59" s="2">
        <f ca="1">IFERROR(__xludf.DUMMYFUNCTION("""COMPUTED_VALUE"""),3)</f>
        <v>3</v>
      </c>
      <c r="AH59" s="2">
        <f ca="1">IFERROR(__xludf.DUMMYFUNCTION("""COMPUTED_VALUE"""),3)</f>
        <v>3</v>
      </c>
      <c r="AI59" s="2">
        <f ca="1">IFERROR(__xludf.DUMMYFUNCTION("""COMPUTED_VALUE"""),3)</f>
        <v>3</v>
      </c>
      <c r="AJ59" s="2">
        <f ca="1">IFERROR(__xludf.DUMMYFUNCTION("""COMPUTED_VALUE"""),3)</f>
        <v>3</v>
      </c>
      <c r="AK59" s="2">
        <f ca="1">IFERROR(__xludf.DUMMYFUNCTION("""COMPUTED_VALUE"""),3)</f>
        <v>3</v>
      </c>
      <c r="AL59" s="2">
        <f ca="1">IFERROR(__xludf.DUMMYFUNCTION("""COMPUTED_VALUE"""),3)</f>
        <v>3</v>
      </c>
      <c r="AM59" s="2">
        <f ca="1">IFERROR(__xludf.DUMMYFUNCTION("""COMPUTED_VALUE"""),3)</f>
        <v>3</v>
      </c>
      <c r="AN59" s="2">
        <f ca="1">IFERROR(__xludf.DUMMYFUNCTION("""COMPUTED_VALUE"""),3)</f>
        <v>3</v>
      </c>
      <c r="AO59" s="2">
        <f ca="1">IFERROR(__xludf.DUMMYFUNCTION("""COMPUTED_VALUE"""),3)</f>
        <v>3</v>
      </c>
      <c r="AP59" s="2">
        <f ca="1">IFERROR(__xludf.DUMMYFUNCTION("""COMPUTED_VALUE"""),3)</f>
        <v>3</v>
      </c>
      <c r="AQ59" s="2">
        <f ca="1">IFERROR(__xludf.DUMMYFUNCTION("""COMPUTED_VALUE"""),3)</f>
        <v>3</v>
      </c>
      <c r="AR59" s="2">
        <f ca="1">IFERROR(__xludf.DUMMYFUNCTION("""COMPUTED_VALUE"""),3)</f>
        <v>3</v>
      </c>
      <c r="AS59" s="2">
        <f ca="1">IFERROR(__xludf.DUMMYFUNCTION("""COMPUTED_VALUE"""),3)</f>
        <v>3</v>
      </c>
      <c r="AT59" s="2">
        <f ca="1">IFERROR(__xludf.DUMMYFUNCTION("""COMPUTED_VALUE"""),3)</f>
        <v>3</v>
      </c>
      <c r="AU59" s="2">
        <f ca="1">IFERROR(__xludf.DUMMYFUNCTION("""COMPUTED_VALUE"""),3)</f>
        <v>3</v>
      </c>
    </row>
    <row r="60" spans="1:47" ht="12.5" x14ac:dyDescent="0.25">
      <c r="A60" s="2" t="str">
        <f ca="1">IFERROR(__xludf.DUMMYFUNCTION("""COMPUTED_VALUE"""),"London, ON")</f>
        <v>London, ON</v>
      </c>
      <c r="B60" s="2" t="str">
        <f ca="1">IFERROR(__xludf.DUMMYFUNCTION("""COMPUTED_VALUE"""),"Canada")</f>
        <v>Canada</v>
      </c>
      <c r="C60" s="2">
        <f ca="1">IFERROR(__xludf.DUMMYFUNCTION("""COMPUTED_VALUE"""),42.9849)</f>
        <v>42.984900000000003</v>
      </c>
      <c r="D60" s="2">
        <f ca="1">IFERROR(__xludf.DUMMYFUNCTION("""COMPUTED_VALUE"""),-81.2453)</f>
        <v>-81.2453</v>
      </c>
      <c r="E60" s="2">
        <f ca="1">IFERROR(__xludf.DUMMYFUNCTION("""COMPUTED_VALUE"""),0)</f>
        <v>0</v>
      </c>
      <c r="F60" s="2">
        <f ca="1">IFERROR(__xludf.DUMMYFUNCTION("""COMPUTED_VALUE"""),0)</f>
        <v>0</v>
      </c>
      <c r="G60" s="2">
        <f ca="1">IFERROR(__xludf.DUMMYFUNCTION("""COMPUTED_VALUE"""),0)</f>
        <v>0</v>
      </c>
      <c r="H60" s="2">
        <f ca="1">IFERROR(__xludf.DUMMYFUNCTION("""COMPUTED_VALUE"""),0)</f>
        <v>0</v>
      </c>
      <c r="I60" s="2">
        <f ca="1">IFERROR(__xludf.DUMMYFUNCTION("""COMPUTED_VALUE"""),0)</f>
        <v>0</v>
      </c>
      <c r="J60" s="2">
        <f ca="1">IFERROR(__xludf.DUMMYFUNCTION("""COMPUTED_VALUE"""),0)</f>
        <v>0</v>
      </c>
      <c r="K60" s="2">
        <f ca="1">IFERROR(__xludf.DUMMYFUNCTION("""COMPUTED_VALUE"""),0)</f>
        <v>0</v>
      </c>
      <c r="L60" s="2">
        <f ca="1">IFERROR(__xludf.DUMMYFUNCTION("""COMPUTED_VALUE"""),0)</f>
        <v>0</v>
      </c>
      <c r="M60" s="2">
        <f ca="1">IFERROR(__xludf.DUMMYFUNCTION("""COMPUTED_VALUE"""),0)</f>
        <v>0</v>
      </c>
      <c r="N60" s="2">
        <f ca="1">IFERROR(__xludf.DUMMYFUNCTION("""COMPUTED_VALUE"""),0)</f>
        <v>0</v>
      </c>
      <c r="O60" s="2">
        <f ca="1">IFERROR(__xludf.DUMMYFUNCTION("""COMPUTED_VALUE"""),0)</f>
        <v>0</v>
      </c>
      <c r="P60" s="2">
        <f ca="1">IFERROR(__xludf.DUMMYFUNCTION("""COMPUTED_VALUE"""),0)</f>
        <v>0</v>
      </c>
      <c r="Q60" s="2">
        <f ca="1">IFERROR(__xludf.DUMMYFUNCTION("""COMPUTED_VALUE"""),0)</f>
        <v>0</v>
      </c>
      <c r="R60" s="2">
        <f ca="1">IFERROR(__xludf.DUMMYFUNCTION("""COMPUTED_VALUE"""),0)</f>
        <v>0</v>
      </c>
      <c r="S60" s="2">
        <f ca="1">IFERROR(__xludf.DUMMYFUNCTION("""COMPUTED_VALUE"""),0)</f>
        <v>0</v>
      </c>
      <c r="T60" s="2">
        <f ca="1">IFERROR(__xludf.DUMMYFUNCTION("""COMPUTED_VALUE"""),0)</f>
        <v>0</v>
      </c>
      <c r="U60" s="2">
        <f ca="1">IFERROR(__xludf.DUMMYFUNCTION("""COMPUTED_VALUE"""),0)</f>
        <v>0</v>
      </c>
      <c r="V60" s="2">
        <f ca="1">IFERROR(__xludf.DUMMYFUNCTION("""COMPUTED_VALUE"""),0)</f>
        <v>0</v>
      </c>
      <c r="W60" s="2">
        <f ca="1">IFERROR(__xludf.DUMMYFUNCTION("""COMPUTED_VALUE"""),0)</f>
        <v>0</v>
      </c>
      <c r="X60" s="2">
        <f ca="1">IFERROR(__xludf.DUMMYFUNCTION("""COMPUTED_VALUE"""),0)</f>
        <v>0</v>
      </c>
      <c r="Y60" s="2">
        <f ca="1">IFERROR(__xludf.DUMMYFUNCTION("""COMPUTED_VALUE"""),0)</f>
        <v>0</v>
      </c>
      <c r="Z60" s="2">
        <f ca="1">IFERROR(__xludf.DUMMYFUNCTION("""COMPUTED_VALUE"""),1)</f>
        <v>1</v>
      </c>
      <c r="AA60" s="2">
        <f ca="1">IFERROR(__xludf.DUMMYFUNCTION("""COMPUTED_VALUE"""),1)</f>
        <v>1</v>
      </c>
      <c r="AB60" s="2">
        <f ca="1">IFERROR(__xludf.DUMMYFUNCTION("""COMPUTED_VALUE"""),1)</f>
        <v>1</v>
      </c>
      <c r="AC60" s="2">
        <f ca="1">IFERROR(__xludf.DUMMYFUNCTION("""COMPUTED_VALUE"""),1)</f>
        <v>1</v>
      </c>
      <c r="AD60" s="2">
        <f ca="1">IFERROR(__xludf.DUMMYFUNCTION("""COMPUTED_VALUE"""),1)</f>
        <v>1</v>
      </c>
      <c r="AE60" s="2">
        <f ca="1">IFERROR(__xludf.DUMMYFUNCTION("""COMPUTED_VALUE"""),1)</f>
        <v>1</v>
      </c>
      <c r="AF60" s="2">
        <f ca="1">IFERROR(__xludf.DUMMYFUNCTION("""COMPUTED_VALUE"""),1)</f>
        <v>1</v>
      </c>
      <c r="AG60" s="2">
        <f ca="1">IFERROR(__xludf.DUMMYFUNCTION("""COMPUTED_VALUE"""),1)</f>
        <v>1</v>
      </c>
      <c r="AH60" s="2">
        <f ca="1">IFERROR(__xludf.DUMMYFUNCTION("""COMPUTED_VALUE"""),1)</f>
        <v>1</v>
      </c>
      <c r="AI60" s="2">
        <f ca="1">IFERROR(__xludf.DUMMYFUNCTION("""COMPUTED_VALUE"""),1)</f>
        <v>1</v>
      </c>
      <c r="AJ60" s="2">
        <f ca="1">IFERROR(__xludf.DUMMYFUNCTION("""COMPUTED_VALUE"""),1)</f>
        <v>1</v>
      </c>
      <c r="AK60" s="2">
        <f ca="1">IFERROR(__xludf.DUMMYFUNCTION("""COMPUTED_VALUE"""),1)</f>
        <v>1</v>
      </c>
      <c r="AL60" s="2">
        <f ca="1">IFERROR(__xludf.DUMMYFUNCTION("""COMPUTED_VALUE"""),1)</f>
        <v>1</v>
      </c>
      <c r="AM60" s="2">
        <f ca="1">IFERROR(__xludf.DUMMYFUNCTION("""COMPUTED_VALUE"""),1)</f>
        <v>1</v>
      </c>
      <c r="AN60" s="2">
        <f ca="1">IFERROR(__xludf.DUMMYFUNCTION("""COMPUTED_VALUE"""),1)</f>
        <v>1</v>
      </c>
      <c r="AO60" s="2">
        <f ca="1">IFERROR(__xludf.DUMMYFUNCTION("""COMPUTED_VALUE"""),1)</f>
        <v>1</v>
      </c>
      <c r="AP60" s="2">
        <f ca="1">IFERROR(__xludf.DUMMYFUNCTION("""COMPUTED_VALUE"""),1)</f>
        <v>1</v>
      </c>
      <c r="AQ60" s="2">
        <f ca="1">IFERROR(__xludf.DUMMYFUNCTION("""COMPUTED_VALUE"""),1)</f>
        <v>1</v>
      </c>
      <c r="AR60" s="2">
        <f ca="1">IFERROR(__xludf.DUMMYFUNCTION("""COMPUTED_VALUE"""),1)</f>
        <v>1</v>
      </c>
      <c r="AS60" s="2">
        <f ca="1">IFERROR(__xludf.DUMMYFUNCTION("""COMPUTED_VALUE"""),1)</f>
        <v>1</v>
      </c>
      <c r="AT60" s="2">
        <f ca="1">IFERROR(__xludf.DUMMYFUNCTION("""COMPUTED_VALUE"""),1)</f>
        <v>1</v>
      </c>
      <c r="AU60" s="2">
        <f ca="1">IFERROR(__xludf.DUMMYFUNCTION("""COMPUTED_VALUE"""),1)</f>
        <v>1</v>
      </c>
    </row>
    <row r="61" spans="1:47" ht="12.5" x14ac:dyDescent="0.25">
      <c r="A61" s="2" t="str">
        <f ca="1">IFERROR(__xludf.DUMMYFUNCTION("""COMPUTED_VALUE"""),"")</f>
        <v/>
      </c>
      <c r="B61" s="2" t="str">
        <f ca="1">IFERROR(__xludf.DUMMYFUNCTION("""COMPUTED_VALUE"""),"Italy")</f>
        <v>Italy</v>
      </c>
      <c r="C61" s="2">
        <f ca="1">IFERROR(__xludf.DUMMYFUNCTION("""COMPUTED_VALUE"""),43)</f>
        <v>43</v>
      </c>
      <c r="D61" s="2">
        <f ca="1">IFERROR(__xludf.DUMMYFUNCTION("""COMPUTED_VALUE"""),12)</f>
        <v>12</v>
      </c>
      <c r="E61" s="2">
        <f ca="1">IFERROR(__xludf.DUMMYFUNCTION("""COMPUTED_VALUE"""),0)</f>
        <v>0</v>
      </c>
      <c r="F61" s="2">
        <f ca="1">IFERROR(__xludf.DUMMYFUNCTION("""COMPUTED_VALUE"""),0)</f>
        <v>0</v>
      </c>
      <c r="G61" s="2">
        <f ca="1">IFERROR(__xludf.DUMMYFUNCTION("""COMPUTED_VALUE"""),0)</f>
        <v>0</v>
      </c>
      <c r="H61" s="2">
        <f ca="1">IFERROR(__xludf.DUMMYFUNCTION("""COMPUTED_VALUE"""),0)</f>
        <v>0</v>
      </c>
      <c r="I61" s="2">
        <f ca="1">IFERROR(__xludf.DUMMYFUNCTION("""COMPUTED_VALUE"""),0)</f>
        <v>0</v>
      </c>
      <c r="J61" s="2">
        <f ca="1">IFERROR(__xludf.DUMMYFUNCTION("""COMPUTED_VALUE"""),0)</f>
        <v>0</v>
      </c>
      <c r="K61" s="2">
        <f ca="1">IFERROR(__xludf.DUMMYFUNCTION("""COMPUTED_VALUE"""),0)</f>
        <v>0</v>
      </c>
      <c r="L61" s="2">
        <f ca="1">IFERROR(__xludf.DUMMYFUNCTION("""COMPUTED_VALUE"""),0)</f>
        <v>0</v>
      </c>
      <c r="M61" s="2">
        <f ca="1">IFERROR(__xludf.DUMMYFUNCTION("""COMPUTED_VALUE"""),0)</f>
        <v>0</v>
      </c>
      <c r="N61" s="2">
        <f ca="1">IFERROR(__xludf.DUMMYFUNCTION("""COMPUTED_VALUE"""),0)</f>
        <v>0</v>
      </c>
      <c r="O61" s="2">
        <f ca="1">IFERROR(__xludf.DUMMYFUNCTION("""COMPUTED_VALUE"""),0)</f>
        <v>0</v>
      </c>
      <c r="P61" s="2">
        <f ca="1">IFERROR(__xludf.DUMMYFUNCTION("""COMPUTED_VALUE"""),0)</f>
        <v>0</v>
      </c>
      <c r="Q61" s="2">
        <f ca="1">IFERROR(__xludf.DUMMYFUNCTION("""COMPUTED_VALUE"""),0)</f>
        <v>0</v>
      </c>
      <c r="R61" s="2">
        <f ca="1">IFERROR(__xludf.DUMMYFUNCTION("""COMPUTED_VALUE"""),0)</f>
        <v>0</v>
      </c>
      <c r="S61" s="2">
        <f ca="1">IFERROR(__xludf.DUMMYFUNCTION("""COMPUTED_VALUE"""),0)</f>
        <v>0</v>
      </c>
      <c r="T61" s="2">
        <f ca="1">IFERROR(__xludf.DUMMYFUNCTION("""COMPUTED_VALUE"""),0)</f>
        <v>0</v>
      </c>
      <c r="U61" s="2">
        <f ca="1">IFERROR(__xludf.DUMMYFUNCTION("""COMPUTED_VALUE"""),0)</f>
        <v>0</v>
      </c>
      <c r="V61" s="2">
        <f ca="1">IFERROR(__xludf.DUMMYFUNCTION("""COMPUTED_VALUE"""),0)</f>
        <v>0</v>
      </c>
      <c r="W61" s="2">
        <f ca="1">IFERROR(__xludf.DUMMYFUNCTION("""COMPUTED_VALUE"""),0)</f>
        <v>0</v>
      </c>
      <c r="X61" s="2">
        <f ca="1">IFERROR(__xludf.DUMMYFUNCTION("""COMPUTED_VALUE"""),0)</f>
        <v>0</v>
      </c>
      <c r="Y61" s="2">
        <f ca="1">IFERROR(__xludf.DUMMYFUNCTION("""COMPUTED_VALUE"""),0)</f>
        <v>0</v>
      </c>
      <c r="Z61" s="2">
        <f ca="1">IFERROR(__xludf.DUMMYFUNCTION("""COMPUTED_VALUE"""),0)</f>
        <v>0</v>
      </c>
      <c r="AA61" s="2">
        <f ca="1">IFERROR(__xludf.DUMMYFUNCTION("""COMPUTED_VALUE"""),0)</f>
        <v>0</v>
      </c>
      <c r="AB61" s="2">
        <f ca="1">IFERROR(__xludf.DUMMYFUNCTION("""COMPUTED_VALUE"""),0)</f>
        <v>0</v>
      </c>
      <c r="AC61" s="2">
        <f ca="1">IFERROR(__xludf.DUMMYFUNCTION("""COMPUTED_VALUE"""),0)</f>
        <v>0</v>
      </c>
      <c r="AD61" s="2">
        <f ca="1">IFERROR(__xludf.DUMMYFUNCTION("""COMPUTED_VALUE"""),0)</f>
        <v>0</v>
      </c>
      <c r="AE61" s="2">
        <f ca="1">IFERROR(__xludf.DUMMYFUNCTION("""COMPUTED_VALUE"""),0)</f>
        <v>0</v>
      </c>
      <c r="AF61" s="2">
        <f ca="1">IFERROR(__xludf.DUMMYFUNCTION("""COMPUTED_VALUE"""),0)</f>
        <v>0</v>
      </c>
      <c r="AG61" s="2">
        <f ca="1">IFERROR(__xludf.DUMMYFUNCTION("""COMPUTED_VALUE"""),0)</f>
        <v>0</v>
      </c>
      <c r="AH61" s="2">
        <f ca="1">IFERROR(__xludf.DUMMYFUNCTION("""COMPUTED_VALUE"""),0)</f>
        <v>0</v>
      </c>
      <c r="AI61" s="2">
        <f ca="1">IFERROR(__xludf.DUMMYFUNCTION("""COMPUTED_VALUE"""),0)</f>
        <v>0</v>
      </c>
      <c r="AJ61" s="2">
        <f ca="1">IFERROR(__xludf.DUMMYFUNCTION("""COMPUTED_VALUE"""),1)</f>
        <v>1</v>
      </c>
      <c r="AK61" s="2">
        <f ca="1">IFERROR(__xludf.DUMMYFUNCTION("""COMPUTED_VALUE"""),2)</f>
        <v>2</v>
      </c>
      <c r="AL61" s="2">
        <f ca="1">IFERROR(__xludf.DUMMYFUNCTION("""COMPUTED_VALUE"""),1)</f>
        <v>1</v>
      </c>
      <c r="AM61" s="2">
        <f ca="1">IFERROR(__xludf.DUMMYFUNCTION("""COMPUTED_VALUE"""),1)</f>
        <v>1</v>
      </c>
      <c r="AN61" s="2">
        <f ca="1">IFERROR(__xludf.DUMMYFUNCTION("""COMPUTED_VALUE"""),3)</f>
        <v>3</v>
      </c>
      <c r="AO61" s="2">
        <f ca="1">IFERROR(__xludf.DUMMYFUNCTION("""COMPUTED_VALUE"""),45)</f>
        <v>45</v>
      </c>
      <c r="AP61" s="2">
        <f ca="1">IFERROR(__xludf.DUMMYFUNCTION("""COMPUTED_VALUE"""),46)</f>
        <v>46</v>
      </c>
      <c r="AQ61" s="2">
        <f ca="1">IFERROR(__xludf.DUMMYFUNCTION("""COMPUTED_VALUE"""),46)</f>
        <v>46</v>
      </c>
      <c r="AR61" s="2">
        <f ca="1">IFERROR(__xludf.DUMMYFUNCTION("""COMPUTED_VALUE"""),83)</f>
        <v>83</v>
      </c>
      <c r="AS61" s="2">
        <f ca="1">IFERROR(__xludf.DUMMYFUNCTION("""COMPUTED_VALUE"""),149)</f>
        <v>149</v>
      </c>
      <c r="AT61" s="2">
        <f ca="1">IFERROR(__xludf.DUMMYFUNCTION("""COMPUTED_VALUE"""),160)</f>
        <v>160</v>
      </c>
      <c r="AU61" s="2">
        <f ca="1">IFERROR(__xludf.DUMMYFUNCTION("""COMPUTED_VALUE"""),276)</f>
        <v>276</v>
      </c>
    </row>
    <row r="62" spans="1:47" ht="12.5" x14ac:dyDescent="0.25">
      <c r="A62" s="2" t="str">
        <f ca="1">IFERROR(__xludf.DUMMYFUNCTION("""COMPUTED_VALUE"""),"")</f>
        <v/>
      </c>
      <c r="B62" s="2" t="str">
        <f ca="1">IFERROR(__xludf.DUMMYFUNCTION("""COMPUTED_VALUE"""),"UK")</f>
        <v>UK</v>
      </c>
      <c r="C62" s="2">
        <f ca="1">IFERROR(__xludf.DUMMYFUNCTION("""COMPUTED_VALUE"""),55)</f>
        <v>55</v>
      </c>
      <c r="D62" s="2">
        <f ca="1">IFERROR(__xludf.DUMMYFUNCTION("""COMPUTED_VALUE"""),-3)</f>
        <v>-3</v>
      </c>
      <c r="E62" s="2">
        <f ca="1">IFERROR(__xludf.DUMMYFUNCTION("""COMPUTED_VALUE"""),0)</f>
        <v>0</v>
      </c>
      <c r="F62" s="2">
        <f ca="1">IFERROR(__xludf.DUMMYFUNCTION("""COMPUTED_VALUE"""),0)</f>
        <v>0</v>
      </c>
      <c r="G62" s="2">
        <f ca="1">IFERROR(__xludf.DUMMYFUNCTION("""COMPUTED_VALUE"""),0)</f>
        <v>0</v>
      </c>
      <c r="H62" s="2">
        <f ca="1">IFERROR(__xludf.DUMMYFUNCTION("""COMPUTED_VALUE"""),0)</f>
        <v>0</v>
      </c>
      <c r="I62" s="2">
        <f ca="1">IFERROR(__xludf.DUMMYFUNCTION("""COMPUTED_VALUE"""),0)</f>
        <v>0</v>
      </c>
      <c r="J62" s="2">
        <f ca="1">IFERROR(__xludf.DUMMYFUNCTION("""COMPUTED_VALUE"""),0)</f>
        <v>0</v>
      </c>
      <c r="K62" s="2">
        <f ca="1">IFERROR(__xludf.DUMMYFUNCTION("""COMPUTED_VALUE"""),0)</f>
        <v>0</v>
      </c>
      <c r="L62" s="2">
        <f ca="1">IFERROR(__xludf.DUMMYFUNCTION("""COMPUTED_VALUE"""),0)</f>
        <v>0</v>
      </c>
      <c r="M62" s="2">
        <f ca="1">IFERROR(__xludf.DUMMYFUNCTION("""COMPUTED_VALUE"""),0)</f>
        <v>0</v>
      </c>
      <c r="N62" s="2">
        <f ca="1">IFERROR(__xludf.DUMMYFUNCTION("""COMPUTED_VALUE"""),0)</f>
        <v>0</v>
      </c>
      <c r="O62" s="2">
        <f ca="1">IFERROR(__xludf.DUMMYFUNCTION("""COMPUTED_VALUE"""),0)</f>
        <v>0</v>
      </c>
      <c r="P62" s="2">
        <f ca="1">IFERROR(__xludf.DUMMYFUNCTION("""COMPUTED_VALUE"""),0)</f>
        <v>0</v>
      </c>
      <c r="Q62" s="2">
        <f ca="1">IFERROR(__xludf.DUMMYFUNCTION("""COMPUTED_VALUE"""),0)</f>
        <v>0</v>
      </c>
      <c r="R62" s="2">
        <f ca="1">IFERROR(__xludf.DUMMYFUNCTION("""COMPUTED_VALUE"""),0)</f>
        <v>0</v>
      </c>
      <c r="S62" s="2">
        <f ca="1">IFERROR(__xludf.DUMMYFUNCTION("""COMPUTED_VALUE"""),0)</f>
        <v>0</v>
      </c>
      <c r="T62" s="2">
        <f ca="1">IFERROR(__xludf.DUMMYFUNCTION("""COMPUTED_VALUE"""),0)</f>
        <v>0</v>
      </c>
      <c r="U62" s="2">
        <f ca="1">IFERROR(__xludf.DUMMYFUNCTION("""COMPUTED_VALUE"""),0)</f>
        <v>0</v>
      </c>
      <c r="V62" s="2">
        <f ca="1">IFERROR(__xludf.DUMMYFUNCTION("""COMPUTED_VALUE"""),0)</f>
        <v>0</v>
      </c>
      <c r="W62" s="2">
        <f ca="1">IFERROR(__xludf.DUMMYFUNCTION("""COMPUTED_VALUE"""),0)</f>
        <v>0</v>
      </c>
      <c r="X62" s="2">
        <f ca="1">IFERROR(__xludf.DUMMYFUNCTION("""COMPUTED_VALUE"""),0)</f>
        <v>0</v>
      </c>
      <c r="Y62" s="2">
        <f ca="1">IFERROR(__xludf.DUMMYFUNCTION("""COMPUTED_VALUE"""),0)</f>
        <v>0</v>
      </c>
      <c r="Z62" s="2">
        <f ca="1">IFERROR(__xludf.DUMMYFUNCTION("""COMPUTED_VALUE"""),1)</f>
        <v>1</v>
      </c>
      <c r="AA62" s="2">
        <f ca="1">IFERROR(__xludf.DUMMYFUNCTION("""COMPUTED_VALUE"""),1)</f>
        <v>1</v>
      </c>
      <c r="AB62" s="2">
        <f ca="1">IFERROR(__xludf.DUMMYFUNCTION("""COMPUTED_VALUE"""),1)</f>
        <v>1</v>
      </c>
      <c r="AC62" s="2">
        <f ca="1">IFERROR(__xludf.DUMMYFUNCTION("""COMPUTED_VALUE"""),1)</f>
        <v>1</v>
      </c>
      <c r="AD62" s="2">
        <f ca="1">IFERROR(__xludf.DUMMYFUNCTION("""COMPUTED_VALUE"""),8)</f>
        <v>8</v>
      </c>
      <c r="AE62" s="2">
        <f ca="1">IFERROR(__xludf.DUMMYFUNCTION("""COMPUTED_VALUE"""),8)</f>
        <v>8</v>
      </c>
      <c r="AF62" s="2">
        <f ca="1">IFERROR(__xludf.DUMMYFUNCTION("""COMPUTED_VALUE"""),8)</f>
        <v>8</v>
      </c>
      <c r="AG62" s="2">
        <f ca="1">IFERROR(__xludf.DUMMYFUNCTION("""COMPUTED_VALUE"""),8)</f>
        <v>8</v>
      </c>
      <c r="AH62" s="2">
        <f ca="1">IFERROR(__xludf.DUMMYFUNCTION("""COMPUTED_VALUE"""),8)</f>
        <v>8</v>
      </c>
      <c r="AI62" s="2">
        <f ca="1">IFERROR(__xludf.DUMMYFUNCTION("""COMPUTED_VALUE"""),8)</f>
        <v>8</v>
      </c>
      <c r="AJ62" s="2">
        <f ca="1">IFERROR(__xludf.DUMMYFUNCTION("""COMPUTED_VALUE"""),8)</f>
        <v>8</v>
      </c>
      <c r="AK62" s="2">
        <f ca="1">IFERROR(__xludf.DUMMYFUNCTION("""COMPUTED_VALUE"""),8)</f>
        <v>8</v>
      </c>
      <c r="AL62" s="2">
        <f ca="1">IFERROR(__xludf.DUMMYFUNCTION("""COMPUTED_VALUE"""),8)</f>
        <v>8</v>
      </c>
      <c r="AM62" s="2">
        <f ca="1">IFERROR(__xludf.DUMMYFUNCTION("""COMPUTED_VALUE"""),8)</f>
        <v>8</v>
      </c>
      <c r="AN62" s="2">
        <f ca="1">IFERROR(__xludf.DUMMYFUNCTION("""COMPUTED_VALUE"""),8)</f>
        <v>8</v>
      </c>
      <c r="AO62" s="2">
        <f ca="1">IFERROR(__xludf.DUMMYFUNCTION("""COMPUTED_VALUE"""),8)</f>
        <v>8</v>
      </c>
      <c r="AP62" s="2">
        <f ca="1">IFERROR(__xludf.DUMMYFUNCTION("""COMPUTED_VALUE"""),8)</f>
        <v>8</v>
      </c>
      <c r="AQ62" s="2">
        <f ca="1">IFERROR(__xludf.DUMMYFUNCTION("""COMPUTED_VALUE"""),8)</f>
        <v>8</v>
      </c>
      <c r="AR62" s="2">
        <f ca="1">IFERROR(__xludf.DUMMYFUNCTION("""COMPUTED_VALUE"""),8)</f>
        <v>8</v>
      </c>
      <c r="AS62" s="2">
        <f ca="1">IFERROR(__xludf.DUMMYFUNCTION("""COMPUTED_VALUE"""),8)</f>
        <v>8</v>
      </c>
      <c r="AT62" s="2">
        <f ca="1">IFERROR(__xludf.DUMMYFUNCTION("""COMPUTED_VALUE"""),8)</f>
        <v>8</v>
      </c>
      <c r="AU62" s="2">
        <f ca="1">IFERROR(__xludf.DUMMYFUNCTION("""COMPUTED_VALUE"""),8)</f>
        <v>8</v>
      </c>
    </row>
    <row r="63" spans="1:47" ht="12.5" x14ac:dyDescent="0.25">
      <c r="A63" s="2" t="str">
        <f ca="1">IFERROR(__xludf.DUMMYFUNCTION("""COMPUTED_VALUE"""),"")</f>
        <v/>
      </c>
      <c r="B63" s="2" t="str">
        <f ca="1">IFERROR(__xludf.DUMMYFUNCTION("""COMPUTED_VALUE"""),"Russia")</f>
        <v>Russia</v>
      </c>
      <c r="C63" s="2">
        <f ca="1">IFERROR(__xludf.DUMMYFUNCTION("""COMPUTED_VALUE"""),60)</f>
        <v>60</v>
      </c>
      <c r="D63" s="2">
        <f ca="1">IFERROR(__xludf.DUMMYFUNCTION("""COMPUTED_VALUE"""),90)</f>
        <v>90</v>
      </c>
      <c r="E63" s="2">
        <f ca="1">IFERROR(__xludf.DUMMYFUNCTION("""COMPUTED_VALUE"""),0)</f>
        <v>0</v>
      </c>
      <c r="F63" s="2">
        <f ca="1">IFERROR(__xludf.DUMMYFUNCTION("""COMPUTED_VALUE"""),0)</f>
        <v>0</v>
      </c>
      <c r="G63" s="2">
        <f ca="1">IFERROR(__xludf.DUMMYFUNCTION("""COMPUTED_VALUE"""),0)</f>
        <v>0</v>
      </c>
      <c r="H63" s="2">
        <f ca="1">IFERROR(__xludf.DUMMYFUNCTION("""COMPUTED_VALUE"""),0)</f>
        <v>0</v>
      </c>
      <c r="I63" s="2">
        <f ca="1">IFERROR(__xludf.DUMMYFUNCTION("""COMPUTED_VALUE"""),0)</f>
        <v>0</v>
      </c>
      <c r="J63" s="2">
        <f ca="1">IFERROR(__xludf.DUMMYFUNCTION("""COMPUTED_VALUE"""),0)</f>
        <v>0</v>
      </c>
      <c r="K63" s="2">
        <f ca="1">IFERROR(__xludf.DUMMYFUNCTION("""COMPUTED_VALUE"""),0)</f>
        <v>0</v>
      </c>
      <c r="L63" s="2">
        <f ca="1">IFERROR(__xludf.DUMMYFUNCTION("""COMPUTED_VALUE"""),0)</f>
        <v>0</v>
      </c>
      <c r="M63" s="2">
        <f ca="1">IFERROR(__xludf.DUMMYFUNCTION("""COMPUTED_VALUE"""),0)</f>
        <v>0</v>
      </c>
      <c r="N63" s="2">
        <f ca="1">IFERROR(__xludf.DUMMYFUNCTION("""COMPUTED_VALUE"""),0)</f>
        <v>0</v>
      </c>
      <c r="O63" s="2">
        <f ca="1">IFERROR(__xludf.DUMMYFUNCTION("""COMPUTED_VALUE"""),0)</f>
        <v>0</v>
      </c>
      <c r="P63" s="2">
        <f ca="1">IFERROR(__xludf.DUMMYFUNCTION("""COMPUTED_VALUE"""),0)</f>
        <v>0</v>
      </c>
      <c r="Q63" s="2">
        <f ca="1">IFERROR(__xludf.DUMMYFUNCTION("""COMPUTED_VALUE"""),0)</f>
        <v>0</v>
      </c>
      <c r="R63" s="2">
        <f ca="1">IFERROR(__xludf.DUMMYFUNCTION("""COMPUTED_VALUE"""),0)</f>
        <v>0</v>
      </c>
      <c r="S63" s="2">
        <f ca="1">IFERROR(__xludf.DUMMYFUNCTION("""COMPUTED_VALUE"""),0)</f>
        <v>0</v>
      </c>
      <c r="T63" s="2">
        <f ca="1">IFERROR(__xludf.DUMMYFUNCTION("""COMPUTED_VALUE"""),0)</f>
        <v>0</v>
      </c>
      <c r="U63" s="2">
        <f ca="1">IFERROR(__xludf.DUMMYFUNCTION("""COMPUTED_VALUE"""),0)</f>
        <v>0</v>
      </c>
      <c r="V63" s="2">
        <f ca="1">IFERROR(__xludf.DUMMYFUNCTION("""COMPUTED_VALUE"""),0)</f>
        <v>0</v>
      </c>
      <c r="W63" s="2">
        <f ca="1">IFERROR(__xludf.DUMMYFUNCTION("""COMPUTED_VALUE"""),0)</f>
        <v>0</v>
      </c>
      <c r="X63" s="2">
        <f ca="1">IFERROR(__xludf.DUMMYFUNCTION("""COMPUTED_VALUE"""),0)</f>
        <v>0</v>
      </c>
      <c r="Y63" s="2">
        <f ca="1">IFERROR(__xludf.DUMMYFUNCTION("""COMPUTED_VALUE"""),0)</f>
        <v>0</v>
      </c>
      <c r="Z63" s="2">
        <f ca="1">IFERROR(__xludf.DUMMYFUNCTION("""COMPUTED_VALUE"""),2)</f>
        <v>2</v>
      </c>
      <c r="AA63" s="2">
        <f ca="1">IFERROR(__xludf.DUMMYFUNCTION("""COMPUTED_VALUE"""),2)</f>
        <v>2</v>
      </c>
      <c r="AB63" s="2">
        <f ca="1">IFERROR(__xludf.DUMMYFUNCTION("""COMPUTED_VALUE"""),2)</f>
        <v>2</v>
      </c>
      <c r="AC63" s="2">
        <f ca="1">IFERROR(__xludf.DUMMYFUNCTION("""COMPUTED_VALUE"""),2)</f>
        <v>2</v>
      </c>
      <c r="AD63" s="2">
        <f ca="1">IFERROR(__xludf.DUMMYFUNCTION("""COMPUTED_VALUE"""),2)</f>
        <v>2</v>
      </c>
      <c r="AE63" s="2">
        <f ca="1">IFERROR(__xludf.DUMMYFUNCTION("""COMPUTED_VALUE"""),2)</f>
        <v>2</v>
      </c>
      <c r="AF63" s="2">
        <f ca="1">IFERROR(__xludf.DUMMYFUNCTION("""COMPUTED_VALUE"""),2)</f>
        <v>2</v>
      </c>
      <c r="AG63" s="2">
        <f ca="1">IFERROR(__xludf.DUMMYFUNCTION("""COMPUTED_VALUE"""),2)</f>
        <v>2</v>
      </c>
      <c r="AH63" s="2">
        <f ca="1">IFERROR(__xludf.DUMMYFUNCTION("""COMPUTED_VALUE"""),2)</f>
        <v>2</v>
      </c>
      <c r="AI63" s="2">
        <f ca="1">IFERROR(__xludf.DUMMYFUNCTION("""COMPUTED_VALUE"""),2)</f>
        <v>2</v>
      </c>
      <c r="AJ63" s="2">
        <f ca="1">IFERROR(__xludf.DUMMYFUNCTION("""COMPUTED_VALUE"""),2)</f>
        <v>2</v>
      </c>
      <c r="AK63" s="2">
        <f ca="1">IFERROR(__xludf.DUMMYFUNCTION("""COMPUTED_VALUE"""),2)</f>
        <v>2</v>
      </c>
      <c r="AL63" s="2">
        <f ca="1">IFERROR(__xludf.DUMMYFUNCTION("""COMPUTED_VALUE"""),2)</f>
        <v>2</v>
      </c>
      <c r="AM63" s="2">
        <f ca="1">IFERROR(__xludf.DUMMYFUNCTION("""COMPUTED_VALUE"""),2)</f>
        <v>2</v>
      </c>
      <c r="AN63" s="2">
        <f ca="1">IFERROR(__xludf.DUMMYFUNCTION("""COMPUTED_VALUE"""),2)</f>
        <v>2</v>
      </c>
      <c r="AO63" s="2">
        <f ca="1">IFERROR(__xludf.DUMMYFUNCTION("""COMPUTED_VALUE"""),2)</f>
        <v>2</v>
      </c>
      <c r="AP63" s="2">
        <f ca="1">IFERROR(__xludf.DUMMYFUNCTION("""COMPUTED_VALUE"""),2)</f>
        <v>2</v>
      </c>
      <c r="AQ63" s="2">
        <f ca="1">IFERROR(__xludf.DUMMYFUNCTION("""COMPUTED_VALUE"""),2)</f>
        <v>2</v>
      </c>
      <c r="AR63" s="2">
        <f ca="1">IFERROR(__xludf.DUMMYFUNCTION("""COMPUTED_VALUE"""),2)</f>
        <v>2</v>
      </c>
      <c r="AS63" s="2">
        <f ca="1">IFERROR(__xludf.DUMMYFUNCTION("""COMPUTED_VALUE"""),2)</f>
        <v>2</v>
      </c>
      <c r="AT63" s="2">
        <f ca="1">IFERROR(__xludf.DUMMYFUNCTION("""COMPUTED_VALUE"""),2)</f>
        <v>2</v>
      </c>
      <c r="AU63" s="2">
        <f ca="1">IFERROR(__xludf.DUMMYFUNCTION("""COMPUTED_VALUE"""),2)</f>
        <v>2</v>
      </c>
    </row>
    <row r="64" spans="1:47" ht="12.5" x14ac:dyDescent="0.25">
      <c r="A64" s="2" t="str">
        <f ca="1">IFERROR(__xludf.DUMMYFUNCTION("""COMPUTED_VALUE"""),"")</f>
        <v/>
      </c>
      <c r="B64" s="2" t="str">
        <f ca="1">IFERROR(__xludf.DUMMYFUNCTION("""COMPUTED_VALUE"""),"Sweden")</f>
        <v>Sweden</v>
      </c>
      <c r="C64" s="2">
        <f ca="1">IFERROR(__xludf.DUMMYFUNCTION("""COMPUTED_VALUE"""),63)</f>
        <v>63</v>
      </c>
      <c r="D64" s="2">
        <f ca="1">IFERROR(__xludf.DUMMYFUNCTION("""COMPUTED_VALUE"""),16)</f>
        <v>16</v>
      </c>
      <c r="E64" s="2">
        <f ca="1">IFERROR(__xludf.DUMMYFUNCTION("""COMPUTED_VALUE"""),0)</f>
        <v>0</v>
      </c>
      <c r="F64" s="2">
        <f ca="1">IFERROR(__xludf.DUMMYFUNCTION("""COMPUTED_VALUE"""),0)</f>
        <v>0</v>
      </c>
      <c r="G64" s="2">
        <f ca="1">IFERROR(__xludf.DUMMYFUNCTION("""COMPUTED_VALUE"""),0)</f>
        <v>0</v>
      </c>
      <c r="H64" s="2">
        <f ca="1">IFERROR(__xludf.DUMMYFUNCTION("""COMPUTED_VALUE"""),0)</f>
        <v>0</v>
      </c>
      <c r="I64" s="2">
        <f ca="1">IFERROR(__xludf.DUMMYFUNCTION("""COMPUTED_VALUE"""),0)</f>
        <v>0</v>
      </c>
      <c r="J64" s="2">
        <f ca="1">IFERROR(__xludf.DUMMYFUNCTION("""COMPUTED_VALUE"""),0)</f>
        <v>0</v>
      </c>
      <c r="K64" s="2">
        <f ca="1">IFERROR(__xludf.DUMMYFUNCTION("""COMPUTED_VALUE"""),0)</f>
        <v>0</v>
      </c>
      <c r="L64" s="2">
        <f ca="1">IFERROR(__xludf.DUMMYFUNCTION("""COMPUTED_VALUE"""),0)</f>
        <v>0</v>
      </c>
      <c r="M64" s="2">
        <f ca="1">IFERROR(__xludf.DUMMYFUNCTION("""COMPUTED_VALUE"""),0)</f>
        <v>0</v>
      </c>
      <c r="N64" s="2">
        <f ca="1">IFERROR(__xludf.DUMMYFUNCTION("""COMPUTED_VALUE"""),0)</f>
        <v>0</v>
      </c>
      <c r="O64" s="2">
        <f ca="1">IFERROR(__xludf.DUMMYFUNCTION("""COMPUTED_VALUE"""),0)</f>
        <v>0</v>
      </c>
      <c r="P64" s="2">
        <f ca="1">IFERROR(__xludf.DUMMYFUNCTION("""COMPUTED_VALUE"""),0)</f>
        <v>0</v>
      </c>
      <c r="Q64" s="2">
        <f ca="1">IFERROR(__xludf.DUMMYFUNCTION("""COMPUTED_VALUE"""),0)</f>
        <v>0</v>
      </c>
      <c r="R64" s="2">
        <f ca="1">IFERROR(__xludf.DUMMYFUNCTION("""COMPUTED_VALUE"""),0)</f>
        <v>0</v>
      </c>
      <c r="S64" s="2">
        <f ca="1">IFERROR(__xludf.DUMMYFUNCTION("""COMPUTED_VALUE"""),0)</f>
        <v>0</v>
      </c>
      <c r="T64" s="2">
        <f ca="1">IFERROR(__xludf.DUMMYFUNCTION("""COMPUTED_VALUE"""),0)</f>
        <v>0</v>
      </c>
      <c r="U64" s="2">
        <f ca="1">IFERROR(__xludf.DUMMYFUNCTION("""COMPUTED_VALUE"""),0)</f>
        <v>0</v>
      </c>
      <c r="V64" s="2">
        <f ca="1">IFERROR(__xludf.DUMMYFUNCTION("""COMPUTED_VALUE"""),0)</f>
        <v>0</v>
      </c>
      <c r="W64" s="2">
        <f ca="1">IFERROR(__xludf.DUMMYFUNCTION("""COMPUTED_VALUE"""),0)</f>
        <v>0</v>
      </c>
      <c r="X64" s="2">
        <f ca="1">IFERROR(__xludf.DUMMYFUNCTION("""COMPUTED_VALUE"""),0)</f>
        <v>0</v>
      </c>
      <c r="Y64" s="2">
        <f ca="1">IFERROR(__xludf.DUMMYFUNCTION("""COMPUTED_VALUE"""),0)</f>
        <v>0</v>
      </c>
      <c r="Z64" s="2">
        <f ca="1">IFERROR(__xludf.DUMMYFUNCTION("""COMPUTED_VALUE"""),0)</f>
        <v>0</v>
      </c>
      <c r="AA64" s="2">
        <f ca="1">IFERROR(__xludf.DUMMYFUNCTION("""COMPUTED_VALUE"""),0)</f>
        <v>0</v>
      </c>
      <c r="AB64" s="2">
        <f ca="1">IFERROR(__xludf.DUMMYFUNCTION("""COMPUTED_VALUE"""),0)</f>
        <v>0</v>
      </c>
      <c r="AC64" s="2">
        <f ca="1">IFERROR(__xludf.DUMMYFUNCTION("""COMPUTED_VALUE"""),0)</f>
        <v>0</v>
      </c>
      <c r="AD64" s="2">
        <f ca="1">IFERROR(__xludf.DUMMYFUNCTION("""COMPUTED_VALUE"""),0)</f>
        <v>0</v>
      </c>
      <c r="AE64" s="2">
        <f ca="1">IFERROR(__xludf.DUMMYFUNCTION("""COMPUTED_VALUE"""),0)</f>
        <v>0</v>
      </c>
      <c r="AF64" s="2">
        <f ca="1">IFERROR(__xludf.DUMMYFUNCTION("""COMPUTED_VALUE"""),0)</f>
        <v>0</v>
      </c>
      <c r="AG64" s="2">
        <f ca="1">IFERROR(__xludf.DUMMYFUNCTION("""COMPUTED_VALUE"""),0)</f>
        <v>0</v>
      </c>
      <c r="AH64" s="2">
        <f ca="1">IFERROR(__xludf.DUMMYFUNCTION("""COMPUTED_VALUE"""),0)</f>
        <v>0</v>
      </c>
      <c r="AI64" s="2">
        <f ca="1">IFERROR(__xludf.DUMMYFUNCTION("""COMPUTED_VALUE"""),0)</f>
        <v>0</v>
      </c>
      <c r="AJ64" s="2">
        <f ca="1">IFERROR(__xludf.DUMMYFUNCTION("""COMPUTED_VALUE"""),0)</f>
        <v>0</v>
      </c>
      <c r="AK64" s="2">
        <f ca="1">IFERROR(__xludf.DUMMYFUNCTION("""COMPUTED_VALUE"""),0)</f>
        <v>0</v>
      </c>
      <c r="AL64" s="2">
        <f ca="1">IFERROR(__xludf.DUMMYFUNCTION("""COMPUTED_VALUE"""),0)</f>
        <v>0</v>
      </c>
      <c r="AM64" s="2">
        <f ca="1">IFERROR(__xludf.DUMMYFUNCTION("""COMPUTED_VALUE"""),0)</f>
        <v>0</v>
      </c>
      <c r="AN64" s="2">
        <f ca="1">IFERROR(__xludf.DUMMYFUNCTION("""COMPUTED_VALUE"""),0)</f>
        <v>0</v>
      </c>
      <c r="AO64" s="2">
        <f ca="1">IFERROR(__xludf.DUMMYFUNCTION("""COMPUTED_VALUE"""),0)</f>
        <v>0</v>
      </c>
      <c r="AP64" s="2">
        <f ca="1">IFERROR(__xludf.DUMMYFUNCTION("""COMPUTED_VALUE"""),0)</f>
        <v>0</v>
      </c>
      <c r="AQ64" s="2">
        <f ca="1">IFERROR(__xludf.DUMMYFUNCTION("""COMPUTED_VALUE"""),0)</f>
        <v>0</v>
      </c>
      <c r="AR64" s="2">
        <f ca="1">IFERROR(__xludf.DUMMYFUNCTION("""COMPUTED_VALUE"""),0)</f>
        <v>0</v>
      </c>
      <c r="AS64" s="2">
        <f ca="1">IFERROR(__xludf.DUMMYFUNCTION("""COMPUTED_VALUE"""),0)</f>
        <v>0</v>
      </c>
      <c r="AT64" s="2">
        <f ca="1">IFERROR(__xludf.DUMMYFUNCTION("""COMPUTED_VALUE"""),0)</f>
        <v>0</v>
      </c>
      <c r="AU64" s="2">
        <f ca="1">IFERROR(__xludf.DUMMYFUNCTION("""COMPUTED_VALUE"""),0)</f>
        <v>0</v>
      </c>
    </row>
    <row r="65" spans="1:47" ht="12.5" x14ac:dyDescent="0.25">
      <c r="A65" s="2" t="str">
        <f ca="1">IFERROR(__xludf.DUMMYFUNCTION("""COMPUTED_VALUE"""),"Santa Clara, CA")</f>
        <v>Santa Clara, CA</v>
      </c>
      <c r="B65" s="2" t="str">
        <f ca="1">IFERROR(__xludf.DUMMYFUNCTION("""COMPUTED_VALUE"""),"US")</f>
        <v>US</v>
      </c>
      <c r="C65" s="2">
        <f ca="1">IFERROR(__xludf.DUMMYFUNCTION("""COMPUTED_VALUE"""),37.3541)</f>
        <v>37.354100000000003</v>
      </c>
      <c r="D65" s="2">
        <f ca="1">IFERROR(__xludf.DUMMYFUNCTION("""COMPUTED_VALUE"""),-121.9552)</f>
        <v>-121.9552</v>
      </c>
      <c r="E65" s="2">
        <f ca="1">IFERROR(__xludf.DUMMYFUNCTION("""COMPUTED_VALUE"""),0)</f>
        <v>0</v>
      </c>
      <c r="F65" s="2">
        <f ca="1">IFERROR(__xludf.DUMMYFUNCTION("""COMPUTED_VALUE"""),0)</f>
        <v>0</v>
      </c>
      <c r="G65" s="2">
        <f ca="1">IFERROR(__xludf.DUMMYFUNCTION("""COMPUTED_VALUE"""),0)</f>
        <v>0</v>
      </c>
      <c r="H65" s="2">
        <f ca="1">IFERROR(__xludf.DUMMYFUNCTION("""COMPUTED_VALUE"""),0)</f>
        <v>0</v>
      </c>
      <c r="I65" s="2">
        <f ca="1">IFERROR(__xludf.DUMMYFUNCTION("""COMPUTED_VALUE"""),0)</f>
        <v>0</v>
      </c>
      <c r="J65" s="2">
        <f ca="1">IFERROR(__xludf.DUMMYFUNCTION("""COMPUTED_VALUE"""),0)</f>
        <v>0</v>
      </c>
      <c r="K65" s="2">
        <f ca="1">IFERROR(__xludf.DUMMYFUNCTION("""COMPUTED_VALUE"""),0)</f>
        <v>0</v>
      </c>
      <c r="L65" s="2">
        <f ca="1">IFERROR(__xludf.DUMMYFUNCTION("""COMPUTED_VALUE"""),0)</f>
        <v>0</v>
      </c>
      <c r="M65" s="2">
        <f ca="1">IFERROR(__xludf.DUMMYFUNCTION("""COMPUTED_VALUE"""),0)</f>
        <v>0</v>
      </c>
      <c r="N65" s="2">
        <f ca="1">IFERROR(__xludf.DUMMYFUNCTION("""COMPUTED_VALUE"""),0)</f>
        <v>0</v>
      </c>
      <c r="O65" s="2">
        <f ca="1">IFERROR(__xludf.DUMMYFUNCTION("""COMPUTED_VALUE"""),0)</f>
        <v>0</v>
      </c>
      <c r="P65" s="2">
        <f ca="1">IFERROR(__xludf.DUMMYFUNCTION("""COMPUTED_VALUE"""),0)</f>
        <v>0</v>
      </c>
      <c r="Q65" s="2">
        <f ca="1">IFERROR(__xludf.DUMMYFUNCTION("""COMPUTED_VALUE"""),0)</f>
        <v>0</v>
      </c>
      <c r="R65" s="2">
        <f ca="1">IFERROR(__xludf.DUMMYFUNCTION("""COMPUTED_VALUE"""),0)</f>
        <v>0</v>
      </c>
      <c r="S65" s="2">
        <f ca="1">IFERROR(__xludf.DUMMYFUNCTION("""COMPUTED_VALUE"""),0)</f>
        <v>0</v>
      </c>
      <c r="T65" s="2">
        <f ca="1">IFERROR(__xludf.DUMMYFUNCTION("""COMPUTED_VALUE"""),0)</f>
        <v>0</v>
      </c>
      <c r="U65" s="2">
        <f ca="1">IFERROR(__xludf.DUMMYFUNCTION("""COMPUTED_VALUE"""),0)</f>
        <v>0</v>
      </c>
      <c r="V65" s="2">
        <f ca="1">IFERROR(__xludf.DUMMYFUNCTION("""COMPUTED_VALUE"""),0)</f>
        <v>0</v>
      </c>
      <c r="W65" s="2">
        <f ca="1">IFERROR(__xludf.DUMMYFUNCTION("""COMPUTED_VALUE"""),0)</f>
        <v>0</v>
      </c>
      <c r="X65" s="2">
        <f ca="1">IFERROR(__xludf.DUMMYFUNCTION("""COMPUTED_VALUE"""),0)</f>
        <v>0</v>
      </c>
      <c r="Y65" s="2">
        <f ca="1">IFERROR(__xludf.DUMMYFUNCTION("""COMPUTED_VALUE"""),0)</f>
        <v>0</v>
      </c>
      <c r="Z65" s="2">
        <f ca="1">IFERROR(__xludf.DUMMYFUNCTION("""COMPUTED_VALUE"""),0)</f>
        <v>0</v>
      </c>
      <c r="AA65" s="2">
        <f ca="1">IFERROR(__xludf.DUMMYFUNCTION("""COMPUTED_VALUE"""),0)</f>
        <v>0</v>
      </c>
      <c r="AB65" s="2">
        <f ca="1">IFERROR(__xludf.DUMMYFUNCTION("""COMPUTED_VALUE"""),0)</f>
        <v>0</v>
      </c>
      <c r="AC65" s="2">
        <f ca="1">IFERROR(__xludf.DUMMYFUNCTION("""COMPUTED_VALUE"""),0)</f>
        <v>0</v>
      </c>
      <c r="AD65" s="2">
        <f ca="1">IFERROR(__xludf.DUMMYFUNCTION("""COMPUTED_VALUE"""),0)</f>
        <v>0</v>
      </c>
      <c r="AE65" s="2">
        <f ca="1">IFERROR(__xludf.DUMMYFUNCTION("""COMPUTED_VALUE"""),0)</f>
        <v>0</v>
      </c>
      <c r="AF65" s="2">
        <f ca="1">IFERROR(__xludf.DUMMYFUNCTION("""COMPUTED_VALUE"""),0)</f>
        <v>0</v>
      </c>
      <c r="AG65" s="2">
        <f ca="1">IFERROR(__xludf.DUMMYFUNCTION("""COMPUTED_VALUE"""),0)</f>
        <v>0</v>
      </c>
      <c r="AH65" s="2">
        <f ca="1">IFERROR(__xludf.DUMMYFUNCTION("""COMPUTED_VALUE"""),0)</f>
        <v>0</v>
      </c>
      <c r="AI65" s="2">
        <f ca="1">IFERROR(__xludf.DUMMYFUNCTION("""COMPUTED_VALUE"""),1)</f>
        <v>1</v>
      </c>
      <c r="AJ65" s="2">
        <f ca="1">IFERROR(__xludf.DUMMYFUNCTION("""COMPUTED_VALUE"""),1)</f>
        <v>1</v>
      </c>
      <c r="AK65" s="2">
        <f ca="1">IFERROR(__xludf.DUMMYFUNCTION("""COMPUTED_VALUE"""),1)</f>
        <v>1</v>
      </c>
      <c r="AL65" s="2">
        <f ca="1">IFERROR(__xludf.DUMMYFUNCTION("""COMPUTED_VALUE"""),1)</f>
        <v>1</v>
      </c>
      <c r="AM65" s="2">
        <f ca="1">IFERROR(__xludf.DUMMYFUNCTION("""COMPUTED_VALUE"""),1)</f>
        <v>1</v>
      </c>
      <c r="AN65" s="2">
        <f ca="1">IFERROR(__xludf.DUMMYFUNCTION("""COMPUTED_VALUE"""),1)</f>
        <v>1</v>
      </c>
      <c r="AO65" s="2">
        <f ca="1">IFERROR(__xludf.DUMMYFUNCTION("""COMPUTED_VALUE"""),1)</f>
        <v>1</v>
      </c>
      <c r="AP65" s="2">
        <f ca="1">IFERROR(__xludf.DUMMYFUNCTION("""COMPUTED_VALUE"""),1)</f>
        <v>1</v>
      </c>
      <c r="AQ65" s="2">
        <f ca="1">IFERROR(__xludf.DUMMYFUNCTION("""COMPUTED_VALUE"""),1)</f>
        <v>1</v>
      </c>
      <c r="AR65" s="2">
        <f ca="1">IFERROR(__xludf.DUMMYFUNCTION("""COMPUTED_VALUE"""),1)</f>
        <v>1</v>
      </c>
      <c r="AS65" s="2">
        <f ca="1">IFERROR(__xludf.DUMMYFUNCTION("""COMPUTED_VALUE"""),1)</f>
        <v>1</v>
      </c>
      <c r="AT65" s="2">
        <f ca="1">IFERROR(__xludf.DUMMYFUNCTION("""COMPUTED_VALUE"""),1)</f>
        <v>1</v>
      </c>
      <c r="AU65" s="2">
        <f ca="1">IFERROR(__xludf.DUMMYFUNCTION("""COMPUTED_VALUE"""),1)</f>
        <v>1</v>
      </c>
    </row>
    <row r="66" spans="1:47" ht="12.5" x14ac:dyDescent="0.25">
      <c r="A66" s="2" t="str">
        <f ca="1">IFERROR(__xludf.DUMMYFUNCTION("""COMPUTED_VALUE"""),"")</f>
        <v/>
      </c>
      <c r="B66" s="2" t="str">
        <f ca="1">IFERROR(__xludf.DUMMYFUNCTION("""COMPUTED_VALUE"""),"Spain")</f>
        <v>Spain</v>
      </c>
      <c r="C66" s="2">
        <f ca="1">IFERROR(__xludf.DUMMYFUNCTION("""COMPUTED_VALUE"""),40)</f>
        <v>40</v>
      </c>
      <c r="D66" s="2">
        <f ca="1">IFERROR(__xludf.DUMMYFUNCTION("""COMPUTED_VALUE"""),-4)</f>
        <v>-4</v>
      </c>
      <c r="E66" s="2">
        <f ca="1">IFERROR(__xludf.DUMMYFUNCTION("""COMPUTED_VALUE"""),0)</f>
        <v>0</v>
      </c>
      <c r="F66" s="2">
        <f ca="1">IFERROR(__xludf.DUMMYFUNCTION("""COMPUTED_VALUE"""),0)</f>
        <v>0</v>
      </c>
      <c r="G66" s="2">
        <f ca="1">IFERROR(__xludf.DUMMYFUNCTION("""COMPUTED_VALUE"""),0)</f>
        <v>0</v>
      </c>
      <c r="H66" s="2">
        <f ca="1">IFERROR(__xludf.DUMMYFUNCTION("""COMPUTED_VALUE"""),0)</f>
        <v>0</v>
      </c>
      <c r="I66" s="2">
        <f ca="1">IFERROR(__xludf.DUMMYFUNCTION("""COMPUTED_VALUE"""),0)</f>
        <v>0</v>
      </c>
      <c r="J66" s="2">
        <f ca="1">IFERROR(__xludf.DUMMYFUNCTION("""COMPUTED_VALUE"""),0)</f>
        <v>0</v>
      </c>
      <c r="K66" s="2">
        <f ca="1">IFERROR(__xludf.DUMMYFUNCTION("""COMPUTED_VALUE"""),0)</f>
        <v>0</v>
      </c>
      <c r="L66" s="2">
        <f ca="1">IFERROR(__xludf.DUMMYFUNCTION("""COMPUTED_VALUE"""),0)</f>
        <v>0</v>
      </c>
      <c r="M66" s="2">
        <f ca="1">IFERROR(__xludf.DUMMYFUNCTION("""COMPUTED_VALUE"""),0)</f>
        <v>0</v>
      </c>
      <c r="N66" s="2">
        <f ca="1">IFERROR(__xludf.DUMMYFUNCTION("""COMPUTED_VALUE"""),0)</f>
        <v>0</v>
      </c>
      <c r="O66" s="2">
        <f ca="1">IFERROR(__xludf.DUMMYFUNCTION("""COMPUTED_VALUE"""),0)</f>
        <v>0</v>
      </c>
      <c r="P66" s="2">
        <f ca="1">IFERROR(__xludf.DUMMYFUNCTION("""COMPUTED_VALUE"""),0)</f>
        <v>0</v>
      </c>
      <c r="Q66" s="2">
        <f ca="1">IFERROR(__xludf.DUMMYFUNCTION("""COMPUTED_VALUE"""),0)</f>
        <v>0</v>
      </c>
      <c r="R66" s="2">
        <f ca="1">IFERROR(__xludf.DUMMYFUNCTION("""COMPUTED_VALUE"""),0)</f>
        <v>0</v>
      </c>
      <c r="S66" s="2">
        <f ca="1">IFERROR(__xludf.DUMMYFUNCTION("""COMPUTED_VALUE"""),0)</f>
        <v>0</v>
      </c>
      <c r="T66" s="2">
        <f ca="1">IFERROR(__xludf.DUMMYFUNCTION("""COMPUTED_VALUE"""),0)</f>
        <v>0</v>
      </c>
      <c r="U66" s="2">
        <f ca="1">IFERROR(__xludf.DUMMYFUNCTION("""COMPUTED_VALUE"""),0)</f>
        <v>0</v>
      </c>
      <c r="V66" s="2">
        <f ca="1">IFERROR(__xludf.DUMMYFUNCTION("""COMPUTED_VALUE"""),0)</f>
        <v>0</v>
      </c>
      <c r="W66" s="2">
        <f ca="1">IFERROR(__xludf.DUMMYFUNCTION("""COMPUTED_VALUE"""),0)</f>
        <v>0</v>
      </c>
      <c r="X66" s="2">
        <f ca="1">IFERROR(__xludf.DUMMYFUNCTION("""COMPUTED_VALUE"""),0)</f>
        <v>0</v>
      </c>
      <c r="Y66" s="2">
        <f ca="1">IFERROR(__xludf.DUMMYFUNCTION("""COMPUTED_VALUE"""),0)</f>
        <v>0</v>
      </c>
      <c r="Z66" s="2">
        <f ca="1">IFERROR(__xludf.DUMMYFUNCTION("""COMPUTED_VALUE"""),0)</f>
        <v>0</v>
      </c>
      <c r="AA66" s="2">
        <f ca="1">IFERROR(__xludf.DUMMYFUNCTION("""COMPUTED_VALUE"""),0)</f>
        <v>0</v>
      </c>
      <c r="AB66" s="2">
        <f ca="1">IFERROR(__xludf.DUMMYFUNCTION("""COMPUTED_VALUE"""),0)</f>
        <v>0</v>
      </c>
      <c r="AC66" s="2">
        <f ca="1">IFERROR(__xludf.DUMMYFUNCTION("""COMPUTED_VALUE"""),2)</f>
        <v>2</v>
      </c>
      <c r="AD66" s="2">
        <f ca="1">IFERROR(__xludf.DUMMYFUNCTION("""COMPUTED_VALUE"""),2)</f>
        <v>2</v>
      </c>
      <c r="AE66" s="2">
        <f ca="1">IFERROR(__xludf.DUMMYFUNCTION("""COMPUTED_VALUE"""),2)</f>
        <v>2</v>
      </c>
      <c r="AF66" s="2">
        <f ca="1">IFERROR(__xludf.DUMMYFUNCTION("""COMPUTED_VALUE"""),2)</f>
        <v>2</v>
      </c>
      <c r="AG66" s="2">
        <f ca="1">IFERROR(__xludf.DUMMYFUNCTION("""COMPUTED_VALUE"""),2)</f>
        <v>2</v>
      </c>
      <c r="AH66" s="2">
        <f ca="1">IFERROR(__xludf.DUMMYFUNCTION("""COMPUTED_VALUE"""),2)</f>
        <v>2</v>
      </c>
      <c r="AI66" s="2">
        <f ca="1">IFERROR(__xludf.DUMMYFUNCTION("""COMPUTED_VALUE"""),2)</f>
        <v>2</v>
      </c>
      <c r="AJ66" s="2">
        <f ca="1">IFERROR(__xludf.DUMMYFUNCTION("""COMPUTED_VALUE"""),2)</f>
        <v>2</v>
      </c>
      <c r="AK66" s="2">
        <f ca="1">IFERROR(__xludf.DUMMYFUNCTION("""COMPUTED_VALUE"""),2)</f>
        <v>2</v>
      </c>
      <c r="AL66" s="2">
        <f ca="1">IFERROR(__xludf.DUMMYFUNCTION("""COMPUTED_VALUE"""),2)</f>
        <v>2</v>
      </c>
      <c r="AM66" s="2">
        <f ca="1">IFERROR(__xludf.DUMMYFUNCTION("""COMPUTED_VALUE"""),2)</f>
        <v>2</v>
      </c>
      <c r="AN66" s="2">
        <f ca="1">IFERROR(__xludf.DUMMYFUNCTION("""COMPUTED_VALUE"""),2)</f>
        <v>2</v>
      </c>
      <c r="AO66" s="2">
        <f ca="1">IFERROR(__xludf.DUMMYFUNCTION("""COMPUTED_VALUE"""),2)</f>
        <v>2</v>
      </c>
      <c r="AP66" s="2">
        <f ca="1">IFERROR(__xludf.DUMMYFUNCTION("""COMPUTED_VALUE"""),2)</f>
        <v>2</v>
      </c>
      <c r="AQ66" s="2">
        <f ca="1">IFERROR(__xludf.DUMMYFUNCTION("""COMPUTED_VALUE"""),2)</f>
        <v>2</v>
      </c>
      <c r="AR66" s="2">
        <f ca="1">IFERROR(__xludf.DUMMYFUNCTION("""COMPUTED_VALUE"""),2)</f>
        <v>2</v>
      </c>
      <c r="AS66" s="2">
        <f ca="1">IFERROR(__xludf.DUMMYFUNCTION("""COMPUTED_VALUE"""),2)</f>
        <v>2</v>
      </c>
      <c r="AT66" s="2">
        <f ca="1">IFERROR(__xludf.DUMMYFUNCTION("""COMPUTED_VALUE"""),2)</f>
        <v>2</v>
      </c>
      <c r="AU66" s="2">
        <f ca="1">IFERROR(__xludf.DUMMYFUNCTION("""COMPUTED_VALUE"""),2)</f>
        <v>2</v>
      </c>
    </row>
    <row r="67" spans="1:47" ht="12.5" x14ac:dyDescent="0.25">
      <c r="A67" s="2" t="str">
        <f ca="1">IFERROR(__xludf.DUMMYFUNCTION("""COMPUTED_VALUE"""),"South Australia")</f>
        <v>South Australia</v>
      </c>
      <c r="B67" s="2" t="str">
        <f ca="1">IFERROR(__xludf.DUMMYFUNCTION("""COMPUTED_VALUE"""),"Australia")</f>
        <v>Australia</v>
      </c>
      <c r="C67" s="2">
        <f ca="1">IFERROR(__xludf.DUMMYFUNCTION("""COMPUTED_VALUE"""),-34.9285)</f>
        <v>-34.9285</v>
      </c>
      <c r="D67" s="2">
        <f ca="1">IFERROR(__xludf.DUMMYFUNCTION("""COMPUTED_VALUE"""),138.6007)</f>
        <v>138.60069999999999</v>
      </c>
      <c r="E67" s="2">
        <f ca="1">IFERROR(__xludf.DUMMYFUNCTION("""COMPUTED_VALUE"""),0)</f>
        <v>0</v>
      </c>
      <c r="F67" s="2">
        <f ca="1">IFERROR(__xludf.DUMMYFUNCTION("""COMPUTED_VALUE"""),0)</f>
        <v>0</v>
      </c>
      <c r="G67" s="2">
        <f ca="1">IFERROR(__xludf.DUMMYFUNCTION("""COMPUTED_VALUE"""),0)</f>
        <v>0</v>
      </c>
      <c r="H67" s="2">
        <f ca="1">IFERROR(__xludf.DUMMYFUNCTION("""COMPUTED_VALUE"""),0)</f>
        <v>0</v>
      </c>
      <c r="I67" s="2">
        <f ca="1">IFERROR(__xludf.DUMMYFUNCTION("""COMPUTED_VALUE"""),0)</f>
        <v>0</v>
      </c>
      <c r="J67" s="2">
        <f ca="1">IFERROR(__xludf.DUMMYFUNCTION("""COMPUTED_VALUE"""),0)</f>
        <v>0</v>
      </c>
      <c r="K67" s="2">
        <f ca="1">IFERROR(__xludf.DUMMYFUNCTION("""COMPUTED_VALUE"""),0)</f>
        <v>0</v>
      </c>
      <c r="L67" s="2">
        <f ca="1">IFERROR(__xludf.DUMMYFUNCTION("""COMPUTED_VALUE"""),0)</f>
        <v>0</v>
      </c>
      <c r="M67" s="2">
        <f ca="1">IFERROR(__xludf.DUMMYFUNCTION("""COMPUTED_VALUE"""),0)</f>
        <v>0</v>
      </c>
      <c r="N67" s="2">
        <f ca="1">IFERROR(__xludf.DUMMYFUNCTION("""COMPUTED_VALUE"""),0)</f>
        <v>0</v>
      </c>
      <c r="O67" s="2">
        <f ca="1">IFERROR(__xludf.DUMMYFUNCTION("""COMPUTED_VALUE"""),0)</f>
        <v>0</v>
      </c>
      <c r="P67" s="2">
        <f ca="1">IFERROR(__xludf.DUMMYFUNCTION("""COMPUTED_VALUE"""),0)</f>
        <v>0</v>
      </c>
      <c r="Q67" s="2">
        <f ca="1">IFERROR(__xludf.DUMMYFUNCTION("""COMPUTED_VALUE"""),0)</f>
        <v>0</v>
      </c>
      <c r="R67" s="2">
        <f ca="1">IFERROR(__xludf.DUMMYFUNCTION("""COMPUTED_VALUE"""),0)</f>
        <v>0</v>
      </c>
      <c r="S67" s="2">
        <f ca="1">IFERROR(__xludf.DUMMYFUNCTION("""COMPUTED_VALUE"""),0)</f>
        <v>0</v>
      </c>
      <c r="T67" s="2">
        <f ca="1">IFERROR(__xludf.DUMMYFUNCTION("""COMPUTED_VALUE"""),0)</f>
        <v>0</v>
      </c>
      <c r="U67" s="2">
        <f ca="1">IFERROR(__xludf.DUMMYFUNCTION("""COMPUTED_VALUE"""),0)</f>
        <v>0</v>
      </c>
      <c r="V67" s="2">
        <f ca="1">IFERROR(__xludf.DUMMYFUNCTION("""COMPUTED_VALUE"""),0)</f>
        <v>0</v>
      </c>
      <c r="W67" s="2">
        <f ca="1">IFERROR(__xludf.DUMMYFUNCTION("""COMPUTED_VALUE"""),0)</f>
        <v>0</v>
      </c>
      <c r="X67" s="2">
        <f ca="1">IFERROR(__xludf.DUMMYFUNCTION("""COMPUTED_VALUE"""),0)</f>
        <v>0</v>
      </c>
      <c r="Y67" s="2">
        <f ca="1">IFERROR(__xludf.DUMMYFUNCTION("""COMPUTED_VALUE"""),0)</f>
        <v>0</v>
      </c>
      <c r="Z67" s="2">
        <f ca="1">IFERROR(__xludf.DUMMYFUNCTION("""COMPUTED_VALUE"""),0)</f>
        <v>0</v>
      </c>
      <c r="AA67" s="2">
        <f ca="1">IFERROR(__xludf.DUMMYFUNCTION("""COMPUTED_VALUE"""),0)</f>
        <v>0</v>
      </c>
      <c r="AB67" s="2">
        <f ca="1">IFERROR(__xludf.DUMMYFUNCTION("""COMPUTED_VALUE"""),0)</f>
        <v>0</v>
      </c>
      <c r="AC67" s="2">
        <f ca="1">IFERROR(__xludf.DUMMYFUNCTION("""COMPUTED_VALUE"""),0)</f>
        <v>0</v>
      </c>
      <c r="AD67" s="2">
        <f ca="1">IFERROR(__xludf.DUMMYFUNCTION("""COMPUTED_VALUE"""),0)</f>
        <v>0</v>
      </c>
      <c r="AE67" s="2">
        <f ca="1">IFERROR(__xludf.DUMMYFUNCTION("""COMPUTED_VALUE"""),2)</f>
        <v>2</v>
      </c>
      <c r="AF67" s="2">
        <f ca="1">IFERROR(__xludf.DUMMYFUNCTION("""COMPUTED_VALUE"""),2)</f>
        <v>2</v>
      </c>
      <c r="AG67" s="2">
        <f ca="1">IFERROR(__xludf.DUMMYFUNCTION("""COMPUTED_VALUE"""),2)</f>
        <v>2</v>
      </c>
      <c r="AH67" s="2">
        <f ca="1">IFERROR(__xludf.DUMMYFUNCTION("""COMPUTED_VALUE"""),2)</f>
        <v>2</v>
      </c>
      <c r="AI67" s="2">
        <f ca="1">IFERROR(__xludf.DUMMYFUNCTION("""COMPUTED_VALUE"""),2)</f>
        <v>2</v>
      </c>
      <c r="AJ67" s="2">
        <f ca="1">IFERROR(__xludf.DUMMYFUNCTION("""COMPUTED_VALUE"""),2)</f>
        <v>2</v>
      </c>
      <c r="AK67" s="2">
        <f ca="1">IFERROR(__xludf.DUMMYFUNCTION("""COMPUTED_VALUE"""),2)</f>
        <v>2</v>
      </c>
      <c r="AL67" s="2">
        <f ca="1">IFERROR(__xludf.DUMMYFUNCTION("""COMPUTED_VALUE"""),2)</f>
        <v>2</v>
      </c>
      <c r="AM67" s="2">
        <f ca="1">IFERROR(__xludf.DUMMYFUNCTION("""COMPUTED_VALUE"""),2)</f>
        <v>2</v>
      </c>
      <c r="AN67" s="2">
        <f ca="1">IFERROR(__xludf.DUMMYFUNCTION("""COMPUTED_VALUE"""),2)</f>
        <v>2</v>
      </c>
      <c r="AO67" s="2">
        <f ca="1">IFERROR(__xludf.DUMMYFUNCTION("""COMPUTED_VALUE"""),2)</f>
        <v>2</v>
      </c>
      <c r="AP67" s="2">
        <f ca="1">IFERROR(__xludf.DUMMYFUNCTION("""COMPUTED_VALUE"""),2)</f>
        <v>2</v>
      </c>
      <c r="AQ67" s="2">
        <f ca="1">IFERROR(__xludf.DUMMYFUNCTION("""COMPUTED_VALUE"""),2)</f>
        <v>2</v>
      </c>
      <c r="AR67" s="2">
        <f ca="1">IFERROR(__xludf.DUMMYFUNCTION("""COMPUTED_VALUE"""),2)</f>
        <v>2</v>
      </c>
      <c r="AS67" s="2">
        <f ca="1">IFERROR(__xludf.DUMMYFUNCTION("""COMPUTED_VALUE"""),2)</f>
        <v>2</v>
      </c>
      <c r="AT67" s="2">
        <f ca="1">IFERROR(__xludf.DUMMYFUNCTION("""COMPUTED_VALUE"""),2)</f>
        <v>2</v>
      </c>
      <c r="AU67" s="2">
        <f ca="1">IFERROR(__xludf.DUMMYFUNCTION("""COMPUTED_VALUE"""),2)</f>
        <v>2</v>
      </c>
    </row>
    <row r="68" spans="1:47" ht="12.5" x14ac:dyDescent="0.25">
      <c r="A68" s="2" t="str">
        <f ca="1">IFERROR(__xludf.DUMMYFUNCTION("""COMPUTED_VALUE"""),"Boston, MA")</f>
        <v>Boston, MA</v>
      </c>
      <c r="B68" s="2" t="str">
        <f ca="1">IFERROR(__xludf.DUMMYFUNCTION("""COMPUTED_VALUE"""),"US")</f>
        <v>US</v>
      </c>
      <c r="C68" s="2">
        <f ca="1">IFERROR(__xludf.DUMMYFUNCTION("""COMPUTED_VALUE"""),42.3601)</f>
        <v>42.360100000000003</v>
      </c>
      <c r="D68" s="2">
        <f ca="1">IFERROR(__xludf.DUMMYFUNCTION("""COMPUTED_VALUE"""),-71.0589)</f>
        <v>-71.058899999999994</v>
      </c>
      <c r="E68" s="2">
        <f ca="1">IFERROR(__xludf.DUMMYFUNCTION("""COMPUTED_VALUE"""),0)</f>
        <v>0</v>
      </c>
      <c r="F68" s="2">
        <f ca="1">IFERROR(__xludf.DUMMYFUNCTION("""COMPUTED_VALUE"""),0)</f>
        <v>0</v>
      </c>
      <c r="G68" s="2">
        <f ca="1">IFERROR(__xludf.DUMMYFUNCTION("""COMPUTED_VALUE"""),0)</f>
        <v>0</v>
      </c>
      <c r="H68" s="2">
        <f ca="1">IFERROR(__xludf.DUMMYFUNCTION("""COMPUTED_VALUE"""),0)</f>
        <v>0</v>
      </c>
      <c r="I68" s="2">
        <f ca="1">IFERROR(__xludf.DUMMYFUNCTION("""COMPUTED_VALUE"""),0)</f>
        <v>0</v>
      </c>
      <c r="J68" s="2">
        <f ca="1">IFERROR(__xludf.DUMMYFUNCTION("""COMPUTED_VALUE"""),0)</f>
        <v>0</v>
      </c>
      <c r="K68" s="2">
        <f ca="1">IFERROR(__xludf.DUMMYFUNCTION("""COMPUTED_VALUE"""),0)</f>
        <v>0</v>
      </c>
      <c r="L68" s="2">
        <f ca="1">IFERROR(__xludf.DUMMYFUNCTION("""COMPUTED_VALUE"""),0)</f>
        <v>0</v>
      </c>
      <c r="M68" s="2">
        <f ca="1">IFERROR(__xludf.DUMMYFUNCTION("""COMPUTED_VALUE"""),0)</f>
        <v>0</v>
      </c>
      <c r="N68" s="2">
        <f ca="1">IFERROR(__xludf.DUMMYFUNCTION("""COMPUTED_VALUE"""),0)</f>
        <v>0</v>
      </c>
      <c r="O68" s="2">
        <f ca="1">IFERROR(__xludf.DUMMYFUNCTION("""COMPUTED_VALUE"""),0)</f>
        <v>0</v>
      </c>
      <c r="P68" s="2">
        <f ca="1">IFERROR(__xludf.DUMMYFUNCTION("""COMPUTED_VALUE"""),0)</f>
        <v>0</v>
      </c>
      <c r="Q68" s="2">
        <f ca="1">IFERROR(__xludf.DUMMYFUNCTION("""COMPUTED_VALUE"""),0)</f>
        <v>0</v>
      </c>
      <c r="R68" s="2">
        <f ca="1">IFERROR(__xludf.DUMMYFUNCTION("""COMPUTED_VALUE"""),0)</f>
        <v>0</v>
      </c>
      <c r="S68" s="2">
        <f ca="1">IFERROR(__xludf.DUMMYFUNCTION("""COMPUTED_VALUE"""),0)</f>
        <v>0</v>
      </c>
      <c r="T68" s="2">
        <f ca="1">IFERROR(__xludf.DUMMYFUNCTION("""COMPUTED_VALUE"""),0)</f>
        <v>0</v>
      </c>
      <c r="U68" s="2">
        <f ca="1">IFERROR(__xludf.DUMMYFUNCTION("""COMPUTED_VALUE"""),0)</f>
        <v>0</v>
      </c>
      <c r="V68" s="2">
        <f ca="1">IFERROR(__xludf.DUMMYFUNCTION("""COMPUTED_VALUE"""),0)</f>
        <v>0</v>
      </c>
      <c r="W68" s="2">
        <f ca="1">IFERROR(__xludf.DUMMYFUNCTION("""COMPUTED_VALUE"""),0)</f>
        <v>0</v>
      </c>
      <c r="X68" s="2">
        <f ca="1">IFERROR(__xludf.DUMMYFUNCTION("""COMPUTED_VALUE"""),0)</f>
        <v>0</v>
      </c>
      <c r="Y68" s="2">
        <f ca="1">IFERROR(__xludf.DUMMYFUNCTION("""COMPUTED_VALUE"""),0)</f>
        <v>0</v>
      </c>
      <c r="Z68" s="2">
        <f ca="1">IFERROR(__xludf.DUMMYFUNCTION("""COMPUTED_VALUE"""),0)</f>
        <v>0</v>
      </c>
      <c r="AA68" s="2">
        <f ca="1">IFERROR(__xludf.DUMMYFUNCTION("""COMPUTED_VALUE"""),0)</f>
        <v>0</v>
      </c>
      <c r="AB68" s="2">
        <f ca="1">IFERROR(__xludf.DUMMYFUNCTION("""COMPUTED_VALUE"""),0)</f>
        <v>0</v>
      </c>
      <c r="AC68" s="2">
        <f ca="1">IFERROR(__xludf.DUMMYFUNCTION("""COMPUTED_VALUE"""),0)</f>
        <v>0</v>
      </c>
      <c r="AD68" s="2">
        <f ca="1">IFERROR(__xludf.DUMMYFUNCTION("""COMPUTED_VALUE"""),0)</f>
        <v>0</v>
      </c>
      <c r="AE68" s="2">
        <f ca="1">IFERROR(__xludf.DUMMYFUNCTION("""COMPUTED_VALUE"""),0)</f>
        <v>0</v>
      </c>
      <c r="AF68" s="2">
        <f ca="1">IFERROR(__xludf.DUMMYFUNCTION("""COMPUTED_VALUE"""),0)</f>
        <v>0</v>
      </c>
      <c r="AG68" s="2">
        <f ca="1">IFERROR(__xludf.DUMMYFUNCTION("""COMPUTED_VALUE"""),0)</f>
        <v>0</v>
      </c>
      <c r="AH68" s="2">
        <f ca="1">IFERROR(__xludf.DUMMYFUNCTION("""COMPUTED_VALUE"""),0)</f>
        <v>0</v>
      </c>
      <c r="AI68" s="2">
        <f ca="1">IFERROR(__xludf.DUMMYFUNCTION("""COMPUTED_VALUE"""),0)</f>
        <v>0</v>
      </c>
      <c r="AJ68" s="2">
        <f ca="1">IFERROR(__xludf.DUMMYFUNCTION("""COMPUTED_VALUE"""),0)</f>
        <v>0</v>
      </c>
      <c r="AK68" s="2">
        <f ca="1">IFERROR(__xludf.DUMMYFUNCTION("""COMPUTED_VALUE"""),0)</f>
        <v>0</v>
      </c>
      <c r="AL68" s="2">
        <f ca="1">IFERROR(__xludf.DUMMYFUNCTION("""COMPUTED_VALUE"""),0)</f>
        <v>0</v>
      </c>
      <c r="AM68" s="2">
        <f ca="1">IFERROR(__xludf.DUMMYFUNCTION("""COMPUTED_VALUE"""),0)</f>
        <v>0</v>
      </c>
      <c r="AN68" s="2">
        <f ca="1">IFERROR(__xludf.DUMMYFUNCTION("""COMPUTED_VALUE"""),0)</f>
        <v>0</v>
      </c>
      <c r="AO68" s="2">
        <f ca="1">IFERROR(__xludf.DUMMYFUNCTION("""COMPUTED_VALUE"""),0)</f>
        <v>0</v>
      </c>
      <c r="AP68" s="2">
        <f ca="1">IFERROR(__xludf.DUMMYFUNCTION("""COMPUTED_VALUE"""),1)</f>
        <v>1</v>
      </c>
      <c r="AQ68" s="2">
        <f ca="1">IFERROR(__xludf.DUMMYFUNCTION("""COMPUTED_VALUE"""),1)</f>
        <v>1</v>
      </c>
      <c r="AR68" s="2">
        <f ca="1">IFERROR(__xludf.DUMMYFUNCTION("""COMPUTED_VALUE"""),1)</f>
        <v>1</v>
      </c>
      <c r="AS68" s="2">
        <f ca="1">IFERROR(__xludf.DUMMYFUNCTION("""COMPUTED_VALUE"""),1)</f>
        <v>1</v>
      </c>
      <c r="AT68" s="2">
        <f ca="1">IFERROR(__xludf.DUMMYFUNCTION("""COMPUTED_VALUE"""),1)</f>
        <v>1</v>
      </c>
      <c r="AU68" s="2">
        <f ca="1">IFERROR(__xludf.DUMMYFUNCTION("""COMPUTED_VALUE"""),1)</f>
        <v>1</v>
      </c>
    </row>
    <row r="69" spans="1:47" ht="12.5" x14ac:dyDescent="0.25">
      <c r="A69" s="2" t="str">
        <f ca="1">IFERROR(__xludf.DUMMYFUNCTION("""COMPUTED_VALUE"""),"San Benito, CA")</f>
        <v>San Benito, CA</v>
      </c>
      <c r="B69" s="2" t="str">
        <f ca="1">IFERROR(__xludf.DUMMYFUNCTION("""COMPUTED_VALUE"""),"US")</f>
        <v>US</v>
      </c>
      <c r="C69" s="2">
        <f ca="1">IFERROR(__xludf.DUMMYFUNCTION("""COMPUTED_VALUE"""),36.5761)</f>
        <v>36.576099999999997</v>
      </c>
      <c r="D69" s="2">
        <f ca="1">IFERROR(__xludf.DUMMYFUNCTION("""COMPUTED_VALUE"""),-120.9876)</f>
        <v>-120.9876</v>
      </c>
      <c r="E69" s="2">
        <f ca="1">IFERROR(__xludf.DUMMYFUNCTION("""COMPUTED_VALUE"""),0)</f>
        <v>0</v>
      </c>
      <c r="F69" s="2">
        <f ca="1">IFERROR(__xludf.DUMMYFUNCTION("""COMPUTED_VALUE"""),0)</f>
        <v>0</v>
      </c>
      <c r="G69" s="2">
        <f ca="1">IFERROR(__xludf.DUMMYFUNCTION("""COMPUTED_VALUE"""),0)</f>
        <v>0</v>
      </c>
      <c r="H69" s="2">
        <f ca="1">IFERROR(__xludf.DUMMYFUNCTION("""COMPUTED_VALUE"""),0)</f>
        <v>0</v>
      </c>
      <c r="I69" s="2">
        <f ca="1">IFERROR(__xludf.DUMMYFUNCTION("""COMPUTED_VALUE"""),0)</f>
        <v>0</v>
      </c>
      <c r="J69" s="2">
        <f ca="1">IFERROR(__xludf.DUMMYFUNCTION("""COMPUTED_VALUE"""),0)</f>
        <v>0</v>
      </c>
      <c r="K69" s="2">
        <f ca="1">IFERROR(__xludf.DUMMYFUNCTION("""COMPUTED_VALUE"""),0)</f>
        <v>0</v>
      </c>
      <c r="L69" s="2">
        <f ca="1">IFERROR(__xludf.DUMMYFUNCTION("""COMPUTED_VALUE"""),0)</f>
        <v>0</v>
      </c>
      <c r="M69" s="2">
        <f ca="1">IFERROR(__xludf.DUMMYFUNCTION("""COMPUTED_VALUE"""),0)</f>
        <v>0</v>
      </c>
      <c r="N69" s="2">
        <f ca="1">IFERROR(__xludf.DUMMYFUNCTION("""COMPUTED_VALUE"""),0)</f>
        <v>0</v>
      </c>
      <c r="O69" s="2">
        <f ca="1">IFERROR(__xludf.DUMMYFUNCTION("""COMPUTED_VALUE"""),0)</f>
        <v>0</v>
      </c>
      <c r="P69" s="2">
        <f ca="1">IFERROR(__xludf.DUMMYFUNCTION("""COMPUTED_VALUE"""),0)</f>
        <v>0</v>
      </c>
      <c r="Q69" s="2">
        <f ca="1">IFERROR(__xludf.DUMMYFUNCTION("""COMPUTED_VALUE"""),0)</f>
        <v>0</v>
      </c>
      <c r="R69" s="2">
        <f ca="1">IFERROR(__xludf.DUMMYFUNCTION("""COMPUTED_VALUE"""),0)</f>
        <v>0</v>
      </c>
      <c r="S69" s="2">
        <f ca="1">IFERROR(__xludf.DUMMYFUNCTION("""COMPUTED_VALUE"""),0)</f>
        <v>0</v>
      </c>
      <c r="T69" s="2">
        <f ca="1">IFERROR(__xludf.DUMMYFUNCTION("""COMPUTED_VALUE"""),0)</f>
        <v>0</v>
      </c>
      <c r="U69" s="2">
        <f ca="1">IFERROR(__xludf.DUMMYFUNCTION("""COMPUTED_VALUE"""),0)</f>
        <v>0</v>
      </c>
      <c r="V69" s="2">
        <f ca="1">IFERROR(__xludf.DUMMYFUNCTION("""COMPUTED_VALUE"""),0)</f>
        <v>0</v>
      </c>
      <c r="W69" s="2">
        <f ca="1">IFERROR(__xludf.DUMMYFUNCTION("""COMPUTED_VALUE"""),0)</f>
        <v>0</v>
      </c>
      <c r="X69" s="2">
        <f ca="1">IFERROR(__xludf.DUMMYFUNCTION("""COMPUTED_VALUE"""),0)</f>
        <v>0</v>
      </c>
      <c r="Y69" s="2">
        <f ca="1">IFERROR(__xludf.DUMMYFUNCTION("""COMPUTED_VALUE"""),0)</f>
        <v>0</v>
      </c>
      <c r="Z69" s="2">
        <f ca="1">IFERROR(__xludf.DUMMYFUNCTION("""COMPUTED_VALUE"""),0)</f>
        <v>0</v>
      </c>
      <c r="AA69" s="2">
        <f ca="1">IFERROR(__xludf.DUMMYFUNCTION("""COMPUTED_VALUE"""),0)</f>
        <v>0</v>
      </c>
      <c r="AB69" s="2">
        <f ca="1">IFERROR(__xludf.DUMMYFUNCTION("""COMPUTED_VALUE"""),0)</f>
        <v>0</v>
      </c>
      <c r="AC69" s="2">
        <f ca="1">IFERROR(__xludf.DUMMYFUNCTION("""COMPUTED_VALUE"""),0)</f>
        <v>0</v>
      </c>
      <c r="AD69" s="2">
        <f ca="1">IFERROR(__xludf.DUMMYFUNCTION("""COMPUTED_VALUE"""),0)</f>
        <v>0</v>
      </c>
      <c r="AE69" s="2">
        <f ca="1">IFERROR(__xludf.DUMMYFUNCTION("""COMPUTED_VALUE"""),0)</f>
        <v>0</v>
      </c>
      <c r="AF69" s="2">
        <f ca="1">IFERROR(__xludf.DUMMYFUNCTION("""COMPUTED_VALUE"""),0)</f>
        <v>0</v>
      </c>
      <c r="AG69" s="2">
        <f ca="1">IFERROR(__xludf.DUMMYFUNCTION("""COMPUTED_VALUE"""),0)</f>
        <v>0</v>
      </c>
      <c r="AH69" s="2">
        <f ca="1">IFERROR(__xludf.DUMMYFUNCTION("""COMPUTED_VALUE"""),0)</f>
        <v>0</v>
      </c>
      <c r="AI69" s="2">
        <f ca="1">IFERROR(__xludf.DUMMYFUNCTION("""COMPUTED_VALUE"""),0)</f>
        <v>0</v>
      </c>
      <c r="AJ69" s="2">
        <f ca="1">IFERROR(__xludf.DUMMYFUNCTION("""COMPUTED_VALUE"""),0)</f>
        <v>0</v>
      </c>
      <c r="AK69" s="2">
        <f ca="1">IFERROR(__xludf.DUMMYFUNCTION("""COMPUTED_VALUE"""),0)</f>
        <v>0</v>
      </c>
      <c r="AL69" s="2">
        <f ca="1">IFERROR(__xludf.DUMMYFUNCTION("""COMPUTED_VALUE"""),0)</f>
        <v>0</v>
      </c>
      <c r="AM69" s="2">
        <f ca="1">IFERROR(__xludf.DUMMYFUNCTION("""COMPUTED_VALUE"""),0)</f>
        <v>0</v>
      </c>
      <c r="AN69" s="2">
        <f ca="1">IFERROR(__xludf.DUMMYFUNCTION("""COMPUTED_VALUE"""),0)</f>
        <v>0</v>
      </c>
      <c r="AO69" s="2">
        <f ca="1">IFERROR(__xludf.DUMMYFUNCTION("""COMPUTED_VALUE"""),0)</f>
        <v>0</v>
      </c>
      <c r="AP69" s="2">
        <f ca="1">IFERROR(__xludf.DUMMYFUNCTION("""COMPUTED_VALUE"""),0)</f>
        <v>0</v>
      </c>
      <c r="AQ69" s="2">
        <f ca="1">IFERROR(__xludf.DUMMYFUNCTION("""COMPUTED_VALUE"""),0)</f>
        <v>0</v>
      </c>
      <c r="AR69" s="2">
        <f ca="1">IFERROR(__xludf.DUMMYFUNCTION("""COMPUTED_VALUE"""),0)</f>
        <v>0</v>
      </c>
      <c r="AS69" s="2">
        <f ca="1">IFERROR(__xludf.DUMMYFUNCTION("""COMPUTED_VALUE"""),0)</f>
        <v>0</v>
      </c>
      <c r="AT69" s="2">
        <f ca="1">IFERROR(__xludf.DUMMYFUNCTION("""COMPUTED_VALUE"""),0)</f>
        <v>0</v>
      </c>
      <c r="AU69" s="2">
        <f ca="1">IFERROR(__xludf.DUMMYFUNCTION("""COMPUTED_VALUE"""),0)</f>
        <v>0</v>
      </c>
    </row>
    <row r="70" spans="1:47" ht="12.5" x14ac:dyDescent="0.25">
      <c r="A70" s="2" t="str">
        <f ca="1">IFERROR(__xludf.DUMMYFUNCTION("""COMPUTED_VALUE"""),"")</f>
        <v/>
      </c>
      <c r="B70" s="2" t="str">
        <f ca="1">IFERROR(__xludf.DUMMYFUNCTION("""COMPUTED_VALUE"""),"Belgium")</f>
        <v>Belgium</v>
      </c>
      <c r="C70" s="2">
        <f ca="1">IFERROR(__xludf.DUMMYFUNCTION("""COMPUTED_VALUE"""),50.8333)</f>
        <v>50.833300000000001</v>
      </c>
      <c r="D70" s="2">
        <f ca="1">IFERROR(__xludf.DUMMYFUNCTION("""COMPUTED_VALUE"""),4)</f>
        <v>4</v>
      </c>
      <c r="E70" s="2">
        <f ca="1">IFERROR(__xludf.DUMMYFUNCTION("""COMPUTED_VALUE"""),0)</f>
        <v>0</v>
      </c>
      <c r="F70" s="2">
        <f ca="1">IFERROR(__xludf.DUMMYFUNCTION("""COMPUTED_VALUE"""),0)</f>
        <v>0</v>
      </c>
      <c r="G70" s="2">
        <f ca="1">IFERROR(__xludf.DUMMYFUNCTION("""COMPUTED_VALUE"""),0)</f>
        <v>0</v>
      </c>
      <c r="H70" s="2">
        <f ca="1">IFERROR(__xludf.DUMMYFUNCTION("""COMPUTED_VALUE"""),0)</f>
        <v>0</v>
      </c>
      <c r="I70" s="2">
        <f ca="1">IFERROR(__xludf.DUMMYFUNCTION("""COMPUTED_VALUE"""),0)</f>
        <v>0</v>
      </c>
      <c r="J70" s="2">
        <f ca="1">IFERROR(__xludf.DUMMYFUNCTION("""COMPUTED_VALUE"""),0)</f>
        <v>0</v>
      </c>
      <c r="K70" s="2">
        <f ca="1">IFERROR(__xludf.DUMMYFUNCTION("""COMPUTED_VALUE"""),0)</f>
        <v>0</v>
      </c>
      <c r="L70" s="2">
        <f ca="1">IFERROR(__xludf.DUMMYFUNCTION("""COMPUTED_VALUE"""),0)</f>
        <v>0</v>
      </c>
      <c r="M70" s="2">
        <f ca="1">IFERROR(__xludf.DUMMYFUNCTION("""COMPUTED_VALUE"""),0)</f>
        <v>0</v>
      </c>
      <c r="N70" s="2">
        <f ca="1">IFERROR(__xludf.DUMMYFUNCTION("""COMPUTED_VALUE"""),0)</f>
        <v>0</v>
      </c>
      <c r="O70" s="2">
        <f ca="1">IFERROR(__xludf.DUMMYFUNCTION("""COMPUTED_VALUE"""),0)</f>
        <v>0</v>
      </c>
      <c r="P70" s="2">
        <f ca="1">IFERROR(__xludf.DUMMYFUNCTION("""COMPUTED_VALUE"""),0)</f>
        <v>0</v>
      </c>
      <c r="Q70" s="2">
        <f ca="1">IFERROR(__xludf.DUMMYFUNCTION("""COMPUTED_VALUE"""),0)</f>
        <v>0</v>
      </c>
      <c r="R70" s="2">
        <f ca="1">IFERROR(__xludf.DUMMYFUNCTION("""COMPUTED_VALUE"""),0)</f>
        <v>0</v>
      </c>
      <c r="S70" s="2">
        <f ca="1">IFERROR(__xludf.DUMMYFUNCTION("""COMPUTED_VALUE"""),0)</f>
        <v>0</v>
      </c>
      <c r="T70" s="2">
        <f ca="1">IFERROR(__xludf.DUMMYFUNCTION("""COMPUTED_VALUE"""),0)</f>
        <v>0</v>
      </c>
      <c r="U70" s="2">
        <f ca="1">IFERROR(__xludf.DUMMYFUNCTION("""COMPUTED_VALUE"""),0)</f>
        <v>0</v>
      </c>
      <c r="V70" s="2">
        <f ca="1">IFERROR(__xludf.DUMMYFUNCTION("""COMPUTED_VALUE"""),0)</f>
        <v>0</v>
      </c>
      <c r="W70" s="2">
        <f ca="1">IFERROR(__xludf.DUMMYFUNCTION("""COMPUTED_VALUE"""),0)</f>
        <v>0</v>
      </c>
      <c r="X70" s="2">
        <f ca="1">IFERROR(__xludf.DUMMYFUNCTION("""COMPUTED_VALUE"""),0)</f>
        <v>0</v>
      </c>
      <c r="Y70" s="2">
        <f ca="1">IFERROR(__xludf.DUMMYFUNCTION("""COMPUTED_VALUE"""),0)</f>
        <v>0</v>
      </c>
      <c r="Z70" s="2">
        <f ca="1">IFERROR(__xludf.DUMMYFUNCTION("""COMPUTED_VALUE"""),0)</f>
        <v>0</v>
      </c>
      <c r="AA70" s="2">
        <f ca="1">IFERROR(__xludf.DUMMYFUNCTION("""COMPUTED_VALUE"""),0)</f>
        <v>0</v>
      </c>
      <c r="AB70" s="2">
        <f ca="1">IFERROR(__xludf.DUMMYFUNCTION("""COMPUTED_VALUE"""),0)</f>
        <v>0</v>
      </c>
      <c r="AC70" s="2">
        <f ca="1">IFERROR(__xludf.DUMMYFUNCTION("""COMPUTED_VALUE"""),0)</f>
        <v>0</v>
      </c>
      <c r="AD70" s="2">
        <f ca="1">IFERROR(__xludf.DUMMYFUNCTION("""COMPUTED_VALUE"""),0)</f>
        <v>0</v>
      </c>
      <c r="AE70" s="2">
        <f ca="1">IFERROR(__xludf.DUMMYFUNCTION("""COMPUTED_VALUE"""),1)</f>
        <v>1</v>
      </c>
      <c r="AF70" s="2">
        <f ca="1">IFERROR(__xludf.DUMMYFUNCTION("""COMPUTED_VALUE"""),1)</f>
        <v>1</v>
      </c>
      <c r="AG70" s="2">
        <f ca="1">IFERROR(__xludf.DUMMYFUNCTION("""COMPUTED_VALUE"""),1)</f>
        <v>1</v>
      </c>
      <c r="AH70" s="2">
        <f ca="1">IFERROR(__xludf.DUMMYFUNCTION("""COMPUTED_VALUE"""),1)</f>
        <v>1</v>
      </c>
      <c r="AI70" s="2">
        <f ca="1">IFERROR(__xludf.DUMMYFUNCTION("""COMPUTED_VALUE"""),1)</f>
        <v>1</v>
      </c>
      <c r="AJ70" s="2">
        <f ca="1">IFERROR(__xludf.DUMMYFUNCTION("""COMPUTED_VALUE"""),1)</f>
        <v>1</v>
      </c>
      <c r="AK70" s="2">
        <f ca="1">IFERROR(__xludf.DUMMYFUNCTION("""COMPUTED_VALUE"""),1)</f>
        <v>1</v>
      </c>
      <c r="AL70" s="2">
        <f ca="1">IFERROR(__xludf.DUMMYFUNCTION("""COMPUTED_VALUE"""),1)</f>
        <v>1</v>
      </c>
      <c r="AM70" s="2">
        <f ca="1">IFERROR(__xludf.DUMMYFUNCTION("""COMPUTED_VALUE"""),1)</f>
        <v>1</v>
      </c>
      <c r="AN70" s="2">
        <f ca="1">IFERROR(__xludf.DUMMYFUNCTION("""COMPUTED_VALUE"""),1)</f>
        <v>1</v>
      </c>
      <c r="AO70" s="2">
        <f ca="1">IFERROR(__xludf.DUMMYFUNCTION("""COMPUTED_VALUE"""),1)</f>
        <v>1</v>
      </c>
      <c r="AP70" s="2">
        <f ca="1">IFERROR(__xludf.DUMMYFUNCTION("""COMPUTED_VALUE"""),1)</f>
        <v>1</v>
      </c>
      <c r="AQ70" s="2">
        <f ca="1">IFERROR(__xludf.DUMMYFUNCTION("""COMPUTED_VALUE"""),1)</f>
        <v>1</v>
      </c>
      <c r="AR70" s="2">
        <f ca="1">IFERROR(__xludf.DUMMYFUNCTION("""COMPUTED_VALUE"""),1)</f>
        <v>1</v>
      </c>
      <c r="AS70" s="2">
        <f ca="1">IFERROR(__xludf.DUMMYFUNCTION("""COMPUTED_VALUE"""),1)</f>
        <v>1</v>
      </c>
      <c r="AT70" s="2">
        <f ca="1">IFERROR(__xludf.DUMMYFUNCTION("""COMPUTED_VALUE"""),1)</f>
        <v>1</v>
      </c>
      <c r="AU70" s="2">
        <f ca="1">IFERROR(__xludf.DUMMYFUNCTION("""COMPUTED_VALUE"""),1)</f>
        <v>1</v>
      </c>
    </row>
    <row r="71" spans="1:47" ht="12.5" x14ac:dyDescent="0.25">
      <c r="A71" s="2" t="str">
        <f ca="1">IFERROR(__xludf.DUMMYFUNCTION("""COMPUTED_VALUE"""),"Madison, WI")</f>
        <v>Madison, WI</v>
      </c>
      <c r="B71" s="2" t="str">
        <f ca="1">IFERROR(__xludf.DUMMYFUNCTION("""COMPUTED_VALUE"""),"US")</f>
        <v>US</v>
      </c>
      <c r="C71" s="2">
        <f ca="1">IFERROR(__xludf.DUMMYFUNCTION("""COMPUTED_VALUE"""),43.0731)</f>
        <v>43.073099999999997</v>
      </c>
      <c r="D71" s="2">
        <f ca="1">IFERROR(__xludf.DUMMYFUNCTION("""COMPUTED_VALUE"""),-89.4012)</f>
        <v>-89.401200000000003</v>
      </c>
      <c r="E71" s="2">
        <f ca="1">IFERROR(__xludf.DUMMYFUNCTION("""COMPUTED_VALUE"""),0)</f>
        <v>0</v>
      </c>
      <c r="F71" s="2">
        <f ca="1">IFERROR(__xludf.DUMMYFUNCTION("""COMPUTED_VALUE"""),0)</f>
        <v>0</v>
      </c>
      <c r="G71" s="2">
        <f ca="1">IFERROR(__xludf.DUMMYFUNCTION("""COMPUTED_VALUE"""),0)</f>
        <v>0</v>
      </c>
      <c r="H71" s="2">
        <f ca="1">IFERROR(__xludf.DUMMYFUNCTION("""COMPUTED_VALUE"""),0)</f>
        <v>0</v>
      </c>
      <c r="I71" s="2">
        <f ca="1">IFERROR(__xludf.DUMMYFUNCTION("""COMPUTED_VALUE"""),0)</f>
        <v>0</v>
      </c>
      <c r="J71" s="2">
        <f ca="1">IFERROR(__xludf.DUMMYFUNCTION("""COMPUTED_VALUE"""),0)</f>
        <v>0</v>
      </c>
      <c r="K71" s="2">
        <f ca="1">IFERROR(__xludf.DUMMYFUNCTION("""COMPUTED_VALUE"""),0)</f>
        <v>0</v>
      </c>
      <c r="L71" s="2">
        <f ca="1">IFERROR(__xludf.DUMMYFUNCTION("""COMPUTED_VALUE"""),0)</f>
        <v>0</v>
      </c>
      <c r="M71" s="2">
        <f ca="1">IFERROR(__xludf.DUMMYFUNCTION("""COMPUTED_VALUE"""),0)</f>
        <v>0</v>
      </c>
      <c r="N71" s="2">
        <f ca="1">IFERROR(__xludf.DUMMYFUNCTION("""COMPUTED_VALUE"""),0)</f>
        <v>0</v>
      </c>
      <c r="O71" s="2">
        <f ca="1">IFERROR(__xludf.DUMMYFUNCTION("""COMPUTED_VALUE"""),0)</f>
        <v>0</v>
      </c>
      <c r="P71" s="2">
        <f ca="1">IFERROR(__xludf.DUMMYFUNCTION("""COMPUTED_VALUE"""),0)</f>
        <v>0</v>
      </c>
      <c r="Q71" s="2">
        <f ca="1">IFERROR(__xludf.DUMMYFUNCTION("""COMPUTED_VALUE"""),0)</f>
        <v>0</v>
      </c>
      <c r="R71" s="2">
        <f ca="1">IFERROR(__xludf.DUMMYFUNCTION("""COMPUTED_VALUE"""),0)</f>
        <v>0</v>
      </c>
      <c r="S71" s="2">
        <f ca="1">IFERROR(__xludf.DUMMYFUNCTION("""COMPUTED_VALUE"""),0)</f>
        <v>0</v>
      </c>
      <c r="T71" s="2">
        <f ca="1">IFERROR(__xludf.DUMMYFUNCTION("""COMPUTED_VALUE"""),0)</f>
        <v>0</v>
      </c>
      <c r="U71" s="2">
        <f ca="1">IFERROR(__xludf.DUMMYFUNCTION("""COMPUTED_VALUE"""),0)</f>
        <v>0</v>
      </c>
      <c r="V71" s="2">
        <f ca="1">IFERROR(__xludf.DUMMYFUNCTION("""COMPUTED_VALUE"""),0)</f>
        <v>0</v>
      </c>
      <c r="W71" s="2">
        <f ca="1">IFERROR(__xludf.DUMMYFUNCTION("""COMPUTED_VALUE"""),0)</f>
        <v>0</v>
      </c>
      <c r="X71" s="2">
        <f ca="1">IFERROR(__xludf.DUMMYFUNCTION("""COMPUTED_VALUE"""),0)</f>
        <v>0</v>
      </c>
      <c r="Y71" s="2">
        <f ca="1">IFERROR(__xludf.DUMMYFUNCTION("""COMPUTED_VALUE"""),0)</f>
        <v>0</v>
      </c>
      <c r="Z71" s="2">
        <f ca="1">IFERROR(__xludf.DUMMYFUNCTION("""COMPUTED_VALUE"""),0)</f>
        <v>0</v>
      </c>
      <c r="AA71" s="2">
        <f ca="1">IFERROR(__xludf.DUMMYFUNCTION("""COMPUTED_VALUE"""),0)</f>
        <v>0</v>
      </c>
      <c r="AB71" s="2">
        <f ca="1">IFERROR(__xludf.DUMMYFUNCTION("""COMPUTED_VALUE"""),0)</f>
        <v>0</v>
      </c>
      <c r="AC71" s="2">
        <f ca="1">IFERROR(__xludf.DUMMYFUNCTION("""COMPUTED_VALUE"""),0)</f>
        <v>0</v>
      </c>
      <c r="AD71" s="2">
        <f ca="1">IFERROR(__xludf.DUMMYFUNCTION("""COMPUTED_VALUE"""),0)</f>
        <v>0</v>
      </c>
      <c r="AE71" s="2">
        <f ca="1">IFERROR(__xludf.DUMMYFUNCTION("""COMPUTED_VALUE"""),0)</f>
        <v>0</v>
      </c>
      <c r="AF71" s="2">
        <f ca="1">IFERROR(__xludf.DUMMYFUNCTION("""COMPUTED_VALUE"""),0)</f>
        <v>0</v>
      </c>
      <c r="AG71" s="2">
        <f ca="1">IFERROR(__xludf.DUMMYFUNCTION("""COMPUTED_VALUE"""),0)</f>
        <v>0</v>
      </c>
      <c r="AH71" s="2">
        <f ca="1">IFERROR(__xludf.DUMMYFUNCTION("""COMPUTED_VALUE"""),0)</f>
        <v>0</v>
      </c>
      <c r="AI71" s="2">
        <f ca="1">IFERROR(__xludf.DUMMYFUNCTION("""COMPUTED_VALUE"""),0)</f>
        <v>0</v>
      </c>
      <c r="AJ71" s="2">
        <f ca="1">IFERROR(__xludf.DUMMYFUNCTION("""COMPUTED_VALUE"""),0)</f>
        <v>0</v>
      </c>
      <c r="AK71" s="2">
        <f ca="1">IFERROR(__xludf.DUMMYFUNCTION("""COMPUTED_VALUE"""),0)</f>
        <v>0</v>
      </c>
      <c r="AL71" s="2">
        <f ca="1">IFERROR(__xludf.DUMMYFUNCTION("""COMPUTED_VALUE"""),0)</f>
        <v>0</v>
      </c>
      <c r="AM71" s="2">
        <f ca="1">IFERROR(__xludf.DUMMYFUNCTION("""COMPUTED_VALUE"""),0)</f>
        <v>0</v>
      </c>
      <c r="AN71" s="2">
        <f ca="1">IFERROR(__xludf.DUMMYFUNCTION("""COMPUTED_VALUE"""),0)</f>
        <v>0</v>
      </c>
      <c r="AO71" s="2">
        <f ca="1">IFERROR(__xludf.DUMMYFUNCTION("""COMPUTED_VALUE"""),0)</f>
        <v>0</v>
      </c>
      <c r="AP71" s="2">
        <f ca="1">IFERROR(__xludf.DUMMYFUNCTION("""COMPUTED_VALUE"""),0)</f>
        <v>0</v>
      </c>
      <c r="AQ71" s="2">
        <f ca="1">IFERROR(__xludf.DUMMYFUNCTION("""COMPUTED_VALUE"""),0)</f>
        <v>0</v>
      </c>
      <c r="AR71" s="2">
        <f ca="1">IFERROR(__xludf.DUMMYFUNCTION("""COMPUTED_VALUE"""),0)</f>
        <v>0</v>
      </c>
      <c r="AS71" s="2">
        <f ca="1">IFERROR(__xludf.DUMMYFUNCTION("""COMPUTED_VALUE"""),0)</f>
        <v>0</v>
      </c>
      <c r="AT71" s="2">
        <f ca="1">IFERROR(__xludf.DUMMYFUNCTION("""COMPUTED_VALUE"""),1)</f>
        <v>1</v>
      </c>
      <c r="AU71" s="2">
        <f ca="1">IFERROR(__xludf.DUMMYFUNCTION("""COMPUTED_VALUE"""),1)</f>
        <v>1</v>
      </c>
    </row>
    <row r="72" spans="1:47" ht="12.5" x14ac:dyDescent="0.25">
      <c r="A72" s="2" t="str">
        <f ca="1">IFERROR(__xludf.DUMMYFUNCTION("""COMPUTED_VALUE"""),"Diamond Princess cruise ship")</f>
        <v>Diamond Princess cruise ship</v>
      </c>
      <c r="B72" s="2" t="str">
        <f ca="1">IFERROR(__xludf.DUMMYFUNCTION("""COMPUTED_VALUE"""),"Others")</f>
        <v>Others</v>
      </c>
      <c r="C72" s="2">
        <f ca="1">IFERROR(__xludf.DUMMYFUNCTION("""COMPUTED_VALUE"""),35.4437)</f>
        <v>35.4437</v>
      </c>
      <c r="D72" s="2">
        <f ca="1">IFERROR(__xludf.DUMMYFUNCTION("""COMPUTED_VALUE"""),139.638)</f>
        <v>139.63800000000001</v>
      </c>
      <c r="E72" s="2">
        <f ca="1">IFERROR(__xludf.DUMMYFUNCTION("""COMPUTED_VALUE"""),0)</f>
        <v>0</v>
      </c>
      <c r="F72" s="2">
        <f ca="1">IFERROR(__xludf.DUMMYFUNCTION("""COMPUTED_VALUE"""),0)</f>
        <v>0</v>
      </c>
      <c r="G72" s="2">
        <f ca="1">IFERROR(__xludf.DUMMYFUNCTION("""COMPUTED_VALUE"""),0)</f>
        <v>0</v>
      </c>
      <c r="H72" s="2">
        <f ca="1">IFERROR(__xludf.DUMMYFUNCTION("""COMPUTED_VALUE"""),0)</f>
        <v>0</v>
      </c>
      <c r="I72" s="2">
        <f ca="1">IFERROR(__xludf.DUMMYFUNCTION("""COMPUTED_VALUE"""),0)</f>
        <v>0</v>
      </c>
      <c r="J72" s="2">
        <f ca="1">IFERROR(__xludf.DUMMYFUNCTION("""COMPUTED_VALUE"""),0)</f>
        <v>0</v>
      </c>
      <c r="K72" s="2">
        <f ca="1">IFERROR(__xludf.DUMMYFUNCTION("""COMPUTED_VALUE"""),0)</f>
        <v>0</v>
      </c>
      <c r="L72" s="2">
        <f ca="1">IFERROR(__xludf.DUMMYFUNCTION("""COMPUTED_VALUE"""),0)</f>
        <v>0</v>
      </c>
      <c r="M72" s="2">
        <f ca="1">IFERROR(__xludf.DUMMYFUNCTION("""COMPUTED_VALUE"""),0)</f>
        <v>0</v>
      </c>
      <c r="N72" s="2">
        <f ca="1">IFERROR(__xludf.DUMMYFUNCTION("""COMPUTED_VALUE"""),0)</f>
        <v>0</v>
      </c>
      <c r="O72" s="2">
        <f ca="1">IFERROR(__xludf.DUMMYFUNCTION("""COMPUTED_VALUE"""),0)</f>
        <v>0</v>
      </c>
      <c r="P72" s="2">
        <f ca="1">IFERROR(__xludf.DUMMYFUNCTION("""COMPUTED_VALUE"""),0)</f>
        <v>0</v>
      </c>
      <c r="Q72" s="2">
        <f ca="1">IFERROR(__xludf.DUMMYFUNCTION("""COMPUTED_VALUE"""),0)</f>
        <v>0</v>
      </c>
      <c r="R72" s="2">
        <f ca="1">IFERROR(__xludf.DUMMYFUNCTION("""COMPUTED_VALUE"""),0)</f>
        <v>0</v>
      </c>
      <c r="S72" s="2">
        <f ca="1">IFERROR(__xludf.DUMMYFUNCTION("""COMPUTED_VALUE"""),0)</f>
        <v>0</v>
      </c>
      <c r="T72" s="2">
        <f ca="1">IFERROR(__xludf.DUMMYFUNCTION("""COMPUTED_VALUE"""),0)</f>
        <v>0</v>
      </c>
      <c r="U72" s="2">
        <f ca="1">IFERROR(__xludf.DUMMYFUNCTION("""COMPUTED_VALUE"""),0)</f>
        <v>0</v>
      </c>
      <c r="V72" s="2">
        <f ca="1">IFERROR(__xludf.DUMMYFUNCTION("""COMPUTED_VALUE"""),0)</f>
        <v>0</v>
      </c>
      <c r="W72" s="2">
        <f ca="1">IFERROR(__xludf.DUMMYFUNCTION("""COMPUTED_VALUE"""),0)</f>
        <v>0</v>
      </c>
      <c r="X72" s="2">
        <f ca="1">IFERROR(__xludf.DUMMYFUNCTION("""COMPUTED_VALUE"""),0)</f>
        <v>0</v>
      </c>
      <c r="Y72" s="2">
        <f ca="1">IFERROR(__xludf.DUMMYFUNCTION("""COMPUTED_VALUE"""),0)</f>
        <v>0</v>
      </c>
      <c r="Z72" s="2">
        <f ca="1">IFERROR(__xludf.DUMMYFUNCTION("""COMPUTED_VALUE"""),0)</f>
        <v>0</v>
      </c>
      <c r="AA72" s="2">
        <f ca="1">IFERROR(__xludf.DUMMYFUNCTION("""COMPUTED_VALUE"""),0)</f>
        <v>0</v>
      </c>
      <c r="AB72" s="2">
        <f ca="1">IFERROR(__xludf.DUMMYFUNCTION("""COMPUTED_VALUE"""),0)</f>
        <v>0</v>
      </c>
      <c r="AC72" s="2">
        <f ca="1">IFERROR(__xludf.DUMMYFUNCTION("""COMPUTED_VALUE"""),0)</f>
        <v>0</v>
      </c>
      <c r="AD72" s="2">
        <f ca="1">IFERROR(__xludf.DUMMYFUNCTION("""COMPUTED_VALUE"""),0)</f>
        <v>0</v>
      </c>
      <c r="AE72" s="2">
        <f ca="1">IFERROR(__xludf.DUMMYFUNCTION("""COMPUTED_VALUE"""),0)</f>
        <v>0</v>
      </c>
      <c r="AF72" s="2">
        <f ca="1">IFERROR(__xludf.DUMMYFUNCTION("""COMPUTED_VALUE"""),0)</f>
        <v>0</v>
      </c>
      <c r="AG72" s="2">
        <f ca="1">IFERROR(__xludf.DUMMYFUNCTION("""COMPUTED_VALUE"""),1)</f>
        <v>1</v>
      </c>
      <c r="AH72" s="2">
        <f ca="1">IFERROR(__xludf.DUMMYFUNCTION("""COMPUTED_VALUE"""),1)</f>
        <v>1</v>
      </c>
      <c r="AI72" s="2">
        <f ca="1">IFERROR(__xludf.DUMMYFUNCTION("""COMPUTED_VALUE"""),1)</f>
        <v>1</v>
      </c>
      <c r="AJ72" s="2">
        <f ca="1">IFERROR(__xludf.DUMMYFUNCTION("""COMPUTED_VALUE"""),1)</f>
        <v>1</v>
      </c>
      <c r="AK72" s="2">
        <f ca="1">IFERROR(__xludf.DUMMYFUNCTION("""COMPUTED_VALUE"""),0)</f>
        <v>0</v>
      </c>
      <c r="AL72" s="2">
        <f ca="1">IFERROR(__xludf.DUMMYFUNCTION("""COMPUTED_VALUE"""),0)</f>
        <v>0</v>
      </c>
      <c r="AM72" s="2">
        <f ca="1">IFERROR(__xludf.DUMMYFUNCTION("""COMPUTED_VALUE"""),0)</f>
        <v>0</v>
      </c>
      <c r="AN72" s="2">
        <f ca="1">IFERROR(__xludf.DUMMYFUNCTION("""COMPUTED_VALUE"""),10)</f>
        <v>10</v>
      </c>
      <c r="AO72" s="2">
        <f ca="1">IFERROR(__xludf.DUMMYFUNCTION("""COMPUTED_VALUE"""),10)</f>
        <v>10</v>
      </c>
      <c r="AP72" s="2">
        <f ca="1">IFERROR(__xludf.DUMMYFUNCTION("""COMPUTED_VALUE"""),10)</f>
        <v>10</v>
      </c>
      <c r="AQ72" s="2">
        <f ca="1">IFERROR(__xludf.DUMMYFUNCTION("""COMPUTED_VALUE"""),10)</f>
        <v>10</v>
      </c>
      <c r="AR72" s="2">
        <f ca="1">IFERROR(__xludf.DUMMYFUNCTION("""COMPUTED_VALUE"""),10)</f>
        <v>10</v>
      </c>
      <c r="AS72" s="2">
        <f ca="1">IFERROR(__xludf.DUMMYFUNCTION("""COMPUTED_VALUE"""),10)</f>
        <v>10</v>
      </c>
      <c r="AT72" s="2">
        <f ca="1">IFERROR(__xludf.DUMMYFUNCTION("""COMPUTED_VALUE"""),10)</f>
        <v>10</v>
      </c>
      <c r="AU72" s="2">
        <f ca="1">IFERROR(__xludf.DUMMYFUNCTION("""COMPUTED_VALUE"""),10)</f>
        <v>10</v>
      </c>
    </row>
    <row r="73" spans="1:47" ht="12.5" x14ac:dyDescent="0.25">
      <c r="A73" s="2" t="str">
        <f ca="1">IFERROR(__xludf.DUMMYFUNCTION("""COMPUTED_VALUE"""),"San Diego County, CA")</f>
        <v>San Diego County, CA</v>
      </c>
      <c r="B73" s="2" t="str">
        <f ca="1">IFERROR(__xludf.DUMMYFUNCTION("""COMPUTED_VALUE"""),"US")</f>
        <v>US</v>
      </c>
      <c r="C73" s="2">
        <f ca="1">IFERROR(__xludf.DUMMYFUNCTION("""COMPUTED_VALUE"""),32.7157)</f>
        <v>32.715699999999998</v>
      </c>
      <c r="D73" s="2">
        <f ca="1">IFERROR(__xludf.DUMMYFUNCTION("""COMPUTED_VALUE"""),-117.1611)</f>
        <v>-117.1611</v>
      </c>
      <c r="E73" s="2">
        <f ca="1">IFERROR(__xludf.DUMMYFUNCTION("""COMPUTED_VALUE"""),0)</f>
        <v>0</v>
      </c>
      <c r="F73" s="2">
        <f ca="1">IFERROR(__xludf.DUMMYFUNCTION("""COMPUTED_VALUE"""),0)</f>
        <v>0</v>
      </c>
      <c r="G73" s="2">
        <f ca="1">IFERROR(__xludf.DUMMYFUNCTION("""COMPUTED_VALUE"""),0)</f>
        <v>0</v>
      </c>
      <c r="H73" s="2">
        <f ca="1">IFERROR(__xludf.DUMMYFUNCTION("""COMPUTED_VALUE"""),0)</f>
        <v>0</v>
      </c>
      <c r="I73" s="2">
        <f ca="1">IFERROR(__xludf.DUMMYFUNCTION("""COMPUTED_VALUE"""),0)</f>
        <v>0</v>
      </c>
      <c r="J73" s="2">
        <f ca="1">IFERROR(__xludf.DUMMYFUNCTION("""COMPUTED_VALUE"""),0)</f>
        <v>0</v>
      </c>
      <c r="K73" s="2">
        <f ca="1">IFERROR(__xludf.DUMMYFUNCTION("""COMPUTED_VALUE"""),0)</f>
        <v>0</v>
      </c>
      <c r="L73" s="2">
        <f ca="1">IFERROR(__xludf.DUMMYFUNCTION("""COMPUTED_VALUE"""),0)</f>
        <v>0</v>
      </c>
      <c r="M73" s="2">
        <f ca="1">IFERROR(__xludf.DUMMYFUNCTION("""COMPUTED_VALUE"""),0)</f>
        <v>0</v>
      </c>
      <c r="N73" s="2">
        <f ca="1">IFERROR(__xludf.DUMMYFUNCTION("""COMPUTED_VALUE"""),0)</f>
        <v>0</v>
      </c>
      <c r="O73" s="2">
        <f ca="1">IFERROR(__xludf.DUMMYFUNCTION("""COMPUTED_VALUE"""),0)</f>
        <v>0</v>
      </c>
      <c r="P73" s="2">
        <f ca="1">IFERROR(__xludf.DUMMYFUNCTION("""COMPUTED_VALUE"""),0)</f>
        <v>0</v>
      </c>
      <c r="Q73" s="2">
        <f ca="1">IFERROR(__xludf.DUMMYFUNCTION("""COMPUTED_VALUE"""),0)</f>
        <v>0</v>
      </c>
      <c r="R73" s="2">
        <f ca="1">IFERROR(__xludf.DUMMYFUNCTION("""COMPUTED_VALUE"""),0)</f>
        <v>0</v>
      </c>
      <c r="S73" s="2">
        <f ca="1">IFERROR(__xludf.DUMMYFUNCTION("""COMPUTED_VALUE"""),0)</f>
        <v>0</v>
      </c>
      <c r="T73" s="2">
        <f ca="1">IFERROR(__xludf.DUMMYFUNCTION("""COMPUTED_VALUE"""),0)</f>
        <v>0</v>
      </c>
      <c r="U73" s="2">
        <f ca="1">IFERROR(__xludf.DUMMYFUNCTION("""COMPUTED_VALUE"""),0)</f>
        <v>0</v>
      </c>
      <c r="V73" s="2">
        <f ca="1">IFERROR(__xludf.DUMMYFUNCTION("""COMPUTED_VALUE"""),0)</f>
        <v>0</v>
      </c>
      <c r="W73" s="2">
        <f ca="1">IFERROR(__xludf.DUMMYFUNCTION("""COMPUTED_VALUE"""),0)</f>
        <v>0</v>
      </c>
      <c r="X73" s="2">
        <f ca="1">IFERROR(__xludf.DUMMYFUNCTION("""COMPUTED_VALUE"""),0)</f>
        <v>0</v>
      </c>
      <c r="Y73" s="2">
        <f ca="1">IFERROR(__xludf.DUMMYFUNCTION("""COMPUTED_VALUE"""),0)</f>
        <v>0</v>
      </c>
      <c r="Z73" s="2">
        <f ca="1">IFERROR(__xludf.DUMMYFUNCTION("""COMPUTED_VALUE"""),0)</f>
        <v>0</v>
      </c>
      <c r="AA73" s="2">
        <f ca="1">IFERROR(__xludf.DUMMYFUNCTION("""COMPUTED_VALUE"""),0)</f>
        <v>0</v>
      </c>
      <c r="AB73" s="2">
        <f ca="1">IFERROR(__xludf.DUMMYFUNCTION("""COMPUTED_VALUE"""),0)</f>
        <v>0</v>
      </c>
      <c r="AC73" s="2">
        <f ca="1">IFERROR(__xludf.DUMMYFUNCTION("""COMPUTED_VALUE"""),0)</f>
        <v>0</v>
      </c>
      <c r="AD73" s="2">
        <f ca="1">IFERROR(__xludf.DUMMYFUNCTION("""COMPUTED_VALUE"""),0)</f>
        <v>0</v>
      </c>
      <c r="AE73" s="2">
        <f ca="1">IFERROR(__xludf.DUMMYFUNCTION("""COMPUTED_VALUE"""),0)</f>
        <v>0</v>
      </c>
      <c r="AF73" s="2">
        <f ca="1">IFERROR(__xludf.DUMMYFUNCTION("""COMPUTED_VALUE"""),0)</f>
        <v>0</v>
      </c>
      <c r="AG73" s="2">
        <f ca="1">IFERROR(__xludf.DUMMYFUNCTION("""COMPUTED_VALUE"""),0)</f>
        <v>0</v>
      </c>
      <c r="AH73" s="2">
        <f ca="1">IFERROR(__xludf.DUMMYFUNCTION("""COMPUTED_VALUE"""),0)</f>
        <v>0</v>
      </c>
      <c r="AI73" s="2">
        <f ca="1">IFERROR(__xludf.DUMMYFUNCTION("""COMPUTED_VALUE"""),1)</f>
        <v>1</v>
      </c>
      <c r="AJ73" s="2">
        <f ca="1">IFERROR(__xludf.DUMMYFUNCTION("""COMPUTED_VALUE"""),1)</f>
        <v>1</v>
      </c>
      <c r="AK73" s="2">
        <f ca="1">IFERROR(__xludf.DUMMYFUNCTION("""COMPUTED_VALUE"""),1)</f>
        <v>1</v>
      </c>
      <c r="AL73" s="2">
        <f ca="1">IFERROR(__xludf.DUMMYFUNCTION("""COMPUTED_VALUE"""),1)</f>
        <v>1</v>
      </c>
      <c r="AM73" s="2">
        <f ca="1">IFERROR(__xludf.DUMMYFUNCTION("""COMPUTED_VALUE"""),1)</f>
        <v>1</v>
      </c>
      <c r="AN73" s="2">
        <f ca="1">IFERROR(__xludf.DUMMYFUNCTION("""COMPUTED_VALUE"""),1)</f>
        <v>1</v>
      </c>
      <c r="AO73" s="2">
        <f ca="1">IFERROR(__xludf.DUMMYFUNCTION("""COMPUTED_VALUE"""),1)</f>
        <v>1</v>
      </c>
      <c r="AP73" s="2">
        <f ca="1">IFERROR(__xludf.DUMMYFUNCTION("""COMPUTED_VALUE"""),1)</f>
        <v>1</v>
      </c>
      <c r="AQ73" s="2">
        <f ca="1">IFERROR(__xludf.DUMMYFUNCTION("""COMPUTED_VALUE"""),1)</f>
        <v>1</v>
      </c>
      <c r="AR73" s="2">
        <f ca="1">IFERROR(__xludf.DUMMYFUNCTION("""COMPUTED_VALUE"""),1)</f>
        <v>1</v>
      </c>
      <c r="AS73" s="2">
        <f ca="1">IFERROR(__xludf.DUMMYFUNCTION("""COMPUTED_VALUE"""),1)</f>
        <v>1</v>
      </c>
      <c r="AT73" s="2">
        <f ca="1">IFERROR(__xludf.DUMMYFUNCTION("""COMPUTED_VALUE"""),1)</f>
        <v>1</v>
      </c>
      <c r="AU73" s="2">
        <f ca="1">IFERROR(__xludf.DUMMYFUNCTION("""COMPUTED_VALUE"""),1)</f>
        <v>1</v>
      </c>
    </row>
    <row r="74" spans="1:47" ht="12.5" x14ac:dyDescent="0.25">
      <c r="A74" s="2" t="str">
        <f ca="1">IFERROR(__xludf.DUMMYFUNCTION("""COMPUTED_VALUE"""),"San Antonio, TX")</f>
        <v>San Antonio, TX</v>
      </c>
      <c r="B74" s="2" t="str">
        <f ca="1">IFERROR(__xludf.DUMMYFUNCTION("""COMPUTED_VALUE"""),"US")</f>
        <v>US</v>
      </c>
      <c r="C74" s="2">
        <f ca="1">IFERROR(__xludf.DUMMYFUNCTION("""COMPUTED_VALUE"""),29.4241)</f>
        <v>29.424099999999999</v>
      </c>
      <c r="D74" s="2">
        <f ca="1">IFERROR(__xludf.DUMMYFUNCTION("""COMPUTED_VALUE"""),-98.4936)</f>
        <v>-98.493600000000001</v>
      </c>
      <c r="E74" s="2">
        <f ca="1">IFERROR(__xludf.DUMMYFUNCTION("""COMPUTED_VALUE"""),0)</f>
        <v>0</v>
      </c>
      <c r="F74" s="2">
        <f ca="1">IFERROR(__xludf.DUMMYFUNCTION("""COMPUTED_VALUE"""),0)</f>
        <v>0</v>
      </c>
      <c r="G74" s="2">
        <f ca="1">IFERROR(__xludf.DUMMYFUNCTION("""COMPUTED_VALUE"""),0)</f>
        <v>0</v>
      </c>
      <c r="H74" s="2">
        <f ca="1">IFERROR(__xludf.DUMMYFUNCTION("""COMPUTED_VALUE"""),0)</f>
        <v>0</v>
      </c>
      <c r="I74" s="2">
        <f ca="1">IFERROR(__xludf.DUMMYFUNCTION("""COMPUTED_VALUE"""),0)</f>
        <v>0</v>
      </c>
      <c r="J74" s="2">
        <f ca="1">IFERROR(__xludf.DUMMYFUNCTION("""COMPUTED_VALUE"""),0)</f>
        <v>0</v>
      </c>
      <c r="K74" s="2">
        <f ca="1">IFERROR(__xludf.DUMMYFUNCTION("""COMPUTED_VALUE"""),0)</f>
        <v>0</v>
      </c>
      <c r="L74" s="2">
        <f ca="1">IFERROR(__xludf.DUMMYFUNCTION("""COMPUTED_VALUE"""),0)</f>
        <v>0</v>
      </c>
      <c r="M74" s="2">
        <f ca="1">IFERROR(__xludf.DUMMYFUNCTION("""COMPUTED_VALUE"""),0)</f>
        <v>0</v>
      </c>
      <c r="N74" s="2">
        <f ca="1">IFERROR(__xludf.DUMMYFUNCTION("""COMPUTED_VALUE"""),0)</f>
        <v>0</v>
      </c>
      <c r="O74" s="2">
        <f ca="1">IFERROR(__xludf.DUMMYFUNCTION("""COMPUTED_VALUE"""),0)</f>
        <v>0</v>
      </c>
      <c r="P74" s="2">
        <f ca="1">IFERROR(__xludf.DUMMYFUNCTION("""COMPUTED_VALUE"""),0)</f>
        <v>0</v>
      </c>
      <c r="Q74" s="2">
        <f ca="1">IFERROR(__xludf.DUMMYFUNCTION("""COMPUTED_VALUE"""),0)</f>
        <v>0</v>
      </c>
      <c r="R74" s="2">
        <f ca="1">IFERROR(__xludf.DUMMYFUNCTION("""COMPUTED_VALUE"""),0)</f>
        <v>0</v>
      </c>
      <c r="S74" s="2">
        <f ca="1">IFERROR(__xludf.DUMMYFUNCTION("""COMPUTED_VALUE"""),0)</f>
        <v>0</v>
      </c>
      <c r="T74" s="2">
        <f ca="1">IFERROR(__xludf.DUMMYFUNCTION("""COMPUTED_VALUE"""),0)</f>
        <v>0</v>
      </c>
      <c r="U74" s="2">
        <f ca="1">IFERROR(__xludf.DUMMYFUNCTION("""COMPUTED_VALUE"""),0)</f>
        <v>0</v>
      </c>
      <c r="V74" s="2">
        <f ca="1">IFERROR(__xludf.DUMMYFUNCTION("""COMPUTED_VALUE"""),0)</f>
        <v>0</v>
      </c>
      <c r="W74" s="2">
        <f ca="1">IFERROR(__xludf.DUMMYFUNCTION("""COMPUTED_VALUE"""),0)</f>
        <v>0</v>
      </c>
      <c r="X74" s="2">
        <f ca="1">IFERROR(__xludf.DUMMYFUNCTION("""COMPUTED_VALUE"""),0)</f>
        <v>0</v>
      </c>
      <c r="Y74" s="2">
        <f ca="1">IFERROR(__xludf.DUMMYFUNCTION("""COMPUTED_VALUE"""),0)</f>
        <v>0</v>
      </c>
      <c r="Z74" s="2">
        <f ca="1">IFERROR(__xludf.DUMMYFUNCTION("""COMPUTED_VALUE"""),0)</f>
        <v>0</v>
      </c>
      <c r="AA74" s="2">
        <f ca="1">IFERROR(__xludf.DUMMYFUNCTION("""COMPUTED_VALUE"""),0)</f>
        <v>0</v>
      </c>
      <c r="AB74" s="2">
        <f ca="1">IFERROR(__xludf.DUMMYFUNCTION("""COMPUTED_VALUE"""),0)</f>
        <v>0</v>
      </c>
      <c r="AC74" s="2">
        <f ca="1">IFERROR(__xludf.DUMMYFUNCTION("""COMPUTED_VALUE"""),0)</f>
        <v>0</v>
      </c>
      <c r="AD74" s="2">
        <f ca="1">IFERROR(__xludf.DUMMYFUNCTION("""COMPUTED_VALUE"""),0)</f>
        <v>0</v>
      </c>
      <c r="AE74" s="2">
        <f ca="1">IFERROR(__xludf.DUMMYFUNCTION("""COMPUTED_VALUE"""),0)</f>
        <v>0</v>
      </c>
      <c r="AF74" s="2">
        <f ca="1">IFERROR(__xludf.DUMMYFUNCTION("""COMPUTED_VALUE"""),0)</f>
        <v>0</v>
      </c>
      <c r="AG74" s="2">
        <f ca="1">IFERROR(__xludf.DUMMYFUNCTION("""COMPUTED_VALUE"""),0)</f>
        <v>0</v>
      </c>
      <c r="AH74" s="2">
        <f ca="1">IFERROR(__xludf.DUMMYFUNCTION("""COMPUTED_VALUE"""),0)</f>
        <v>0</v>
      </c>
      <c r="AI74" s="2">
        <f ca="1">IFERROR(__xludf.DUMMYFUNCTION("""COMPUTED_VALUE"""),0)</f>
        <v>0</v>
      </c>
      <c r="AJ74" s="2">
        <f ca="1">IFERROR(__xludf.DUMMYFUNCTION("""COMPUTED_VALUE"""),0)</f>
        <v>0</v>
      </c>
      <c r="AK74" s="2">
        <f ca="1">IFERROR(__xludf.DUMMYFUNCTION("""COMPUTED_VALUE"""),0)</f>
        <v>0</v>
      </c>
      <c r="AL74" s="2">
        <f ca="1">IFERROR(__xludf.DUMMYFUNCTION("""COMPUTED_VALUE"""),0)</f>
        <v>0</v>
      </c>
      <c r="AM74" s="2">
        <f ca="1">IFERROR(__xludf.DUMMYFUNCTION("""COMPUTED_VALUE"""),0)</f>
        <v>0</v>
      </c>
      <c r="AN74" s="2">
        <f ca="1">IFERROR(__xludf.DUMMYFUNCTION("""COMPUTED_VALUE"""),0)</f>
        <v>0</v>
      </c>
      <c r="AO74" s="2">
        <f ca="1">IFERROR(__xludf.DUMMYFUNCTION("""COMPUTED_VALUE"""),0)</f>
        <v>0</v>
      </c>
      <c r="AP74" s="2">
        <f ca="1">IFERROR(__xludf.DUMMYFUNCTION("""COMPUTED_VALUE"""),0)</f>
        <v>0</v>
      </c>
      <c r="AQ74" s="2">
        <f ca="1">IFERROR(__xludf.DUMMYFUNCTION("""COMPUTED_VALUE"""),0)</f>
        <v>0</v>
      </c>
      <c r="AR74" s="2">
        <f ca="1">IFERROR(__xludf.DUMMYFUNCTION("""COMPUTED_VALUE"""),0)</f>
        <v>0</v>
      </c>
      <c r="AS74" s="2">
        <f ca="1">IFERROR(__xludf.DUMMYFUNCTION("""COMPUTED_VALUE"""),0)</f>
        <v>0</v>
      </c>
      <c r="AT74" s="2">
        <f ca="1">IFERROR(__xludf.DUMMYFUNCTION("""COMPUTED_VALUE"""),0)</f>
        <v>0</v>
      </c>
      <c r="AU74" s="2">
        <f ca="1">IFERROR(__xludf.DUMMYFUNCTION("""COMPUTED_VALUE"""),0)</f>
        <v>0</v>
      </c>
    </row>
    <row r="75" spans="1:47" ht="12.5" x14ac:dyDescent="0.25">
      <c r="A75" s="2" t="str">
        <f ca="1">IFERROR(__xludf.DUMMYFUNCTION("""COMPUTED_VALUE"""),"")</f>
        <v/>
      </c>
      <c r="B75" s="2" t="str">
        <f ca="1">IFERROR(__xludf.DUMMYFUNCTION("""COMPUTED_VALUE"""),"Egypt")</f>
        <v>Egypt</v>
      </c>
      <c r="C75" s="2">
        <f ca="1">IFERROR(__xludf.DUMMYFUNCTION("""COMPUTED_VALUE"""),26)</f>
        <v>26</v>
      </c>
      <c r="D75" s="2">
        <f ca="1">IFERROR(__xludf.DUMMYFUNCTION("""COMPUTED_VALUE"""),30)</f>
        <v>30</v>
      </c>
      <c r="E75" s="2">
        <f ca="1">IFERROR(__xludf.DUMMYFUNCTION("""COMPUTED_VALUE"""),0)</f>
        <v>0</v>
      </c>
      <c r="F75" s="2">
        <f ca="1">IFERROR(__xludf.DUMMYFUNCTION("""COMPUTED_VALUE"""),0)</f>
        <v>0</v>
      </c>
      <c r="G75" s="2">
        <f ca="1">IFERROR(__xludf.DUMMYFUNCTION("""COMPUTED_VALUE"""),0)</f>
        <v>0</v>
      </c>
      <c r="H75" s="2">
        <f ca="1">IFERROR(__xludf.DUMMYFUNCTION("""COMPUTED_VALUE"""),0)</f>
        <v>0</v>
      </c>
      <c r="I75" s="2">
        <f ca="1">IFERROR(__xludf.DUMMYFUNCTION("""COMPUTED_VALUE"""),0)</f>
        <v>0</v>
      </c>
      <c r="J75" s="2">
        <f ca="1">IFERROR(__xludf.DUMMYFUNCTION("""COMPUTED_VALUE"""),0)</f>
        <v>0</v>
      </c>
      <c r="K75" s="2">
        <f ca="1">IFERROR(__xludf.DUMMYFUNCTION("""COMPUTED_VALUE"""),0)</f>
        <v>0</v>
      </c>
      <c r="L75" s="2">
        <f ca="1">IFERROR(__xludf.DUMMYFUNCTION("""COMPUTED_VALUE"""),0)</f>
        <v>0</v>
      </c>
      <c r="M75" s="2">
        <f ca="1">IFERROR(__xludf.DUMMYFUNCTION("""COMPUTED_VALUE"""),0)</f>
        <v>0</v>
      </c>
      <c r="N75" s="2">
        <f ca="1">IFERROR(__xludf.DUMMYFUNCTION("""COMPUTED_VALUE"""),0)</f>
        <v>0</v>
      </c>
      <c r="O75" s="2">
        <f ca="1">IFERROR(__xludf.DUMMYFUNCTION("""COMPUTED_VALUE"""),0)</f>
        <v>0</v>
      </c>
      <c r="P75" s="2">
        <f ca="1">IFERROR(__xludf.DUMMYFUNCTION("""COMPUTED_VALUE"""),0)</f>
        <v>0</v>
      </c>
      <c r="Q75" s="2">
        <f ca="1">IFERROR(__xludf.DUMMYFUNCTION("""COMPUTED_VALUE"""),0)</f>
        <v>0</v>
      </c>
      <c r="R75" s="2">
        <f ca="1">IFERROR(__xludf.DUMMYFUNCTION("""COMPUTED_VALUE"""),0)</f>
        <v>0</v>
      </c>
      <c r="S75" s="2">
        <f ca="1">IFERROR(__xludf.DUMMYFUNCTION("""COMPUTED_VALUE"""),0)</f>
        <v>0</v>
      </c>
      <c r="T75" s="2">
        <f ca="1">IFERROR(__xludf.DUMMYFUNCTION("""COMPUTED_VALUE"""),0)</f>
        <v>0</v>
      </c>
      <c r="U75" s="2">
        <f ca="1">IFERROR(__xludf.DUMMYFUNCTION("""COMPUTED_VALUE"""),0)</f>
        <v>0</v>
      </c>
      <c r="V75" s="2">
        <f ca="1">IFERROR(__xludf.DUMMYFUNCTION("""COMPUTED_VALUE"""),0)</f>
        <v>0</v>
      </c>
      <c r="W75" s="2">
        <f ca="1">IFERROR(__xludf.DUMMYFUNCTION("""COMPUTED_VALUE"""),0)</f>
        <v>0</v>
      </c>
      <c r="X75" s="2">
        <f ca="1">IFERROR(__xludf.DUMMYFUNCTION("""COMPUTED_VALUE"""),0)</f>
        <v>0</v>
      </c>
      <c r="Y75" s="2">
        <f ca="1">IFERROR(__xludf.DUMMYFUNCTION("""COMPUTED_VALUE"""),0)</f>
        <v>0</v>
      </c>
      <c r="Z75" s="2">
        <f ca="1">IFERROR(__xludf.DUMMYFUNCTION("""COMPUTED_VALUE"""),0)</f>
        <v>0</v>
      </c>
      <c r="AA75" s="2">
        <f ca="1">IFERROR(__xludf.DUMMYFUNCTION("""COMPUTED_VALUE"""),0)</f>
        <v>0</v>
      </c>
      <c r="AB75" s="2">
        <f ca="1">IFERROR(__xludf.DUMMYFUNCTION("""COMPUTED_VALUE"""),0)</f>
        <v>0</v>
      </c>
      <c r="AC75" s="2">
        <f ca="1">IFERROR(__xludf.DUMMYFUNCTION("""COMPUTED_VALUE"""),0)</f>
        <v>0</v>
      </c>
      <c r="AD75" s="2">
        <f ca="1">IFERROR(__xludf.DUMMYFUNCTION("""COMPUTED_VALUE"""),0)</f>
        <v>0</v>
      </c>
      <c r="AE75" s="2">
        <f ca="1">IFERROR(__xludf.DUMMYFUNCTION("""COMPUTED_VALUE"""),0)</f>
        <v>0</v>
      </c>
      <c r="AF75" s="2">
        <f ca="1">IFERROR(__xludf.DUMMYFUNCTION("""COMPUTED_VALUE"""),0)</f>
        <v>0</v>
      </c>
      <c r="AG75" s="2">
        <f ca="1">IFERROR(__xludf.DUMMYFUNCTION("""COMPUTED_VALUE"""),0)</f>
        <v>0</v>
      </c>
      <c r="AH75" s="2">
        <f ca="1">IFERROR(__xludf.DUMMYFUNCTION("""COMPUTED_VALUE"""),0)</f>
        <v>0</v>
      </c>
      <c r="AI75" s="2">
        <f ca="1">IFERROR(__xludf.DUMMYFUNCTION("""COMPUTED_VALUE"""),0)</f>
        <v>0</v>
      </c>
      <c r="AJ75" s="2">
        <f ca="1">IFERROR(__xludf.DUMMYFUNCTION("""COMPUTED_VALUE"""),0)</f>
        <v>0</v>
      </c>
      <c r="AK75" s="2">
        <f ca="1">IFERROR(__xludf.DUMMYFUNCTION("""COMPUTED_VALUE"""),0)</f>
        <v>0</v>
      </c>
      <c r="AL75" s="2">
        <f ca="1">IFERROR(__xludf.DUMMYFUNCTION("""COMPUTED_VALUE"""),0)</f>
        <v>0</v>
      </c>
      <c r="AM75" s="2">
        <f ca="1">IFERROR(__xludf.DUMMYFUNCTION("""COMPUTED_VALUE"""),0)</f>
        <v>0</v>
      </c>
      <c r="AN75" s="2">
        <f ca="1">IFERROR(__xludf.DUMMYFUNCTION("""COMPUTED_VALUE"""),0)</f>
        <v>0</v>
      </c>
      <c r="AO75" s="2">
        <f ca="1">IFERROR(__xludf.DUMMYFUNCTION("""COMPUTED_VALUE"""),0)</f>
        <v>0</v>
      </c>
      <c r="AP75" s="2">
        <f ca="1">IFERROR(__xludf.DUMMYFUNCTION("""COMPUTED_VALUE"""),1)</f>
        <v>1</v>
      </c>
      <c r="AQ75" s="2">
        <f ca="1">IFERROR(__xludf.DUMMYFUNCTION("""COMPUTED_VALUE"""),1)</f>
        <v>1</v>
      </c>
      <c r="AR75" s="2">
        <f ca="1">IFERROR(__xludf.DUMMYFUNCTION("""COMPUTED_VALUE"""),1)</f>
        <v>1</v>
      </c>
      <c r="AS75" s="2">
        <f ca="1">IFERROR(__xludf.DUMMYFUNCTION("""COMPUTED_VALUE"""),1)</f>
        <v>1</v>
      </c>
      <c r="AT75" s="2">
        <f ca="1">IFERROR(__xludf.DUMMYFUNCTION("""COMPUTED_VALUE"""),1)</f>
        <v>1</v>
      </c>
      <c r="AU75" s="2">
        <f ca="1">IFERROR(__xludf.DUMMYFUNCTION("""COMPUTED_VALUE"""),1)</f>
        <v>1</v>
      </c>
    </row>
    <row r="76" spans="1:47" ht="12.5" x14ac:dyDescent="0.25">
      <c r="A76" s="2" t="str">
        <f ca="1">IFERROR(__xludf.DUMMYFUNCTION("""COMPUTED_VALUE"""),"")</f>
        <v/>
      </c>
      <c r="B76" s="2" t="str">
        <f ca="1">IFERROR(__xludf.DUMMYFUNCTION("""COMPUTED_VALUE"""),"Iran")</f>
        <v>Iran</v>
      </c>
      <c r="C76" s="2">
        <f ca="1">IFERROR(__xludf.DUMMYFUNCTION("""COMPUTED_VALUE"""),32)</f>
        <v>32</v>
      </c>
      <c r="D76" s="2">
        <f ca="1">IFERROR(__xludf.DUMMYFUNCTION("""COMPUTED_VALUE"""),53)</f>
        <v>53</v>
      </c>
      <c r="E76" s="2">
        <f ca="1">IFERROR(__xludf.DUMMYFUNCTION("""COMPUTED_VALUE"""),0)</f>
        <v>0</v>
      </c>
      <c r="F76" s="2">
        <f ca="1">IFERROR(__xludf.DUMMYFUNCTION("""COMPUTED_VALUE"""),0)</f>
        <v>0</v>
      </c>
      <c r="G76" s="2">
        <f ca="1">IFERROR(__xludf.DUMMYFUNCTION("""COMPUTED_VALUE"""),0)</f>
        <v>0</v>
      </c>
      <c r="H76" s="2">
        <f ca="1">IFERROR(__xludf.DUMMYFUNCTION("""COMPUTED_VALUE"""),0)</f>
        <v>0</v>
      </c>
      <c r="I76" s="2">
        <f ca="1">IFERROR(__xludf.DUMMYFUNCTION("""COMPUTED_VALUE"""),0)</f>
        <v>0</v>
      </c>
      <c r="J76" s="2">
        <f ca="1">IFERROR(__xludf.DUMMYFUNCTION("""COMPUTED_VALUE"""),0)</f>
        <v>0</v>
      </c>
      <c r="K76" s="2">
        <f ca="1">IFERROR(__xludf.DUMMYFUNCTION("""COMPUTED_VALUE"""),0)</f>
        <v>0</v>
      </c>
      <c r="L76" s="2">
        <f ca="1">IFERROR(__xludf.DUMMYFUNCTION("""COMPUTED_VALUE"""),0)</f>
        <v>0</v>
      </c>
      <c r="M76" s="2">
        <f ca="1">IFERROR(__xludf.DUMMYFUNCTION("""COMPUTED_VALUE"""),0)</f>
        <v>0</v>
      </c>
      <c r="N76" s="2">
        <f ca="1">IFERROR(__xludf.DUMMYFUNCTION("""COMPUTED_VALUE"""),0)</f>
        <v>0</v>
      </c>
      <c r="O76" s="2">
        <f ca="1">IFERROR(__xludf.DUMMYFUNCTION("""COMPUTED_VALUE"""),0)</f>
        <v>0</v>
      </c>
      <c r="P76" s="2">
        <f ca="1">IFERROR(__xludf.DUMMYFUNCTION("""COMPUTED_VALUE"""),0)</f>
        <v>0</v>
      </c>
      <c r="Q76" s="2">
        <f ca="1">IFERROR(__xludf.DUMMYFUNCTION("""COMPUTED_VALUE"""),0)</f>
        <v>0</v>
      </c>
      <c r="R76" s="2">
        <f ca="1">IFERROR(__xludf.DUMMYFUNCTION("""COMPUTED_VALUE"""),0)</f>
        <v>0</v>
      </c>
      <c r="S76" s="2">
        <f ca="1">IFERROR(__xludf.DUMMYFUNCTION("""COMPUTED_VALUE"""),0)</f>
        <v>0</v>
      </c>
      <c r="T76" s="2">
        <f ca="1">IFERROR(__xludf.DUMMYFUNCTION("""COMPUTED_VALUE"""),0)</f>
        <v>0</v>
      </c>
      <c r="U76" s="2">
        <f ca="1">IFERROR(__xludf.DUMMYFUNCTION("""COMPUTED_VALUE"""),0)</f>
        <v>0</v>
      </c>
      <c r="V76" s="2">
        <f ca="1">IFERROR(__xludf.DUMMYFUNCTION("""COMPUTED_VALUE"""),0)</f>
        <v>0</v>
      </c>
      <c r="W76" s="2">
        <f ca="1">IFERROR(__xludf.DUMMYFUNCTION("""COMPUTED_VALUE"""),0)</f>
        <v>0</v>
      </c>
      <c r="X76" s="2">
        <f ca="1">IFERROR(__xludf.DUMMYFUNCTION("""COMPUTED_VALUE"""),0)</f>
        <v>0</v>
      </c>
      <c r="Y76" s="2">
        <f ca="1">IFERROR(__xludf.DUMMYFUNCTION("""COMPUTED_VALUE"""),0)</f>
        <v>0</v>
      </c>
      <c r="Z76" s="2">
        <f ca="1">IFERROR(__xludf.DUMMYFUNCTION("""COMPUTED_VALUE"""),0)</f>
        <v>0</v>
      </c>
      <c r="AA76" s="2">
        <f ca="1">IFERROR(__xludf.DUMMYFUNCTION("""COMPUTED_VALUE"""),0)</f>
        <v>0</v>
      </c>
      <c r="AB76" s="2">
        <f ca="1">IFERROR(__xludf.DUMMYFUNCTION("""COMPUTED_VALUE"""),0)</f>
        <v>0</v>
      </c>
      <c r="AC76" s="2">
        <f ca="1">IFERROR(__xludf.DUMMYFUNCTION("""COMPUTED_VALUE"""),0)</f>
        <v>0</v>
      </c>
      <c r="AD76" s="2">
        <f ca="1">IFERROR(__xludf.DUMMYFUNCTION("""COMPUTED_VALUE"""),0)</f>
        <v>0</v>
      </c>
      <c r="AE76" s="2">
        <f ca="1">IFERROR(__xludf.DUMMYFUNCTION("""COMPUTED_VALUE"""),0)</f>
        <v>0</v>
      </c>
      <c r="AF76" s="2">
        <f ca="1">IFERROR(__xludf.DUMMYFUNCTION("""COMPUTED_VALUE"""),0)</f>
        <v>0</v>
      </c>
      <c r="AG76" s="2">
        <f ca="1">IFERROR(__xludf.DUMMYFUNCTION("""COMPUTED_VALUE"""),0)</f>
        <v>0</v>
      </c>
      <c r="AH76" s="2">
        <f ca="1">IFERROR(__xludf.DUMMYFUNCTION("""COMPUTED_VALUE"""),0)</f>
        <v>0</v>
      </c>
      <c r="AI76" s="2">
        <f ca="1">IFERROR(__xludf.DUMMYFUNCTION("""COMPUTED_VALUE"""),0)</f>
        <v>0</v>
      </c>
      <c r="AJ76" s="2">
        <f ca="1">IFERROR(__xludf.DUMMYFUNCTION("""COMPUTED_VALUE"""),0)</f>
        <v>0</v>
      </c>
      <c r="AK76" s="2">
        <f ca="1">IFERROR(__xludf.DUMMYFUNCTION("""COMPUTED_VALUE"""),0)</f>
        <v>0</v>
      </c>
      <c r="AL76" s="2">
        <f ca="1">IFERROR(__xludf.DUMMYFUNCTION("""COMPUTED_VALUE"""),0)</f>
        <v>0</v>
      </c>
      <c r="AM76" s="2">
        <f ca="1">IFERROR(__xludf.DUMMYFUNCTION("""COMPUTED_VALUE"""),0)</f>
        <v>0</v>
      </c>
      <c r="AN76" s="2">
        <f ca="1">IFERROR(__xludf.DUMMYFUNCTION("""COMPUTED_VALUE"""),49)</f>
        <v>49</v>
      </c>
      <c r="AO76" s="2">
        <f ca="1">IFERROR(__xludf.DUMMYFUNCTION("""COMPUTED_VALUE"""),49)</f>
        <v>49</v>
      </c>
      <c r="AP76" s="2">
        <f ca="1">IFERROR(__xludf.DUMMYFUNCTION("""COMPUTED_VALUE"""),73)</f>
        <v>73</v>
      </c>
      <c r="AQ76" s="2">
        <f ca="1">IFERROR(__xludf.DUMMYFUNCTION("""COMPUTED_VALUE"""),123)</f>
        <v>123</v>
      </c>
      <c r="AR76" s="2">
        <f ca="1">IFERROR(__xludf.DUMMYFUNCTION("""COMPUTED_VALUE"""),175)</f>
        <v>175</v>
      </c>
      <c r="AS76" s="2">
        <f ca="1">IFERROR(__xludf.DUMMYFUNCTION("""COMPUTED_VALUE"""),291)</f>
        <v>291</v>
      </c>
      <c r="AT76" s="2">
        <f ca="1">IFERROR(__xludf.DUMMYFUNCTION("""COMPUTED_VALUE"""),291)</f>
        <v>291</v>
      </c>
      <c r="AU76" s="2">
        <f ca="1">IFERROR(__xludf.DUMMYFUNCTION("""COMPUTED_VALUE"""),552)</f>
        <v>552</v>
      </c>
    </row>
    <row r="77" spans="1:47" ht="12.5" x14ac:dyDescent="0.25">
      <c r="A77" s="2" t="str">
        <f ca="1">IFERROR(__xludf.DUMMYFUNCTION("""COMPUTED_VALUE"""),"Omaha, NE (From Diamond Princess)")</f>
        <v>Omaha, NE (From Diamond Princess)</v>
      </c>
      <c r="B77" s="2" t="str">
        <f ca="1">IFERROR(__xludf.DUMMYFUNCTION("""COMPUTED_VALUE"""),"US")</f>
        <v>US</v>
      </c>
      <c r="C77" s="2">
        <f ca="1">IFERROR(__xludf.DUMMYFUNCTION("""COMPUTED_VALUE"""),41.2545)</f>
        <v>41.2545</v>
      </c>
      <c r="D77" s="2">
        <f ca="1">IFERROR(__xludf.DUMMYFUNCTION("""COMPUTED_VALUE"""),-95.9758)</f>
        <v>-95.975800000000007</v>
      </c>
      <c r="E77" s="2">
        <f ca="1">IFERROR(__xludf.DUMMYFUNCTION("""COMPUTED_VALUE"""),0)</f>
        <v>0</v>
      </c>
      <c r="F77" s="2">
        <f ca="1">IFERROR(__xludf.DUMMYFUNCTION("""COMPUTED_VALUE"""),0)</f>
        <v>0</v>
      </c>
      <c r="G77" s="2">
        <f ca="1">IFERROR(__xludf.DUMMYFUNCTION("""COMPUTED_VALUE"""),0)</f>
        <v>0</v>
      </c>
      <c r="H77" s="2">
        <f ca="1">IFERROR(__xludf.DUMMYFUNCTION("""COMPUTED_VALUE"""),0)</f>
        <v>0</v>
      </c>
      <c r="I77" s="2">
        <f ca="1">IFERROR(__xludf.DUMMYFUNCTION("""COMPUTED_VALUE"""),0)</f>
        <v>0</v>
      </c>
      <c r="J77" s="2">
        <f ca="1">IFERROR(__xludf.DUMMYFUNCTION("""COMPUTED_VALUE"""),0)</f>
        <v>0</v>
      </c>
      <c r="K77" s="2">
        <f ca="1">IFERROR(__xludf.DUMMYFUNCTION("""COMPUTED_VALUE"""),0)</f>
        <v>0</v>
      </c>
      <c r="L77" s="2">
        <f ca="1">IFERROR(__xludf.DUMMYFUNCTION("""COMPUTED_VALUE"""),0)</f>
        <v>0</v>
      </c>
      <c r="M77" s="2">
        <f ca="1">IFERROR(__xludf.DUMMYFUNCTION("""COMPUTED_VALUE"""),0)</f>
        <v>0</v>
      </c>
      <c r="N77" s="2">
        <f ca="1">IFERROR(__xludf.DUMMYFUNCTION("""COMPUTED_VALUE"""),0)</f>
        <v>0</v>
      </c>
      <c r="O77" s="2">
        <f ca="1">IFERROR(__xludf.DUMMYFUNCTION("""COMPUTED_VALUE"""),0)</f>
        <v>0</v>
      </c>
      <c r="P77" s="2">
        <f ca="1">IFERROR(__xludf.DUMMYFUNCTION("""COMPUTED_VALUE"""),0)</f>
        <v>0</v>
      </c>
      <c r="Q77" s="2">
        <f ca="1">IFERROR(__xludf.DUMMYFUNCTION("""COMPUTED_VALUE"""),0)</f>
        <v>0</v>
      </c>
      <c r="R77" s="2">
        <f ca="1">IFERROR(__xludf.DUMMYFUNCTION("""COMPUTED_VALUE"""),0)</f>
        <v>0</v>
      </c>
      <c r="S77" s="2">
        <f ca="1">IFERROR(__xludf.DUMMYFUNCTION("""COMPUTED_VALUE"""),0)</f>
        <v>0</v>
      </c>
      <c r="T77" s="2">
        <f ca="1">IFERROR(__xludf.DUMMYFUNCTION("""COMPUTED_VALUE"""),0)</f>
        <v>0</v>
      </c>
      <c r="U77" s="2">
        <f ca="1">IFERROR(__xludf.DUMMYFUNCTION("""COMPUTED_VALUE"""),0)</f>
        <v>0</v>
      </c>
      <c r="V77" s="2">
        <f ca="1">IFERROR(__xludf.DUMMYFUNCTION("""COMPUTED_VALUE"""),0)</f>
        <v>0</v>
      </c>
      <c r="W77" s="2">
        <f ca="1">IFERROR(__xludf.DUMMYFUNCTION("""COMPUTED_VALUE"""),0)</f>
        <v>0</v>
      </c>
      <c r="X77" s="2">
        <f ca="1">IFERROR(__xludf.DUMMYFUNCTION("""COMPUTED_VALUE"""),0)</f>
        <v>0</v>
      </c>
      <c r="Y77" s="2">
        <f ca="1">IFERROR(__xludf.DUMMYFUNCTION("""COMPUTED_VALUE"""),0)</f>
        <v>0</v>
      </c>
      <c r="Z77" s="2">
        <f ca="1">IFERROR(__xludf.DUMMYFUNCTION("""COMPUTED_VALUE"""),0)</f>
        <v>0</v>
      </c>
      <c r="AA77" s="2">
        <f ca="1">IFERROR(__xludf.DUMMYFUNCTION("""COMPUTED_VALUE"""),0)</f>
        <v>0</v>
      </c>
      <c r="AB77" s="2">
        <f ca="1">IFERROR(__xludf.DUMMYFUNCTION("""COMPUTED_VALUE"""),0)</f>
        <v>0</v>
      </c>
      <c r="AC77" s="2">
        <f ca="1">IFERROR(__xludf.DUMMYFUNCTION("""COMPUTED_VALUE"""),0)</f>
        <v>0</v>
      </c>
      <c r="AD77" s="2">
        <f ca="1">IFERROR(__xludf.DUMMYFUNCTION("""COMPUTED_VALUE"""),0)</f>
        <v>0</v>
      </c>
      <c r="AE77" s="2">
        <f ca="1">IFERROR(__xludf.DUMMYFUNCTION("""COMPUTED_VALUE"""),0)</f>
        <v>0</v>
      </c>
      <c r="AF77" s="2">
        <f ca="1">IFERROR(__xludf.DUMMYFUNCTION("""COMPUTED_VALUE"""),0)</f>
        <v>0</v>
      </c>
      <c r="AG77" s="2">
        <f ca="1">IFERROR(__xludf.DUMMYFUNCTION("""COMPUTED_VALUE"""),0)</f>
        <v>0</v>
      </c>
      <c r="AH77" s="2">
        <f ca="1">IFERROR(__xludf.DUMMYFUNCTION("""COMPUTED_VALUE"""),0)</f>
        <v>0</v>
      </c>
      <c r="AI77" s="2">
        <f ca="1">IFERROR(__xludf.DUMMYFUNCTION("""COMPUTED_VALUE"""),0)</f>
        <v>0</v>
      </c>
      <c r="AJ77" s="2">
        <f ca="1">IFERROR(__xludf.DUMMYFUNCTION("""COMPUTED_VALUE"""),0)</f>
        <v>0</v>
      </c>
      <c r="AK77" s="2">
        <f ca="1">IFERROR(__xludf.DUMMYFUNCTION("""COMPUTED_VALUE"""),0)</f>
        <v>0</v>
      </c>
      <c r="AL77" s="2">
        <f ca="1">IFERROR(__xludf.DUMMYFUNCTION("""COMPUTED_VALUE"""),0)</f>
        <v>0</v>
      </c>
      <c r="AM77" s="2">
        <f ca="1">IFERROR(__xludf.DUMMYFUNCTION("""COMPUTED_VALUE"""),0)</f>
        <v>0</v>
      </c>
      <c r="AN77" s="2">
        <f ca="1">IFERROR(__xludf.DUMMYFUNCTION("""COMPUTED_VALUE"""),0)</f>
        <v>0</v>
      </c>
      <c r="AO77" s="2">
        <f ca="1">IFERROR(__xludf.DUMMYFUNCTION("""COMPUTED_VALUE"""),0)</f>
        <v>0</v>
      </c>
      <c r="AP77" s="2">
        <f ca="1">IFERROR(__xludf.DUMMYFUNCTION("""COMPUTED_VALUE"""),0)</f>
        <v>0</v>
      </c>
      <c r="AQ77" s="2">
        <f ca="1">IFERROR(__xludf.DUMMYFUNCTION("""COMPUTED_VALUE"""),0)</f>
        <v>0</v>
      </c>
      <c r="AR77" s="2">
        <f ca="1">IFERROR(__xludf.DUMMYFUNCTION("""COMPUTED_VALUE"""),0)</f>
        <v>0</v>
      </c>
      <c r="AS77" s="2">
        <f ca="1">IFERROR(__xludf.DUMMYFUNCTION("""COMPUTED_VALUE"""),0)</f>
        <v>0</v>
      </c>
      <c r="AT77" s="2">
        <f ca="1">IFERROR(__xludf.DUMMYFUNCTION("""COMPUTED_VALUE"""),0)</f>
        <v>0</v>
      </c>
      <c r="AU77" s="2">
        <f ca="1">IFERROR(__xludf.DUMMYFUNCTION("""COMPUTED_VALUE"""),0)</f>
        <v>0</v>
      </c>
    </row>
    <row r="78" spans="1:47" ht="12.5" x14ac:dyDescent="0.25">
      <c r="A78" s="2" t="str">
        <f ca="1">IFERROR(__xludf.DUMMYFUNCTION("""COMPUTED_VALUE"""),"Travis, CA (From Diamond Princess)")</f>
        <v>Travis, CA (From Diamond Princess)</v>
      </c>
      <c r="B78" s="2" t="str">
        <f ca="1">IFERROR(__xludf.DUMMYFUNCTION("""COMPUTED_VALUE"""),"US")</f>
        <v>US</v>
      </c>
      <c r="C78" s="2">
        <f ca="1">IFERROR(__xludf.DUMMYFUNCTION("""COMPUTED_VALUE"""),38.2721)</f>
        <v>38.272100000000002</v>
      </c>
      <c r="D78" s="2">
        <f ca="1">IFERROR(__xludf.DUMMYFUNCTION("""COMPUTED_VALUE"""),-121.9399)</f>
        <v>-121.93989999999999</v>
      </c>
      <c r="E78" s="2">
        <f ca="1">IFERROR(__xludf.DUMMYFUNCTION("""COMPUTED_VALUE"""),0)</f>
        <v>0</v>
      </c>
      <c r="F78" s="2">
        <f ca="1">IFERROR(__xludf.DUMMYFUNCTION("""COMPUTED_VALUE"""),0)</f>
        <v>0</v>
      </c>
      <c r="G78" s="2">
        <f ca="1">IFERROR(__xludf.DUMMYFUNCTION("""COMPUTED_VALUE"""),0)</f>
        <v>0</v>
      </c>
      <c r="H78" s="2">
        <f ca="1">IFERROR(__xludf.DUMMYFUNCTION("""COMPUTED_VALUE"""),0)</f>
        <v>0</v>
      </c>
      <c r="I78" s="2">
        <f ca="1">IFERROR(__xludf.DUMMYFUNCTION("""COMPUTED_VALUE"""),0)</f>
        <v>0</v>
      </c>
      <c r="J78" s="2">
        <f ca="1">IFERROR(__xludf.DUMMYFUNCTION("""COMPUTED_VALUE"""),0)</f>
        <v>0</v>
      </c>
      <c r="K78" s="2">
        <f ca="1">IFERROR(__xludf.DUMMYFUNCTION("""COMPUTED_VALUE"""),0)</f>
        <v>0</v>
      </c>
      <c r="L78" s="2">
        <f ca="1">IFERROR(__xludf.DUMMYFUNCTION("""COMPUTED_VALUE"""),0)</f>
        <v>0</v>
      </c>
      <c r="M78" s="2">
        <f ca="1">IFERROR(__xludf.DUMMYFUNCTION("""COMPUTED_VALUE"""),0)</f>
        <v>0</v>
      </c>
      <c r="N78" s="2">
        <f ca="1">IFERROR(__xludf.DUMMYFUNCTION("""COMPUTED_VALUE"""),0)</f>
        <v>0</v>
      </c>
      <c r="O78" s="2">
        <f ca="1">IFERROR(__xludf.DUMMYFUNCTION("""COMPUTED_VALUE"""),0)</f>
        <v>0</v>
      </c>
      <c r="P78" s="2">
        <f ca="1">IFERROR(__xludf.DUMMYFUNCTION("""COMPUTED_VALUE"""),0)</f>
        <v>0</v>
      </c>
      <c r="Q78" s="2">
        <f ca="1">IFERROR(__xludf.DUMMYFUNCTION("""COMPUTED_VALUE"""),0)</f>
        <v>0</v>
      </c>
      <c r="R78" s="2">
        <f ca="1">IFERROR(__xludf.DUMMYFUNCTION("""COMPUTED_VALUE"""),0)</f>
        <v>0</v>
      </c>
      <c r="S78" s="2">
        <f ca="1">IFERROR(__xludf.DUMMYFUNCTION("""COMPUTED_VALUE"""),0)</f>
        <v>0</v>
      </c>
      <c r="T78" s="2">
        <f ca="1">IFERROR(__xludf.DUMMYFUNCTION("""COMPUTED_VALUE"""),0)</f>
        <v>0</v>
      </c>
      <c r="U78" s="2">
        <f ca="1">IFERROR(__xludf.DUMMYFUNCTION("""COMPUTED_VALUE"""),0)</f>
        <v>0</v>
      </c>
      <c r="V78" s="2">
        <f ca="1">IFERROR(__xludf.DUMMYFUNCTION("""COMPUTED_VALUE"""),0)</f>
        <v>0</v>
      </c>
      <c r="W78" s="2">
        <f ca="1">IFERROR(__xludf.DUMMYFUNCTION("""COMPUTED_VALUE"""),0)</f>
        <v>0</v>
      </c>
      <c r="X78" s="2">
        <f ca="1">IFERROR(__xludf.DUMMYFUNCTION("""COMPUTED_VALUE"""),0)</f>
        <v>0</v>
      </c>
      <c r="Y78" s="2">
        <f ca="1">IFERROR(__xludf.DUMMYFUNCTION("""COMPUTED_VALUE"""),0)</f>
        <v>0</v>
      </c>
      <c r="Z78" s="2">
        <f ca="1">IFERROR(__xludf.DUMMYFUNCTION("""COMPUTED_VALUE"""),0)</f>
        <v>0</v>
      </c>
      <c r="AA78" s="2">
        <f ca="1">IFERROR(__xludf.DUMMYFUNCTION("""COMPUTED_VALUE"""),0)</f>
        <v>0</v>
      </c>
      <c r="AB78" s="2">
        <f ca="1">IFERROR(__xludf.DUMMYFUNCTION("""COMPUTED_VALUE"""),0)</f>
        <v>0</v>
      </c>
      <c r="AC78" s="2">
        <f ca="1">IFERROR(__xludf.DUMMYFUNCTION("""COMPUTED_VALUE"""),0)</f>
        <v>0</v>
      </c>
      <c r="AD78" s="2">
        <f ca="1">IFERROR(__xludf.DUMMYFUNCTION("""COMPUTED_VALUE"""),0)</f>
        <v>0</v>
      </c>
      <c r="AE78" s="2">
        <f ca="1">IFERROR(__xludf.DUMMYFUNCTION("""COMPUTED_VALUE"""),0)</f>
        <v>0</v>
      </c>
      <c r="AF78" s="2">
        <f ca="1">IFERROR(__xludf.DUMMYFUNCTION("""COMPUTED_VALUE"""),0)</f>
        <v>0</v>
      </c>
      <c r="AG78" s="2">
        <f ca="1">IFERROR(__xludf.DUMMYFUNCTION("""COMPUTED_VALUE"""),0)</f>
        <v>0</v>
      </c>
      <c r="AH78" s="2">
        <f ca="1">IFERROR(__xludf.DUMMYFUNCTION("""COMPUTED_VALUE"""),0)</f>
        <v>0</v>
      </c>
      <c r="AI78" s="2">
        <f ca="1">IFERROR(__xludf.DUMMYFUNCTION("""COMPUTED_VALUE"""),0)</f>
        <v>0</v>
      </c>
      <c r="AJ78" s="2">
        <f ca="1">IFERROR(__xludf.DUMMYFUNCTION("""COMPUTED_VALUE"""),0)</f>
        <v>0</v>
      </c>
      <c r="AK78" s="2">
        <f ca="1">IFERROR(__xludf.DUMMYFUNCTION("""COMPUTED_VALUE"""),0)</f>
        <v>0</v>
      </c>
      <c r="AL78" s="2">
        <f ca="1">IFERROR(__xludf.DUMMYFUNCTION("""COMPUTED_VALUE"""),0)</f>
        <v>0</v>
      </c>
      <c r="AM78" s="2">
        <f ca="1">IFERROR(__xludf.DUMMYFUNCTION("""COMPUTED_VALUE"""),0)</f>
        <v>0</v>
      </c>
      <c r="AN78" s="2">
        <f ca="1">IFERROR(__xludf.DUMMYFUNCTION("""COMPUTED_VALUE"""),0)</f>
        <v>0</v>
      </c>
      <c r="AO78" s="2">
        <f ca="1">IFERROR(__xludf.DUMMYFUNCTION("""COMPUTED_VALUE"""),0)</f>
        <v>0</v>
      </c>
      <c r="AP78" s="2">
        <f ca="1">IFERROR(__xludf.DUMMYFUNCTION("""COMPUTED_VALUE"""),0)</f>
        <v>0</v>
      </c>
      <c r="AQ78" s="2">
        <f ca="1">IFERROR(__xludf.DUMMYFUNCTION("""COMPUTED_VALUE"""),0)</f>
        <v>0</v>
      </c>
      <c r="AR78" s="2">
        <f ca="1">IFERROR(__xludf.DUMMYFUNCTION("""COMPUTED_VALUE"""),0)</f>
        <v>0</v>
      </c>
      <c r="AS78" s="2">
        <f ca="1">IFERROR(__xludf.DUMMYFUNCTION("""COMPUTED_VALUE"""),0)</f>
        <v>0</v>
      </c>
      <c r="AT78" s="2">
        <f ca="1">IFERROR(__xludf.DUMMYFUNCTION("""COMPUTED_VALUE"""),0)</f>
        <v>0</v>
      </c>
      <c r="AU78" s="2">
        <f ca="1">IFERROR(__xludf.DUMMYFUNCTION("""COMPUTED_VALUE"""),0)</f>
        <v>0</v>
      </c>
    </row>
    <row r="79" spans="1:47" ht="12.5" x14ac:dyDescent="0.25">
      <c r="A79" s="2" t="str">
        <f ca="1">IFERROR(__xludf.DUMMYFUNCTION("""COMPUTED_VALUE"""),"From Diamond Princess")</f>
        <v>From Diamond Princess</v>
      </c>
      <c r="B79" s="2" t="str">
        <f ca="1">IFERROR(__xludf.DUMMYFUNCTION("""COMPUTED_VALUE"""),"Australia")</f>
        <v>Australia</v>
      </c>
      <c r="C79" s="2">
        <f ca="1">IFERROR(__xludf.DUMMYFUNCTION("""COMPUTED_VALUE"""),35.4437)</f>
        <v>35.4437</v>
      </c>
      <c r="D79" s="2">
        <f ca="1">IFERROR(__xludf.DUMMYFUNCTION("""COMPUTED_VALUE"""),139.638)</f>
        <v>139.63800000000001</v>
      </c>
      <c r="E79" s="2">
        <f ca="1">IFERROR(__xludf.DUMMYFUNCTION("""COMPUTED_VALUE"""),0)</f>
        <v>0</v>
      </c>
      <c r="F79" s="2">
        <f ca="1">IFERROR(__xludf.DUMMYFUNCTION("""COMPUTED_VALUE"""),0)</f>
        <v>0</v>
      </c>
      <c r="G79" s="2">
        <f ca="1">IFERROR(__xludf.DUMMYFUNCTION("""COMPUTED_VALUE"""),0)</f>
        <v>0</v>
      </c>
      <c r="H79" s="2">
        <f ca="1">IFERROR(__xludf.DUMMYFUNCTION("""COMPUTED_VALUE"""),0)</f>
        <v>0</v>
      </c>
      <c r="I79" s="2">
        <f ca="1">IFERROR(__xludf.DUMMYFUNCTION("""COMPUTED_VALUE"""),0)</f>
        <v>0</v>
      </c>
      <c r="J79" s="2">
        <f ca="1">IFERROR(__xludf.DUMMYFUNCTION("""COMPUTED_VALUE"""),0)</f>
        <v>0</v>
      </c>
      <c r="K79" s="2">
        <f ca="1">IFERROR(__xludf.DUMMYFUNCTION("""COMPUTED_VALUE"""),0)</f>
        <v>0</v>
      </c>
      <c r="L79" s="2">
        <f ca="1">IFERROR(__xludf.DUMMYFUNCTION("""COMPUTED_VALUE"""),0)</f>
        <v>0</v>
      </c>
      <c r="M79" s="2">
        <f ca="1">IFERROR(__xludf.DUMMYFUNCTION("""COMPUTED_VALUE"""),0)</f>
        <v>0</v>
      </c>
      <c r="N79" s="2">
        <f ca="1">IFERROR(__xludf.DUMMYFUNCTION("""COMPUTED_VALUE"""),0)</f>
        <v>0</v>
      </c>
      <c r="O79" s="2">
        <f ca="1">IFERROR(__xludf.DUMMYFUNCTION("""COMPUTED_VALUE"""),0)</f>
        <v>0</v>
      </c>
      <c r="P79" s="2">
        <f ca="1">IFERROR(__xludf.DUMMYFUNCTION("""COMPUTED_VALUE"""),0)</f>
        <v>0</v>
      </c>
      <c r="Q79" s="2">
        <f ca="1">IFERROR(__xludf.DUMMYFUNCTION("""COMPUTED_VALUE"""),0)</f>
        <v>0</v>
      </c>
      <c r="R79" s="2">
        <f ca="1">IFERROR(__xludf.DUMMYFUNCTION("""COMPUTED_VALUE"""),0)</f>
        <v>0</v>
      </c>
      <c r="S79" s="2">
        <f ca="1">IFERROR(__xludf.DUMMYFUNCTION("""COMPUTED_VALUE"""),0)</f>
        <v>0</v>
      </c>
      <c r="T79" s="2">
        <f ca="1">IFERROR(__xludf.DUMMYFUNCTION("""COMPUTED_VALUE"""),0)</f>
        <v>0</v>
      </c>
      <c r="U79" s="2">
        <f ca="1">IFERROR(__xludf.DUMMYFUNCTION("""COMPUTED_VALUE"""),0)</f>
        <v>0</v>
      </c>
      <c r="V79" s="2">
        <f ca="1">IFERROR(__xludf.DUMMYFUNCTION("""COMPUTED_VALUE"""),0)</f>
        <v>0</v>
      </c>
      <c r="W79" s="2">
        <f ca="1">IFERROR(__xludf.DUMMYFUNCTION("""COMPUTED_VALUE"""),0)</f>
        <v>0</v>
      </c>
      <c r="X79" s="2">
        <f ca="1">IFERROR(__xludf.DUMMYFUNCTION("""COMPUTED_VALUE"""),0)</f>
        <v>0</v>
      </c>
      <c r="Y79" s="2">
        <f ca="1">IFERROR(__xludf.DUMMYFUNCTION("""COMPUTED_VALUE"""),0)</f>
        <v>0</v>
      </c>
      <c r="Z79" s="2">
        <f ca="1">IFERROR(__xludf.DUMMYFUNCTION("""COMPUTED_VALUE"""),0)</f>
        <v>0</v>
      </c>
      <c r="AA79" s="2">
        <f ca="1">IFERROR(__xludf.DUMMYFUNCTION("""COMPUTED_VALUE"""),0)</f>
        <v>0</v>
      </c>
      <c r="AB79" s="2">
        <f ca="1">IFERROR(__xludf.DUMMYFUNCTION("""COMPUTED_VALUE"""),0)</f>
        <v>0</v>
      </c>
      <c r="AC79" s="2">
        <f ca="1">IFERROR(__xludf.DUMMYFUNCTION("""COMPUTED_VALUE"""),0)</f>
        <v>0</v>
      </c>
      <c r="AD79" s="2">
        <f ca="1">IFERROR(__xludf.DUMMYFUNCTION("""COMPUTED_VALUE"""),0)</f>
        <v>0</v>
      </c>
      <c r="AE79" s="2">
        <f ca="1">IFERROR(__xludf.DUMMYFUNCTION("""COMPUTED_VALUE"""),0)</f>
        <v>0</v>
      </c>
      <c r="AF79" s="2">
        <f ca="1">IFERROR(__xludf.DUMMYFUNCTION("""COMPUTED_VALUE"""),0)</f>
        <v>0</v>
      </c>
      <c r="AG79" s="2">
        <f ca="1">IFERROR(__xludf.DUMMYFUNCTION("""COMPUTED_VALUE"""),0)</f>
        <v>0</v>
      </c>
      <c r="AH79" s="2">
        <f ca="1">IFERROR(__xludf.DUMMYFUNCTION("""COMPUTED_VALUE"""),0)</f>
        <v>0</v>
      </c>
      <c r="AI79" s="2">
        <f ca="1">IFERROR(__xludf.DUMMYFUNCTION("""COMPUTED_VALUE"""),0)</f>
        <v>0</v>
      </c>
      <c r="AJ79" s="2">
        <f ca="1">IFERROR(__xludf.DUMMYFUNCTION("""COMPUTED_VALUE"""),0)</f>
        <v>0</v>
      </c>
      <c r="AK79" s="2">
        <f ca="1">IFERROR(__xludf.DUMMYFUNCTION("""COMPUTED_VALUE"""),0)</f>
        <v>0</v>
      </c>
      <c r="AL79" s="2">
        <f ca="1">IFERROR(__xludf.DUMMYFUNCTION("""COMPUTED_VALUE"""),0)</f>
        <v>0</v>
      </c>
      <c r="AM79" s="2">
        <f ca="1">IFERROR(__xludf.DUMMYFUNCTION("""COMPUTED_VALUE"""),0)</f>
        <v>0</v>
      </c>
      <c r="AN79" s="2">
        <f ca="1">IFERROR(__xludf.DUMMYFUNCTION("""COMPUTED_VALUE"""),0)</f>
        <v>0</v>
      </c>
      <c r="AO79" s="2">
        <f ca="1">IFERROR(__xludf.DUMMYFUNCTION("""COMPUTED_VALUE"""),0)</f>
        <v>0</v>
      </c>
      <c r="AP79" s="2">
        <f ca="1">IFERROR(__xludf.DUMMYFUNCTION("""COMPUTED_VALUE"""),0)</f>
        <v>0</v>
      </c>
      <c r="AQ79" s="2">
        <f ca="1">IFERROR(__xludf.DUMMYFUNCTION("""COMPUTED_VALUE"""),0)</f>
        <v>0</v>
      </c>
      <c r="AR79" s="2">
        <f ca="1">IFERROR(__xludf.DUMMYFUNCTION("""COMPUTED_VALUE"""),0)</f>
        <v>0</v>
      </c>
      <c r="AS79" s="2">
        <f ca="1">IFERROR(__xludf.DUMMYFUNCTION("""COMPUTED_VALUE"""),0)</f>
        <v>0</v>
      </c>
      <c r="AT79" s="2">
        <f ca="1">IFERROR(__xludf.DUMMYFUNCTION("""COMPUTED_VALUE"""),0)</f>
        <v>0</v>
      </c>
      <c r="AU79" s="2">
        <f ca="1">IFERROR(__xludf.DUMMYFUNCTION("""COMPUTED_VALUE"""),0)</f>
        <v>0</v>
      </c>
    </row>
    <row r="80" spans="1:47" ht="12.5" x14ac:dyDescent="0.25">
      <c r="A80" s="2" t="str">
        <f ca="1">IFERROR(__xludf.DUMMYFUNCTION("""COMPUTED_VALUE"""),"Lackland, TX (From Diamond Princess)")</f>
        <v>Lackland, TX (From Diamond Princess)</v>
      </c>
      <c r="B80" s="2" t="str">
        <f ca="1">IFERROR(__xludf.DUMMYFUNCTION("""COMPUTED_VALUE"""),"US")</f>
        <v>US</v>
      </c>
      <c r="C80" s="2">
        <f ca="1">IFERROR(__xludf.DUMMYFUNCTION("""COMPUTED_VALUE"""),29.3829)</f>
        <v>29.382899999999999</v>
      </c>
      <c r="D80" s="2">
        <f ca="1">IFERROR(__xludf.DUMMYFUNCTION("""COMPUTED_VALUE"""),-98.6134)</f>
        <v>-98.613399999999999</v>
      </c>
      <c r="E80" s="2">
        <f ca="1">IFERROR(__xludf.DUMMYFUNCTION("""COMPUTED_VALUE"""),0)</f>
        <v>0</v>
      </c>
      <c r="F80" s="2">
        <f ca="1">IFERROR(__xludf.DUMMYFUNCTION("""COMPUTED_VALUE"""),0)</f>
        <v>0</v>
      </c>
      <c r="G80" s="2">
        <f ca="1">IFERROR(__xludf.DUMMYFUNCTION("""COMPUTED_VALUE"""),0)</f>
        <v>0</v>
      </c>
      <c r="H80" s="2">
        <f ca="1">IFERROR(__xludf.DUMMYFUNCTION("""COMPUTED_VALUE"""),0)</f>
        <v>0</v>
      </c>
      <c r="I80" s="2">
        <f ca="1">IFERROR(__xludf.DUMMYFUNCTION("""COMPUTED_VALUE"""),0)</f>
        <v>0</v>
      </c>
      <c r="J80" s="2">
        <f ca="1">IFERROR(__xludf.DUMMYFUNCTION("""COMPUTED_VALUE"""),0)</f>
        <v>0</v>
      </c>
      <c r="K80" s="2">
        <f ca="1">IFERROR(__xludf.DUMMYFUNCTION("""COMPUTED_VALUE"""),0)</f>
        <v>0</v>
      </c>
      <c r="L80" s="2">
        <f ca="1">IFERROR(__xludf.DUMMYFUNCTION("""COMPUTED_VALUE"""),0)</f>
        <v>0</v>
      </c>
      <c r="M80" s="2">
        <f ca="1">IFERROR(__xludf.DUMMYFUNCTION("""COMPUTED_VALUE"""),0)</f>
        <v>0</v>
      </c>
      <c r="N80" s="2">
        <f ca="1">IFERROR(__xludf.DUMMYFUNCTION("""COMPUTED_VALUE"""),0)</f>
        <v>0</v>
      </c>
      <c r="O80" s="2">
        <f ca="1">IFERROR(__xludf.DUMMYFUNCTION("""COMPUTED_VALUE"""),0)</f>
        <v>0</v>
      </c>
      <c r="P80" s="2">
        <f ca="1">IFERROR(__xludf.DUMMYFUNCTION("""COMPUTED_VALUE"""),0)</f>
        <v>0</v>
      </c>
      <c r="Q80" s="2">
        <f ca="1">IFERROR(__xludf.DUMMYFUNCTION("""COMPUTED_VALUE"""),0)</f>
        <v>0</v>
      </c>
      <c r="R80" s="2">
        <f ca="1">IFERROR(__xludf.DUMMYFUNCTION("""COMPUTED_VALUE"""),0)</f>
        <v>0</v>
      </c>
      <c r="S80" s="2">
        <f ca="1">IFERROR(__xludf.DUMMYFUNCTION("""COMPUTED_VALUE"""),0)</f>
        <v>0</v>
      </c>
      <c r="T80" s="2">
        <f ca="1">IFERROR(__xludf.DUMMYFUNCTION("""COMPUTED_VALUE"""),0)</f>
        <v>0</v>
      </c>
      <c r="U80" s="2">
        <f ca="1">IFERROR(__xludf.DUMMYFUNCTION("""COMPUTED_VALUE"""),0)</f>
        <v>0</v>
      </c>
      <c r="V80" s="2">
        <f ca="1">IFERROR(__xludf.DUMMYFUNCTION("""COMPUTED_VALUE"""),0)</f>
        <v>0</v>
      </c>
      <c r="W80" s="2">
        <f ca="1">IFERROR(__xludf.DUMMYFUNCTION("""COMPUTED_VALUE"""),0)</f>
        <v>0</v>
      </c>
      <c r="X80" s="2">
        <f ca="1">IFERROR(__xludf.DUMMYFUNCTION("""COMPUTED_VALUE"""),0)</f>
        <v>0</v>
      </c>
      <c r="Y80" s="2">
        <f ca="1">IFERROR(__xludf.DUMMYFUNCTION("""COMPUTED_VALUE"""),0)</f>
        <v>0</v>
      </c>
      <c r="Z80" s="2">
        <f ca="1">IFERROR(__xludf.DUMMYFUNCTION("""COMPUTED_VALUE"""),0)</f>
        <v>0</v>
      </c>
      <c r="AA80" s="2">
        <f ca="1">IFERROR(__xludf.DUMMYFUNCTION("""COMPUTED_VALUE"""),0)</f>
        <v>0</v>
      </c>
      <c r="AB80" s="2">
        <f ca="1">IFERROR(__xludf.DUMMYFUNCTION("""COMPUTED_VALUE"""),0)</f>
        <v>0</v>
      </c>
      <c r="AC80" s="2">
        <f ca="1">IFERROR(__xludf.DUMMYFUNCTION("""COMPUTED_VALUE"""),0)</f>
        <v>0</v>
      </c>
      <c r="AD80" s="2">
        <f ca="1">IFERROR(__xludf.DUMMYFUNCTION("""COMPUTED_VALUE"""),0)</f>
        <v>0</v>
      </c>
      <c r="AE80" s="2">
        <f ca="1">IFERROR(__xludf.DUMMYFUNCTION("""COMPUTED_VALUE"""),0)</f>
        <v>0</v>
      </c>
      <c r="AF80" s="2">
        <f ca="1">IFERROR(__xludf.DUMMYFUNCTION("""COMPUTED_VALUE"""),0)</f>
        <v>0</v>
      </c>
      <c r="AG80" s="2">
        <f ca="1">IFERROR(__xludf.DUMMYFUNCTION("""COMPUTED_VALUE"""),0)</f>
        <v>0</v>
      </c>
      <c r="AH80" s="2">
        <f ca="1">IFERROR(__xludf.DUMMYFUNCTION("""COMPUTED_VALUE"""),0)</f>
        <v>0</v>
      </c>
      <c r="AI80" s="2">
        <f ca="1">IFERROR(__xludf.DUMMYFUNCTION("""COMPUTED_VALUE"""),0)</f>
        <v>0</v>
      </c>
      <c r="AJ80" s="2">
        <f ca="1">IFERROR(__xludf.DUMMYFUNCTION("""COMPUTED_VALUE"""),0)</f>
        <v>0</v>
      </c>
      <c r="AK80" s="2">
        <f ca="1">IFERROR(__xludf.DUMMYFUNCTION("""COMPUTED_VALUE"""),0)</f>
        <v>0</v>
      </c>
      <c r="AL80" s="2">
        <f ca="1">IFERROR(__xludf.DUMMYFUNCTION("""COMPUTED_VALUE"""),0)</f>
        <v>0</v>
      </c>
      <c r="AM80" s="2">
        <f ca="1">IFERROR(__xludf.DUMMYFUNCTION("""COMPUTED_VALUE"""),0)</f>
        <v>0</v>
      </c>
      <c r="AN80" s="2">
        <f ca="1">IFERROR(__xludf.DUMMYFUNCTION("""COMPUTED_VALUE"""),0)</f>
        <v>0</v>
      </c>
      <c r="AO80" s="2">
        <f ca="1">IFERROR(__xludf.DUMMYFUNCTION("""COMPUTED_VALUE"""),0)</f>
        <v>0</v>
      </c>
      <c r="AP80" s="2">
        <f ca="1">IFERROR(__xludf.DUMMYFUNCTION("""COMPUTED_VALUE"""),0)</f>
        <v>0</v>
      </c>
      <c r="AQ80" s="2">
        <f ca="1">IFERROR(__xludf.DUMMYFUNCTION("""COMPUTED_VALUE"""),0)</f>
        <v>0</v>
      </c>
      <c r="AR80" s="2">
        <f ca="1">IFERROR(__xludf.DUMMYFUNCTION("""COMPUTED_VALUE"""),0)</f>
        <v>0</v>
      </c>
      <c r="AS80" s="2">
        <f ca="1">IFERROR(__xludf.DUMMYFUNCTION("""COMPUTED_VALUE"""),0)</f>
        <v>0</v>
      </c>
      <c r="AT80" s="2">
        <f ca="1">IFERROR(__xludf.DUMMYFUNCTION("""COMPUTED_VALUE"""),0)</f>
        <v>0</v>
      </c>
      <c r="AU80" s="2">
        <f ca="1">IFERROR(__xludf.DUMMYFUNCTION("""COMPUTED_VALUE"""),0)</f>
        <v>0</v>
      </c>
    </row>
    <row r="81" spans="1:47" ht="12.5" x14ac:dyDescent="0.25">
      <c r="A81" s="2" t="str">
        <f ca="1">IFERROR(__xludf.DUMMYFUNCTION("""COMPUTED_VALUE"""),"")</f>
        <v/>
      </c>
      <c r="B81" s="2" t="str">
        <f ca="1">IFERROR(__xludf.DUMMYFUNCTION("""COMPUTED_VALUE"""),"Lebanon")</f>
        <v>Lebanon</v>
      </c>
      <c r="C81" s="2">
        <f ca="1">IFERROR(__xludf.DUMMYFUNCTION("""COMPUTED_VALUE"""),33.8547)</f>
        <v>33.854700000000001</v>
      </c>
      <c r="D81" s="2">
        <f ca="1">IFERROR(__xludf.DUMMYFUNCTION("""COMPUTED_VALUE"""),35.8623)</f>
        <v>35.862299999999998</v>
      </c>
      <c r="E81" s="2">
        <f ca="1">IFERROR(__xludf.DUMMYFUNCTION("""COMPUTED_VALUE"""),0)</f>
        <v>0</v>
      </c>
      <c r="F81" s="2">
        <f ca="1">IFERROR(__xludf.DUMMYFUNCTION("""COMPUTED_VALUE"""),0)</f>
        <v>0</v>
      </c>
      <c r="G81" s="2">
        <f ca="1">IFERROR(__xludf.DUMMYFUNCTION("""COMPUTED_VALUE"""),0)</f>
        <v>0</v>
      </c>
      <c r="H81" s="2">
        <f ca="1">IFERROR(__xludf.DUMMYFUNCTION("""COMPUTED_VALUE"""),0)</f>
        <v>0</v>
      </c>
      <c r="I81" s="2">
        <f ca="1">IFERROR(__xludf.DUMMYFUNCTION("""COMPUTED_VALUE"""),0)</f>
        <v>0</v>
      </c>
      <c r="J81" s="2">
        <f ca="1">IFERROR(__xludf.DUMMYFUNCTION("""COMPUTED_VALUE"""),0)</f>
        <v>0</v>
      </c>
      <c r="K81" s="2">
        <f ca="1">IFERROR(__xludf.DUMMYFUNCTION("""COMPUTED_VALUE"""),0)</f>
        <v>0</v>
      </c>
      <c r="L81" s="2">
        <f ca="1">IFERROR(__xludf.DUMMYFUNCTION("""COMPUTED_VALUE"""),0)</f>
        <v>0</v>
      </c>
      <c r="M81" s="2">
        <f ca="1">IFERROR(__xludf.DUMMYFUNCTION("""COMPUTED_VALUE"""),0)</f>
        <v>0</v>
      </c>
      <c r="N81" s="2">
        <f ca="1">IFERROR(__xludf.DUMMYFUNCTION("""COMPUTED_VALUE"""),0)</f>
        <v>0</v>
      </c>
      <c r="O81" s="2">
        <f ca="1">IFERROR(__xludf.DUMMYFUNCTION("""COMPUTED_VALUE"""),0)</f>
        <v>0</v>
      </c>
      <c r="P81" s="2">
        <f ca="1">IFERROR(__xludf.DUMMYFUNCTION("""COMPUTED_VALUE"""),0)</f>
        <v>0</v>
      </c>
      <c r="Q81" s="2">
        <f ca="1">IFERROR(__xludf.DUMMYFUNCTION("""COMPUTED_VALUE"""),0)</f>
        <v>0</v>
      </c>
      <c r="R81" s="2">
        <f ca="1">IFERROR(__xludf.DUMMYFUNCTION("""COMPUTED_VALUE"""),0)</f>
        <v>0</v>
      </c>
      <c r="S81" s="2">
        <f ca="1">IFERROR(__xludf.DUMMYFUNCTION("""COMPUTED_VALUE"""),0)</f>
        <v>0</v>
      </c>
      <c r="T81" s="2">
        <f ca="1">IFERROR(__xludf.DUMMYFUNCTION("""COMPUTED_VALUE"""),0)</f>
        <v>0</v>
      </c>
      <c r="U81" s="2">
        <f ca="1">IFERROR(__xludf.DUMMYFUNCTION("""COMPUTED_VALUE"""),0)</f>
        <v>0</v>
      </c>
      <c r="V81" s="2">
        <f ca="1">IFERROR(__xludf.DUMMYFUNCTION("""COMPUTED_VALUE"""),0)</f>
        <v>0</v>
      </c>
      <c r="W81" s="2">
        <f ca="1">IFERROR(__xludf.DUMMYFUNCTION("""COMPUTED_VALUE"""),0)</f>
        <v>0</v>
      </c>
      <c r="X81" s="2">
        <f ca="1">IFERROR(__xludf.DUMMYFUNCTION("""COMPUTED_VALUE"""),0)</f>
        <v>0</v>
      </c>
      <c r="Y81" s="2">
        <f ca="1">IFERROR(__xludf.DUMMYFUNCTION("""COMPUTED_VALUE"""),0)</f>
        <v>0</v>
      </c>
      <c r="Z81" s="2">
        <f ca="1">IFERROR(__xludf.DUMMYFUNCTION("""COMPUTED_VALUE"""),0)</f>
        <v>0</v>
      </c>
      <c r="AA81" s="2">
        <f ca="1">IFERROR(__xludf.DUMMYFUNCTION("""COMPUTED_VALUE"""),0)</f>
        <v>0</v>
      </c>
      <c r="AB81" s="2">
        <f ca="1">IFERROR(__xludf.DUMMYFUNCTION("""COMPUTED_VALUE"""),0)</f>
        <v>0</v>
      </c>
      <c r="AC81" s="2">
        <f ca="1">IFERROR(__xludf.DUMMYFUNCTION("""COMPUTED_VALUE"""),0)</f>
        <v>0</v>
      </c>
      <c r="AD81" s="2">
        <f ca="1">IFERROR(__xludf.DUMMYFUNCTION("""COMPUTED_VALUE"""),0)</f>
        <v>0</v>
      </c>
      <c r="AE81" s="2">
        <f ca="1">IFERROR(__xludf.DUMMYFUNCTION("""COMPUTED_VALUE"""),0)</f>
        <v>0</v>
      </c>
      <c r="AF81" s="2">
        <f ca="1">IFERROR(__xludf.DUMMYFUNCTION("""COMPUTED_VALUE"""),0)</f>
        <v>0</v>
      </c>
      <c r="AG81" s="2">
        <f ca="1">IFERROR(__xludf.DUMMYFUNCTION("""COMPUTED_VALUE"""),0)</f>
        <v>0</v>
      </c>
      <c r="AH81" s="2">
        <f ca="1">IFERROR(__xludf.DUMMYFUNCTION("""COMPUTED_VALUE"""),0)</f>
        <v>0</v>
      </c>
      <c r="AI81" s="2">
        <f ca="1">IFERROR(__xludf.DUMMYFUNCTION("""COMPUTED_VALUE"""),0)</f>
        <v>0</v>
      </c>
      <c r="AJ81" s="2">
        <f ca="1">IFERROR(__xludf.DUMMYFUNCTION("""COMPUTED_VALUE"""),0)</f>
        <v>0</v>
      </c>
      <c r="AK81" s="2">
        <f ca="1">IFERROR(__xludf.DUMMYFUNCTION("""COMPUTED_VALUE"""),0)</f>
        <v>0</v>
      </c>
      <c r="AL81" s="2">
        <f ca="1">IFERROR(__xludf.DUMMYFUNCTION("""COMPUTED_VALUE"""),0)</f>
        <v>0</v>
      </c>
      <c r="AM81" s="2">
        <f ca="1">IFERROR(__xludf.DUMMYFUNCTION("""COMPUTED_VALUE"""),0)</f>
        <v>0</v>
      </c>
      <c r="AN81" s="2">
        <f ca="1">IFERROR(__xludf.DUMMYFUNCTION("""COMPUTED_VALUE"""),0)</f>
        <v>0</v>
      </c>
      <c r="AO81" s="2">
        <f ca="1">IFERROR(__xludf.DUMMYFUNCTION("""COMPUTED_VALUE"""),0)</f>
        <v>0</v>
      </c>
      <c r="AP81" s="2">
        <f ca="1">IFERROR(__xludf.DUMMYFUNCTION("""COMPUTED_VALUE"""),0)</f>
        <v>0</v>
      </c>
      <c r="AQ81" s="2">
        <f ca="1">IFERROR(__xludf.DUMMYFUNCTION("""COMPUTED_VALUE"""),0)</f>
        <v>0</v>
      </c>
      <c r="AR81" s="2">
        <f ca="1">IFERROR(__xludf.DUMMYFUNCTION("""COMPUTED_VALUE"""),0)</f>
        <v>0</v>
      </c>
      <c r="AS81" s="2">
        <f ca="1">IFERROR(__xludf.DUMMYFUNCTION("""COMPUTED_VALUE"""),0)</f>
        <v>0</v>
      </c>
      <c r="AT81" s="2">
        <f ca="1">IFERROR(__xludf.DUMMYFUNCTION("""COMPUTED_VALUE"""),0)</f>
        <v>0</v>
      </c>
      <c r="AU81" s="2">
        <f ca="1">IFERROR(__xludf.DUMMYFUNCTION("""COMPUTED_VALUE"""),1)</f>
        <v>1</v>
      </c>
    </row>
    <row r="82" spans="1:47" ht="12.5" x14ac:dyDescent="0.25">
      <c r="A82" s="2" t="str">
        <f ca="1">IFERROR(__xludf.DUMMYFUNCTION("""COMPUTED_VALUE"""),"Humboldt County, CA")</f>
        <v>Humboldt County, CA</v>
      </c>
      <c r="B82" s="2" t="str">
        <f ca="1">IFERROR(__xludf.DUMMYFUNCTION("""COMPUTED_VALUE"""),"US")</f>
        <v>US</v>
      </c>
      <c r="C82" s="2">
        <f ca="1">IFERROR(__xludf.DUMMYFUNCTION("""COMPUTED_VALUE"""),40.745)</f>
        <v>40.744999999999997</v>
      </c>
      <c r="D82" s="2">
        <f ca="1">IFERROR(__xludf.DUMMYFUNCTION("""COMPUTED_VALUE"""),-123.8695)</f>
        <v>-123.8695</v>
      </c>
      <c r="E82" s="2">
        <f ca="1">IFERROR(__xludf.DUMMYFUNCTION("""COMPUTED_VALUE"""),0)</f>
        <v>0</v>
      </c>
      <c r="F82" s="2">
        <f ca="1">IFERROR(__xludf.DUMMYFUNCTION("""COMPUTED_VALUE"""),0)</f>
        <v>0</v>
      </c>
      <c r="G82" s="2">
        <f ca="1">IFERROR(__xludf.DUMMYFUNCTION("""COMPUTED_VALUE"""),0)</f>
        <v>0</v>
      </c>
      <c r="H82" s="2">
        <f ca="1">IFERROR(__xludf.DUMMYFUNCTION("""COMPUTED_VALUE"""),0)</f>
        <v>0</v>
      </c>
      <c r="I82" s="2">
        <f ca="1">IFERROR(__xludf.DUMMYFUNCTION("""COMPUTED_VALUE"""),0)</f>
        <v>0</v>
      </c>
      <c r="J82" s="2">
        <f ca="1">IFERROR(__xludf.DUMMYFUNCTION("""COMPUTED_VALUE"""),0)</f>
        <v>0</v>
      </c>
      <c r="K82" s="2">
        <f ca="1">IFERROR(__xludf.DUMMYFUNCTION("""COMPUTED_VALUE"""),0)</f>
        <v>0</v>
      </c>
      <c r="L82" s="2">
        <f ca="1">IFERROR(__xludf.DUMMYFUNCTION("""COMPUTED_VALUE"""),0)</f>
        <v>0</v>
      </c>
      <c r="M82" s="2">
        <f ca="1">IFERROR(__xludf.DUMMYFUNCTION("""COMPUTED_VALUE"""),0)</f>
        <v>0</v>
      </c>
      <c r="N82" s="2">
        <f ca="1">IFERROR(__xludf.DUMMYFUNCTION("""COMPUTED_VALUE"""),0)</f>
        <v>0</v>
      </c>
      <c r="O82" s="2">
        <f ca="1">IFERROR(__xludf.DUMMYFUNCTION("""COMPUTED_VALUE"""),0)</f>
        <v>0</v>
      </c>
      <c r="P82" s="2">
        <f ca="1">IFERROR(__xludf.DUMMYFUNCTION("""COMPUTED_VALUE"""),0)</f>
        <v>0</v>
      </c>
      <c r="Q82" s="2">
        <f ca="1">IFERROR(__xludf.DUMMYFUNCTION("""COMPUTED_VALUE"""),0)</f>
        <v>0</v>
      </c>
      <c r="R82" s="2">
        <f ca="1">IFERROR(__xludf.DUMMYFUNCTION("""COMPUTED_VALUE"""),0)</f>
        <v>0</v>
      </c>
      <c r="S82" s="2">
        <f ca="1">IFERROR(__xludf.DUMMYFUNCTION("""COMPUTED_VALUE"""),0)</f>
        <v>0</v>
      </c>
      <c r="T82" s="2">
        <f ca="1">IFERROR(__xludf.DUMMYFUNCTION("""COMPUTED_VALUE"""),0)</f>
        <v>0</v>
      </c>
      <c r="U82" s="2">
        <f ca="1">IFERROR(__xludf.DUMMYFUNCTION("""COMPUTED_VALUE"""),0)</f>
        <v>0</v>
      </c>
      <c r="V82" s="2">
        <f ca="1">IFERROR(__xludf.DUMMYFUNCTION("""COMPUTED_VALUE"""),0)</f>
        <v>0</v>
      </c>
      <c r="W82" s="2">
        <f ca="1">IFERROR(__xludf.DUMMYFUNCTION("""COMPUTED_VALUE"""),0)</f>
        <v>0</v>
      </c>
      <c r="X82" s="2">
        <f ca="1">IFERROR(__xludf.DUMMYFUNCTION("""COMPUTED_VALUE"""),0)</f>
        <v>0</v>
      </c>
      <c r="Y82" s="2">
        <f ca="1">IFERROR(__xludf.DUMMYFUNCTION("""COMPUTED_VALUE"""),0)</f>
        <v>0</v>
      </c>
      <c r="Z82" s="2">
        <f ca="1">IFERROR(__xludf.DUMMYFUNCTION("""COMPUTED_VALUE"""),0)</f>
        <v>0</v>
      </c>
      <c r="AA82" s="2">
        <f ca="1">IFERROR(__xludf.DUMMYFUNCTION("""COMPUTED_VALUE"""),0)</f>
        <v>0</v>
      </c>
      <c r="AB82" s="2">
        <f ca="1">IFERROR(__xludf.DUMMYFUNCTION("""COMPUTED_VALUE"""),0)</f>
        <v>0</v>
      </c>
      <c r="AC82" s="2">
        <f ca="1">IFERROR(__xludf.DUMMYFUNCTION("""COMPUTED_VALUE"""),0)</f>
        <v>0</v>
      </c>
      <c r="AD82" s="2">
        <f ca="1">IFERROR(__xludf.DUMMYFUNCTION("""COMPUTED_VALUE"""),0)</f>
        <v>0</v>
      </c>
      <c r="AE82" s="2">
        <f ca="1">IFERROR(__xludf.DUMMYFUNCTION("""COMPUTED_VALUE"""),0)</f>
        <v>0</v>
      </c>
      <c r="AF82" s="2">
        <f ca="1">IFERROR(__xludf.DUMMYFUNCTION("""COMPUTED_VALUE"""),0)</f>
        <v>0</v>
      </c>
      <c r="AG82" s="2">
        <f ca="1">IFERROR(__xludf.DUMMYFUNCTION("""COMPUTED_VALUE"""),0)</f>
        <v>0</v>
      </c>
      <c r="AH82" s="2">
        <f ca="1">IFERROR(__xludf.DUMMYFUNCTION("""COMPUTED_VALUE"""),0)</f>
        <v>0</v>
      </c>
      <c r="AI82" s="2">
        <f ca="1">IFERROR(__xludf.DUMMYFUNCTION("""COMPUTED_VALUE"""),0)</f>
        <v>0</v>
      </c>
      <c r="AJ82" s="2">
        <f ca="1">IFERROR(__xludf.DUMMYFUNCTION("""COMPUTED_VALUE"""),0)</f>
        <v>0</v>
      </c>
      <c r="AK82" s="2">
        <f ca="1">IFERROR(__xludf.DUMMYFUNCTION("""COMPUTED_VALUE"""),0)</f>
        <v>0</v>
      </c>
      <c r="AL82" s="2">
        <f ca="1">IFERROR(__xludf.DUMMYFUNCTION("""COMPUTED_VALUE"""),0)</f>
        <v>0</v>
      </c>
      <c r="AM82" s="2">
        <f ca="1">IFERROR(__xludf.DUMMYFUNCTION("""COMPUTED_VALUE"""),0)</f>
        <v>0</v>
      </c>
      <c r="AN82" s="2">
        <f ca="1">IFERROR(__xludf.DUMMYFUNCTION("""COMPUTED_VALUE"""),0)</f>
        <v>0</v>
      </c>
      <c r="AO82" s="2">
        <f ca="1">IFERROR(__xludf.DUMMYFUNCTION("""COMPUTED_VALUE"""),0)</f>
        <v>0</v>
      </c>
      <c r="AP82" s="2">
        <f ca="1">IFERROR(__xludf.DUMMYFUNCTION("""COMPUTED_VALUE"""),0)</f>
        <v>0</v>
      </c>
      <c r="AQ82" s="2">
        <f ca="1">IFERROR(__xludf.DUMMYFUNCTION("""COMPUTED_VALUE"""),0)</f>
        <v>0</v>
      </c>
      <c r="AR82" s="2">
        <f ca="1">IFERROR(__xludf.DUMMYFUNCTION("""COMPUTED_VALUE"""),0)</f>
        <v>0</v>
      </c>
      <c r="AS82" s="2">
        <f ca="1">IFERROR(__xludf.DUMMYFUNCTION("""COMPUTED_VALUE"""),0)</f>
        <v>0</v>
      </c>
      <c r="AT82" s="2">
        <f ca="1">IFERROR(__xludf.DUMMYFUNCTION("""COMPUTED_VALUE"""),0)</f>
        <v>0</v>
      </c>
      <c r="AU82" s="2">
        <f ca="1">IFERROR(__xludf.DUMMYFUNCTION("""COMPUTED_VALUE"""),0)</f>
        <v>0</v>
      </c>
    </row>
    <row r="83" spans="1:47" ht="12.5" x14ac:dyDescent="0.25">
      <c r="A83" s="2" t="str">
        <f ca="1">IFERROR(__xludf.DUMMYFUNCTION("""COMPUTED_VALUE"""),"Sacramento County, CA")</f>
        <v>Sacramento County, CA</v>
      </c>
      <c r="B83" s="2" t="str">
        <f ca="1">IFERROR(__xludf.DUMMYFUNCTION("""COMPUTED_VALUE"""),"US")</f>
        <v>US</v>
      </c>
      <c r="C83" s="2">
        <f ca="1">IFERROR(__xludf.DUMMYFUNCTION("""COMPUTED_VALUE"""),38.4747)</f>
        <v>38.474699999999999</v>
      </c>
      <c r="D83" s="2">
        <f ca="1">IFERROR(__xludf.DUMMYFUNCTION("""COMPUTED_VALUE"""),-121.3542)</f>
        <v>-121.35420000000001</v>
      </c>
      <c r="E83" s="2">
        <f ca="1">IFERROR(__xludf.DUMMYFUNCTION("""COMPUTED_VALUE"""),0)</f>
        <v>0</v>
      </c>
      <c r="F83" s="2">
        <f ca="1">IFERROR(__xludf.DUMMYFUNCTION("""COMPUTED_VALUE"""),0)</f>
        <v>0</v>
      </c>
      <c r="G83" s="2">
        <f ca="1">IFERROR(__xludf.DUMMYFUNCTION("""COMPUTED_VALUE"""),0)</f>
        <v>0</v>
      </c>
      <c r="H83" s="2">
        <f ca="1">IFERROR(__xludf.DUMMYFUNCTION("""COMPUTED_VALUE"""),0)</f>
        <v>0</v>
      </c>
      <c r="I83" s="2">
        <f ca="1">IFERROR(__xludf.DUMMYFUNCTION("""COMPUTED_VALUE"""),0)</f>
        <v>0</v>
      </c>
      <c r="J83" s="2">
        <f ca="1">IFERROR(__xludf.DUMMYFUNCTION("""COMPUTED_VALUE"""),0)</f>
        <v>0</v>
      </c>
      <c r="K83" s="2">
        <f ca="1">IFERROR(__xludf.DUMMYFUNCTION("""COMPUTED_VALUE"""),0)</f>
        <v>0</v>
      </c>
      <c r="L83" s="2">
        <f ca="1">IFERROR(__xludf.DUMMYFUNCTION("""COMPUTED_VALUE"""),0)</f>
        <v>0</v>
      </c>
      <c r="M83" s="2">
        <f ca="1">IFERROR(__xludf.DUMMYFUNCTION("""COMPUTED_VALUE"""),0)</f>
        <v>0</v>
      </c>
      <c r="N83" s="2">
        <f ca="1">IFERROR(__xludf.DUMMYFUNCTION("""COMPUTED_VALUE"""),0)</f>
        <v>0</v>
      </c>
      <c r="O83" s="2">
        <f ca="1">IFERROR(__xludf.DUMMYFUNCTION("""COMPUTED_VALUE"""),0)</f>
        <v>0</v>
      </c>
      <c r="P83" s="2">
        <f ca="1">IFERROR(__xludf.DUMMYFUNCTION("""COMPUTED_VALUE"""),0)</f>
        <v>0</v>
      </c>
      <c r="Q83" s="2">
        <f ca="1">IFERROR(__xludf.DUMMYFUNCTION("""COMPUTED_VALUE"""),0)</f>
        <v>0</v>
      </c>
      <c r="R83" s="2">
        <f ca="1">IFERROR(__xludf.DUMMYFUNCTION("""COMPUTED_VALUE"""),0)</f>
        <v>0</v>
      </c>
      <c r="S83" s="2">
        <f ca="1">IFERROR(__xludf.DUMMYFUNCTION("""COMPUTED_VALUE"""),0)</f>
        <v>0</v>
      </c>
      <c r="T83" s="2">
        <f ca="1">IFERROR(__xludf.DUMMYFUNCTION("""COMPUTED_VALUE"""),0)</f>
        <v>0</v>
      </c>
      <c r="U83" s="2">
        <f ca="1">IFERROR(__xludf.DUMMYFUNCTION("""COMPUTED_VALUE"""),0)</f>
        <v>0</v>
      </c>
      <c r="V83" s="2">
        <f ca="1">IFERROR(__xludf.DUMMYFUNCTION("""COMPUTED_VALUE"""),0)</f>
        <v>0</v>
      </c>
      <c r="W83" s="2">
        <f ca="1">IFERROR(__xludf.DUMMYFUNCTION("""COMPUTED_VALUE"""),0)</f>
        <v>0</v>
      </c>
      <c r="X83" s="2">
        <f ca="1">IFERROR(__xludf.DUMMYFUNCTION("""COMPUTED_VALUE"""),0)</f>
        <v>0</v>
      </c>
      <c r="Y83" s="2">
        <f ca="1">IFERROR(__xludf.DUMMYFUNCTION("""COMPUTED_VALUE"""),0)</f>
        <v>0</v>
      </c>
      <c r="Z83" s="2">
        <f ca="1">IFERROR(__xludf.DUMMYFUNCTION("""COMPUTED_VALUE"""),0)</f>
        <v>0</v>
      </c>
      <c r="AA83" s="2">
        <f ca="1">IFERROR(__xludf.DUMMYFUNCTION("""COMPUTED_VALUE"""),0)</f>
        <v>0</v>
      </c>
      <c r="AB83" s="2">
        <f ca="1">IFERROR(__xludf.DUMMYFUNCTION("""COMPUTED_VALUE"""),0)</f>
        <v>0</v>
      </c>
      <c r="AC83" s="2">
        <f ca="1">IFERROR(__xludf.DUMMYFUNCTION("""COMPUTED_VALUE"""),0)</f>
        <v>0</v>
      </c>
      <c r="AD83" s="2">
        <f ca="1">IFERROR(__xludf.DUMMYFUNCTION("""COMPUTED_VALUE"""),0)</f>
        <v>0</v>
      </c>
      <c r="AE83" s="2">
        <f ca="1">IFERROR(__xludf.DUMMYFUNCTION("""COMPUTED_VALUE"""),0)</f>
        <v>0</v>
      </c>
      <c r="AF83" s="2">
        <f ca="1">IFERROR(__xludf.DUMMYFUNCTION("""COMPUTED_VALUE"""),0)</f>
        <v>0</v>
      </c>
      <c r="AG83" s="2">
        <f ca="1">IFERROR(__xludf.DUMMYFUNCTION("""COMPUTED_VALUE"""),0)</f>
        <v>0</v>
      </c>
      <c r="AH83" s="2">
        <f ca="1">IFERROR(__xludf.DUMMYFUNCTION("""COMPUTED_VALUE"""),0)</f>
        <v>0</v>
      </c>
      <c r="AI83" s="2">
        <f ca="1">IFERROR(__xludf.DUMMYFUNCTION("""COMPUTED_VALUE"""),0)</f>
        <v>0</v>
      </c>
      <c r="AJ83" s="2">
        <f ca="1">IFERROR(__xludf.DUMMYFUNCTION("""COMPUTED_VALUE"""),0)</f>
        <v>0</v>
      </c>
      <c r="AK83" s="2">
        <f ca="1">IFERROR(__xludf.DUMMYFUNCTION("""COMPUTED_VALUE"""),0)</f>
        <v>0</v>
      </c>
      <c r="AL83" s="2">
        <f ca="1">IFERROR(__xludf.DUMMYFUNCTION("""COMPUTED_VALUE"""),0)</f>
        <v>0</v>
      </c>
      <c r="AM83" s="2">
        <f ca="1">IFERROR(__xludf.DUMMYFUNCTION("""COMPUTED_VALUE"""),0)</f>
        <v>0</v>
      </c>
      <c r="AN83" s="2">
        <f ca="1">IFERROR(__xludf.DUMMYFUNCTION("""COMPUTED_VALUE"""),0)</f>
        <v>0</v>
      </c>
      <c r="AO83" s="2">
        <f ca="1">IFERROR(__xludf.DUMMYFUNCTION("""COMPUTED_VALUE"""),0)</f>
        <v>0</v>
      </c>
      <c r="AP83" s="2">
        <f ca="1">IFERROR(__xludf.DUMMYFUNCTION("""COMPUTED_VALUE"""),0)</f>
        <v>0</v>
      </c>
      <c r="AQ83" s="2">
        <f ca="1">IFERROR(__xludf.DUMMYFUNCTION("""COMPUTED_VALUE"""),0)</f>
        <v>0</v>
      </c>
      <c r="AR83" s="2">
        <f ca="1">IFERROR(__xludf.DUMMYFUNCTION("""COMPUTED_VALUE"""),0)</f>
        <v>0</v>
      </c>
      <c r="AS83" s="2">
        <f ca="1">IFERROR(__xludf.DUMMYFUNCTION("""COMPUTED_VALUE"""),0)</f>
        <v>0</v>
      </c>
      <c r="AT83" s="2">
        <f ca="1">IFERROR(__xludf.DUMMYFUNCTION("""COMPUTED_VALUE"""),0)</f>
        <v>0</v>
      </c>
      <c r="AU83" s="2">
        <f ca="1">IFERROR(__xludf.DUMMYFUNCTION("""COMPUTED_VALUE"""),0)</f>
        <v>0</v>
      </c>
    </row>
    <row r="84" spans="1:47" ht="12.5" x14ac:dyDescent="0.25">
      <c r="A84" s="2" t="str">
        <f ca="1">IFERROR(__xludf.DUMMYFUNCTION("""COMPUTED_VALUE"""),"")</f>
        <v/>
      </c>
      <c r="B84" s="2" t="str">
        <f ca="1">IFERROR(__xludf.DUMMYFUNCTION("""COMPUTED_VALUE"""),"Iraq")</f>
        <v>Iraq</v>
      </c>
      <c r="C84" s="2">
        <f ca="1">IFERROR(__xludf.DUMMYFUNCTION("""COMPUTED_VALUE"""),33)</f>
        <v>33</v>
      </c>
      <c r="D84" s="2">
        <f ca="1">IFERROR(__xludf.DUMMYFUNCTION("""COMPUTED_VALUE"""),44)</f>
        <v>44</v>
      </c>
      <c r="E84" s="2">
        <f ca="1">IFERROR(__xludf.DUMMYFUNCTION("""COMPUTED_VALUE"""),0)</f>
        <v>0</v>
      </c>
      <c r="F84" s="2">
        <f ca="1">IFERROR(__xludf.DUMMYFUNCTION("""COMPUTED_VALUE"""),0)</f>
        <v>0</v>
      </c>
      <c r="G84" s="2">
        <f ca="1">IFERROR(__xludf.DUMMYFUNCTION("""COMPUTED_VALUE"""),0)</f>
        <v>0</v>
      </c>
      <c r="H84" s="2">
        <f ca="1">IFERROR(__xludf.DUMMYFUNCTION("""COMPUTED_VALUE"""),0)</f>
        <v>0</v>
      </c>
      <c r="I84" s="2">
        <f ca="1">IFERROR(__xludf.DUMMYFUNCTION("""COMPUTED_VALUE"""),0)</f>
        <v>0</v>
      </c>
      <c r="J84" s="2">
        <f ca="1">IFERROR(__xludf.DUMMYFUNCTION("""COMPUTED_VALUE"""),0)</f>
        <v>0</v>
      </c>
      <c r="K84" s="2">
        <f ca="1">IFERROR(__xludf.DUMMYFUNCTION("""COMPUTED_VALUE"""),0)</f>
        <v>0</v>
      </c>
      <c r="L84" s="2">
        <f ca="1">IFERROR(__xludf.DUMMYFUNCTION("""COMPUTED_VALUE"""),0)</f>
        <v>0</v>
      </c>
      <c r="M84" s="2">
        <f ca="1">IFERROR(__xludf.DUMMYFUNCTION("""COMPUTED_VALUE"""),0)</f>
        <v>0</v>
      </c>
      <c r="N84" s="2">
        <f ca="1">IFERROR(__xludf.DUMMYFUNCTION("""COMPUTED_VALUE"""),0)</f>
        <v>0</v>
      </c>
      <c r="O84" s="2">
        <f ca="1">IFERROR(__xludf.DUMMYFUNCTION("""COMPUTED_VALUE"""),0)</f>
        <v>0</v>
      </c>
      <c r="P84" s="2">
        <f ca="1">IFERROR(__xludf.DUMMYFUNCTION("""COMPUTED_VALUE"""),0)</f>
        <v>0</v>
      </c>
      <c r="Q84" s="2">
        <f ca="1">IFERROR(__xludf.DUMMYFUNCTION("""COMPUTED_VALUE"""),0)</f>
        <v>0</v>
      </c>
      <c r="R84" s="2">
        <f ca="1">IFERROR(__xludf.DUMMYFUNCTION("""COMPUTED_VALUE"""),0)</f>
        <v>0</v>
      </c>
      <c r="S84" s="2">
        <f ca="1">IFERROR(__xludf.DUMMYFUNCTION("""COMPUTED_VALUE"""),0)</f>
        <v>0</v>
      </c>
      <c r="T84" s="2">
        <f ca="1">IFERROR(__xludf.DUMMYFUNCTION("""COMPUTED_VALUE"""),0)</f>
        <v>0</v>
      </c>
      <c r="U84" s="2">
        <f ca="1">IFERROR(__xludf.DUMMYFUNCTION("""COMPUTED_VALUE"""),0)</f>
        <v>0</v>
      </c>
      <c r="V84" s="2">
        <f ca="1">IFERROR(__xludf.DUMMYFUNCTION("""COMPUTED_VALUE"""),0)</f>
        <v>0</v>
      </c>
      <c r="W84" s="2">
        <f ca="1">IFERROR(__xludf.DUMMYFUNCTION("""COMPUTED_VALUE"""),0)</f>
        <v>0</v>
      </c>
      <c r="X84" s="2">
        <f ca="1">IFERROR(__xludf.DUMMYFUNCTION("""COMPUTED_VALUE"""),0)</f>
        <v>0</v>
      </c>
      <c r="Y84" s="2">
        <f ca="1">IFERROR(__xludf.DUMMYFUNCTION("""COMPUTED_VALUE"""),0)</f>
        <v>0</v>
      </c>
      <c r="Z84" s="2">
        <f ca="1">IFERROR(__xludf.DUMMYFUNCTION("""COMPUTED_VALUE"""),0)</f>
        <v>0</v>
      </c>
      <c r="AA84" s="2">
        <f ca="1">IFERROR(__xludf.DUMMYFUNCTION("""COMPUTED_VALUE"""),0)</f>
        <v>0</v>
      </c>
      <c r="AB84" s="2">
        <f ca="1">IFERROR(__xludf.DUMMYFUNCTION("""COMPUTED_VALUE"""),0)</f>
        <v>0</v>
      </c>
      <c r="AC84" s="2">
        <f ca="1">IFERROR(__xludf.DUMMYFUNCTION("""COMPUTED_VALUE"""),0)</f>
        <v>0</v>
      </c>
      <c r="AD84" s="2">
        <f ca="1">IFERROR(__xludf.DUMMYFUNCTION("""COMPUTED_VALUE"""),0)</f>
        <v>0</v>
      </c>
      <c r="AE84" s="2">
        <f ca="1">IFERROR(__xludf.DUMMYFUNCTION("""COMPUTED_VALUE"""),0)</f>
        <v>0</v>
      </c>
      <c r="AF84" s="2">
        <f ca="1">IFERROR(__xludf.DUMMYFUNCTION("""COMPUTED_VALUE"""),0)</f>
        <v>0</v>
      </c>
      <c r="AG84" s="2">
        <f ca="1">IFERROR(__xludf.DUMMYFUNCTION("""COMPUTED_VALUE"""),0)</f>
        <v>0</v>
      </c>
      <c r="AH84" s="2">
        <f ca="1">IFERROR(__xludf.DUMMYFUNCTION("""COMPUTED_VALUE"""),0)</f>
        <v>0</v>
      </c>
      <c r="AI84" s="2">
        <f ca="1">IFERROR(__xludf.DUMMYFUNCTION("""COMPUTED_VALUE"""),0)</f>
        <v>0</v>
      </c>
      <c r="AJ84" s="2">
        <f ca="1">IFERROR(__xludf.DUMMYFUNCTION("""COMPUTED_VALUE"""),0)</f>
        <v>0</v>
      </c>
      <c r="AK84" s="2">
        <f ca="1">IFERROR(__xludf.DUMMYFUNCTION("""COMPUTED_VALUE"""),0)</f>
        <v>0</v>
      </c>
      <c r="AL84" s="2">
        <f ca="1">IFERROR(__xludf.DUMMYFUNCTION("""COMPUTED_VALUE"""),0)</f>
        <v>0</v>
      </c>
      <c r="AM84" s="2">
        <f ca="1">IFERROR(__xludf.DUMMYFUNCTION("""COMPUTED_VALUE"""),0)</f>
        <v>0</v>
      </c>
      <c r="AN84" s="2">
        <f ca="1">IFERROR(__xludf.DUMMYFUNCTION("""COMPUTED_VALUE"""),0)</f>
        <v>0</v>
      </c>
      <c r="AO84" s="2">
        <f ca="1">IFERROR(__xludf.DUMMYFUNCTION("""COMPUTED_VALUE"""),0)</f>
        <v>0</v>
      </c>
      <c r="AP84" s="2">
        <f ca="1">IFERROR(__xludf.DUMMYFUNCTION("""COMPUTED_VALUE"""),0)</f>
        <v>0</v>
      </c>
      <c r="AQ84" s="2">
        <f ca="1">IFERROR(__xludf.DUMMYFUNCTION("""COMPUTED_VALUE"""),0)</f>
        <v>0</v>
      </c>
      <c r="AR84" s="2">
        <f ca="1">IFERROR(__xludf.DUMMYFUNCTION("""COMPUTED_VALUE"""),0)</f>
        <v>0</v>
      </c>
      <c r="AS84" s="2">
        <f ca="1">IFERROR(__xludf.DUMMYFUNCTION("""COMPUTED_VALUE"""),0)</f>
        <v>0</v>
      </c>
      <c r="AT84" s="2">
        <f ca="1">IFERROR(__xludf.DUMMYFUNCTION("""COMPUTED_VALUE"""),0)</f>
        <v>0</v>
      </c>
      <c r="AU84" s="2">
        <f ca="1">IFERROR(__xludf.DUMMYFUNCTION("""COMPUTED_VALUE"""),0)</f>
        <v>0</v>
      </c>
    </row>
    <row r="85" spans="1:47" ht="12.5" x14ac:dyDescent="0.25">
      <c r="A85" s="2" t="str">
        <f ca="1">IFERROR(__xludf.DUMMYFUNCTION("""COMPUTED_VALUE"""),"Unassigned Location (From Diamond Princess)")</f>
        <v>Unassigned Location (From Diamond Princess)</v>
      </c>
      <c r="B85" s="2" t="str">
        <f ca="1">IFERROR(__xludf.DUMMYFUNCTION("""COMPUTED_VALUE"""),"US")</f>
        <v>US</v>
      </c>
      <c r="C85" s="2">
        <f ca="1">IFERROR(__xludf.DUMMYFUNCTION("""COMPUTED_VALUE"""),35.4437)</f>
        <v>35.4437</v>
      </c>
      <c r="D85" s="2">
        <f ca="1">IFERROR(__xludf.DUMMYFUNCTION("""COMPUTED_VALUE"""),139.638)</f>
        <v>139.63800000000001</v>
      </c>
      <c r="E85" s="2">
        <f ca="1">IFERROR(__xludf.DUMMYFUNCTION("""COMPUTED_VALUE"""),0)</f>
        <v>0</v>
      </c>
      <c r="F85" s="2">
        <f ca="1">IFERROR(__xludf.DUMMYFUNCTION("""COMPUTED_VALUE"""),0)</f>
        <v>0</v>
      </c>
      <c r="G85" s="2">
        <f ca="1">IFERROR(__xludf.DUMMYFUNCTION("""COMPUTED_VALUE"""),0)</f>
        <v>0</v>
      </c>
      <c r="H85" s="2">
        <f ca="1">IFERROR(__xludf.DUMMYFUNCTION("""COMPUTED_VALUE"""),0)</f>
        <v>0</v>
      </c>
      <c r="I85" s="2">
        <f ca="1">IFERROR(__xludf.DUMMYFUNCTION("""COMPUTED_VALUE"""),0)</f>
        <v>0</v>
      </c>
      <c r="J85" s="2">
        <f ca="1">IFERROR(__xludf.DUMMYFUNCTION("""COMPUTED_VALUE"""),0)</f>
        <v>0</v>
      </c>
      <c r="K85" s="2">
        <f ca="1">IFERROR(__xludf.DUMMYFUNCTION("""COMPUTED_VALUE"""),0)</f>
        <v>0</v>
      </c>
      <c r="L85" s="2">
        <f ca="1">IFERROR(__xludf.DUMMYFUNCTION("""COMPUTED_VALUE"""),0)</f>
        <v>0</v>
      </c>
      <c r="M85" s="2">
        <f ca="1">IFERROR(__xludf.DUMMYFUNCTION("""COMPUTED_VALUE"""),0)</f>
        <v>0</v>
      </c>
      <c r="N85" s="2">
        <f ca="1">IFERROR(__xludf.DUMMYFUNCTION("""COMPUTED_VALUE"""),0)</f>
        <v>0</v>
      </c>
      <c r="O85" s="2">
        <f ca="1">IFERROR(__xludf.DUMMYFUNCTION("""COMPUTED_VALUE"""),0)</f>
        <v>0</v>
      </c>
      <c r="P85" s="2">
        <f ca="1">IFERROR(__xludf.DUMMYFUNCTION("""COMPUTED_VALUE"""),0)</f>
        <v>0</v>
      </c>
      <c r="Q85" s="2">
        <f ca="1">IFERROR(__xludf.DUMMYFUNCTION("""COMPUTED_VALUE"""),0)</f>
        <v>0</v>
      </c>
      <c r="R85" s="2">
        <f ca="1">IFERROR(__xludf.DUMMYFUNCTION("""COMPUTED_VALUE"""),0)</f>
        <v>0</v>
      </c>
      <c r="S85" s="2">
        <f ca="1">IFERROR(__xludf.DUMMYFUNCTION("""COMPUTED_VALUE"""),0)</f>
        <v>0</v>
      </c>
      <c r="T85" s="2">
        <f ca="1">IFERROR(__xludf.DUMMYFUNCTION("""COMPUTED_VALUE"""),0)</f>
        <v>0</v>
      </c>
      <c r="U85" s="2">
        <f ca="1">IFERROR(__xludf.DUMMYFUNCTION("""COMPUTED_VALUE"""),0)</f>
        <v>0</v>
      </c>
      <c r="V85" s="2">
        <f ca="1">IFERROR(__xludf.DUMMYFUNCTION("""COMPUTED_VALUE"""),0)</f>
        <v>0</v>
      </c>
      <c r="W85" s="2">
        <f ca="1">IFERROR(__xludf.DUMMYFUNCTION("""COMPUTED_VALUE"""),0)</f>
        <v>0</v>
      </c>
      <c r="X85" s="2">
        <f ca="1">IFERROR(__xludf.DUMMYFUNCTION("""COMPUTED_VALUE"""),0)</f>
        <v>0</v>
      </c>
      <c r="Y85" s="2">
        <f ca="1">IFERROR(__xludf.DUMMYFUNCTION("""COMPUTED_VALUE"""),0)</f>
        <v>0</v>
      </c>
      <c r="Z85" s="2">
        <f ca="1">IFERROR(__xludf.DUMMYFUNCTION("""COMPUTED_VALUE"""),0)</f>
        <v>0</v>
      </c>
      <c r="AA85" s="2">
        <f ca="1">IFERROR(__xludf.DUMMYFUNCTION("""COMPUTED_VALUE"""),0)</f>
        <v>0</v>
      </c>
      <c r="AB85" s="2">
        <f ca="1">IFERROR(__xludf.DUMMYFUNCTION("""COMPUTED_VALUE"""),0)</f>
        <v>0</v>
      </c>
      <c r="AC85" s="2">
        <f ca="1">IFERROR(__xludf.DUMMYFUNCTION("""COMPUTED_VALUE"""),0)</f>
        <v>0</v>
      </c>
      <c r="AD85" s="2">
        <f ca="1">IFERROR(__xludf.DUMMYFUNCTION("""COMPUTED_VALUE"""),0)</f>
        <v>0</v>
      </c>
      <c r="AE85" s="2">
        <f ca="1">IFERROR(__xludf.DUMMYFUNCTION("""COMPUTED_VALUE"""),0)</f>
        <v>0</v>
      </c>
      <c r="AF85" s="2">
        <f ca="1">IFERROR(__xludf.DUMMYFUNCTION("""COMPUTED_VALUE"""),0)</f>
        <v>0</v>
      </c>
      <c r="AG85" s="2">
        <f ca="1">IFERROR(__xludf.DUMMYFUNCTION("""COMPUTED_VALUE"""),0)</f>
        <v>0</v>
      </c>
      <c r="AH85" s="2">
        <f ca="1">IFERROR(__xludf.DUMMYFUNCTION("""COMPUTED_VALUE"""),0)</f>
        <v>0</v>
      </c>
      <c r="AI85" s="2">
        <f ca="1">IFERROR(__xludf.DUMMYFUNCTION("""COMPUTED_VALUE"""),0)</f>
        <v>0</v>
      </c>
      <c r="AJ85" s="2">
        <f ca="1">IFERROR(__xludf.DUMMYFUNCTION("""COMPUTED_VALUE"""),0)</f>
        <v>0</v>
      </c>
      <c r="AK85" s="2">
        <f ca="1">IFERROR(__xludf.DUMMYFUNCTION("""COMPUTED_VALUE"""),0)</f>
        <v>0</v>
      </c>
      <c r="AL85" s="2">
        <f ca="1">IFERROR(__xludf.DUMMYFUNCTION("""COMPUTED_VALUE"""),0)</f>
        <v>0</v>
      </c>
      <c r="AM85" s="2">
        <f ca="1">IFERROR(__xludf.DUMMYFUNCTION("""COMPUTED_VALUE"""),0)</f>
        <v>0</v>
      </c>
      <c r="AN85" s="2">
        <f ca="1">IFERROR(__xludf.DUMMYFUNCTION("""COMPUTED_VALUE"""),0)</f>
        <v>0</v>
      </c>
      <c r="AO85" s="2">
        <f ca="1">IFERROR(__xludf.DUMMYFUNCTION("""COMPUTED_VALUE"""),0)</f>
        <v>0</v>
      </c>
      <c r="AP85" s="2">
        <f ca="1">IFERROR(__xludf.DUMMYFUNCTION("""COMPUTED_VALUE"""),0)</f>
        <v>0</v>
      </c>
      <c r="AQ85" s="2">
        <f ca="1">IFERROR(__xludf.DUMMYFUNCTION("""COMPUTED_VALUE"""),0)</f>
        <v>0</v>
      </c>
      <c r="AR85" s="2">
        <f ca="1">IFERROR(__xludf.DUMMYFUNCTION("""COMPUTED_VALUE"""),0)</f>
        <v>0</v>
      </c>
      <c r="AS85" s="2">
        <f ca="1">IFERROR(__xludf.DUMMYFUNCTION("""COMPUTED_VALUE"""),0)</f>
        <v>0</v>
      </c>
      <c r="AT85" s="2">
        <f ca="1">IFERROR(__xludf.DUMMYFUNCTION("""COMPUTED_VALUE"""),0)</f>
        <v>0</v>
      </c>
      <c r="AU85" s="2">
        <f ca="1">IFERROR(__xludf.DUMMYFUNCTION("""COMPUTED_VALUE"""),0)</f>
        <v>0</v>
      </c>
    </row>
    <row r="86" spans="1:47" ht="12.5" x14ac:dyDescent="0.25">
      <c r="A86" s="2" t="str">
        <f ca="1">IFERROR(__xludf.DUMMYFUNCTION("""COMPUTED_VALUE"""),"")</f>
        <v/>
      </c>
      <c r="B86" s="2" t="str">
        <f ca="1">IFERROR(__xludf.DUMMYFUNCTION("""COMPUTED_VALUE"""),"Oman")</f>
        <v>Oman</v>
      </c>
      <c r="C86" s="2">
        <f ca="1">IFERROR(__xludf.DUMMYFUNCTION("""COMPUTED_VALUE"""),21)</f>
        <v>21</v>
      </c>
      <c r="D86" s="2">
        <f ca="1">IFERROR(__xludf.DUMMYFUNCTION("""COMPUTED_VALUE"""),57)</f>
        <v>57</v>
      </c>
      <c r="E86" s="2">
        <f ca="1">IFERROR(__xludf.DUMMYFUNCTION("""COMPUTED_VALUE"""),0)</f>
        <v>0</v>
      </c>
      <c r="F86" s="2">
        <f ca="1">IFERROR(__xludf.DUMMYFUNCTION("""COMPUTED_VALUE"""),0)</f>
        <v>0</v>
      </c>
      <c r="G86" s="2">
        <f ca="1">IFERROR(__xludf.DUMMYFUNCTION("""COMPUTED_VALUE"""),0)</f>
        <v>0</v>
      </c>
      <c r="H86" s="2">
        <f ca="1">IFERROR(__xludf.DUMMYFUNCTION("""COMPUTED_VALUE"""),0)</f>
        <v>0</v>
      </c>
      <c r="I86" s="2">
        <f ca="1">IFERROR(__xludf.DUMMYFUNCTION("""COMPUTED_VALUE"""),0)</f>
        <v>0</v>
      </c>
      <c r="J86" s="2">
        <f ca="1">IFERROR(__xludf.DUMMYFUNCTION("""COMPUTED_VALUE"""),0)</f>
        <v>0</v>
      </c>
      <c r="K86" s="2">
        <f ca="1">IFERROR(__xludf.DUMMYFUNCTION("""COMPUTED_VALUE"""),0)</f>
        <v>0</v>
      </c>
      <c r="L86" s="2">
        <f ca="1">IFERROR(__xludf.DUMMYFUNCTION("""COMPUTED_VALUE"""),0)</f>
        <v>0</v>
      </c>
      <c r="M86" s="2">
        <f ca="1">IFERROR(__xludf.DUMMYFUNCTION("""COMPUTED_VALUE"""),0)</f>
        <v>0</v>
      </c>
      <c r="N86" s="2">
        <f ca="1">IFERROR(__xludf.DUMMYFUNCTION("""COMPUTED_VALUE"""),0)</f>
        <v>0</v>
      </c>
      <c r="O86" s="2">
        <f ca="1">IFERROR(__xludf.DUMMYFUNCTION("""COMPUTED_VALUE"""),0)</f>
        <v>0</v>
      </c>
      <c r="P86" s="2">
        <f ca="1">IFERROR(__xludf.DUMMYFUNCTION("""COMPUTED_VALUE"""),0)</f>
        <v>0</v>
      </c>
      <c r="Q86" s="2">
        <f ca="1">IFERROR(__xludf.DUMMYFUNCTION("""COMPUTED_VALUE"""),0)</f>
        <v>0</v>
      </c>
      <c r="R86" s="2">
        <f ca="1">IFERROR(__xludf.DUMMYFUNCTION("""COMPUTED_VALUE"""),0)</f>
        <v>0</v>
      </c>
      <c r="S86" s="2">
        <f ca="1">IFERROR(__xludf.DUMMYFUNCTION("""COMPUTED_VALUE"""),0)</f>
        <v>0</v>
      </c>
      <c r="T86" s="2">
        <f ca="1">IFERROR(__xludf.DUMMYFUNCTION("""COMPUTED_VALUE"""),0)</f>
        <v>0</v>
      </c>
      <c r="U86" s="2">
        <f ca="1">IFERROR(__xludf.DUMMYFUNCTION("""COMPUTED_VALUE"""),0)</f>
        <v>0</v>
      </c>
      <c r="V86" s="2">
        <f ca="1">IFERROR(__xludf.DUMMYFUNCTION("""COMPUTED_VALUE"""),0)</f>
        <v>0</v>
      </c>
      <c r="W86" s="2">
        <f ca="1">IFERROR(__xludf.DUMMYFUNCTION("""COMPUTED_VALUE"""),0)</f>
        <v>0</v>
      </c>
      <c r="X86" s="2">
        <f ca="1">IFERROR(__xludf.DUMMYFUNCTION("""COMPUTED_VALUE"""),0)</f>
        <v>0</v>
      </c>
      <c r="Y86" s="2">
        <f ca="1">IFERROR(__xludf.DUMMYFUNCTION("""COMPUTED_VALUE"""),0)</f>
        <v>0</v>
      </c>
      <c r="Z86" s="2">
        <f ca="1">IFERROR(__xludf.DUMMYFUNCTION("""COMPUTED_VALUE"""),0)</f>
        <v>0</v>
      </c>
      <c r="AA86" s="2">
        <f ca="1">IFERROR(__xludf.DUMMYFUNCTION("""COMPUTED_VALUE"""),0)</f>
        <v>0</v>
      </c>
      <c r="AB86" s="2">
        <f ca="1">IFERROR(__xludf.DUMMYFUNCTION("""COMPUTED_VALUE"""),0)</f>
        <v>0</v>
      </c>
      <c r="AC86" s="2">
        <f ca="1">IFERROR(__xludf.DUMMYFUNCTION("""COMPUTED_VALUE"""),0)</f>
        <v>0</v>
      </c>
      <c r="AD86" s="2">
        <f ca="1">IFERROR(__xludf.DUMMYFUNCTION("""COMPUTED_VALUE"""),0)</f>
        <v>0</v>
      </c>
      <c r="AE86" s="2">
        <f ca="1">IFERROR(__xludf.DUMMYFUNCTION("""COMPUTED_VALUE"""),0)</f>
        <v>0</v>
      </c>
      <c r="AF86" s="2">
        <f ca="1">IFERROR(__xludf.DUMMYFUNCTION("""COMPUTED_VALUE"""),0)</f>
        <v>0</v>
      </c>
      <c r="AG86" s="2">
        <f ca="1">IFERROR(__xludf.DUMMYFUNCTION("""COMPUTED_VALUE"""),0)</f>
        <v>0</v>
      </c>
      <c r="AH86" s="2">
        <f ca="1">IFERROR(__xludf.DUMMYFUNCTION("""COMPUTED_VALUE"""),0)</f>
        <v>0</v>
      </c>
      <c r="AI86" s="2">
        <f ca="1">IFERROR(__xludf.DUMMYFUNCTION("""COMPUTED_VALUE"""),0)</f>
        <v>0</v>
      </c>
      <c r="AJ86" s="2">
        <f ca="1">IFERROR(__xludf.DUMMYFUNCTION("""COMPUTED_VALUE"""),0)</f>
        <v>0</v>
      </c>
      <c r="AK86" s="2">
        <f ca="1">IFERROR(__xludf.DUMMYFUNCTION("""COMPUTED_VALUE"""),0)</f>
        <v>0</v>
      </c>
      <c r="AL86" s="2">
        <f ca="1">IFERROR(__xludf.DUMMYFUNCTION("""COMPUTED_VALUE"""),0)</f>
        <v>0</v>
      </c>
      <c r="AM86" s="2">
        <f ca="1">IFERROR(__xludf.DUMMYFUNCTION("""COMPUTED_VALUE"""),0)</f>
        <v>0</v>
      </c>
      <c r="AN86" s="2">
        <f ca="1">IFERROR(__xludf.DUMMYFUNCTION("""COMPUTED_VALUE"""),0)</f>
        <v>0</v>
      </c>
      <c r="AO86" s="2">
        <f ca="1">IFERROR(__xludf.DUMMYFUNCTION("""COMPUTED_VALUE"""),0)</f>
        <v>0</v>
      </c>
      <c r="AP86" s="2">
        <f ca="1">IFERROR(__xludf.DUMMYFUNCTION("""COMPUTED_VALUE"""),0)</f>
        <v>0</v>
      </c>
      <c r="AQ86" s="2">
        <f ca="1">IFERROR(__xludf.DUMMYFUNCTION("""COMPUTED_VALUE"""),1)</f>
        <v>1</v>
      </c>
      <c r="AR86" s="2">
        <f ca="1">IFERROR(__xludf.DUMMYFUNCTION("""COMPUTED_VALUE"""),1)</f>
        <v>1</v>
      </c>
      <c r="AS86" s="2">
        <f ca="1">IFERROR(__xludf.DUMMYFUNCTION("""COMPUTED_VALUE"""),1)</f>
        <v>1</v>
      </c>
      <c r="AT86" s="2">
        <f ca="1">IFERROR(__xludf.DUMMYFUNCTION("""COMPUTED_VALUE"""),2)</f>
        <v>2</v>
      </c>
      <c r="AU86" s="2">
        <f ca="1">IFERROR(__xludf.DUMMYFUNCTION("""COMPUTED_VALUE"""),2)</f>
        <v>2</v>
      </c>
    </row>
    <row r="87" spans="1:47" ht="12.5" x14ac:dyDescent="0.25">
      <c r="A87" s="2" t="str">
        <f ca="1">IFERROR(__xludf.DUMMYFUNCTION("""COMPUTED_VALUE"""),"")</f>
        <v/>
      </c>
      <c r="B87" s="2" t="str">
        <f ca="1">IFERROR(__xludf.DUMMYFUNCTION("""COMPUTED_VALUE"""),"Afghanistan")</f>
        <v>Afghanistan</v>
      </c>
      <c r="C87" s="2">
        <f ca="1">IFERROR(__xludf.DUMMYFUNCTION("""COMPUTED_VALUE"""),33)</f>
        <v>33</v>
      </c>
      <c r="D87" s="2">
        <f ca="1">IFERROR(__xludf.DUMMYFUNCTION("""COMPUTED_VALUE"""),65)</f>
        <v>65</v>
      </c>
      <c r="E87" s="2">
        <f ca="1">IFERROR(__xludf.DUMMYFUNCTION("""COMPUTED_VALUE"""),0)</f>
        <v>0</v>
      </c>
      <c r="F87" s="2">
        <f ca="1">IFERROR(__xludf.DUMMYFUNCTION("""COMPUTED_VALUE"""),0)</f>
        <v>0</v>
      </c>
      <c r="G87" s="2">
        <f ca="1">IFERROR(__xludf.DUMMYFUNCTION("""COMPUTED_VALUE"""),0)</f>
        <v>0</v>
      </c>
      <c r="H87" s="2">
        <f ca="1">IFERROR(__xludf.DUMMYFUNCTION("""COMPUTED_VALUE"""),0)</f>
        <v>0</v>
      </c>
      <c r="I87" s="2">
        <f ca="1">IFERROR(__xludf.DUMMYFUNCTION("""COMPUTED_VALUE"""),0)</f>
        <v>0</v>
      </c>
      <c r="J87" s="2">
        <f ca="1">IFERROR(__xludf.DUMMYFUNCTION("""COMPUTED_VALUE"""),0)</f>
        <v>0</v>
      </c>
      <c r="K87" s="2">
        <f ca="1">IFERROR(__xludf.DUMMYFUNCTION("""COMPUTED_VALUE"""),0)</f>
        <v>0</v>
      </c>
      <c r="L87" s="2">
        <f ca="1">IFERROR(__xludf.DUMMYFUNCTION("""COMPUTED_VALUE"""),0)</f>
        <v>0</v>
      </c>
      <c r="M87" s="2">
        <f ca="1">IFERROR(__xludf.DUMMYFUNCTION("""COMPUTED_VALUE"""),0)</f>
        <v>0</v>
      </c>
      <c r="N87" s="2">
        <f ca="1">IFERROR(__xludf.DUMMYFUNCTION("""COMPUTED_VALUE"""),0)</f>
        <v>0</v>
      </c>
      <c r="O87" s="2">
        <f ca="1">IFERROR(__xludf.DUMMYFUNCTION("""COMPUTED_VALUE"""),0)</f>
        <v>0</v>
      </c>
      <c r="P87" s="2">
        <f ca="1">IFERROR(__xludf.DUMMYFUNCTION("""COMPUTED_VALUE"""),0)</f>
        <v>0</v>
      </c>
      <c r="Q87" s="2">
        <f ca="1">IFERROR(__xludf.DUMMYFUNCTION("""COMPUTED_VALUE"""),0)</f>
        <v>0</v>
      </c>
      <c r="R87" s="2">
        <f ca="1">IFERROR(__xludf.DUMMYFUNCTION("""COMPUTED_VALUE"""),0)</f>
        <v>0</v>
      </c>
      <c r="S87" s="2">
        <f ca="1">IFERROR(__xludf.DUMMYFUNCTION("""COMPUTED_VALUE"""),0)</f>
        <v>0</v>
      </c>
      <c r="T87" s="2">
        <f ca="1">IFERROR(__xludf.DUMMYFUNCTION("""COMPUTED_VALUE"""),0)</f>
        <v>0</v>
      </c>
      <c r="U87" s="2">
        <f ca="1">IFERROR(__xludf.DUMMYFUNCTION("""COMPUTED_VALUE"""),0)</f>
        <v>0</v>
      </c>
      <c r="V87" s="2">
        <f ca="1">IFERROR(__xludf.DUMMYFUNCTION("""COMPUTED_VALUE"""),0)</f>
        <v>0</v>
      </c>
      <c r="W87" s="2">
        <f ca="1">IFERROR(__xludf.DUMMYFUNCTION("""COMPUTED_VALUE"""),0)</f>
        <v>0</v>
      </c>
      <c r="X87" s="2">
        <f ca="1">IFERROR(__xludf.DUMMYFUNCTION("""COMPUTED_VALUE"""),0)</f>
        <v>0</v>
      </c>
      <c r="Y87" s="2">
        <f ca="1">IFERROR(__xludf.DUMMYFUNCTION("""COMPUTED_VALUE"""),0)</f>
        <v>0</v>
      </c>
      <c r="Z87" s="2">
        <f ca="1">IFERROR(__xludf.DUMMYFUNCTION("""COMPUTED_VALUE"""),0)</f>
        <v>0</v>
      </c>
      <c r="AA87" s="2">
        <f ca="1">IFERROR(__xludf.DUMMYFUNCTION("""COMPUTED_VALUE"""),0)</f>
        <v>0</v>
      </c>
      <c r="AB87" s="2">
        <f ca="1">IFERROR(__xludf.DUMMYFUNCTION("""COMPUTED_VALUE"""),0)</f>
        <v>0</v>
      </c>
      <c r="AC87" s="2">
        <f ca="1">IFERROR(__xludf.DUMMYFUNCTION("""COMPUTED_VALUE"""),0)</f>
        <v>0</v>
      </c>
      <c r="AD87" s="2">
        <f ca="1">IFERROR(__xludf.DUMMYFUNCTION("""COMPUTED_VALUE"""),0)</f>
        <v>0</v>
      </c>
      <c r="AE87" s="2">
        <f ca="1">IFERROR(__xludf.DUMMYFUNCTION("""COMPUTED_VALUE"""),0)</f>
        <v>0</v>
      </c>
      <c r="AF87" s="2">
        <f ca="1">IFERROR(__xludf.DUMMYFUNCTION("""COMPUTED_VALUE"""),0)</f>
        <v>0</v>
      </c>
      <c r="AG87" s="2">
        <f ca="1">IFERROR(__xludf.DUMMYFUNCTION("""COMPUTED_VALUE"""),0)</f>
        <v>0</v>
      </c>
      <c r="AH87" s="2">
        <f ca="1">IFERROR(__xludf.DUMMYFUNCTION("""COMPUTED_VALUE"""),0)</f>
        <v>0</v>
      </c>
      <c r="AI87" s="2">
        <f ca="1">IFERROR(__xludf.DUMMYFUNCTION("""COMPUTED_VALUE"""),0)</f>
        <v>0</v>
      </c>
      <c r="AJ87" s="2">
        <f ca="1">IFERROR(__xludf.DUMMYFUNCTION("""COMPUTED_VALUE"""),0)</f>
        <v>0</v>
      </c>
      <c r="AK87" s="2">
        <f ca="1">IFERROR(__xludf.DUMMYFUNCTION("""COMPUTED_VALUE"""),0)</f>
        <v>0</v>
      </c>
      <c r="AL87" s="2">
        <f ca="1">IFERROR(__xludf.DUMMYFUNCTION("""COMPUTED_VALUE"""),0)</f>
        <v>0</v>
      </c>
      <c r="AM87" s="2">
        <f ca="1">IFERROR(__xludf.DUMMYFUNCTION("""COMPUTED_VALUE"""),0)</f>
        <v>0</v>
      </c>
      <c r="AN87" s="2">
        <f ca="1">IFERROR(__xludf.DUMMYFUNCTION("""COMPUTED_VALUE"""),0)</f>
        <v>0</v>
      </c>
      <c r="AO87" s="2">
        <f ca="1">IFERROR(__xludf.DUMMYFUNCTION("""COMPUTED_VALUE"""),0)</f>
        <v>0</v>
      </c>
      <c r="AP87" s="2">
        <f ca="1">IFERROR(__xludf.DUMMYFUNCTION("""COMPUTED_VALUE"""),0)</f>
        <v>0</v>
      </c>
      <c r="AQ87" s="2">
        <f ca="1">IFERROR(__xludf.DUMMYFUNCTION("""COMPUTED_VALUE"""),0)</f>
        <v>0</v>
      </c>
      <c r="AR87" s="2">
        <f ca="1">IFERROR(__xludf.DUMMYFUNCTION("""COMPUTED_VALUE"""),0)</f>
        <v>0</v>
      </c>
      <c r="AS87" s="2">
        <f ca="1">IFERROR(__xludf.DUMMYFUNCTION("""COMPUTED_VALUE"""),0)</f>
        <v>0</v>
      </c>
      <c r="AT87" s="2">
        <f ca="1">IFERROR(__xludf.DUMMYFUNCTION("""COMPUTED_VALUE"""),0)</f>
        <v>0</v>
      </c>
      <c r="AU87" s="2">
        <f ca="1">IFERROR(__xludf.DUMMYFUNCTION("""COMPUTED_VALUE"""),0)</f>
        <v>0</v>
      </c>
    </row>
    <row r="88" spans="1:47" ht="12.5" x14ac:dyDescent="0.25">
      <c r="A88" s="2" t="str">
        <f ca="1">IFERROR(__xludf.DUMMYFUNCTION("""COMPUTED_VALUE"""),"")</f>
        <v/>
      </c>
      <c r="B88" s="2" t="str">
        <f ca="1">IFERROR(__xludf.DUMMYFUNCTION("""COMPUTED_VALUE"""),"Bahrain")</f>
        <v>Bahrain</v>
      </c>
      <c r="C88" s="2">
        <f ca="1">IFERROR(__xludf.DUMMYFUNCTION("""COMPUTED_VALUE"""),26.0275)</f>
        <v>26.0275</v>
      </c>
      <c r="D88" s="2">
        <f ca="1">IFERROR(__xludf.DUMMYFUNCTION("""COMPUTED_VALUE"""),50.55)</f>
        <v>50.55</v>
      </c>
      <c r="E88" s="2">
        <f ca="1">IFERROR(__xludf.DUMMYFUNCTION("""COMPUTED_VALUE"""),0)</f>
        <v>0</v>
      </c>
      <c r="F88" s="2">
        <f ca="1">IFERROR(__xludf.DUMMYFUNCTION("""COMPUTED_VALUE"""),0)</f>
        <v>0</v>
      </c>
      <c r="G88" s="2">
        <f ca="1">IFERROR(__xludf.DUMMYFUNCTION("""COMPUTED_VALUE"""),0)</f>
        <v>0</v>
      </c>
      <c r="H88" s="2">
        <f ca="1">IFERROR(__xludf.DUMMYFUNCTION("""COMPUTED_VALUE"""),0)</f>
        <v>0</v>
      </c>
      <c r="I88" s="2">
        <f ca="1">IFERROR(__xludf.DUMMYFUNCTION("""COMPUTED_VALUE"""),0)</f>
        <v>0</v>
      </c>
      <c r="J88" s="2">
        <f ca="1">IFERROR(__xludf.DUMMYFUNCTION("""COMPUTED_VALUE"""),0)</f>
        <v>0</v>
      </c>
      <c r="K88" s="2">
        <f ca="1">IFERROR(__xludf.DUMMYFUNCTION("""COMPUTED_VALUE"""),0)</f>
        <v>0</v>
      </c>
      <c r="L88" s="2">
        <f ca="1">IFERROR(__xludf.DUMMYFUNCTION("""COMPUTED_VALUE"""),0)</f>
        <v>0</v>
      </c>
      <c r="M88" s="2">
        <f ca="1">IFERROR(__xludf.DUMMYFUNCTION("""COMPUTED_VALUE"""),0)</f>
        <v>0</v>
      </c>
      <c r="N88" s="2">
        <f ca="1">IFERROR(__xludf.DUMMYFUNCTION("""COMPUTED_VALUE"""),0)</f>
        <v>0</v>
      </c>
      <c r="O88" s="2">
        <f ca="1">IFERROR(__xludf.DUMMYFUNCTION("""COMPUTED_VALUE"""),0)</f>
        <v>0</v>
      </c>
      <c r="P88" s="2">
        <f ca="1">IFERROR(__xludf.DUMMYFUNCTION("""COMPUTED_VALUE"""),0)</f>
        <v>0</v>
      </c>
      <c r="Q88" s="2">
        <f ca="1">IFERROR(__xludf.DUMMYFUNCTION("""COMPUTED_VALUE"""),0)</f>
        <v>0</v>
      </c>
      <c r="R88" s="2">
        <f ca="1">IFERROR(__xludf.DUMMYFUNCTION("""COMPUTED_VALUE"""),0)</f>
        <v>0</v>
      </c>
      <c r="S88" s="2">
        <f ca="1">IFERROR(__xludf.DUMMYFUNCTION("""COMPUTED_VALUE"""),0)</f>
        <v>0</v>
      </c>
      <c r="T88" s="2">
        <f ca="1">IFERROR(__xludf.DUMMYFUNCTION("""COMPUTED_VALUE"""),0)</f>
        <v>0</v>
      </c>
      <c r="U88" s="2">
        <f ca="1">IFERROR(__xludf.DUMMYFUNCTION("""COMPUTED_VALUE"""),0)</f>
        <v>0</v>
      </c>
      <c r="V88" s="2">
        <f ca="1">IFERROR(__xludf.DUMMYFUNCTION("""COMPUTED_VALUE"""),0)</f>
        <v>0</v>
      </c>
      <c r="W88" s="2">
        <f ca="1">IFERROR(__xludf.DUMMYFUNCTION("""COMPUTED_VALUE"""),0)</f>
        <v>0</v>
      </c>
      <c r="X88" s="2">
        <f ca="1">IFERROR(__xludf.DUMMYFUNCTION("""COMPUTED_VALUE"""),0)</f>
        <v>0</v>
      </c>
      <c r="Y88" s="2">
        <f ca="1">IFERROR(__xludf.DUMMYFUNCTION("""COMPUTED_VALUE"""),0)</f>
        <v>0</v>
      </c>
      <c r="Z88" s="2">
        <f ca="1">IFERROR(__xludf.DUMMYFUNCTION("""COMPUTED_VALUE"""),0)</f>
        <v>0</v>
      </c>
      <c r="AA88" s="2">
        <f ca="1">IFERROR(__xludf.DUMMYFUNCTION("""COMPUTED_VALUE"""),0)</f>
        <v>0</v>
      </c>
      <c r="AB88" s="2">
        <f ca="1">IFERROR(__xludf.DUMMYFUNCTION("""COMPUTED_VALUE"""),0)</f>
        <v>0</v>
      </c>
      <c r="AC88" s="2">
        <f ca="1">IFERROR(__xludf.DUMMYFUNCTION("""COMPUTED_VALUE"""),0)</f>
        <v>0</v>
      </c>
      <c r="AD88" s="2">
        <f ca="1">IFERROR(__xludf.DUMMYFUNCTION("""COMPUTED_VALUE"""),0)</f>
        <v>0</v>
      </c>
      <c r="AE88" s="2">
        <f ca="1">IFERROR(__xludf.DUMMYFUNCTION("""COMPUTED_VALUE"""),0)</f>
        <v>0</v>
      </c>
      <c r="AF88" s="2">
        <f ca="1">IFERROR(__xludf.DUMMYFUNCTION("""COMPUTED_VALUE"""),0)</f>
        <v>0</v>
      </c>
      <c r="AG88" s="2">
        <f ca="1">IFERROR(__xludf.DUMMYFUNCTION("""COMPUTED_VALUE"""),0)</f>
        <v>0</v>
      </c>
      <c r="AH88" s="2">
        <f ca="1">IFERROR(__xludf.DUMMYFUNCTION("""COMPUTED_VALUE"""),0)</f>
        <v>0</v>
      </c>
      <c r="AI88" s="2">
        <f ca="1">IFERROR(__xludf.DUMMYFUNCTION("""COMPUTED_VALUE"""),0)</f>
        <v>0</v>
      </c>
      <c r="AJ88" s="2">
        <f ca="1">IFERROR(__xludf.DUMMYFUNCTION("""COMPUTED_VALUE"""),0)</f>
        <v>0</v>
      </c>
      <c r="AK88" s="2">
        <f ca="1">IFERROR(__xludf.DUMMYFUNCTION("""COMPUTED_VALUE"""),0)</f>
        <v>0</v>
      </c>
      <c r="AL88" s="2">
        <f ca="1">IFERROR(__xludf.DUMMYFUNCTION("""COMPUTED_VALUE"""),0)</f>
        <v>0</v>
      </c>
      <c r="AM88" s="2">
        <f ca="1">IFERROR(__xludf.DUMMYFUNCTION("""COMPUTED_VALUE"""),0)</f>
        <v>0</v>
      </c>
      <c r="AN88" s="2">
        <f ca="1">IFERROR(__xludf.DUMMYFUNCTION("""COMPUTED_VALUE"""),0)</f>
        <v>0</v>
      </c>
      <c r="AO88" s="2">
        <f ca="1">IFERROR(__xludf.DUMMYFUNCTION("""COMPUTED_VALUE"""),0)</f>
        <v>0</v>
      </c>
      <c r="AP88" s="2">
        <f ca="1">IFERROR(__xludf.DUMMYFUNCTION("""COMPUTED_VALUE"""),0)</f>
        <v>0</v>
      </c>
      <c r="AQ88" s="2">
        <f ca="1">IFERROR(__xludf.DUMMYFUNCTION("""COMPUTED_VALUE"""),0)</f>
        <v>0</v>
      </c>
      <c r="AR88" s="2">
        <f ca="1">IFERROR(__xludf.DUMMYFUNCTION("""COMPUTED_VALUE"""),0)</f>
        <v>0</v>
      </c>
      <c r="AS88" s="2">
        <f ca="1">IFERROR(__xludf.DUMMYFUNCTION("""COMPUTED_VALUE"""),0)</f>
        <v>0</v>
      </c>
      <c r="AT88" s="2">
        <f ca="1">IFERROR(__xludf.DUMMYFUNCTION("""COMPUTED_VALUE"""),0)</f>
        <v>0</v>
      </c>
      <c r="AU88" s="2">
        <f ca="1">IFERROR(__xludf.DUMMYFUNCTION("""COMPUTED_VALUE"""),0)</f>
        <v>0</v>
      </c>
    </row>
    <row r="89" spans="1:47" ht="12.5" x14ac:dyDescent="0.25">
      <c r="A89" s="2" t="str">
        <f ca="1">IFERROR(__xludf.DUMMYFUNCTION("""COMPUTED_VALUE"""),"")</f>
        <v/>
      </c>
      <c r="B89" s="2" t="str">
        <f ca="1">IFERROR(__xludf.DUMMYFUNCTION("""COMPUTED_VALUE"""),"Kuwait")</f>
        <v>Kuwait</v>
      </c>
      <c r="C89" s="2">
        <f ca="1">IFERROR(__xludf.DUMMYFUNCTION("""COMPUTED_VALUE"""),29.5)</f>
        <v>29.5</v>
      </c>
      <c r="D89" s="2">
        <f ca="1">IFERROR(__xludf.DUMMYFUNCTION("""COMPUTED_VALUE"""),47.75)</f>
        <v>47.75</v>
      </c>
      <c r="E89" s="2">
        <f ca="1">IFERROR(__xludf.DUMMYFUNCTION("""COMPUTED_VALUE"""),0)</f>
        <v>0</v>
      </c>
      <c r="F89" s="2">
        <f ca="1">IFERROR(__xludf.DUMMYFUNCTION("""COMPUTED_VALUE"""),0)</f>
        <v>0</v>
      </c>
      <c r="G89" s="2">
        <f ca="1">IFERROR(__xludf.DUMMYFUNCTION("""COMPUTED_VALUE"""),0)</f>
        <v>0</v>
      </c>
      <c r="H89" s="2">
        <f ca="1">IFERROR(__xludf.DUMMYFUNCTION("""COMPUTED_VALUE"""),0)</f>
        <v>0</v>
      </c>
      <c r="I89" s="2">
        <f ca="1">IFERROR(__xludf.DUMMYFUNCTION("""COMPUTED_VALUE"""),0)</f>
        <v>0</v>
      </c>
      <c r="J89" s="2">
        <f ca="1">IFERROR(__xludf.DUMMYFUNCTION("""COMPUTED_VALUE"""),0)</f>
        <v>0</v>
      </c>
      <c r="K89" s="2">
        <f ca="1">IFERROR(__xludf.DUMMYFUNCTION("""COMPUTED_VALUE"""),0)</f>
        <v>0</v>
      </c>
      <c r="L89" s="2">
        <f ca="1">IFERROR(__xludf.DUMMYFUNCTION("""COMPUTED_VALUE"""),0)</f>
        <v>0</v>
      </c>
      <c r="M89" s="2">
        <f ca="1">IFERROR(__xludf.DUMMYFUNCTION("""COMPUTED_VALUE"""),0)</f>
        <v>0</v>
      </c>
      <c r="N89" s="2">
        <f ca="1">IFERROR(__xludf.DUMMYFUNCTION("""COMPUTED_VALUE"""),0)</f>
        <v>0</v>
      </c>
      <c r="O89" s="2">
        <f ca="1">IFERROR(__xludf.DUMMYFUNCTION("""COMPUTED_VALUE"""),0)</f>
        <v>0</v>
      </c>
      <c r="P89" s="2">
        <f ca="1">IFERROR(__xludf.DUMMYFUNCTION("""COMPUTED_VALUE"""),0)</f>
        <v>0</v>
      </c>
      <c r="Q89" s="2">
        <f ca="1">IFERROR(__xludf.DUMMYFUNCTION("""COMPUTED_VALUE"""),0)</f>
        <v>0</v>
      </c>
      <c r="R89" s="2">
        <f ca="1">IFERROR(__xludf.DUMMYFUNCTION("""COMPUTED_VALUE"""),0)</f>
        <v>0</v>
      </c>
      <c r="S89" s="2">
        <f ca="1">IFERROR(__xludf.DUMMYFUNCTION("""COMPUTED_VALUE"""),0)</f>
        <v>0</v>
      </c>
      <c r="T89" s="2">
        <f ca="1">IFERROR(__xludf.DUMMYFUNCTION("""COMPUTED_VALUE"""),0)</f>
        <v>0</v>
      </c>
      <c r="U89" s="2">
        <f ca="1">IFERROR(__xludf.DUMMYFUNCTION("""COMPUTED_VALUE"""),0)</f>
        <v>0</v>
      </c>
      <c r="V89" s="2">
        <f ca="1">IFERROR(__xludf.DUMMYFUNCTION("""COMPUTED_VALUE"""),0)</f>
        <v>0</v>
      </c>
      <c r="W89" s="2">
        <f ca="1">IFERROR(__xludf.DUMMYFUNCTION("""COMPUTED_VALUE"""),0)</f>
        <v>0</v>
      </c>
      <c r="X89" s="2">
        <f ca="1">IFERROR(__xludf.DUMMYFUNCTION("""COMPUTED_VALUE"""),0)</f>
        <v>0</v>
      </c>
      <c r="Y89" s="2">
        <f ca="1">IFERROR(__xludf.DUMMYFUNCTION("""COMPUTED_VALUE"""),0)</f>
        <v>0</v>
      </c>
      <c r="Z89" s="2">
        <f ca="1">IFERROR(__xludf.DUMMYFUNCTION("""COMPUTED_VALUE"""),0)</f>
        <v>0</v>
      </c>
      <c r="AA89" s="2">
        <f ca="1">IFERROR(__xludf.DUMMYFUNCTION("""COMPUTED_VALUE"""),0)</f>
        <v>0</v>
      </c>
      <c r="AB89" s="2">
        <f ca="1">IFERROR(__xludf.DUMMYFUNCTION("""COMPUTED_VALUE"""),0)</f>
        <v>0</v>
      </c>
      <c r="AC89" s="2">
        <f ca="1">IFERROR(__xludf.DUMMYFUNCTION("""COMPUTED_VALUE"""),0)</f>
        <v>0</v>
      </c>
      <c r="AD89" s="2">
        <f ca="1">IFERROR(__xludf.DUMMYFUNCTION("""COMPUTED_VALUE"""),0)</f>
        <v>0</v>
      </c>
      <c r="AE89" s="2">
        <f ca="1">IFERROR(__xludf.DUMMYFUNCTION("""COMPUTED_VALUE"""),0)</f>
        <v>0</v>
      </c>
      <c r="AF89" s="2">
        <f ca="1">IFERROR(__xludf.DUMMYFUNCTION("""COMPUTED_VALUE"""),0)</f>
        <v>0</v>
      </c>
      <c r="AG89" s="2">
        <f ca="1">IFERROR(__xludf.DUMMYFUNCTION("""COMPUTED_VALUE"""),0)</f>
        <v>0</v>
      </c>
      <c r="AH89" s="2">
        <f ca="1">IFERROR(__xludf.DUMMYFUNCTION("""COMPUTED_VALUE"""),0)</f>
        <v>0</v>
      </c>
      <c r="AI89" s="2">
        <f ca="1">IFERROR(__xludf.DUMMYFUNCTION("""COMPUTED_VALUE"""),0)</f>
        <v>0</v>
      </c>
      <c r="AJ89" s="2">
        <f ca="1">IFERROR(__xludf.DUMMYFUNCTION("""COMPUTED_VALUE"""),0)</f>
        <v>0</v>
      </c>
      <c r="AK89" s="2">
        <f ca="1">IFERROR(__xludf.DUMMYFUNCTION("""COMPUTED_VALUE"""),0)</f>
        <v>0</v>
      </c>
      <c r="AL89" s="2">
        <f ca="1">IFERROR(__xludf.DUMMYFUNCTION("""COMPUTED_VALUE"""),0)</f>
        <v>0</v>
      </c>
      <c r="AM89" s="2">
        <f ca="1">IFERROR(__xludf.DUMMYFUNCTION("""COMPUTED_VALUE"""),0)</f>
        <v>0</v>
      </c>
      <c r="AN89" s="2">
        <f ca="1">IFERROR(__xludf.DUMMYFUNCTION("""COMPUTED_VALUE"""),0)</f>
        <v>0</v>
      </c>
      <c r="AO89" s="2">
        <f ca="1">IFERROR(__xludf.DUMMYFUNCTION("""COMPUTED_VALUE"""),0)</f>
        <v>0</v>
      </c>
      <c r="AP89" s="2">
        <f ca="1">IFERROR(__xludf.DUMMYFUNCTION("""COMPUTED_VALUE"""),0)</f>
        <v>0</v>
      </c>
      <c r="AQ89" s="2">
        <f ca="1">IFERROR(__xludf.DUMMYFUNCTION("""COMPUTED_VALUE"""),0)</f>
        <v>0</v>
      </c>
      <c r="AR89" s="2">
        <f ca="1">IFERROR(__xludf.DUMMYFUNCTION("""COMPUTED_VALUE"""),0)</f>
        <v>0</v>
      </c>
      <c r="AS89" s="2">
        <f ca="1">IFERROR(__xludf.DUMMYFUNCTION("""COMPUTED_VALUE"""),0)</f>
        <v>0</v>
      </c>
      <c r="AT89" s="2">
        <f ca="1">IFERROR(__xludf.DUMMYFUNCTION("""COMPUTED_VALUE"""),0)</f>
        <v>0</v>
      </c>
      <c r="AU89" s="2">
        <f ca="1">IFERROR(__xludf.DUMMYFUNCTION("""COMPUTED_VALUE"""),0)</f>
        <v>0</v>
      </c>
    </row>
    <row r="90" spans="1:47" ht="12.5" x14ac:dyDescent="0.25">
      <c r="A90" s="2" t="str">
        <f ca="1">IFERROR(__xludf.DUMMYFUNCTION("""COMPUTED_VALUE"""),"")</f>
        <v/>
      </c>
      <c r="B90" s="2" t="str">
        <f ca="1">IFERROR(__xludf.DUMMYFUNCTION("""COMPUTED_VALUE"""),"Algeria")</f>
        <v>Algeria</v>
      </c>
      <c r="C90" s="2">
        <f ca="1">IFERROR(__xludf.DUMMYFUNCTION("""COMPUTED_VALUE"""),28.0339)</f>
        <v>28.033899999999999</v>
      </c>
      <c r="D90" s="2">
        <f ca="1">IFERROR(__xludf.DUMMYFUNCTION("""COMPUTED_VALUE"""),1.6596)</f>
        <v>1.6596</v>
      </c>
      <c r="E90" s="2">
        <f ca="1">IFERROR(__xludf.DUMMYFUNCTION("""COMPUTED_VALUE"""),0)</f>
        <v>0</v>
      </c>
      <c r="F90" s="2">
        <f ca="1">IFERROR(__xludf.DUMMYFUNCTION("""COMPUTED_VALUE"""),0)</f>
        <v>0</v>
      </c>
      <c r="G90" s="2">
        <f ca="1">IFERROR(__xludf.DUMMYFUNCTION("""COMPUTED_VALUE"""),0)</f>
        <v>0</v>
      </c>
      <c r="H90" s="2">
        <f ca="1">IFERROR(__xludf.DUMMYFUNCTION("""COMPUTED_VALUE"""),0)</f>
        <v>0</v>
      </c>
      <c r="I90" s="2">
        <f ca="1">IFERROR(__xludf.DUMMYFUNCTION("""COMPUTED_VALUE"""),0)</f>
        <v>0</v>
      </c>
      <c r="J90" s="2">
        <f ca="1">IFERROR(__xludf.DUMMYFUNCTION("""COMPUTED_VALUE"""),0)</f>
        <v>0</v>
      </c>
      <c r="K90" s="2">
        <f ca="1">IFERROR(__xludf.DUMMYFUNCTION("""COMPUTED_VALUE"""),0)</f>
        <v>0</v>
      </c>
      <c r="L90" s="2">
        <f ca="1">IFERROR(__xludf.DUMMYFUNCTION("""COMPUTED_VALUE"""),0)</f>
        <v>0</v>
      </c>
      <c r="M90" s="2">
        <f ca="1">IFERROR(__xludf.DUMMYFUNCTION("""COMPUTED_VALUE"""),0)</f>
        <v>0</v>
      </c>
      <c r="N90" s="2">
        <f ca="1">IFERROR(__xludf.DUMMYFUNCTION("""COMPUTED_VALUE"""),0)</f>
        <v>0</v>
      </c>
      <c r="O90" s="2">
        <f ca="1">IFERROR(__xludf.DUMMYFUNCTION("""COMPUTED_VALUE"""),0)</f>
        <v>0</v>
      </c>
      <c r="P90" s="2">
        <f ca="1">IFERROR(__xludf.DUMMYFUNCTION("""COMPUTED_VALUE"""),0)</f>
        <v>0</v>
      </c>
      <c r="Q90" s="2">
        <f ca="1">IFERROR(__xludf.DUMMYFUNCTION("""COMPUTED_VALUE"""),0)</f>
        <v>0</v>
      </c>
      <c r="R90" s="2">
        <f ca="1">IFERROR(__xludf.DUMMYFUNCTION("""COMPUTED_VALUE"""),0)</f>
        <v>0</v>
      </c>
      <c r="S90" s="2">
        <f ca="1">IFERROR(__xludf.DUMMYFUNCTION("""COMPUTED_VALUE"""),0)</f>
        <v>0</v>
      </c>
      <c r="T90" s="2">
        <f ca="1">IFERROR(__xludf.DUMMYFUNCTION("""COMPUTED_VALUE"""),0)</f>
        <v>0</v>
      </c>
      <c r="U90" s="2">
        <f ca="1">IFERROR(__xludf.DUMMYFUNCTION("""COMPUTED_VALUE"""),0)</f>
        <v>0</v>
      </c>
      <c r="V90" s="2">
        <f ca="1">IFERROR(__xludf.DUMMYFUNCTION("""COMPUTED_VALUE"""),0)</f>
        <v>0</v>
      </c>
      <c r="W90" s="2">
        <f ca="1">IFERROR(__xludf.DUMMYFUNCTION("""COMPUTED_VALUE"""),0)</f>
        <v>0</v>
      </c>
      <c r="X90" s="2">
        <f ca="1">IFERROR(__xludf.DUMMYFUNCTION("""COMPUTED_VALUE"""),0)</f>
        <v>0</v>
      </c>
      <c r="Y90" s="2">
        <f ca="1">IFERROR(__xludf.DUMMYFUNCTION("""COMPUTED_VALUE"""),0)</f>
        <v>0</v>
      </c>
      <c r="Z90" s="2">
        <f ca="1">IFERROR(__xludf.DUMMYFUNCTION("""COMPUTED_VALUE"""),0)</f>
        <v>0</v>
      </c>
      <c r="AA90" s="2">
        <f ca="1">IFERROR(__xludf.DUMMYFUNCTION("""COMPUTED_VALUE"""),0)</f>
        <v>0</v>
      </c>
      <c r="AB90" s="2">
        <f ca="1">IFERROR(__xludf.DUMMYFUNCTION("""COMPUTED_VALUE"""),0)</f>
        <v>0</v>
      </c>
      <c r="AC90" s="2">
        <f ca="1">IFERROR(__xludf.DUMMYFUNCTION("""COMPUTED_VALUE"""),0)</f>
        <v>0</v>
      </c>
      <c r="AD90" s="2">
        <f ca="1">IFERROR(__xludf.DUMMYFUNCTION("""COMPUTED_VALUE"""),0)</f>
        <v>0</v>
      </c>
      <c r="AE90" s="2">
        <f ca="1">IFERROR(__xludf.DUMMYFUNCTION("""COMPUTED_VALUE"""),0)</f>
        <v>0</v>
      </c>
      <c r="AF90" s="2">
        <f ca="1">IFERROR(__xludf.DUMMYFUNCTION("""COMPUTED_VALUE"""),0)</f>
        <v>0</v>
      </c>
      <c r="AG90" s="2">
        <f ca="1">IFERROR(__xludf.DUMMYFUNCTION("""COMPUTED_VALUE"""),0)</f>
        <v>0</v>
      </c>
      <c r="AH90" s="2">
        <f ca="1">IFERROR(__xludf.DUMMYFUNCTION("""COMPUTED_VALUE"""),0)</f>
        <v>0</v>
      </c>
      <c r="AI90" s="2">
        <f ca="1">IFERROR(__xludf.DUMMYFUNCTION("""COMPUTED_VALUE"""),0)</f>
        <v>0</v>
      </c>
      <c r="AJ90" s="2">
        <f ca="1">IFERROR(__xludf.DUMMYFUNCTION("""COMPUTED_VALUE"""),0)</f>
        <v>0</v>
      </c>
      <c r="AK90" s="2">
        <f ca="1">IFERROR(__xludf.DUMMYFUNCTION("""COMPUTED_VALUE"""),0)</f>
        <v>0</v>
      </c>
      <c r="AL90" s="2">
        <f ca="1">IFERROR(__xludf.DUMMYFUNCTION("""COMPUTED_VALUE"""),0)</f>
        <v>0</v>
      </c>
      <c r="AM90" s="2">
        <f ca="1">IFERROR(__xludf.DUMMYFUNCTION("""COMPUTED_VALUE"""),0)</f>
        <v>0</v>
      </c>
      <c r="AN90" s="2">
        <f ca="1">IFERROR(__xludf.DUMMYFUNCTION("""COMPUTED_VALUE"""),0)</f>
        <v>0</v>
      </c>
      <c r="AO90" s="2">
        <f ca="1">IFERROR(__xludf.DUMMYFUNCTION("""COMPUTED_VALUE"""),0)</f>
        <v>0</v>
      </c>
      <c r="AP90" s="2">
        <f ca="1">IFERROR(__xludf.DUMMYFUNCTION("""COMPUTED_VALUE"""),0)</f>
        <v>0</v>
      </c>
      <c r="AQ90" s="2">
        <f ca="1">IFERROR(__xludf.DUMMYFUNCTION("""COMPUTED_VALUE"""),0)</f>
        <v>0</v>
      </c>
      <c r="AR90" s="2">
        <f ca="1">IFERROR(__xludf.DUMMYFUNCTION("""COMPUTED_VALUE"""),0)</f>
        <v>0</v>
      </c>
      <c r="AS90" s="2">
        <f ca="1">IFERROR(__xludf.DUMMYFUNCTION("""COMPUTED_VALUE"""),0)</f>
        <v>0</v>
      </c>
      <c r="AT90" s="2">
        <f ca="1">IFERROR(__xludf.DUMMYFUNCTION("""COMPUTED_VALUE"""),0)</f>
        <v>0</v>
      </c>
      <c r="AU90" s="2">
        <f ca="1">IFERROR(__xludf.DUMMYFUNCTION("""COMPUTED_VALUE"""),0)</f>
        <v>0</v>
      </c>
    </row>
    <row r="91" spans="1:47" ht="12.5" x14ac:dyDescent="0.25">
      <c r="A91" s="2" t="str">
        <f ca="1">IFERROR(__xludf.DUMMYFUNCTION("""COMPUTED_VALUE"""),"")</f>
        <v/>
      </c>
      <c r="B91" s="2" t="str">
        <f ca="1">IFERROR(__xludf.DUMMYFUNCTION("""COMPUTED_VALUE"""),"Croatia")</f>
        <v>Croatia</v>
      </c>
      <c r="C91" s="2">
        <f ca="1">IFERROR(__xludf.DUMMYFUNCTION("""COMPUTED_VALUE"""),45.1)</f>
        <v>45.1</v>
      </c>
      <c r="D91" s="2">
        <f ca="1">IFERROR(__xludf.DUMMYFUNCTION("""COMPUTED_VALUE"""),15.2)</f>
        <v>15.2</v>
      </c>
      <c r="E91" s="2">
        <f ca="1">IFERROR(__xludf.DUMMYFUNCTION("""COMPUTED_VALUE"""),0)</f>
        <v>0</v>
      </c>
      <c r="F91" s="2">
        <f ca="1">IFERROR(__xludf.DUMMYFUNCTION("""COMPUTED_VALUE"""),0)</f>
        <v>0</v>
      </c>
      <c r="G91" s="2">
        <f ca="1">IFERROR(__xludf.DUMMYFUNCTION("""COMPUTED_VALUE"""),0)</f>
        <v>0</v>
      </c>
      <c r="H91" s="2">
        <f ca="1">IFERROR(__xludf.DUMMYFUNCTION("""COMPUTED_VALUE"""),0)</f>
        <v>0</v>
      </c>
      <c r="I91" s="2">
        <f ca="1">IFERROR(__xludf.DUMMYFUNCTION("""COMPUTED_VALUE"""),0)</f>
        <v>0</v>
      </c>
      <c r="J91" s="2">
        <f ca="1">IFERROR(__xludf.DUMMYFUNCTION("""COMPUTED_VALUE"""),0)</f>
        <v>0</v>
      </c>
      <c r="K91" s="2">
        <f ca="1">IFERROR(__xludf.DUMMYFUNCTION("""COMPUTED_VALUE"""),0)</f>
        <v>0</v>
      </c>
      <c r="L91" s="2">
        <f ca="1">IFERROR(__xludf.DUMMYFUNCTION("""COMPUTED_VALUE"""),0)</f>
        <v>0</v>
      </c>
      <c r="M91" s="2">
        <f ca="1">IFERROR(__xludf.DUMMYFUNCTION("""COMPUTED_VALUE"""),0)</f>
        <v>0</v>
      </c>
      <c r="N91" s="2">
        <f ca="1">IFERROR(__xludf.DUMMYFUNCTION("""COMPUTED_VALUE"""),0)</f>
        <v>0</v>
      </c>
      <c r="O91" s="2">
        <f ca="1">IFERROR(__xludf.DUMMYFUNCTION("""COMPUTED_VALUE"""),0)</f>
        <v>0</v>
      </c>
      <c r="P91" s="2">
        <f ca="1">IFERROR(__xludf.DUMMYFUNCTION("""COMPUTED_VALUE"""),0)</f>
        <v>0</v>
      </c>
      <c r="Q91" s="2">
        <f ca="1">IFERROR(__xludf.DUMMYFUNCTION("""COMPUTED_VALUE"""),0)</f>
        <v>0</v>
      </c>
      <c r="R91" s="2">
        <f ca="1">IFERROR(__xludf.DUMMYFUNCTION("""COMPUTED_VALUE"""),0)</f>
        <v>0</v>
      </c>
      <c r="S91" s="2">
        <f ca="1">IFERROR(__xludf.DUMMYFUNCTION("""COMPUTED_VALUE"""),0)</f>
        <v>0</v>
      </c>
      <c r="T91" s="2">
        <f ca="1">IFERROR(__xludf.DUMMYFUNCTION("""COMPUTED_VALUE"""),0)</f>
        <v>0</v>
      </c>
      <c r="U91" s="2">
        <f ca="1">IFERROR(__xludf.DUMMYFUNCTION("""COMPUTED_VALUE"""),0)</f>
        <v>0</v>
      </c>
      <c r="V91" s="2">
        <f ca="1">IFERROR(__xludf.DUMMYFUNCTION("""COMPUTED_VALUE"""),0)</f>
        <v>0</v>
      </c>
      <c r="W91" s="2">
        <f ca="1">IFERROR(__xludf.DUMMYFUNCTION("""COMPUTED_VALUE"""),0)</f>
        <v>0</v>
      </c>
      <c r="X91" s="2">
        <f ca="1">IFERROR(__xludf.DUMMYFUNCTION("""COMPUTED_VALUE"""),0)</f>
        <v>0</v>
      </c>
      <c r="Y91" s="2">
        <f ca="1">IFERROR(__xludf.DUMMYFUNCTION("""COMPUTED_VALUE"""),0)</f>
        <v>0</v>
      </c>
      <c r="Z91" s="2">
        <f ca="1">IFERROR(__xludf.DUMMYFUNCTION("""COMPUTED_VALUE"""),0)</f>
        <v>0</v>
      </c>
      <c r="AA91" s="2">
        <f ca="1">IFERROR(__xludf.DUMMYFUNCTION("""COMPUTED_VALUE"""),0)</f>
        <v>0</v>
      </c>
      <c r="AB91" s="2">
        <f ca="1">IFERROR(__xludf.DUMMYFUNCTION("""COMPUTED_VALUE"""),0)</f>
        <v>0</v>
      </c>
      <c r="AC91" s="2">
        <f ca="1">IFERROR(__xludf.DUMMYFUNCTION("""COMPUTED_VALUE"""),0)</f>
        <v>0</v>
      </c>
      <c r="AD91" s="2">
        <f ca="1">IFERROR(__xludf.DUMMYFUNCTION("""COMPUTED_VALUE"""),0)</f>
        <v>0</v>
      </c>
      <c r="AE91" s="2">
        <f ca="1">IFERROR(__xludf.DUMMYFUNCTION("""COMPUTED_VALUE"""),0)</f>
        <v>0</v>
      </c>
      <c r="AF91" s="2">
        <f ca="1">IFERROR(__xludf.DUMMYFUNCTION("""COMPUTED_VALUE"""),0)</f>
        <v>0</v>
      </c>
      <c r="AG91" s="2">
        <f ca="1">IFERROR(__xludf.DUMMYFUNCTION("""COMPUTED_VALUE"""),0)</f>
        <v>0</v>
      </c>
      <c r="AH91" s="2">
        <f ca="1">IFERROR(__xludf.DUMMYFUNCTION("""COMPUTED_VALUE"""),0)</f>
        <v>0</v>
      </c>
      <c r="AI91" s="2">
        <f ca="1">IFERROR(__xludf.DUMMYFUNCTION("""COMPUTED_VALUE"""),0)</f>
        <v>0</v>
      </c>
      <c r="AJ91" s="2">
        <f ca="1">IFERROR(__xludf.DUMMYFUNCTION("""COMPUTED_VALUE"""),0)</f>
        <v>0</v>
      </c>
      <c r="AK91" s="2">
        <f ca="1">IFERROR(__xludf.DUMMYFUNCTION("""COMPUTED_VALUE"""),0)</f>
        <v>0</v>
      </c>
      <c r="AL91" s="2">
        <f ca="1">IFERROR(__xludf.DUMMYFUNCTION("""COMPUTED_VALUE"""),0)</f>
        <v>0</v>
      </c>
      <c r="AM91" s="2">
        <f ca="1">IFERROR(__xludf.DUMMYFUNCTION("""COMPUTED_VALUE"""),0)</f>
        <v>0</v>
      </c>
      <c r="AN91" s="2">
        <f ca="1">IFERROR(__xludf.DUMMYFUNCTION("""COMPUTED_VALUE"""),0)</f>
        <v>0</v>
      </c>
      <c r="AO91" s="2">
        <f ca="1">IFERROR(__xludf.DUMMYFUNCTION("""COMPUTED_VALUE"""),0)</f>
        <v>0</v>
      </c>
      <c r="AP91" s="2">
        <f ca="1">IFERROR(__xludf.DUMMYFUNCTION("""COMPUTED_VALUE"""),0)</f>
        <v>0</v>
      </c>
      <c r="AQ91" s="2">
        <f ca="1">IFERROR(__xludf.DUMMYFUNCTION("""COMPUTED_VALUE"""),0)</f>
        <v>0</v>
      </c>
      <c r="AR91" s="2">
        <f ca="1">IFERROR(__xludf.DUMMYFUNCTION("""COMPUTED_VALUE"""),0)</f>
        <v>0</v>
      </c>
      <c r="AS91" s="2">
        <f ca="1">IFERROR(__xludf.DUMMYFUNCTION("""COMPUTED_VALUE"""),0)</f>
        <v>0</v>
      </c>
      <c r="AT91" s="2">
        <f ca="1">IFERROR(__xludf.DUMMYFUNCTION("""COMPUTED_VALUE"""),0)</f>
        <v>0</v>
      </c>
      <c r="AU91" s="2">
        <f ca="1">IFERROR(__xludf.DUMMYFUNCTION("""COMPUTED_VALUE"""),0)</f>
        <v>0</v>
      </c>
    </row>
    <row r="92" spans="1:47" ht="12.5" x14ac:dyDescent="0.25">
      <c r="A92" s="2" t="str">
        <f ca="1">IFERROR(__xludf.DUMMYFUNCTION("""COMPUTED_VALUE"""),"")</f>
        <v/>
      </c>
      <c r="B92" s="2" t="str">
        <f ca="1">IFERROR(__xludf.DUMMYFUNCTION("""COMPUTED_VALUE"""),"Switzerland")</f>
        <v>Switzerland</v>
      </c>
      <c r="C92" s="2">
        <f ca="1">IFERROR(__xludf.DUMMYFUNCTION("""COMPUTED_VALUE"""),46.8182)</f>
        <v>46.818199999999997</v>
      </c>
      <c r="D92" s="2">
        <f ca="1">IFERROR(__xludf.DUMMYFUNCTION("""COMPUTED_VALUE"""),8.2275)</f>
        <v>8.2274999999999991</v>
      </c>
      <c r="E92" s="2">
        <f ca="1">IFERROR(__xludf.DUMMYFUNCTION("""COMPUTED_VALUE"""),0)</f>
        <v>0</v>
      </c>
      <c r="F92" s="2">
        <f ca="1">IFERROR(__xludf.DUMMYFUNCTION("""COMPUTED_VALUE"""),0)</f>
        <v>0</v>
      </c>
      <c r="G92" s="2">
        <f ca="1">IFERROR(__xludf.DUMMYFUNCTION("""COMPUTED_VALUE"""),0)</f>
        <v>0</v>
      </c>
      <c r="H92" s="2">
        <f ca="1">IFERROR(__xludf.DUMMYFUNCTION("""COMPUTED_VALUE"""),0)</f>
        <v>0</v>
      </c>
      <c r="I92" s="2">
        <f ca="1">IFERROR(__xludf.DUMMYFUNCTION("""COMPUTED_VALUE"""),0)</f>
        <v>0</v>
      </c>
      <c r="J92" s="2">
        <f ca="1">IFERROR(__xludf.DUMMYFUNCTION("""COMPUTED_VALUE"""),0)</f>
        <v>0</v>
      </c>
      <c r="K92" s="2">
        <f ca="1">IFERROR(__xludf.DUMMYFUNCTION("""COMPUTED_VALUE"""),0)</f>
        <v>0</v>
      </c>
      <c r="L92" s="2">
        <f ca="1">IFERROR(__xludf.DUMMYFUNCTION("""COMPUTED_VALUE"""),0)</f>
        <v>0</v>
      </c>
      <c r="M92" s="2">
        <f ca="1">IFERROR(__xludf.DUMMYFUNCTION("""COMPUTED_VALUE"""),0)</f>
        <v>0</v>
      </c>
      <c r="N92" s="2">
        <f ca="1">IFERROR(__xludf.DUMMYFUNCTION("""COMPUTED_VALUE"""),0)</f>
        <v>0</v>
      </c>
      <c r="O92" s="2">
        <f ca="1">IFERROR(__xludf.DUMMYFUNCTION("""COMPUTED_VALUE"""),0)</f>
        <v>0</v>
      </c>
      <c r="P92" s="2">
        <f ca="1">IFERROR(__xludf.DUMMYFUNCTION("""COMPUTED_VALUE"""),0)</f>
        <v>0</v>
      </c>
      <c r="Q92" s="2">
        <f ca="1">IFERROR(__xludf.DUMMYFUNCTION("""COMPUTED_VALUE"""),0)</f>
        <v>0</v>
      </c>
      <c r="R92" s="2">
        <f ca="1">IFERROR(__xludf.DUMMYFUNCTION("""COMPUTED_VALUE"""),0)</f>
        <v>0</v>
      </c>
      <c r="S92" s="2">
        <f ca="1">IFERROR(__xludf.DUMMYFUNCTION("""COMPUTED_VALUE"""),0)</f>
        <v>0</v>
      </c>
      <c r="T92" s="2">
        <f ca="1">IFERROR(__xludf.DUMMYFUNCTION("""COMPUTED_VALUE"""),0)</f>
        <v>0</v>
      </c>
      <c r="U92" s="2">
        <f ca="1">IFERROR(__xludf.DUMMYFUNCTION("""COMPUTED_VALUE"""),0)</f>
        <v>0</v>
      </c>
      <c r="V92" s="2">
        <f ca="1">IFERROR(__xludf.DUMMYFUNCTION("""COMPUTED_VALUE"""),0)</f>
        <v>0</v>
      </c>
      <c r="W92" s="2">
        <f ca="1">IFERROR(__xludf.DUMMYFUNCTION("""COMPUTED_VALUE"""),0)</f>
        <v>0</v>
      </c>
      <c r="X92" s="2">
        <f ca="1">IFERROR(__xludf.DUMMYFUNCTION("""COMPUTED_VALUE"""),0)</f>
        <v>0</v>
      </c>
      <c r="Y92" s="2">
        <f ca="1">IFERROR(__xludf.DUMMYFUNCTION("""COMPUTED_VALUE"""),0)</f>
        <v>0</v>
      </c>
      <c r="Z92" s="2">
        <f ca="1">IFERROR(__xludf.DUMMYFUNCTION("""COMPUTED_VALUE"""),0)</f>
        <v>0</v>
      </c>
      <c r="AA92" s="2">
        <f ca="1">IFERROR(__xludf.DUMMYFUNCTION("""COMPUTED_VALUE"""),0)</f>
        <v>0</v>
      </c>
      <c r="AB92" s="2">
        <f ca="1">IFERROR(__xludf.DUMMYFUNCTION("""COMPUTED_VALUE"""),0)</f>
        <v>0</v>
      </c>
      <c r="AC92" s="2">
        <f ca="1">IFERROR(__xludf.DUMMYFUNCTION("""COMPUTED_VALUE"""),0)</f>
        <v>0</v>
      </c>
      <c r="AD92" s="2">
        <f ca="1">IFERROR(__xludf.DUMMYFUNCTION("""COMPUTED_VALUE"""),0)</f>
        <v>0</v>
      </c>
      <c r="AE92" s="2">
        <f ca="1">IFERROR(__xludf.DUMMYFUNCTION("""COMPUTED_VALUE"""),0)</f>
        <v>0</v>
      </c>
      <c r="AF92" s="2">
        <f ca="1">IFERROR(__xludf.DUMMYFUNCTION("""COMPUTED_VALUE"""),0)</f>
        <v>0</v>
      </c>
      <c r="AG92" s="2">
        <f ca="1">IFERROR(__xludf.DUMMYFUNCTION("""COMPUTED_VALUE"""),0)</f>
        <v>0</v>
      </c>
      <c r="AH92" s="2">
        <f ca="1">IFERROR(__xludf.DUMMYFUNCTION("""COMPUTED_VALUE"""),0)</f>
        <v>0</v>
      </c>
      <c r="AI92" s="2">
        <f ca="1">IFERROR(__xludf.DUMMYFUNCTION("""COMPUTED_VALUE"""),0)</f>
        <v>0</v>
      </c>
      <c r="AJ92" s="2">
        <f ca="1">IFERROR(__xludf.DUMMYFUNCTION("""COMPUTED_VALUE"""),0)</f>
        <v>0</v>
      </c>
      <c r="AK92" s="2">
        <f ca="1">IFERROR(__xludf.DUMMYFUNCTION("""COMPUTED_VALUE"""),0)</f>
        <v>0</v>
      </c>
      <c r="AL92" s="2">
        <f ca="1">IFERROR(__xludf.DUMMYFUNCTION("""COMPUTED_VALUE"""),0)</f>
        <v>0</v>
      </c>
      <c r="AM92" s="2">
        <f ca="1">IFERROR(__xludf.DUMMYFUNCTION("""COMPUTED_VALUE"""),0)</f>
        <v>0</v>
      </c>
      <c r="AN92" s="2">
        <f ca="1">IFERROR(__xludf.DUMMYFUNCTION("""COMPUTED_VALUE"""),0)</f>
        <v>0</v>
      </c>
      <c r="AO92" s="2">
        <f ca="1">IFERROR(__xludf.DUMMYFUNCTION("""COMPUTED_VALUE"""),0)</f>
        <v>0</v>
      </c>
      <c r="AP92" s="2">
        <f ca="1">IFERROR(__xludf.DUMMYFUNCTION("""COMPUTED_VALUE"""),0)</f>
        <v>0</v>
      </c>
      <c r="AQ92" s="2">
        <f ca="1">IFERROR(__xludf.DUMMYFUNCTION("""COMPUTED_VALUE"""),0)</f>
        <v>0</v>
      </c>
      <c r="AR92" s="2">
        <f ca="1">IFERROR(__xludf.DUMMYFUNCTION("""COMPUTED_VALUE"""),0)</f>
        <v>0</v>
      </c>
      <c r="AS92" s="2">
        <f ca="1">IFERROR(__xludf.DUMMYFUNCTION("""COMPUTED_VALUE"""),0)</f>
        <v>0</v>
      </c>
      <c r="AT92" s="2">
        <f ca="1">IFERROR(__xludf.DUMMYFUNCTION("""COMPUTED_VALUE"""),2)</f>
        <v>2</v>
      </c>
      <c r="AU92" s="2">
        <f ca="1">IFERROR(__xludf.DUMMYFUNCTION("""COMPUTED_VALUE"""),3)</f>
        <v>3</v>
      </c>
    </row>
    <row r="93" spans="1:47" ht="12.5" x14ac:dyDescent="0.25">
      <c r="A93" s="2" t="str">
        <f ca="1">IFERROR(__xludf.DUMMYFUNCTION("""COMPUTED_VALUE"""),"")</f>
        <v/>
      </c>
      <c r="B93" s="2" t="str">
        <f ca="1">IFERROR(__xludf.DUMMYFUNCTION("""COMPUTED_VALUE"""),"Austria")</f>
        <v>Austria</v>
      </c>
      <c r="C93" s="2">
        <f ca="1">IFERROR(__xludf.DUMMYFUNCTION("""COMPUTED_VALUE"""),47.5162)</f>
        <v>47.516199999999998</v>
      </c>
      <c r="D93" s="2">
        <f ca="1">IFERROR(__xludf.DUMMYFUNCTION("""COMPUTED_VALUE"""),14.5501)</f>
        <v>14.5501</v>
      </c>
      <c r="E93" s="2">
        <f ca="1">IFERROR(__xludf.DUMMYFUNCTION("""COMPUTED_VALUE"""),0)</f>
        <v>0</v>
      </c>
      <c r="F93" s="2">
        <f ca="1">IFERROR(__xludf.DUMMYFUNCTION("""COMPUTED_VALUE"""),0)</f>
        <v>0</v>
      </c>
      <c r="G93" s="2">
        <f ca="1">IFERROR(__xludf.DUMMYFUNCTION("""COMPUTED_VALUE"""),0)</f>
        <v>0</v>
      </c>
      <c r="H93" s="2">
        <f ca="1">IFERROR(__xludf.DUMMYFUNCTION("""COMPUTED_VALUE"""),0)</f>
        <v>0</v>
      </c>
      <c r="I93" s="2">
        <f ca="1">IFERROR(__xludf.DUMMYFUNCTION("""COMPUTED_VALUE"""),0)</f>
        <v>0</v>
      </c>
      <c r="J93" s="2">
        <f ca="1">IFERROR(__xludf.DUMMYFUNCTION("""COMPUTED_VALUE"""),0)</f>
        <v>0</v>
      </c>
      <c r="K93" s="2">
        <f ca="1">IFERROR(__xludf.DUMMYFUNCTION("""COMPUTED_VALUE"""),0)</f>
        <v>0</v>
      </c>
      <c r="L93" s="2">
        <f ca="1">IFERROR(__xludf.DUMMYFUNCTION("""COMPUTED_VALUE"""),0)</f>
        <v>0</v>
      </c>
      <c r="M93" s="2">
        <f ca="1">IFERROR(__xludf.DUMMYFUNCTION("""COMPUTED_VALUE"""),0)</f>
        <v>0</v>
      </c>
      <c r="N93" s="2">
        <f ca="1">IFERROR(__xludf.DUMMYFUNCTION("""COMPUTED_VALUE"""),0)</f>
        <v>0</v>
      </c>
      <c r="O93" s="2">
        <f ca="1">IFERROR(__xludf.DUMMYFUNCTION("""COMPUTED_VALUE"""),0)</f>
        <v>0</v>
      </c>
      <c r="P93" s="2">
        <f ca="1">IFERROR(__xludf.DUMMYFUNCTION("""COMPUTED_VALUE"""),0)</f>
        <v>0</v>
      </c>
      <c r="Q93" s="2">
        <f ca="1">IFERROR(__xludf.DUMMYFUNCTION("""COMPUTED_VALUE"""),0)</f>
        <v>0</v>
      </c>
      <c r="R93" s="2">
        <f ca="1">IFERROR(__xludf.DUMMYFUNCTION("""COMPUTED_VALUE"""),0)</f>
        <v>0</v>
      </c>
      <c r="S93" s="2">
        <f ca="1">IFERROR(__xludf.DUMMYFUNCTION("""COMPUTED_VALUE"""),0)</f>
        <v>0</v>
      </c>
      <c r="T93" s="2">
        <f ca="1">IFERROR(__xludf.DUMMYFUNCTION("""COMPUTED_VALUE"""),0)</f>
        <v>0</v>
      </c>
      <c r="U93" s="2">
        <f ca="1">IFERROR(__xludf.DUMMYFUNCTION("""COMPUTED_VALUE"""),0)</f>
        <v>0</v>
      </c>
      <c r="V93" s="2">
        <f ca="1">IFERROR(__xludf.DUMMYFUNCTION("""COMPUTED_VALUE"""),0)</f>
        <v>0</v>
      </c>
      <c r="W93" s="2">
        <f ca="1">IFERROR(__xludf.DUMMYFUNCTION("""COMPUTED_VALUE"""),0)</f>
        <v>0</v>
      </c>
      <c r="X93" s="2">
        <f ca="1">IFERROR(__xludf.DUMMYFUNCTION("""COMPUTED_VALUE"""),0)</f>
        <v>0</v>
      </c>
      <c r="Y93" s="2">
        <f ca="1">IFERROR(__xludf.DUMMYFUNCTION("""COMPUTED_VALUE"""),0)</f>
        <v>0</v>
      </c>
      <c r="Z93" s="2">
        <f ca="1">IFERROR(__xludf.DUMMYFUNCTION("""COMPUTED_VALUE"""),0)</f>
        <v>0</v>
      </c>
      <c r="AA93" s="2">
        <f ca="1">IFERROR(__xludf.DUMMYFUNCTION("""COMPUTED_VALUE"""),0)</f>
        <v>0</v>
      </c>
      <c r="AB93" s="2">
        <f ca="1">IFERROR(__xludf.DUMMYFUNCTION("""COMPUTED_VALUE"""),0)</f>
        <v>0</v>
      </c>
      <c r="AC93" s="2">
        <f ca="1">IFERROR(__xludf.DUMMYFUNCTION("""COMPUTED_VALUE"""),0)</f>
        <v>0</v>
      </c>
      <c r="AD93" s="2">
        <f ca="1">IFERROR(__xludf.DUMMYFUNCTION("""COMPUTED_VALUE"""),0)</f>
        <v>0</v>
      </c>
      <c r="AE93" s="2">
        <f ca="1">IFERROR(__xludf.DUMMYFUNCTION("""COMPUTED_VALUE"""),0)</f>
        <v>0</v>
      </c>
      <c r="AF93" s="2">
        <f ca="1">IFERROR(__xludf.DUMMYFUNCTION("""COMPUTED_VALUE"""),0)</f>
        <v>0</v>
      </c>
      <c r="AG93" s="2">
        <f ca="1">IFERROR(__xludf.DUMMYFUNCTION("""COMPUTED_VALUE"""),0)</f>
        <v>0</v>
      </c>
      <c r="AH93" s="2">
        <f ca="1">IFERROR(__xludf.DUMMYFUNCTION("""COMPUTED_VALUE"""),0)</f>
        <v>0</v>
      </c>
      <c r="AI93" s="2">
        <f ca="1">IFERROR(__xludf.DUMMYFUNCTION("""COMPUTED_VALUE"""),0)</f>
        <v>0</v>
      </c>
      <c r="AJ93" s="2">
        <f ca="1">IFERROR(__xludf.DUMMYFUNCTION("""COMPUTED_VALUE"""),0)</f>
        <v>0</v>
      </c>
      <c r="AK93" s="2">
        <f ca="1">IFERROR(__xludf.DUMMYFUNCTION("""COMPUTED_VALUE"""),0)</f>
        <v>0</v>
      </c>
      <c r="AL93" s="2">
        <f ca="1">IFERROR(__xludf.DUMMYFUNCTION("""COMPUTED_VALUE"""),0)</f>
        <v>0</v>
      </c>
      <c r="AM93" s="2">
        <f ca="1">IFERROR(__xludf.DUMMYFUNCTION("""COMPUTED_VALUE"""),0)</f>
        <v>0</v>
      </c>
      <c r="AN93" s="2">
        <f ca="1">IFERROR(__xludf.DUMMYFUNCTION("""COMPUTED_VALUE"""),0)</f>
        <v>0</v>
      </c>
      <c r="AO93" s="2">
        <f ca="1">IFERROR(__xludf.DUMMYFUNCTION("""COMPUTED_VALUE"""),0)</f>
        <v>0</v>
      </c>
      <c r="AP93" s="2">
        <f ca="1">IFERROR(__xludf.DUMMYFUNCTION("""COMPUTED_VALUE"""),0)</f>
        <v>0</v>
      </c>
      <c r="AQ93" s="2">
        <f ca="1">IFERROR(__xludf.DUMMYFUNCTION("""COMPUTED_VALUE"""),0)</f>
        <v>0</v>
      </c>
      <c r="AR93" s="2">
        <f ca="1">IFERROR(__xludf.DUMMYFUNCTION("""COMPUTED_VALUE"""),0)</f>
        <v>0</v>
      </c>
      <c r="AS93" s="2">
        <f ca="1">IFERROR(__xludf.DUMMYFUNCTION("""COMPUTED_VALUE"""),0)</f>
        <v>0</v>
      </c>
      <c r="AT93" s="2">
        <f ca="1">IFERROR(__xludf.DUMMYFUNCTION("""COMPUTED_VALUE"""),0)</f>
        <v>0</v>
      </c>
      <c r="AU93" s="2">
        <f ca="1">IFERROR(__xludf.DUMMYFUNCTION("""COMPUTED_VALUE"""),0)</f>
        <v>0</v>
      </c>
    </row>
    <row r="94" spans="1:47" ht="12.5" x14ac:dyDescent="0.25">
      <c r="A94" s="2" t="str">
        <f ca="1">IFERROR(__xludf.DUMMYFUNCTION("""COMPUTED_VALUE"""),"")</f>
        <v/>
      </c>
      <c r="B94" s="2" t="str">
        <f ca="1">IFERROR(__xludf.DUMMYFUNCTION("""COMPUTED_VALUE"""),"Israel")</f>
        <v>Israel</v>
      </c>
      <c r="C94" s="2">
        <f ca="1">IFERROR(__xludf.DUMMYFUNCTION("""COMPUTED_VALUE"""),31)</f>
        <v>31</v>
      </c>
      <c r="D94" s="2">
        <f ca="1">IFERROR(__xludf.DUMMYFUNCTION("""COMPUTED_VALUE"""),35)</f>
        <v>35</v>
      </c>
      <c r="E94" s="2">
        <f ca="1">IFERROR(__xludf.DUMMYFUNCTION("""COMPUTED_VALUE"""),0)</f>
        <v>0</v>
      </c>
      <c r="F94" s="2">
        <f ca="1">IFERROR(__xludf.DUMMYFUNCTION("""COMPUTED_VALUE"""),0)</f>
        <v>0</v>
      </c>
      <c r="G94" s="2">
        <f ca="1">IFERROR(__xludf.DUMMYFUNCTION("""COMPUTED_VALUE"""),0)</f>
        <v>0</v>
      </c>
      <c r="H94" s="2">
        <f ca="1">IFERROR(__xludf.DUMMYFUNCTION("""COMPUTED_VALUE"""),0)</f>
        <v>0</v>
      </c>
      <c r="I94" s="2">
        <f ca="1">IFERROR(__xludf.DUMMYFUNCTION("""COMPUTED_VALUE"""),0)</f>
        <v>0</v>
      </c>
      <c r="J94" s="2">
        <f ca="1">IFERROR(__xludf.DUMMYFUNCTION("""COMPUTED_VALUE"""),0)</f>
        <v>0</v>
      </c>
      <c r="K94" s="2">
        <f ca="1">IFERROR(__xludf.DUMMYFUNCTION("""COMPUTED_VALUE"""),0)</f>
        <v>0</v>
      </c>
      <c r="L94" s="2">
        <f ca="1">IFERROR(__xludf.DUMMYFUNCTION("""COMPUTED_VALUE"""),0)</f>
        <v>0</v>
      </c>
      <c r="M94" s="2">
        <f ca="1">IFERROR(__xludf.DUMMYFUNCTION("""COMPUTED_VALUE"""),0)</f>
        <v>0</v>
      </c>
      <c r="N94" s="2">
        <f ca="1">IFERROR(__xludf.DUMMYFUNCTION("""COMPUTED_VALUE"""),0)</f>
        <v>0</v>
      </c>
      <c r="O94" s="2">
        <f ca="1">IFERROR(__xludf.DUMMYFUNCTION("""COMPUTED_VALUE"""),0)</f>
        <v>0</v>
      </c>
      <c r="P94" s="2">
        <f ca="1">IFERROR(__xludf.DUMMYFUNCTION("""COMPUTED_VALUE"""),0)</f>
        <v>0</v>
      </c>
      <c r="Q94" s="2">
        <f ca="1">IFERROR(__xludf.DUMMYFUNCTION("""COMPUTED_VALUE"""),0)</f>
        <v>0</v>
      </c>
      <c r="R94" s="2">
        <f ca="1">IFERROR(__xludf.DUMMYFUNCTION("""COMPUTED_VALUE"""),0)</f>
        <v>0</v>
      </c>
      <c r="S94" s="2">
        <f ca="1">IFERROR(__xludf.DUMMYFUNCTION("""COMPUTED_VALUE"""),0)</f>
        <v>0</v>
      </c>
      <c r="T94" s="2">
        <f ca="1">IFERROR(__xludf.DUMMYFUNCTION("""COMPUTED_VALUE"""),0)</f>
        <v>0</v>
      </c>
      <c r="U94" s="2">
        <f ca="1">IFERROR(__xludf.DUMMYFUNCTION("""COMPUTED_VALUE"""),0)</f>
        <v>0</v>
      </c>
      <c r="V94" s="2">
        <f ca="1">IFERROR(__xludf.DUMMYFUNCTION("""COMPUTED_VALUE"""),0)</f>
        <v>0</v>
      </c>
      <c r="W94" s="2">
        <f ca="1">IFERROR(__xludf.DUMMYFUNCTION("""COMPUTED_VALUE"""),0)</f>
        <v>0</v>
      </c>
      <c r="X94" s="2">
        <f ca="1">IFERROR(__xludf.DUMMYFUNCTION("""COMPUTED_VALUE"""),0)</f>
        <v>0</v>
      </c>
      <c r="Y94" s="2">
        <f ca="1">IFERROR(__xludf.DUMMYFUNCTION("""COMPUTED_VALUE"""),0)</f>
        <v>0</v>
      </c>
      <c r="Z94" s="2">
        <f ca="1">IFERROR(__xludf.DUMMYFUNCTION("""COMPUTED_VALUE"""),0)</f>
        <v>0</v>
      </c>
      <c r="AA94" s="2">
        <f ca="1">IFERROR(__xludf.DUMMYFUNCTION("""COMPUTED_VALUE"""),0)</f>
        <v>0</v>
      </c>
      <c r="AB94" s="2">
        <f ca="1">IFERROR(__xludf.DUMMYFUNCTION("""COMPUTED_VALUE"""),0)</f>
        <v>0</v>
      </c>
      <c r="AC94" s="2">
        <f ca="1">IFERROR(__xludf.DUMMYFUNCTION("""COMPUTED_VALUE"""),0)</f>
        <v>0</v>
      </c>
      <c r="AD94" s="2">
        <f ca="1">IFERROR(__xludf.DUMMYFUNCTION("""COMPUTED_VALUE"""),0)</f>
        <v>0</v>
      </c>
      <c r="AE94" s="2">
        <f ca="1">IFERROR(__xludf.DUMMYFUNCTION("""COMPUTED_VALUE"""),0)</f>
        <v>0</v>
      </c>
      <c r="AF94" s="2">
        <f ca="1">IFERROR(__xludf.DUMMYFUNCTION("""COMPUTED_VALUE"""),0)</f>
        <v>0</v>
      </c>
      <c r="AG94" s="2">
        <f ca="1">IFERROR(__xludf.DUMMYFUNCTION("""COMPUTED_VALUE"""),0)</f>
        <v>0</v>
      </c>
      <c r="AH94" s="2">
        <f ca="1">IFERROR(__xludf.DUMMYFUNCTION("""COMPUTED_VALUE"""),0)</f>
        <v>0</v>
      </c>
      <c r="AI94" s="2">
        <f ca="1">IFERROR(__xludf.DUMMYFUNCTION("""COMPUTED_VALUE"""),0)</f>
        <v>0</v>
      </c>
      <c r="AJ94" s="2">
        <f ca="1">IFERROR(__xludf.DUMMYFUNCTION("""COMPUTED_VALUE"""),0)</f>
        <v>0</v>
      </c>
      <c r="AK94" s="2">
        <f ca="1">IFERROR(__xludf.DUMMYFUNCTION("""COMPUTED_VALUE"""),0)</f>
        <v>0</v>
      </c>
      <c r="AL94" s="2">
        <f ca="1">IFERROR(__xludf.DUMMYFUNCTION("""COMPUTED_VALUE"""),0)</f>
        <v>0</v>
      </c>
      <c r="AM94" s="2">
        <f ca="1">IFERROR(__xludf.DUMMYFUNCTION("""COMPUTED_VALUE"""),0)</f>
        <v>0</v>
      </c>
      <c r="AN94" s="2">
        <f ca="1">IFERROR(__xludf.DUMMYFUNCTION("""COMPUTED_VALUE"""),0)</f>
        <v>0</v>
      </c>
      <c r="AO94" s="2">
        <f ca="1">IFERROR(__xludf.DUMMYFUNCTION("""COMPUTED_VALUE"""),1)</f>
        <v>1</v>
      </c>
      <c r="AP94" s="2">
        <f ca="1">IFERROR(__xludf.DUMMYFUNCTION("""COMPUTED_VALUE"""),1)</f>
        <v>1</v>
      </c>
      <c r="AQ94" s="2">
        <f ca="1">IFERROR(__xludf.DUMMYFUNCTION("""COMPUTED_VALUE"""),1)</f>
        <v>1</v>
      </c>
      <c r="AR94" s="2">
        <f ca="1">IFERROR(__xludf.DUMMYFUNCTION("""COMPUTED_VALUE"""),1)</f>
        <v>1</v>
      </c>
      <c r="AS94" s="2">
        <f ca="1">IFERROR(__xludf.DUMMYFUNCTION("""COMPUTED_VALUE"""),1)</f>
        <v>1</v>
      </c>
      <c r="AT94" s="2">
        <f ca="1">IFERROR(__xludf.DUMMYFUNCTION("""COMPUTED_VALUE"""),1)</f>
        <v>1</v>
      </c>
      <c r="AU94" s="2">
        <f ca="1">IFERROR(__xludf.DUMMYFUNCTION("""COMPUTED_VALUE"""),1)</f>
        <v>1</v>
      </c>
    </row>
    <row r="95" spans="1:47" ht="12.5" x14ac:dyDescent="0.25">
      <c r="A95" s="2" t="str">
        <f ca="1">IFERROR(__xludf.DUMMYFUNCTION("""COMPUTED_VALUE"""),"")</f>
        <v/>
      </c>
      <c r="B95" s="2" t="str">
        <f ca="1">IFERROR(__xludf.DUMMYFUNCTION("""COMPUTED_VALUE"""),"Pakistan")</f>
        <v>Pakistan</v>
      </c>
      <c r="C95" s="2">
        <f ca="1">IFERROR(__xludf.DUMMYFUNCTION("""COMPUTED_VALUE"""),30.3753)</f>
        <v>30.375299999999999</v>
      </c>
      <c r="D95" s="2">
        <f ca="1">IFERROR(__xludf.DUMMYFUNCTION("""COMPUTED_VALUE"""),69.3451)</f>
        <v>69.345100000000002</v>
      </c>
      <c r="E95" s="2">
        <f ca="1">IFERROR(__xludf.DUMMYFUNCTION("""COMPUTED_VALUE"""),0)</f>
        <v>0</v>
      </c>
      <c r="F95" s="2">
        <f ca="1">IFERROR(__xludf.DUMMYFUNCTION("""COMPUTED_VALUE"""),0)</f>
        <v>0</v>
      </c>
      <c r="G95" s="2">
        <f ca="1">IFERROR(__xludf.DUMMYFUNCTION("""COMPUTED_VALUE"""),0)</f>
        <v>0</v>
      </c>
      <c r="H95" s="2">
        <f ca="1">IFERROR(__xludf.DUMMYFUNCTION("""COMPUTED_VALUE"""),0)</f>
        <v>0</v>
      </c>
      <c r="I95" s="2">
        <f ca="1">IFERROR(__xludf.DUMMYFUNCTION("""COMPUTED_VALUE"""),0)</f>
        <v>0</v>
      </c>
      <c r="J95" s="2">
        <f ca="1">IFERROR(__xludf.DUMMYFUNCTION("""COMPUTED_VALUE"""),0)</f>
        <v>0</v>
      </c>
      <c r="K95" s="2">
        <f ca="1">IFERROR(__xludf.DUMMYFUNCTION("""COMPUTED_VALUE"""),0)</f>
        <v>0</v>
      </c>
      <c r="L95" s="2">
        <f ca="1">IFERROR(__xludf.DUMMYFUNCTION("""COMPUTED_VALUE"""),0)</f>
        <v>0</v>
      </c>
      <c r="M95" s="2">
        <f ca="1">IFERROR(__xludf.DUMMYFUNCTION("""COMPUTED_VALUE"""),0)</f>
        <v>0</v>
      </c>
      <c r="N95" s="2">
        <f ca="1">IFERROR(__xludf.DUMMYFUNCTION("""COMPUTED_VALUE"""),0)</f>
        <v>0</v>
      </c>
      <c r="O95" s="2">
        <f ca="1">IFERROR(__xludf.DUMMYFUNCTION("""COMPUTED_VALUE"""),0)</f>
        <v>0</v>
      </c>
      <c r="P95" s="2">
        <f ca="1">IFERROR(__xludf.DUMMYFUNCTION("""COMPUTED_VALUE"""),0)</f>
        <v>0</v>
      </c>
      <c r="Q95" s="2">
        <f ca="1">IFERROR(__xludf.DUMMYFUNCTION("""COMPUTED_VALUE"""),0)</f>
        <v>0</v>
      </c>
      <c r="R95" s="2">
        <f ca="1">IFERROR(__xludf.DUMMYFUNCTION("""COMPUTED_VALUE"""),0)</f>
        <v>0</v>
      </c>
      <c r="S95" s="2">
        <f ca="1">IFERROR(__xludf.DUMMYFUNCTION("""COMPUTED_VALUE"""),0)</f>
        <v>0</v>
      </c>
      <c r="T95" s="2">
        <f ca="1">IFERROR(__xludf.DUMMYFUNCTION("""COMPUTED_VALUE"""),0)</f>
        <v>0</v>
      </c>
      <c r="U95" s="2">
        <f ca="1">IFERROR(__xludf.DUMMYFUNCTION("""COMPUTED_VALUE"""),0)</f>
        <v>0</v>
      </c>
      <c r="V95" s="2">
        <f ca="1">IFERROR(__xludf.DUMMYFUNCTION("""COMPUTED_VALUE"""),0)</f>
        <v>0</v>
      </c>
      <c r="W95" s="2">
        <f ca="1">IFERROR(__xludf.DUMMYFUNCTION("""COMPUTED_VALUE"""),0)</f>
        <v>0</v>
      </c>
      <c r="X95" s="2">
        <f ca="1">IFERROR(__xludf.DUMMYFUNCTION("""COMPUTED_VALUE"""),0)</f>
        <v>0</v>
      </c>
      <c r="Y95" s="2">
        <f ca="1">IFERROR(__xludf.DUMMYFUNCTION("""COMPUTED_VALUE"""),0)</f>
        <v>0</v>
      </c>
      <c r="Z95" s="2">
        <f ca="1">IFERROR(__xludf.DUMMYFUNCTION("""COMPUTED_VALUE"""),0)</f>
        <v>0</v>
      </c>
      <c r="AA95" s="2">
        <f ca="1">IFERROR(__xludf.DUMMYFUNCTION("""COMPUTED_VALUE"""),0)</f>
        <v>0</v>
      </c>
      <c r="AB95" s="2">
        <f ca="1">IFERROR(__xludf.DUMMYFUNCTION("""COMPUTED_VALUE"""),0)</f>
        <v>0</v>
      </c>
      <c r="AC95" s="2">
        <f ca="1">IFERROR(__xludf.DUMMYFUNCTION("""COMPUTED_VALUE"""),0)</f>
        <v>0</v>
      </c>
      <c r="AD95" s="2">
        <f ca="1">IFERROR(__xludf.DUMMYFUNCTION("""COMPUTED_VALUE"""),0)</f>
        <v>0</v>
      </c>
      <c r="AE95" s="2">
        <f ca="1">IFERROR(__xludf.DUMMYFUNCTION("""COMPUTED_VALUE"""),0)</f>
        <v>0</v>
      </c>
      <c r="AF95" s="2">
        <f ca="1">IFERROR(__xludf.DUMMYFUNCTION("""COMPUTED_VALUE"""),0)</f>
        <v>0</v>
      </c>
      <c r="AG95" s="2">
        <f ca="1">IFERROR(__xludf.DUMMYFUNCTION("""COMPUTED_VALUE"""),0)</f>
        <v>0</v>
      </c>
      <c r="AH95" s="2">
        <f ca="1">IFERROR(__xludf.DUMMYFUNCTION("""COMPUTED_VALUE"""),0)</f>
        <v>0</v>
      </c>
      <c r="AI95" s="2">
        <f ca="1">IFERROR(__xludf.DUMMYFUNCTION("""COMPUTED_VALUE"""),0)</f>
        <v>0</v>
      </c>
      <c r="AJ95" s="2">
        <f ca="1">IFERROR(__xludf.DUMMYFUNCTION("""COMPUTED_VALUE"""),0)</f>
        <v>0</v>
      </c>
      <c r="AK95" s="2">
        <f ca="1">IFERROR(__xludf.DUMMYFUNCTION("""COMPUTED_VALUE"""),0)</f>
        <v>0</v>
      </c>
      <c r="AL95" s="2">
        <f ca="1">IFERROR(__xludf.DUMMYFUNCTION("""COMPUTED_VALUE"""),0)</f>
        <v>0</v>
      </c>
      <c r="AM95" s="2">
        <f ca="1">IFERROR(__xludf.DUMMYFUNCTION("""COMPUTED_VALUE"""),0)</f>
        <v>0</v>
      </c>
      <c r="AN95" s="2">
        <f ca="1">IFERROR(__xludf.DUMMYFUNCTION("""COMPUTED_VALUE"""),0)</f>
        <v>0</v>
      </c>
      <c r="AO95" s="2">
        <f ca="1">IFERROR(__xludf.DUMMYFUNCTION("""COMPUTED_VALUE"""),0)</f>
        <v>0</v>
      </c>
      <c r="AP95" s="2">
        <f ca="1">IFERROR(__xludf.DUMMYFUNCTION("""COMPUTED_VALUE"""),0)</f>
        <v>0</v>
      </c>
      <c r="AQ95" s="2">
        <f ca="1">IFERROR(__xludf.DUMMYFUNCTION("""COMPUTED_VALUE"""),0)</f>
        <v>0</v>
      </c>
      <c r="AR95" s="2">
        <f ca="1">IFERROR(__xludf.DUMMYFUNCTION("""COMPUTED_VALUE"""),0)</f>
        <v>0</v>
      </c>
      <c r="AS95" s="2">
        <f ca="1">IFERROR(__xludf.DUMMYFUNCTION("""COMPUTED_VALUE"""),0)</f>
        <v>0</v>
      </c>
      <c r="AT95" s="2">
        <f ca="1">IFERROR(__xludf.DUMMYFUNCTION("""COMPUTED_VALUE"""),0)</f>
        <v>0</v>
      </c>
      <c r="AU95" s="2">
        <f ca="1">IFERROR(__xludf.DUMMYFUNCTION("""COMPUTED_VALUE"""),0)</f>
        <v>0</v>
      </c>
    </row>
    <row r="96" spans="1:47" ht="12.5" x14ac:dyDescent="0.25">
      <c r="A96" s="2" t="str">
        <f ca="1">IFERROR(__xludf.DUMMYFUNCTION("""COMPUTED_VALUE"""),"")</f>
        <v/>
      </c>
      <c r="B96" s="2" t="str">
        <f ca="1">IFERROR(__xludf.DUMMYFUNCTION("""COMPUTED_VALUE"""),"Brazil")</f>
        <v>Brazil</v>
      </c>
      <c r="C96" s="2">
        <f ca="1">IFERROR(__xludf.DUMMYFUNCTION("""COMPUTED_VALUE"""),-14.235)</f>
        <v>-14.234999999999999</v>
      </c>
      <c r="D96" s="2">
        <f ca="1">IFERROR(__xludf.DUMMYFUNCTION("""COMPUTED_VALUE"""),-51.9253)</f>
        <v>-51.9253</v>
      </c>
      <c r="E96" s="2">
        <f ca="1">IFERROR(__xludf.DUMMYFUNCTION("""COMPUTED_VALUE"""),0)</f>
        <v>0</v>
      </c>
      <c r="F96" s="2">
        <f ca="1">IFERROR(__xludf.DUMMYFUNCTION("""COMPUTED_VALUE"""),0)</f>
        <v>0</v>
      </c>
      <c r="G96" s="2">
        <f ca="1">IFERROR(__xludf.DUMMYFUNCTION("""COMPUTED_VALUE"""),0)</f>
        <v>0</v>
      </c>
      <c r="H96" s="2">
        <f ca="1">IFERROR(__xludf.DUMMYFUNCTION("""COMPUTED_VALUE"""),0)</f>
        <v>0</v>
      </c>
      <c r="I96" s="2">
        <f ca="1">IFERROR(__xludf.DUMMYFUNCTION("""COMPUTED_VALUE"""),0)</f>
        <v>0</v>
      </c>
      <c r="J96" s="2">
        <f ca="1">IFERROR(__xludf.DUMMYFUNCTION("""COMPUTED_VALUE"""),0)</f>
        <v>0</v>
      </c>
      <c r="K96" s="2">
        <f ca="1">IFERROR(__xludf.DUMMYFUNCTION("""COMPUTED_VALUE"""),0)</f>
        <v>0</v>
      </c>
      <c r="L96" s="2">
        <f ca="1">IFERROR(__xludf.DUMMYFUNCTION("""COMPUTED_VALUE"""),0)</f>
        <v>0</v>
      </c>
      <c r="M96" s="2">
        <f ca="1">IFERROR(__xludf.DUMMYFUNCTION("""COMPUTED_VALUE"""),0)</f>
        <v>0</v>
      </c>
      <c r="N96" s="2">
        <f ca="1">IFERROR(__xludf.DUMMYFUNCTION("""COMPUTED_VALUE"""),0)</f>
        <v>0</v>
      </c>
      <c r="O96" s="2">
        <f ca="1">IFERROR(__xludf.DUMMYFUNCTION("""COMPUTED_VALUE"""),0)</f>
        <v>0</v>
      </c>
      <c r="P96" s="2">
        <f ca="1">IFERROR(__xludf.DUMMYFUNCTION("""COMPUTED_VALUE"""),0)</f>
        <v>0</v>
      </c>
      <c r="Q96" s="2">
        <f ca="1">IFERROR(__xludf.DUMMYFUNCTION("""COMPUTED_VALUE"""),0)</f>
        <v>0</v>
      </c>
      <c r="R96" s="2">
        <f ca="1">IFERROR(__xludf.DUMMYFUNCTION("""COMPUTED_VALUE"""),0)</f>
        <v>0</v>
      </c>
      <c r="S96" s="2">
        <f ca="1">IFERROR(__xludf.DUMMYFUNCTION("""COMPUTED_VALUE"""),0)</f>
        <v>0</v>
      </c>
      <c r="T96" s="2">
        <f ca="1">IFERROR(__xludf.DUMMYFUNCTION("""COMPUTED_VALUE"""),0)</f>
        <v>0</v>
      </c>
      <c r="U96" s="2">
        <f ca="1">IFERROR(__xludf.DUMMYFUNCTION("""COMPUTED_VALUE"""),0)</f>
        <v>0</v>
      </c>
      <c r="V96" s="2">
        <f ca="1">IFERROR(__xludf.DUMMYFUNCTION("""COMPUTED_VALUE"""),0)</f>
        <v>0</v>
      </c>
      <c r="W96" s="2">
        <f ca="1">IFERROR(__xludf.DUMMYFUNCTION("""COMPUTED_VALUE"""),0)</f>
        <v>0</v>
      </c>
      <c r="X96" s="2">
        <f ca="1">IFERROR(__xludf.DUMMYFUNCTION("""COMPUTED_VALUE"""),0)</f>
        <v>0</v>
      </c>
      <c r="Y96" s="2">
        <f ca="1">IFERROR(__xludf.DUMMYFUNCTION("""COMPUTED_VALUE"""),0)</f>
        <v>0</v>
      </c>
      <c r="Z96" s="2">
        <f ca="1">IFERROR(__xludf.DUMMYFUNCTION("""COMPUTED_VALUE"""),0)</f>
        <v>0</v>
      </c>
      <c r="AA96" s="2">
        <f ca="1">IFERROR(__xludf.DUMMYFUNCTION("""COMPUTED_VALUE"""),0)</f>
        <v>0</v>
      </c>
      <c r="AB96" s="2">
        <f ca="1">IFERROR(__xludf.DUMMYFUNCTION("""COMPUTED_VALUE"""),0)</f>
        <v>0</v>
      </c>
      <c r="AC96" s="2">
        <f ca="1">IFERROR(__xludf.DUMMYFUNCTION("""COMPUTED_VALUE"""),0)</f>
        <v>0</v>
      </c>
      <c r="AD96" s="2">
        <f ca="1">IFERROR(__xludf.DUMMYFUNCTION("""COMPUTED_VALUE"""),0)</f>
        <v>0</v>
      </c>
      <c r="AE96" s="2">
        <f ca="1">IFERROR(__xludf.DUMMYFUNCTION("""COMPUTED_VALUE"""),0)</f>
        <v>0</v>
      </c>
      <c r="AF96" s="2">
        <f ca="1">IFERROR(__xludf.DUMMYFUNCTION("""COMPUTED_VALUE"""),0)</f>
        <v>0</v>
      </c>
      <c r="AG96" s="2">
        <f ca="1">IFERROR(__xludf.DUMMYFUNCTION("""COMPUTED_VALUE"""),0)</f>
        <v>0</v>
      </c>
      <c r="AH96" s="2">
        <f ca="1">IFERROR(__xludf.DUMMYFUNCTION("""COMPUTED_VALUE"""),0)</f>
        <v>0</v>
      </c>
      <c r="AI96" s="2">
        <f ca="1">IFERROR(__xludf.DUMMYFUNCTION("""COMPUTED_VALUE"""),0)</f>
        <v>0</v>
      </c>
      <c r="AJ96" s="2">
        <f ca="1">IFERROR(__xludf.DUMMYFUNCTION("""COMPUTED_VALUE"""),0)</f>
        <v>0</v>
      </c>
      <c r="AK96" s="2">
        <f ca="1">IFERROR(__xludf.DUMMYFUNCTION("""COMPUTED_VALUE"""),0)</f>
        <v>0</v>
      </c>
      <c r="AL96" s="2">
        <f ca="1">IFERROR(__xludf.DUMMYFUNCTION("""COMPUTED_VALUE"""),0)</f>
        <v>0</v>
      </c>
      <c r="AM96" s="2">
        <f ca="1">IFERROR(__xludf.DUMMYFUNCTION("""COMPUTED_VALUE"""),0)</f>
        <v>0</v>
      </c>
      <c r="AN96" s="2">
        <f ca="1">IFERROR(__xludf.DUMMYFUNCTION("""COMPUTED_VALUE"""),0)</f>
        <v>0</v>
      </c>
      <c r="AO96" s="2">
        <f ca="1">IFERROR(__xludf.DUMMYFUNCTION("""COMPUTED_VALUE"""),0)</f>
        <v>0</v>
      </c>
      <c r="AP96" s="2">
        <f ca="1">IFERROR(__xludf.DUMMYFUNCTION("""COMPUTED_VALUE"""),0)</f>
        <v>0</v>
      </c>
      <c r="AQ96" s="2">
        <f ca="1">IFERROR(__xludf.DUMMYFUNCTION("""COMPUTED_VALUE"""),0)</f>
        <v>0</v>
      </c>
      <c r="AR96" s="2">
        <f ca="1">IFERROR(__xludf.DUMMYFUNCTION("""COMPUTED_VALUE"""),0)</f>
        <v>0</v>
      </c>
      <c r="AS96" s="2">
        <f ca="1">IFERROR(__xludf.DUMMYFUNCTION("""COMPUTED_VALUE"""),0)</f>
        <v>0</v>
      </c>
      <c r="AT96" s="2">
        <f ca="1">IFERROR(__xludf.DUMMYFUNCTION("""COMPUTED_VALUE"""),0)</f>
        <v>0</v>
      </c>
      <c r="AU96" s="2">
        <f ca="1">IFERROR(__xludf.DUMMYFUNCTION("""COMPUTED_VALUE"""),0)</f>
        <v>0</v>
      </c>
    </row>
    <row r="97" spans="1:47" ht="12.5" x14ac:dyDescent="0.25">
      <c r="A97" s="2" t="str">
        <f ca="1">IFERROR(__xludf.DUMMYFUNCTION("""COMPUTED_VALUE"""),"")</f>
        <v/>
      </c>
      <c r="B97" s="2" t="str">
        <f ca="1">IFERROR(__xludf.DUMMYFUNCTION("""COMPUTED_VALUE"""),"Georgia")</f>
        <v>Georgia</v>
      </c>
      <c r="C97" s="2">
        <f ca="1">IFERROR(__xludf.DUMMYFUNCTION("""COMPUTED_VALUE"""),42.3154)</f>
        <v>42.315399999999997</v>
      </c>
      <c r="D97" s="2">
        <f ca="1">IFERROR(__xludf.DUMMYFUNCTION("""COMPUTED_VALUE"""),43.3569)</f>
        <v>43.356900000000003</v>
      </c>
      <c r="E97" s="2">
        <f ca="1">IFERROR(__xludf.DUMMYFUNCTION("""COMPUTED_VALUE"""),0)</f>
        <v>0</v>
      </c>
      <c r="F97" s="2">
        <f ca="1">IFERROR(__xludf.DUMMYFUNCTION("""COMPUTED_VALUE"""),0)</f>
        <v>0</v>
      </c>
      <c r="G97" s="2">
        <f ca="1">IFERROR(__xludf.DUMMYFUNCTION("""COMPUTED_VALUE"""),0)</f>
        <v>0</v>
      </c>
      <c r="H97" s="2">
        <f ca="1">IFERROR(__xludf.DUMMYFUNCTION("""COMPUTED_VALUE"""),0)</f>
        <v>0</v>
      </c>
      <c r="I97" s="2">
        <f ca="1">IFERROR(__xludf.DUMMYFUNCTION("""COMPUTED_VALUE"""),0)</f>
        <v>0</v>
      </c>
      <c r="J97" s="2">
        <f ca="1">IFERROR(__xludf.DUMMYFUNCTION("""COMPUTED_VALUE"""),0)</f>
        <v>0</v>
      </c>
      <c r="K97" s="2">
        <f ca="1">IFERROR(__xludf.DUMMYFUNCTION("""COMPUTED_VALUE"""),0)</f>
        <v>0</v>
      </c>
      <c r="L97" s="2">
        <f ca="1">IFERROR(__xludf.DUMMYFUNCTION("""COMPUTED_VALUE"""),0)</f>
        <v>0</v>
      </c>
      <c r="M97" s="2">
        <f ca="1">IFERROR(__xludf.DUMMYFUNCTION("""COMPUTED_VALUE"""),0)</f>
        <v>0</v>
      </c>
      <c r="N97" s="2">
        <f ca="1">IFERROR(__xludf.DUMMYFUNCTION("""COMPUTED_VALUE"""),0)</f>
        <v>0</v>
      </c>
      <c r="O97" s="2">
        <f ca="1">IFERROR(__xludf.DUMMYFUNCTION("""COMPUTED_VALUE"""),0)</f>
        <v>0</v>
      </c>
      <c r="P97" s="2">
        <f ca="1">IFERROR(__xludf.DUMMYFUNCTION("""COMPUTED_VALUE"""),0)</f>
        <v>0</v>
      </c>
      <c r="Q97" s="2">
        <f ca="1">IFERROR(__xludf.DUMMYFUNCTION("""COMPUTED_VALUE"""),0)</f>
        <v>0</v>
      </c>
      <c r="R97" s="2">
        <f ca="1">IFERROR(__xludf.DUMMYFUNCTION("""COMPUTED_VALUE"""),0)</f>
        <v>0</v>
      </c>
      <c r="S97" s="2">
        <f ca="1">IFERROR(__xludf.DUMMYFUNCTION("""COMPUTED_VALUE"""),0)</f>
        <v>0</v>
      </c>
      <c r="T97" s="2">
        <f ca="1">IFERROR(__xludf.DUMMYFUNCTION("""COMPUTED_VALUE"""),0)</f>
        <v>0</v>
      </c>
      <c r="U97" s="2">
        <f ca="1">IFERROR(__xludf.DUMMYFUNCTION("""COMPUTED_VALUE"""),0)</f>
        <v>0</v>
      </c>
      <c r="V97" s="2">
        <f ca="1">IFERROR(__xludf.DUMMYFUNCTION("""COMPUTED_VALUE"""),0)</f>
        <v>0</v>
      </c>
      <c r="W97" s="2">
        <f ca="1">IFERROR(__xludf.DUMMYFUNCTION("""COMPUTED_VALUE"""),0)</f>
        <v>0</v>
      </c>
      <c r="X97" s="2">
        <f ca="1">IFERROR(__xludf.DUMMYFUNCTION("""COMPUTED_VALUE"""),0)</f>
        <v>0</v>
      </c>
      <c r="Y97" s="2">
        <f ca="1">IFERROR(__xludf.DUMMYFUNCTION("""COMPUTED_VALUE"""),0)</f>
        <v>0</v>
      </c>
      <c r="Z97" s="2">
        <f ca="1">IFERROR(__xludf.DUMMYFUNCTION("""COMPUTED_VALUE"""),0)</f>
        <v>0</v>
      </c>
      <c r="AA97" s="2">
        <f ca="1">IFERROR(__xludf.DUMMYFUNCTION("""COMPUTED_VALUE"""),0)</f>
        <v>0</v>
      </c>
      <c r="AB97" s="2">
        <f ca="1">IFERROR(__xludf.DUMMYFUNCTION("""COMPUTED_VALUE"""),0)</f>
        <v>0</v>
      </c>
      <c r="AC97" s="2">
        <f ca="1">IFERROR(__xludf.DUMMYFUNCTION("""COMPUTED_VALUE"""),0)</f>
        <v>0</v>
      </c>
      <c r="AD97" s="2">
        <f ca="1">IFERROR(__xludf.DUMMYFUNCTION("""COMPUTED_VALUE"""),0)</f>
        <v>0</v>
      </c>
      <c r="AE97" s="2">
        <f ca="1">IFERROR(__xludf.DUMMYFUNCTION("""COMPUTED_VALUE"""),0)</f>
        <v>0</v>
      </c>
      <c r="AF97" s="2">
        <f ca="1">IFERROR(__xludf.DUMMYFUNCTION("""COMPUTED_VALUE"""),0)</f>
        <v>0</v>
      </c>
      <c r="AG97" s="2">
        <f ca="1">IFERROR(__xludf.DUMMYFUNCTION("""COMPUTED_VALUE"""),0)</f>
        <v>0</v>
      </c>
      <c r="AH97" s="2">
        <f ca="1">IFERROR(__xludf.DUMMYFUNCTION("""COMPUTED_VALUE"""),0)</f>
        <v>0</v>
      </c>
      <c r="AI97" s="2">
        <f ca="1">IFERROR(__xludf.DUMMYFUNCTION("""COMPUTED_VALUE"""),0)</f>
        <v>0</v>
      </c>
      <c r="AJ97" s="2">
        <f ca="1">IFERROR(__xludf.DUMMYFUNCTION("""COMPUTED_VALUE"""),0)</f>
        <v>0</v>
      </c>
      <c r="AK97" s="2">
        <f ca="1">IFERROR(__xludf.DUMMYFUNCTION("""COMPUTED_VALUE"""),0)</f>
        <v>0</v>
      </c>
      <c r="AL97" s="2">
        <f ca="1">IFERROR(__xludf.DUMMYFUNCTION("""COMPUTED_VALUE"""),0)</f>
        <v>0</v>
      </c>
      <c r="AM97" s="2">
        <f ca="1">IFERROR(__xludf.DUMMYFUNCTION("""COMPUTED_VALUE"""),0)</f>
        <v>0</v>
      </c>
      <c r="AN97" s="2">
        <f ca="1">IFERROR(__xludf.DUMMYFUNCTION("""COMPUTED_VALUE"""),0)</f>
        <v>0</v>
      </c>
      <c r="AO97" s="2">
        <f ca="1">IFERROR(__xludf.DUMMYFUNCTION("""COMPUTED_VALUE"""),0)</f>
        <v>0</v>
      </c>
      <c r="AP97" s="2">
        <f ca="1">IFERROR(__xludf.DUMMYFUNCTION("""COMPUTED_VALUE"""),0)</f>
        <v>0</v>
      </c>
      <c r="AQ97" s="2">
        <f ca="1">IFERROR(__xludf.DUMMYFUNCTION("""COMPUTED_VALUE"""),0)</f>
        <v>0</v>
      </c>
      <c r="AR97" s="2">
        <f ca="1">IFERROR(__xludf.DUMMYFUNCTION("""COMPUTED_VALUE"""),0)</f>
        <v>0</v>
      </c>
      <c r="AS97" s="2">
        <f ca="1">IFERROR(__xludf.DUMMYFUNCTION("""COMPUTED_VALUE"""),0)</f>
        <v>0</v>
      </c>
      <c r="AT97" s="2">
        <f ca="1">IFERROR(__xludf.DUMMYFUNCTION("""COMPUTED_VALUE"""),0)</f>
        <v>0</v>
      </c>
      <c r="AU97" s="2">
        <f ca="1">IFERROR(__xludf.DUMMYFUNCTION("""COMPUTED_VALUE"""),0)</f>
        <v>0</v>
      </c>
    </row>
    <row r="98" spans="1:47" ht="12.5" x14ac:dyDescent="0.25">
      <c r="A98" s="2" t="str">
        <f ca="1">IFERROR(__xludf.DUMMYFUNCTION("""COMPUTED_VALUE"""),"")</f>
        <v/>
      </c>
      <c r="B98" s="2" t="str">
        <f ca="1">IFERROR(__xludf.DUMMYFUNCTION("""COMPUTED_VALUE"""),"Greece")</f>
        <v>Greece</v>
      </c>
      <c r="C98" s="2">
        <f ca="1">IFERROR(__xludf.DUMMYFUNCTION("""COMPUTED_VALUE"""),39.0742)</f>
        <v>39.074199999999998</v>
      </c>
      <c r="D98" s="2">
        <f ca="1">IFERROR(__xludf.DUMMYFUNCTION("""COMPUTED_VALUE"""),21.8243)</f>
        <v>21.824300000000001</v>
      </c>
      <c r="E98" s="2">
        <f ca="1">IFERROR(__xludf.DUMMYFUNCTION("""COMPUTED_VALUE"""),0)</f>
        <v>0</v>
      </c>
      <c r="F98" s="2">
        <f ca="1">IFERROR(__xludf.DUMMYFUNCTION("""COMPUTED_VALUE"""),0)</f>
        <v>0</v>
      </c>
      <c r="G98" s="2">
        <f ca="1">IFERROR(__xludf.DUMMYFUNCTION("""COMPUTED_VALUE"""),0)</f>
        <v>0</v>
      </c>
      <c r="H98" s="2">
        <f ca="1">IFERROR(__xludf.DUMMYFUNCTION("""COMPUTED_VALUE"""),0)</f>
        <v>0</v>
      </c>
      <c r="I98" s="2">
        <f ca="1">IFERROR(__xludf.DUMMYFUNCTION("""COMPUTED_VALUE"""),0)</f>
        <v>0</v>
      </c>
      <c r="J98" s="2">
        <f ca="1">IFERROR(__xludf.DUMMYFUNCTION("""COMPUTED_VALUE"""),0)</f>
        <v>0</v>
      </c>
      <c r="K98" s="2">
        <f ca="1">IFERROR(__xludf.DUMMYFUNCTION("""COMPUTED_VALUE"""),0)</f>
        <v>0</v>
      </c>
      <c r="L98" s="2">
        <f ca="1">IFERROR(__xludf.DUMMYFUNCTION("""COMPUTED_VALUE"""),0)</f>
        <v>0</v>
      </c>
      <c r="M98" s="2">
        <f ca="1">IFERROR(__xludf.DUMMYFUNCTION("""COMPUTED_VALUE"""),0)</f>
        <v>0</v>
      </c>
      <c r="N98" s="2">
        <f ca="1">IFERROR(__xludf.DUMMYFUNCTION("""COMPUTED_VALUE"""),0)</f>
        <v>0</v>
      </c>
      <c r="O98" s="2">
        <f ca="1">IFERROR(__xludf.DUMMYFUNCTION("""COMPUTED_VALUE"""),0)</f>
        <v>0</v>
      </c>
      <c r="P98" s="2">
        <f ca="1">IFERROR(__xludf.DUMMYFUNCTION("""COMPUTED_VALUE"""),0)</f>
        <v>0</v>
      </c>
      <c r="Q98" s="2">
        <f ca="1">IFERROR(__xludf.DUMMYFUNCTION("""COMPUTED_VALUE"""),0)</f>
        <v>0</v>
      </c>
      <c r="R98" s="2">
        <f ca="1">IFERROR(__xludf.DUMMYFUNCTION("""COMPUTED_VALUE"""),0)</f>
        <v>0</v>
      </c>
      <c r="S98" s="2">
        <f ca="1">IFERROR(__xludf.DUMMYFUNCTION("""COMPUTED_VALUE"""),0)</f>
        <v>0</v>
      </c>
      <c r="T98" s="2">
        <f ca="1">IFERROR(__xludf.DUMMYFUNCTION("""COMPUTED_VALUE"""),0)</f>
        <v>0</v>
      </c>
      <c r="U98" s="2">
        <f ca="1">IFERROR(__xludf.DUMMYFUNCTION("""COMPUTED_VALUE"""),0)</f>
        <v>0</v>
      </c>
      <c r="V98" s="2">
        <f ca="1">IFERROR(__xludf.DUMMYFUNCTION("""COMPUTED_VALUE"""),0)</f>
        <v>0</v>
      </c>
      <c r="W98" s="2">
        <f ca="1">IFERROR(__xludf.DUMMYFUNCTION("""COMPUTED_VALUE"""),0)</f>
        <v>0</v>
      </c>
      <c r="X98" s="2">
        <f ca="1">IFERROR(__xludf.DUMMYFUNCTION("""COMPUTED_VALUE"""),0)</f>
        <v>0</v>
      </c>
      <c r="Y98" s="2">
        <f ca="1">IFERROR(__xludf.DUMMYFUNCTION("""COMPUTED_VALUE"""),0)</f>
        <v>0</v>
      </c>
      <c r="Z98" s="2">
        <f ca="1">IFERROR(__xludf.DUMMYFUNCTION("""COMPUTED_VALUE"""),0)</f>
        <v>0</v>
      </c>
      <c r="AA98" s="2">
        <f ca="1">IFERROR(__xludf.DUMMYFUNCTION("""COMPUTED_VALUE"""),0)</f>
        <v>0</v>
      </c>
      <c r="AB98" s="2">
        <f ca="1">IFERROR(__xludf.DUMMYFUNCTION("""COMPUTED_VALUE"""),0)</f>
        <v>0</v>
      </c>
      <c r="AC98" s="2">
        <f ca="1">IFERROR(__xludf.DUMMYFUNCTION("""COMPUTED_VALUE"""),0)</f>
        <v>0</v>
      </c>
      <c r="AD98" s="2">
        <f ca="1">IFERROR(__xludf.DUMMYFUNCTION("""COMPUTED_VALUE"""),0)</f>
        <v>0</v>
      </c>
      <c r="AE98" s="2">
        <f ca="1">IFERROR(__xludf.DUMMYFUNCTION("""COMPUTED_VALUE"""),0)</f>
        <v>0</v>
      </c>
      <c r="AF98" s="2">
        <f ca="1">IFERROR(__xludf.DUMMYFUNCTION("""COMPUTED_VALUE"""),0)</f>
        <v>0</v>
      </c>
      <c r="AG98" s="2">
        <f ca="1">IFERROR(__xludf.DUMMYFUNCTION("""COMPUTED_VALUE"""),0)</f>
        <v>0</v>
      </c>
      <c r="AH98" s="2">
        <f ca="1">IFERROR(__xludf.DUMMYFUNCTION("""COMPUTED_VALUE"""),0)</f>
        <v>0</v>
      </c>
      <c r="AI98" s="2">
        <f ca="1">IFERROR(__xludf.DUMMYFUNCTION("""COMPUTED_VALUE"""),0)</f>
        <v>0</v>
      </c>
      <c r="AJ98" s="2">
        <f ca="1">IFERROR(__xludf.DUMMYFUNCTION("""COMPUTED_VALUE"""),0)</f>
        <v>0</v>
      </c>
      <c r="AK98" s="2">
        <f ca="1">IFERROR(__xludf.DUMMYFUNCTION("""COMPUTED_VALUE"""),0)</f>
        <v>0</v>
      </c>
      <c r="AL98" s="2">
        <f ca="1">IFERROR(__xludf.DUMMYFUNCTION("""COMPUTED_VALUE"""),0)</f>
        <v>0</v>
      </c>
      <c r="AM98" s="2">
        <f ca="1">IFERROR(__xludf.DUMMYFUNCTION("""COMPUTED_VALUE"""),0)</f>
        <v>0</v>
      </c>
      <c r="AN98" s="2">
        <f ca="1">IFERROR(__xludf.DUMMYFUNCTION("""COMPUTED_VALUE"""),0)</f>
        <v>0</v>
      </c>
      <c r="AO98" s="2">
        <f ca="1">IFERROR(__xludf.DUMMYFUNCTION("""COMPUTED_VALUE"""),0)</f>
        <v>0</v>
      </c>
      <c r="AP98" s="2">
        <f ca="1">IFERROR(__xludf.DUMMYFUNCTION("""COMPUTED_VALUE"""),0)</f>
        <v>0</v>
      </c>
      <c r="AQ98" s="2">
        <f ca="1">IFERROR(__xludf.DUMMYFUNCTION("""COMPUTED_VALUE"""),0)</f>
        <v>0</v>
      </c>
      <c r="AR98" s="2">
        <f ca="1">IFERROR(__xludf.DUMMYFUNCTION("""COMPUTED_VALUE"""),0)</f>
        <v>0</v>
      </c>
      <c r="AS98" s="2">
        <f ca="1">IFERROR(__xludf.DUMMYFUNCTION("""COMPUTED_VALUE"""),0)</f>
        <v>0</v>
      </c>
      <c r="AT98" s="2">
        <f ca="1">IFERROR(__xludf.DUMMYFUNCTION("""COMPUTED_VALUE"""),0)</f>
        <v>0</v>
      </c>
      <c r="AU98" s="2">
        <f ca="1">IFERROR(__xludf.DUMMYFUNCTION("""COMPUTED_VALUE"""),0)</f>
        <v>0</v>
      </c>
    </row>
    <row r="99" spans="1:47" ht="12.5" x14ac:dyDescent="0.25">
      <c r="A99" s="2" t="str">
        <f ca="1">IFERROR(__xludf.DUMMYFUNCTION("""COMPUTED_VALUE"""),"")</f>
        <v/>
      </c>
      <c r="B99" s="2" t="str">
        <f ca="1">IFERROR(__xludf.DUMMYFUNCTION("""COMPUTED_VALUE"""),"North Macedonia")</f>
        <v>North Macedonia</v>
      </c>
      <c r="C99" s="2">
        <f ca="1">IFERROR(__xludf.DUMMYFUNCTION("""COMPUTED_VALUE"""),41.6086)</f>
        <v>41.608600000000003</v>
      </c>
      <c r="D99" s="2">
        <f ca="1">IFERROR(__xludf.DUMMYFUNCTION("""COMPUTED_VALUE"""),21.7453)</f>
        <v>21.7453</v>
      </c>
      <c r="E99" s="2">
        <f ca="1">IFERROR(__xludf.DUMMYFUNCTION("""COMPUTED_VALUE"""),0)</f>
        <v>0</v>
      </c>
      <c r="F99" s="2">
        <f ca="1">IFERROR(__xludf.DUMMYFUNCTION("""COMPUTED_VALUE"""),0)</f>
        <v>0</v>
      </c>
      <c r="G99" s="2">
        <f ca="1">IFERROR(__xludf.DUMMYFUNCTION("""COMPUTED_VALUE"""),0)</f>
        <v>0</v>
      </c>
      <c r="H99" s="2">
        <f ca="1">IFERROR(__xludf.DUMMYFUNCTION("""COMPUTED_VALUE"""),0)</f>
        <v>0</v>
      </c>
      <c r="I99" s="2">
        <f ca="1">IFERROR(__xludf.DUMMYFUNCTION("""COMPUTED_VALUE"""),0)</f>
        <v>0</v>
      </c>
      <c r="J99" s="2">
        <f ca="1">IFERROR(__xludf.DUMMYFUNCTION("""COMPUTED_VALUE"""),0)</f>
        <v>0</v>
      </c>
      <c r="K99" s="2">
        <f ca="1">IFERROR(__xludf.DUMMYFUNCTION("""COMPUTED_VALUE"""),0)</f>
        <v>0</v>
      </c>
      <c r="L99" s="2">
        <f ca="1">IFERROR(__xludf.DUMMYFUNCTION("""COMPUTED_VALUE"""),0)</f>
        <v>0</v>
      </c>
      <c r="M99" s="2">
        <f ca="1">IFERROR(__xludf.DUMMYFUNCTION("""COMPUTED_VALUE"""),0)</f>
        <v>0</v>
      </c>
      <c r="N99" s="2">
        <f ca="1">IFERROR(__xludf.DUMMYFUNCTION("""COMPUTED_VALUE"""),0)</f>
        <v>0</v>
      </c>
      <c r="O99" s="2">
        <f ca="1">IFERROR(__xludf.DUMMYFUNCTION("""COMPUTED_VALUE"""),0)</f>
        <v>0</v>
      </c>
      <c r="P99" s="2">
        <f ca="1">IFERROR(__xludf.DUMMYFUNCTION("""COMPUTED_VALUE"""),0)</f>
        <v>0</v>
      </c>
      <c r="Q99" s="2">
        <f ca="1">IFERROR(__xludf.DUMMYFUNCTION("""COMPUTED_VALUE"""),0)</f>
        <v>0</v>
      </c>
      <c r="R99" s="2">
        <f ca="1">IFERROR(__xludf.DUMMYFUNCTION("""COMPUTED_VALUE"""),0)</f>
        <v>0</v>
      </c>
      <c r="S99" s="2">
        <f ca="1">IFERROR(__xludf.DUMMYFUNCTION("""COMPUTED_VALUE"""),0)</f>
        <v>0</v>
      </c>
      <c r="T99" s="2">
        <f ca="1">IFERROR(__xludf.DUMMYFUNCTION("""COMPUTED_VALUE"""),0)</f>
        <v>0</v>
      </c>
      <c r="U99" s="2">
        <f ca="1">IFERROR(__xludf.DUMMYFUNCTION("""COMPUTED_VALUE"""),0)</f>
        <v>0</v>
      </c>
      <c r="V99" s="2">
        <f ca="1">IFERROR(__xludf.DUMMYFUNCTION("""COMPUTED_VALUE"""),0)</f>
        <v>0</v>
      </c>
      <c r="W99" s="2">
        <f ca="1">IFERROR(__xludf.DUMMYFUNCTION("""COMPUTED_VALUE"""),0)</f>
        <v>0</v>
      </c>
      <c r="X99" s="2">
        <f ca="1">IFERROR(__xludf.DUMMYFUNCTION("""COMPUTED_VALUE"""),0)</f>
        <v>0</v>
      </c>
      <c r="Y99" s="2">
        <f ca="1">IFERROR(__xludf.DUMMYFUNCTION("""COMPUTED_VALUE"""),0)</f>
        <v>0</v>
      </c>
      <c r="Z99" s="2">
        <f ca="1">IFERROR(__xludf.DUMMYFUNCTION("""COMPUTED_VALUE"""),0)</f>
        <v>0</v>
      </c>
      <c r="AA99" s="2">
        <f ca="1">IFERROR(__xludf.DUMMYFUNCTION("""COMPUTED_VALUE"""),0)</f>
        <v>0</v>
      </c>
      <c r="AB99" s="2">
        <f ca="1">IFERROR(__xludf.DUMMYFUNCTION("""COMPUTED_VALUE"""),0)</f>
        <v>0</v>
      </c>
      <c r="AC99" s="2">
        <f ca="1">IFERROR(__xludf.DUMMYFUNCTION("""COMPUTED_VALUE"""),0)</f>
        <v>0</v>
      </c>
      <c r="AD99" s="2">
        <f ca="1">IFERROR(__xludf.DUMMYFUNCTION("""COMPUTED_VALUE"""),0)</f>
        <v>0</v>
      </c>
      <c r="AE99" s="2">
        <f ca="1">IFERROR(__xludf.DUMMYFUNCTION("""COMPUTED_VALUE"""),0)</f>
        <v>0</v>
      </c>
      <c r="AF99" s="2">
        <f ca="1">IFERROR(__xludf.DUMMYFUNCTION("""COMPUTED_VALUE"""),0)</f>
        <v>0</v>
      </c>
      <c r="AG99" s="2">
        <f ca="1">IFERROR(__xludf.DUMMYFUNCTION("""COMPUTED_VALUE"""),0)</f>
        <v>0</v>
      </c>
      <c r="AH99" s="2">
        <f ca="1">IFERROR(__xludf.DUMMYFUNCTION("""COMPUTED_VALUE"""),0)</f>
        <v>0</v>
      </c>
      <c r="AI99" s="2">
        <f ca="1">IFERROR(__xludf.DUMMYFUNCTION("""COMPUTED_VALUE"""),0)</f>
        <v>0</v>
      </c>
      <c r="AJ99" s="2">
        <f ca="1">IFERROR(__xludf.DUMMYFUNCTION("""COMPUTED_VALUE"""),0)</f>
        <v>0</v>
      </c>
      <c r="AK99" s="2">
        <f ca="1">IFERROR(__xludf.DUMMYFUNCTION("""COMPUTED_VALUE"""),0)</f>
        <v>0</v>
      </c>
      <c r="AL99" s="2">
        <f ca="1">IFERROR(__xludf.DUMMYFUNCTION("""COMPUTED_VALUE"""),0)</f>
        <v>0</v>
      </c>
      <c r="AM99" s="2">
        <f ca="1">IFERROR(__xludf.DUMMYFUNCTION("""COMPUTED_VALUE"""),0)</f>
        <v>0</v>
      </c>
      <c r="AN99" s="2">
        <f ca="1">IFERROR(__xludf.DUMMYFUNCTION("""COMPUTED_VALUE"""),0)</f>
        <v>0</v>
      </c>
      <c r="AO99" s="2">
        <f ca="1">IFERROR(__xludf.DUMMYFUNCTION("""COMPUTED_VALUE"""),0)</f>
        <v>0</v>
      </c>
      <c r="AP99" s="2">
        <f ca="1">IFERROR(__xludf.DUMMYFUNCTION("""COMPUTED_VALUE"""),0)</f>
        <v>0</v>
      </c>
      <c r="AQ99" s="2">
        <f ca="1">IFERROR(__xludf.DUMMYFUNCTION("""COMPUTED_VALUE"""),0)</f>
        <v>0</v>
      </c>
      <c r="AR99" s="2">
        <f ca="1">IFERROR(__xludf.DUMMYFUNCTION("""COMPUTED_VALUE"""),0)</f>
        <v>0</v>
      </c>
      <c r="AS99" s="2">
        <f ca="1">IFERROR(__xludf.DUMMYFUNCTION("""COMPUTED_VALUE"""),0)</f>
        <v>0</v>
      </c>
      <c r="AT99" s="2">
        <f ca="1">IFERROR(__xludf.DUMMYFUNCTION("""COMPUTED_VALUE"""),0)</f>
        <v>0</v>
      </c>
      <c r="AU99" s="2">
        <f ca="1">IFERROR(__xludf.DUMMYFUNCTION("""COMPUTED_VALUE"""),0)</f>
        <v>0</v>
      </c>
    </row>
    <row r="100" spans="1:47" ht="12.5" x14ac:dyDescent="0.25">
      <c r="A100" s="2" t="str">
        <f ca="1">IFERROR(__xludf.DUMMYFUNCTION("""COMPUTED_VALUE"""),"")</f>
        <v/>
      </c>
      <c r="B100" s="2" t="str">
        <f ca="1">IFERROR(__xludf.DUMMYFUNCTION("""COMPUTED_VALUE"""),"Norway")</f>
        <v>Norway</v>
      </c>
      <c r="C100" s="2">
        <f ca="1">IFERROR(__xludf.DUMMYFUNCTION("""COMPUTED_VALUE"""),60.472)</f>
        <v>60.472000000000001</v>
      </c>
      <c r="D100" s="2">
        <f ca="1">IFERROR(__xludf.DUMMYFUNCTION("""COMPUTED_VALUE"""),8.4689)</f>
        <v>8.4688999999999997</v>
      </c>
      <c r="E100" s="2">
        <f ca="1">IFERROR(__xludf.DUMMYFUNCTION("""COMPUTED_VALUE"""),0)</f>
        <v>0</v>
      </c>
      <c r="F100" s="2">
        <f ca="1">IFERROR(__xludf.DUMMYFUNCTION("""COMPUTED_VALUE"""),0)</f>
        <v>0</v>
      </c>
      <c r="G100" s="2">
        <f ca="1">IFERROR(__xludf.DUMMYFUNCTION("""COMPUTED_VALUE"""),0)</f>
        <v>0</v>
      </c>
      <c r="H100" s="2">
        <f ca="1">IFERROR(__xludf.DUMMYFUNCTION("""COMPUTED_VALUE"""),0)</f>
        <v>0</v>
      </c>
      <c r="I100" s="2">
        <f ca="1">IFERROR(__xludf.DUMMYFUNCTION("""COMPUTED_VALUE"""),0)</f>
        <v>0</v>
      </c>
      <c r="J100" s="2">
        <f ca="1">IFERROR(__xludf.DUMMYFUNCTION("""COMPUTED_VALUE"""),0)</f>
        <v>0</v>
      </c>
      <c r="K100" s="2">
        <f ca="1">IFERROR(__xludf.DUMMYFUNCTION("""COMPUTED_VALUE"""),0)</f>
        <v>0</v>
      </c>
      <c r="L100" s="2">
        <f ca="1">IFERROR(__xludf.DUMMYFUNCTION("""COMPUTED_VALUE"""),0)</f>
        <v>0</v>
      </c>
      <c r="M100" s="2">
        <f ca="1">IFERROR(__xludf.DUMMYFUNCTION("""COMPUTED_VALUE"""),0)</f>
        <v>0</v>
      </c>
      <c r="N100" s="2">
        <f ca="1">IFERROR(__xludf.DUMMYFUNCTION("""COMPUTED_VALUE"""),0)</f>
        <v>0</v>
      </c>
      <c r="O100" s="2">
        <f ca="1">IFERROR(__xludf.DUMMYFUNCTION("""COMPUTED_VALUE"""),0)</f>
        <v>0</v>
      </c>
      <c r="P100" s="2">
        <f ca="1">IFERROR(__xludf.DUMMYFUNCTION("""COMPUTED_VALUE"""),0)</f>
        <v>0</v>
      </c>
      <c r="Q100" s="2">
        <f ca="1">IFERROR(__xludf.DUMMYFUNCTION("""COMPUTED_VALUE"""),0)</f>
        <v>0</v>
      </c>
      <c r="R100" s="2">
        <f ca="1">IFERROR(__xludf.DUMMYFUNCTION("""COMPUTED_VALUE"""),0)</f>
        <v>0</v>
      </c>
      <c r="S100" s="2">
        <f ca="1">IFERROR(__xludf.DUMMYFUNCTION("""COMPUTED_VALUE"""),0)</f>
        <v>0</v>
      </c>
      <c r="T100" s="2">
        <f ca="1">IFERROR(__xludf.DUMMYFUNCTION("""COMPUTED_VALUE"""),0)</f>
        <v>0</v>
      </c>
      <c r="U100" s="2">
        <f ca="1">IFERROR(__xludf.DUMMYFUNCTION("""COMPUTED_VALUE"""),0)</f>
        <v>0</v>
      </c>
      <c r="V100" s="2">
        <f ca="1">IFERROR(__xludf.DUMMYFUNCTION("""COMPUTED_VALUE"""),0)</f>
        <v>0</v>
      </c>
      <c r="W100" s="2">
        <f ca="1">IFERROR(__xludf.DUMMYFUNCTION("""COMPUTED_VALUE"""),0)</f>
        <v>0</v>
      </c>
      <c r="X100" s="2">
        <f ca="1">IFERROR(__xludf.DUMMYFUNCTION("""COMPUTED_VALUE"""),0)</f>
        <v>0</v>
      </c>
      <c r="Y100" s="2">
        <f ca="1">IFERROR(__xludf.DUMMYFUNCTION("""COMPUTED_VALUE"""),0)</f>
        <v>0</v>
      </c>
      <c r="Z100" s="2">
        <f ca="1">IFERROR(__xludf.DUMMYFUNCTION("""COMPUTED_VALUE"""),0)</f>
        <v>0</v>
      </c>
      <c r="AA100" s="2">
        <f ca="1">IFERROR(__xludf.DUMMYFUNCTION("""COMPUTED_VALUE"""),0)</f>
        <v>0</v>
      </c>
      <c r="AB100" s="2">
        <f ca="1">IFERROR(__xludf.DUMMYFUNCTION("""COMPUTED_VALUE"""),0)</f>
        <v>0</v>
      </c>
      <c r="AC100" s="2">
        <f ca="1">IFERROR(__xludf.DUMMYFUNCTION("""COMPUTED_VALUE"""),0)</f>
        <v>0</v>
      </c>
      <c r="AD100" s="2">
        <f ca="1">IFERROR(__xludf.DUMMYFUNCTION("""COMPUTED_VALUE"""),0)</f>
        <v>0</v>
      </c>
      <c r="AE100" s="2">
        <f ca="1">IFERROR(__xludf.DUMMYFUNCTION("""COMPUTED_VALUE"""),0)</f>
        <v>0</v>
      </c>
      <c r="AF100" s="2">
        <f ca="1">IFERROR(__xludf.DUMMYFUNCTION("""COMPUTED_VALUE"""),0)</f>
        <v>0</v>
      </c>
      <c r="AG100" s="2">
        <f ca="1">IFERROR(__xludf.DUMMYFUNCTION("""COMPUTED_VALUE"""),0)</f>
        <v>0</v>
      </c>
      <c r="AH100" s="2">
        <f ca="1">IFERROR(__xludf.DUMMYFUNCTION("""COMPUTED_VALUE"""),0)</f>
        <v>0</v>
      </c>
      <c r="AI100" s="2">
        <f ca="1">IFERROR(__xludf.DUMMYFUNCTION("""COMPUTED_VALUE"""),0)</f>
        <v>0</v>
      </c>
      <c r="AJ100" s="2">
        <f ca="1">IFERROR(__xludf.DUMMYFUNCTION("""COMPUTED_VALUE"""),0)</f>
        <v>0</v>
      </c>
      <c r="AK100" s="2">
        <f ca="1">IFERROR(__xludf.DUMMYFUNCTION("""COMPUTED_VALUE"""),0)</f>
        <v>0</v>
      </c>
      <c r="AL100" s="2">
        <f ca="1">IFERROR(__xludf.DUMMYFUNCTION("""COMPUTED_VALUE"""),0)</f>
        <v>0</v>
      </c>
      <c r="AM100" s="2">
        <f ca="1">IFERROR(__xludf.DUMMYFUNCTION("""COMPUTED_VALUE"""),0)</f>
        <v>0</v>
      </c>
      <c r="AN100" s="2">
        <f ca="1">IFERROR(__xludf.DUMMYFUNCTION("""COMPUTED_VALUE"""),0)</f>
        <v>0</v>
      </c>
      <c r="AO100" s="2">
        <f ca="1">IFERROR(__xludf.DUMMYFUNCTION("""COMPUTED_VALUE"""),0)</f>
        <v>0</v>
      </c>
      <c r="AP100" s="2">
        <f ca="1">IFERROR(__xludf.DUMMYFUNCTION("""COMPUTED_VALUE"""),0)</f>
        <v>0</v>
      </c>
      <c r="AQ100" s="2">
        <f ca="1">IFERROR(__xludf.DUMMYFUNCTION("""COMPUTED_VALUE"""),0)</f>
        <v>0</v>
      </c>
      <c r="AR100" s="2">
        <f ca="1">IFERROR(__xludf.DUMMYFUNCTION("""COMPUTED_VALUE"""),0)</f>
        <v>0</v>
      </c>
      <c r="AS100" s="2">
        <f ca="1">IFERROR(__xludf.DUMMYFUNCTION("""COMPUTED_VALUE"""),0)</f>
        <v>0</v>
      </c>
      <c r="AT100" s="2">
        <f ca="1">IFERROR(__xludf.DUMMYFUNCTION("""COMPUTED_VALUE"""),0)</f>
        <v>0</v>
      </c>
      <c r="AU100" s="2">
        <f ca="1">IFERROR(__xludf.DUMMYFUNCTION("""COMPUTED_VALUE"""),0)</f>
        <v>0</v>
      </c>
    </row>
    <row r="101" spans="1:47" ht="12.5" x14ac:dyDescent="0.25">
      <c r="A101" s="2" t="str">
        <f ca="1">IFERROR(__xludf.DUMMYFUNCTION("""COMPUTED_VALUE"""),"")</f>
        <v/>
      </c>
      <c r="B101" s="2" t="str">
        <f ca="1">IFERROR(__xludf.DUMMYFUNCTION("""COMPUTED_VALUE"""),"Romania")</f>
        <v>Romania</v>
      </c>
      <c r="C101" s="2">
        <f ca="1">IFERROR(__xludf.DUMMYFUNCTION("""COMPUTED_VALUE"""),45.9432)</f>
        <v>45.943199999999997</v>
      </c>
      <c r="D101" s="2">
        <f ca="1">IFERROR(__xludf.DUMMYFUNCTION("""COMPUTED_VALUE"""),24.9668)</f>
        <v>24.966799999999999</v>
      </c>
      <c r="E101" s="2">
        <f ca="1">IFERROR(__xludf.DUMMYFUNCTION("""COMPUTED_VALUE"""),0)</f>
        <v>0</v>
      </c>
      <c r="F101" s="2">
        <f ca="1">IFERROR(__xludf.DUMMYFUNCTION("""COMPUTED_VALUE"""),0)</f>
        <v>0</v>
      </c>
      <c r="G101" s="2">
        <f ca="1">IFERROR(__xludf.DUMMYFUNCTION("""COMPUTED_VALUE"""),0)</f>
        <v>0</v>
      </c>
      <c r="H101" s="2">
        <f ca="1">IFERROR(__xludf.DUMMYFUNCTION("""COMPUTED_VALUE"""),0)</f>
        <v>0</v>
      </c>
      <c r="I101" s="2">
        <f ca="1">IFERROR(__xludf.DUMMYFUNCTION("""COMPUTED_VALUE"""),0)</f>
        <v>0</v>
      </c>
      <c r="J101" s="2">
        <f ca="1">IFERROR(__xludf.DUMMYFUNCTION("""COMPUTED_VALUE"""),0)</f>
        <v>0</v>
      </c>
      <c r="K101" s="2">
        <f ca="1">IFERROR(__xludf.DUMMYFUNCTION("""COMPUTED_VALUE"""),0)</f>
        <v>0</v>
      </c>
      <c r="L101" s="2">
        <f ca="1">IFERROR(__xludf.DUMMYFUNCTION("""COMPUTED_VALUE"""),0)</f>
        <v>0</v>
      </c>
      <c r="M101" s="2">
        <f ca="1">IFERROR(__xludf.DUMMYFUNCTION("""COMPUTED_VALUE"""),0)</f>
        <v>0</v>
      </c>
      <c r="N101" s="2">
        <f ca="1">IFERROR(__xludf.DUMMYFUNCTION("""COMPUTED_VALUE"""),0)</f>
        <v>0</v>
      </c>
      <c r="O101" s="2">
        <f ca="1">IFERROR(__xludf.DUMMYFUNCTION("""COMPUTED_VALUE"""),0)</f>
        <v>0</v>
      </c>
      <c r="P101" s="2">
        <f ca="1">IFERROR(__xludf.DUMMYFUNCTION("""COMPUTED_VALUE"""),0)</f>
        <v>0</v>
      </c>
      <c r="Q101" s="2">
        <f ca="1">IFERROR(__xludf.DUMMYFUNCTION("""COMPUTED_VALUE"""),0)</f>
        <v>0</v>
      </c>
      <c r="R101" s="2">
        <f ca="1">IFERROR(__xludf.DUMMYFUNCTION("""COMPUTED_VALUE"""),0)</f>
        <v>0</v>
      </c>
      <c r="S101" s="2">
        <f ca="1">IFERROR(__xludf.DUMMYFUNCTION("""COMPUTED_VALUE"""),0)</f>
        <v>0</v>
      </c>
      <c r="T101" s="2">
        <f ca="1">IFERROR(__xludf.DUMMYFUNCTION("""COMPUTED_VALUE"""),0)</f>
        <v>0</v>
      </c>
      <c r="U101" s="2">
        <f ca="1">IFERROR(__xludf.DUMMYFUNCTION("""COMPUTED_VALUE"""),0)</f>
        <v>0</v>
      </c>
      <c r="V101" s="2">
        <f ca="1">IFERROR(__xludf.DUMMYFUNCTION("""COMPUTED_VALUE"""),0)</f>
        <v>0</v>
      </c>
      <c r="W101" s="2">
        <f ca="1">IFERROR(__xludf.DUMMYFUNCTION("""COMPUTED_VALUE"""),0)</f>
        <v>0</v>
      </c>
      <c r="X101" s="2">
        <f ca="1">IFERROR(__xludf.DUMMYFUNCTION("""COMPUTED_VALUE"""),0)</f>
        <v>0</v>
      </c>
      <c r="Y101" s="2">
        <f ca="1">IFERROR(__xludf.DUMMYFUNCTION("""COMPUTED_VALUE"""),0)</f>
        <v>0</v>
      </c>
      <c r="Z101" s="2">
        <f ca="1">IFERROR(__xludf.DUMMYFUNCTION("""COMPUTED_VALUE"""),0)</f>
        <v>0</v>
      </c>
      <c r="AA101" s="2">
        <f ca="1">IFERROR(__xludf.DUMMYFUNCTION("""COMPUTED_VALUE"""),0)</f>
        <v>0</v>
      </c>
      <c r="AB101" s="2">
        <f ca="1">IFERROR(__xludf.DUMMYFUNCTION("""COMPUTED_VALUE"""),0)</f>
        <v>0</v>
      </c>
      <c r="AC101" s="2">
        <f ca="1">IFERROR(__xludf.DUMMYFUNCTION("""COMPUTED_VALUE"""),0)</f>
        <v>0</v>
      </c>
      <c r="AD101" s="2">
        <f ca="1">IFERROR(__xludf.DUMMYFUNCTION("""COMPUTED_VALUE"""),0)</f>
        <v>0</v>
      </c>
      <c r="AE101" s="2">
        <f ca="1">IFERROR(__xludf.DUMMYFUNCTION("""COMPUTED_VALUE"""),0)</f>
        <v>0</v>
      </c>
      <c r="AF101" s="2">
        <f ca="1">IFERROR(__xludf.DUMMYFUNCTION("""COMPUTED_VALUE"""),0)</f>
        <v>0</v>
      </c>
      <c r="AG101" s="2">
        <f ca="1">IFERROR(__xludf.DUMMYFUNCTION("""COMPUTED_VALUE"""),0)</f>
        <v>0</v>
      </c>
      <c r="AH101" s="2">
        <f ca="1">IFERROR(__xludf.DUMMYFUNCTION("""COMPUTED_VALUE"""),0)</f>
        <v>0</v>
      </c>
      <c r="AI101" s="2">
        <f ca="1">IFERROR(__xludf.DUMMYFUNCTION("""COMPUTED_VALUE"""),0)</f>
        <v>0</v>
      </c>
      <c r="AJ101" s="2">
        <f ca="1">IFERROR(__xludf.DUMMYFUNCTION("""COMPUTED_VALUE"""),0)</f>
        <v>0</v>
      </c>
      <c r="AK101" s="2">
        <f ca="1">IFERROR(__xludf.DUMMYFUNCTION("""COMPUTED_VALUE"""),0)</f>
        <v>0</v>
      </c>
      <c r="AL101" s="2">
        <f ca="1">IFERROR(__xludf.DUMMYFUNCTION("""COMPUTED_VALUE"""),0)</f>
        <v>0</v>
      </c>
      <c r="AM101" s="2">
        <f ca="1">IFERROR(__xludf.DUMMYFUNCTION("""COMPUTED_VALUE"""),0)</f>
        <v>0</v>
      </c>
      <c r="AN101" s="2">
        <f ca="1">IFERROR(__xludf.DUMMYFUNCTION("""COMPUTED_VALUE"""),0)</f>
        <v>0</v>
      </c>
      <c r="AO101" s="2">
        <f ca="1">IFERROR(__xludf.DUMMYFUNCTION("""COMPUTED_VALUE"""),0)</f>
        <v>0</v>
      </c>
      <c r="AP101" s="2">
        <f ca="1">IFERROR(__xludf.DUMMYFUNCTION("""COMPUTED_VALUE"""),0)</f>
        <v>0</v>
      </c>
      <c r="AQ101" s="2">
        <f ca="1">IFERROR(__xludf.DUMMYFUNCTION("""COMPUTED_VALUE"""),0)</f>
        <v>0</v>
      </c>
      <c r="AR101" s="2">
        <f ca="1">IFERROR(__xludf.DUMMYFUNCTION("""COMPUTED_VALUE"""),0)</f>
        <v>0</v>
      </c>
      <c r="AS101" s="2">
        <f ca="1">IFERROR(__xludf.DUMMYFUNCTION("""COMPUTED_VALUE"""),0)</f>
        <v>0</v>
      </c>
      <c r="AT101" s="2">
        <f ca="1">IFERROR(__xludf.DUMMYFUNCTION("""COMPUTED_VALUE"""),0)</f>
        <v>0</v>
      </c>
      <c r="AU101" s="2">
        <f ca="1">IFERROR(__xludf.DUMMYFUNCTION("""COMPUTED_VALUE"""),1)</f>
        <v>1</v>
      </c>
    </row>
    <row r="102" spans="1:47" ht="12.5" x14ac:dyDescent="0.25">
      <c r="A102" s="2" t="str">
        <f ca="1">IFERROR(__xludf.DUMMYFUNCTION("""COMPUTED_VALUE"""),"")</f>
        <v/>
      </c>
      <c r="B102" s="2" t="str">
        <f ca="1">IFERROR(__xludf.DUMMYFUNCTION("""COMPUTED_VALUE"""),"Denmark")</f>
        <v>Denmark</v>
      </c>
      <c r="C102" s="2">
        <f ca="1">IFERROR(__xludf.DUMMYFUNCTION("""COMPUTED_VALUE"""),56.2639)</f>
        <v>56.2639</v>
      </c>
      <c r="D102" s="2">
        <f ca="1">IFERROR(__xludf.DUMMYFUNCTION("""COMPUTED_VALUE"""),9.5018)</f>
        <v>9.5017999999999994</v>
      </c>
      <c r="E102" s="2">
        <f ca="1">IFERROR(__xludf.DUMMYFUNCTION("""COMPUTED_VALUE"""),0)</f>
        <v>0</v>
      </c>
      <c r="F102" s="2">
        <f ca="1">IFERROR(__xludf.DUMMYFUNCTION("""COMPUTED_VALUE"""),0)</f>
        <v>0</v>
      </c>
      <c r="G102" s="2">
        <f ca="1">IFERROR(__xludf.DUMMYFUNCTION("""COMPUTED_VALUE"""),0)</f>
        <v>0</v>
      </c>
      <c r="H102" s="2">
        <f ca="1">IFERROR(__xludf.DUMMYFUNCTION("""COMPUTED_VALUE"""),0)</f>
        <v>0</v>
      </c>
      <c r="I102" s="2">
        <f ca="1">IFERROR(__xludf.DUMMYFUNCTION("""COMPUTED_VALUE"""),0)</f>
        <v>0</v>
      </c>
      <c r="J102" s="2">
        <f ca="1">IFERROR(__xludf.DUMMYFUNCTION("""COMPUTED_VALUE"""),0)</f>
        <v>0</v>
      </c>
      <c r="K102" s="2">
        <f ca="1">IFERROR(__xludf.DUMMYFUNCTION("""COMPUTED_VALUE"""),0)</f>
        <v>0</v>
      </c>
      <c r="L102" s="2">
        <f ca="1">IFERROR(__xludf.DUMMYFUNCTION("""COMPUTED_VALUE"""),0)</f>
        <v>0</v>
      </c>
      <c r="M102" s="2">
        <f ca="1">IFERROR(__xludf.DUMMYFUNCTION("""COMPUTED_VALUE"""),0)</f>
        <v>0</v>
      </c>
      <c r="N102" s="2">
        <f ca="1">IFERROR(__xludf.DUMMYFUNCTION("""COMPUTED_VALUE"""),0)</f>
        <v>0</v>
      </c>
      <c r="O102" s="2">
        <f ca="1">IFERROR(__xludf.DUMMYFUNCTION("""COMPUTED_VALUE"""),0)</f>
        <v>0</v>
      </c>
      <c r="P102" s="2">
        <f ca="1">IFERROR(__xludf.DUMMYFUNCTION("""COMPUTED_VALUE"""),0)</f>
        <v>0</v>
      </c>
      <c r="Q102" s="2">
        <f ca="1">IFERROR(__xludf.DUMMYFUNCTION("""COMPUTED_VALUE"""),0)</f>
        <v>0</v>
      </c>
      <c r="R102" s="2">
        <f ca="1">IFERROR(__xludf.DUMMYFUNCTION("""COMPUTED_VALUE"""),0)</f>
        <v>0</v>
      </c>
      <c r="S102" s="2">
        <f ca="1">IFERROR(__xludf.DUMMYFUNCTION("""COMPUTED_VALUE"""),0)</f>
        <v>0</v>
      </c>
      <c r="T102" s="2">
        <f ca="1">IFERROR(__xludf.DUMMYFUNCTION("""COMPUTED_VALUE"""),0)</f>
        <v>0</v>
      </c>
      <c r="U102" s="2">
        <f ca="1">IFERROR(__xludf.DUMMYFUNCTION("""COMPUTED_VALUE"""),0)</f>
        <v>0</v>
      </c>
      <c r="V102" s="2">
        <f ca="1">IFERROR(__xludf.DUMMYFUNCTION("""COMPUTED_VALUE"""),0)</f>
        <v>0</v>
      </c>
      <c r="W102" s="2">
        <f ca="1">IFERROR(__xludf.DUMMYFUNCTION("""COMPUTED_VALUE"""),0)</f>
        <v>0</v>
      </c>
      <c r="X102" s="2">
        <f ca="1">IFERROR(__xludf.DUMMYFUNCTION("""COMPUTED_VALUE"""),0)</f>
        <v>0</v>
      </c>
      <c r="Y102" s="2">
        <f ca="1">IFERROR(__xludf.DUMMYFUNCTION("""COMPUTED_VALUE"""),0)</f>
        <v>0</v>
      </c>
      <c r="Z102" s="2">
        <f ca="1">IFERROR(__xludf.DUMMYFUNCTION("""COMPUTED_VALUE"""),0)</f>
        <v>0</v>
      </c>
      <c r="AA102" s="2">
        <f ca="1">IFERROR(__xludf.DUMMYFUNCTION("""COMPUTED_VALUE"""),0)</f>
        <v>0</v>
      </c>
      <c r="AB102" s="2">
        <f ca="1">IFERROR(__xludf.DUMMYFUNCTION("""COMPUTED_VALUE"""),0)</f>
        <v>0</v>
      </c>
      <c r="AC102" s="2">
        <f ca="1">IFERROR(__xludf.DUMMYFUNCTION("""COMPUTED_VALUE"""),0)</f>
        <v>0</v>
      </c>
      <c r="AD102" s="2">
        <f ca="1">IFERROR(__xludf.DUMMYFUNCTION("""COMPUTED_VALUE"""),0)</f>
        <v>0</v>
      </c>
      <c r="AE102" s="2">
        <f ca="1">IFERROR(__xludf.DUMMYFUNCTION("""COMPUTED_VALUE"""),0)</f>
        <v>0</v>
      </c>
      <c r="AF102" s="2">
        <f ca="1">IFERROR(__xludf.DUMMYFUNCTION("""COMPUTED_VALUE"""),0)</f>
        <v>0</v>
      </c>
      <c r="AG102" s="2">
        <f ca="1">IFERROR(__xludf.DUMMYFUNCTION("""COMPUTED_VALUE"""),0)</f>
        <v>0</v>
      </c>
      <c r="AH102" s="2">
        <f ca="1">IFERROR(__xludf.DUMMYFUNCTION("""COMPUTED_VALUE"""),0)</f>
        <v>0</v>
      </c>
      <c r="AI102" s="2">
        <f ca="1">IFERROR(__xludf.DUMMYFUNCTION("""COMPUTED_VALUE"""),0)</f>
        <v>0</v>
      </c>
      <c r="AJ102" s="2">
        <f ca="1">IFERROR(__xludf.DUMMYFUNCTION("""COMPUTED_VALUE"""),0)</f>
        <v>0</v>
      </c>
      <c r="AK102" s="2">
        <f ca="1">IFERROR(__xludf.DUMMYFUNCTION("""COMPUTED_VALUE"""),0)</f>
        <v>0</v>
      </c>
      <c r="AL102" s="2">
        <f ca="1">IFERROR(__xludf.DUMMYFUNCTION("""COMPUTED_VALUE"""),0)</f>
        <v>0</v>
      </c>
      <c r="AM102" s="2">
        <f ca="1">IFERROR(__xludf.DUMMYFUNCTION("""COMPUTED_VALUE"""),0)</f>
        <v>0</v>
      </c>
      <c r="AN102" s="2">
        <f ca="1">IFERROR(__xludf.DUMMYFUNCTION("""COMPUTED_VALUE"""),0)</f>
        <v>0</v>
      </c>
      <c r="AO102" s="2">
        <f ca="1">IFERROR(__xludf.DUMMYFUNCTION("""COMPUTED_VALUE"""),0)</f>
        <v>0</v>
      </c>
      <c r="AP102" s="2">
        <f ca="1">IFERROR(__xludf.DUMMYFUNCTION("""COMPUTED_VALUE"""),0)</f>
        <v>0</v>
      </c>
      <c r="AQ102" s="2">
        <f ca="1">IFERROR(__xludf.DUMMYFUNCTION("""COMPUTED_VALUE"""),0)</f>
        <v>0</v>
      </c>
      <c r="AR102" s="2">
        <f ca="1">IFERROR(__xludf.DUMMYFUNCTION("""COMPUTED_VALUE"""),0)</f>
        <v>0</v>
      </c>
      <c r="AS102" s="2">
        <f ca="1">IFERROR(__xludf.DUMMYFUNCTION("""COMPUTED_VALUE"""),0)</f>
        <v>0</v>
      </c>
      <c r="AT102" s="2">
        <f ca="1">IFERROR(__xludf.DUMMYFUNCTION("""COMPUTED_VALUE"""),0)</f>
        <v>0</v>
      </c>
      <c r="AU102" s="2">
        <f ca="1">IFERROR(__xludf.DUMMYFUNCTION("""COMPUTED_VALUE"""),0)</f>
        <v>0</v>
      </c>
    </row>
    <row r="103" spans="1:47" ht="12.5" x14ac:dyDescent="0.25">
      <c r="A103" s="2" t="str">
        <f ca="1">IFERROR(__xludf.DUMMYFUNCTION("""COMPUTED_VALUE"""),"")</f>
        <v/>
      </c>
      <c r="B103" s="2" t="str">
        <f ca="1">IFERROR(__xludf.DUMMYFUNCTION("""COMPUTED_VALUE"""),"Estonia")</f>
        <v>Estonia</v>
      </c>
      <c r="C103" s="2">
        <f ca="1">IFERROR(__xludf.DUMMYFUNCTION("""COMPUTED_VALUE"""),58.5953)</f>
        <v>58.595300000000002</v>
      </c>
      <c r="D103" s="2">
        <f ca="1">IFERROR(__xludf.DUMMYFUNCTION("""COMPUTED_VALUE"""),25.0136)</f>
        <v>25.0136</v>
      </c>
      <c r="E103" s="2">
        <f ca="1">IFERROR(__xludf.DUMMYFUNCTION("""COMPUTED_VALUE"""),0)</f>
        <v>0</v>
      </c>
      <c r="F103" s="2">
        <f ca="1">IFERROR(__xludf.DUMMYFUNCTION("""COMPUTED_VALUE"""),0)</f>
        <v>0</v>
      </c>
      <c r="G103" s="2">
        <f ca="1">IFERROR(__xludf.DUMMYFUNCTION("""COMPUTED_VALUE"""),0)</f>
        <v>0</v>
      </c>
      <c r="H103" s="2">
        <f ca="1">IFERROR(__xludf.DUMMYFUNCTION("""COMPUTED_VALUE"""),0)</f>
        <v>0</v>
      </c>
      <c r="I103" s="2">
        <f ca="1">IFERROR(__xludf.DUMMYFUNCTION("""COMPUTED_VALUE"""),0)</f>
        <v>0</v>
      </c>
      <c r="J103" s="2">
        <f ca="1">IFERROR(__xludf.DUMMYFUNCTION("""COMPUTED_VALUE"""),0)</f>
        <v>0</v>
      </c>
      <c r="K103" s="2">
        <f ca="1">IFERROR(__xludf.DUMMYFUNCTION("""COMPUTED_VALUE"""),0)</f>
        <v>0</v>
      </c>
      <c r="L103" s="2">
        <f ca="1">IFERROR(__xludf.DUMMYFUNCTION("""COMPUTED_VALUE"""),0)</f>
        <v>0</v>
      </c>
      <c r="M103" s="2">
        <f ca="1">IFERROR(__xludf.DUMMYFUNCTION("""COMPUTED_VALUE"""),0)</f>
        <v>0</v>
      </c>
      <c r="N103" s="2">
        <f ca="1">IFERROR(__xludf.DUMMYFUNCTION("""COMPUTED_VALUE"""),0)</f>
        <v>0</v>
      </c>
      <c r="O103" s="2">
        <f ca="1">IFERROR(__xludf.DUMMYFUNCTION("""COMPUTED_VALUE"""),0)</f>
        <v>0</v>
      </c>
      <c r="P103" s="2">
        <f ca="1">IFERROR(__xludf.DUMMYFUNCTION("""COMPUTED_VALUE"""),0)</f>
        <v>0</v>
      </c>
      <c r="Q103" s="2">
        <f ca="1">IFERROR(__xludf.DUMMYFUNCTION("""COMPUTED_VALUE"""),0)</f>
        <v>0</v>
      </c>
      <c r="R103" s="2">
        <f ca="1">IFERROR(__xludf.DUMMYFUNCTION("""COMPUTED_VALUE"""),0)</f>
        <v>0</v>
      </c>
      <c r="S103" s="2">
        <f ca="1">IFERROR(__xludf.DUMMYFUNCTION("""COMPUTED_VALUE"""),0)</f>
        <v>0</v>
      </c>
      <c r="T103" s="2">
        <f ca="1">IFERROR(__xludf.DUMMYFUNCTION("""COMPUTED_VALUE"""),0)</f>
        <v>0</v>
      </c>
      <c r="U103" s="2">
        <f ca="1">IFERROR(__xludf.DUMMYFUNCTION("""COMPUTED_VALUE"""),0)</f>
        <v>0</v>
      </c>
      <c r="V103" s="2">
        <f ca="1">IFERROR(__xludf.DUMMYFUNCTION("""COMPUTED_VALUE"""),0)</f>
        <v>0</v>
      </c>
      <c r="W103" s="2">
        <f ca="1">IFERROR(__xludf.DUMMYFUNCTION("""COMPUTED_VALUE"""),0)</f>
        <v>0</v>
      </c>
      <c r="X103" s="2">
        <f ca="1">IFERROR(__xludf.DUMMYFUNCTION("""COMPUTED_VALUE"""),0)</f>
        <v>0</v>
      </c>
      <c r="Y103" s="2">
        <f ca="1">IFERROR(__xludf.DUMMYFUNCTION("""COMPUTED_VALUE"""),0)</f>
        <v>0</v>
      </c>
      <c r="Z103" s="2">
        <f ca="1">IFERROR(__xludf.DUMMYFUNCTION("""COMPUTED_VALUE"""),0)</f>
        <v>0</v>
      </c>
      <c r="AA103" s="2">
        <f ca="1">IFERROR(__xludf.DUMMYFUNCTION("""COMPUTED_VALUE"""),0)</f>
        <v>0</v>
      </c>
      <c r="AB103" s="2">
        <f ca="1">IFERROR(__xludf.DUMMYFUNCTION("""COMPUTED_VALUE"""),0)</f>
        <v>0</v>
      </c>
      <c r="AC103" s="2">
        <f ca="1">IFERROR(__xludf.DUMMYFUNCTION("""COMPUTED_VALUE"""),0)</f>
        <v>0</v>
      </c>
      <c r="AD103" s="2">
        <f ca="1">IFERROR(__xludf.DUMMYFUNCTION("""COMPUTED_VALUE"""),0)</f>
        <v>0</v>
      </c>
      <c r="AE103" s="2">
        <f ca="1">IFERROR(__xludf.DUMMYFUNCTION("""COMPUTED_VALUE"""),0)</f>
        <v>0</v>
      </c>
      <c r="AF103" s="2">
        <f ca="1">IFERROR(__xludf.DUMMYFUNCTION("""COMPUTED_VALUE"""),0)</f>
        <v>0</v>
      </c>
      <c r="AG103" s="2">
        <f ca="1">IFERROR(__xludf.DUMMYFUNCTION("""COMPUTED_VALUE"""),0)</f>
        <v>0</v>
      </c>
      <c r="AH103" s="2">
        <f ca="1">IFERROR(__xludf.DUMMYFUNCTION("""COMPUTED_VALUE"""),0)</f>
        <v>0</v>
      </c>
      <c r="AI103" s="2">
        <f ca="1">IFERROR(__xludf.DUMMYFUNCTION("""COMPUTED_VALUE"""),0)</f>
        <v>0</v>
      </c>
      <c r="AJ103" s="2">
        <f ca="1">IFERROR(__xludf.DUMMYFUNCTION("""COMPUTED_VALUE"""),0)</f>
        <v>0</v>
      </c>
      <c r="AK103" s="2">
        <f ca="1">IFERROR(__xludf.DUMMYFUNCTION("""COMPUTED_VALUE"""),0)</f>
        <v>0</v>
      </c>
      <c r="AL103" s="2">
        <f ca="1">IFERROR(__xludf.DUMMYFUNCTION("""COMPUTED_VALUE"""),0)</f>
        <v>0</v>
      </c>
      <c r="AM103" s="2">
        <f ca="1">IFERROR(__xludf.DUMMYFUNCTION("""COMPUTED_VALUE"""),0)</f>
        <v>0</v>
      </c>
      <c r="AN103" s="2">
        <f ca="1">IFERROR(__xludf.DUMMYFUNCTION("""COMPUTED_VALUE"""),0)</f>
        <v>0</v>
      </c>
      <c r="AO103" s="2">
        <f ca="1">IFERROR(__xludf.DUMMYFUNCTION("""COMPUTED_VALUE"""),0)</f>
        <v>0</v>
      </c>
      <c r="AP103" s="2">
        <f ca="1">IFERROR(__xludf.DUMMYFUNCTION("""COMPUTED_VALUE"""),0)</f>
        <v>0</v>
      </c>
      <c r="AQ103" s="2">
        <f ca="1">IFERROR(__xludf.DUMMYFUNCTION("""COMPUTED_VALUE"""),0)</f>
        <v>0</v>
      </c>
      <c r="AR103" s="2">
        <f ca="1">IFERROR(__xludf.DUMMYFUNCTION("""COMPUTED_VALUE"""),0)</f>
        <v>0</v>
      </c>
      <c r="AS103" s="2">
        <f ca="1">IFERROR(__xludf.DUMMYFUNCTION("""COMPUTED_VALUE"""),0)</f>
        <v>0</v>
      </c>
      <c r="AT103" s="2">
        <f ca="1">IFERROR(__xludf.DUMMYFUNCTION("""COMPUTED_VALUE"""),0)</f>
        <v>0</v>
      </c>
      <c r="AU103" s="2">
        <f ca="1">IFERROR(__xludf.DUMMYFUNCTION("""COMPUTED_VALUE"""),0)</f>
        <v>0</v>
      </c>
    </row>
    <row r="104" spans="1:47" ht="12.5" x14ac:dyDescent="0.25">
      <c r="A104" s="2" t="str">
        <f ca="1">IFERROR(__xludf.DUMMYFUNCTION("""COMPUTED_VALUE"""),"")</f>
        <v/>
      </c>
      <c r="B104" s="2" t="str">
        <f ca="1">IFERROR(__xludf.DUMMYFUNCTION("""COMPUTED_VALUE"""),"Netherlands")</f>
        <v>Netherlands</v>
      </c>
      <c r="C104" s="2">
        <f ca="1">IFERROR(__xludf.DUMMYFUNCTION("""COMPUTED_VALUE"""),52.1326)</f>
        <v>52.132599999999996</v>
      </c>
      <c r="D104" s="2">
        <f ca="1">IFERROR(__xludf.DUMMYFUNCTION("""COMPUTED_VALUE"""),5.2913)</f>
        <v>5.2912999999999997</v>
      </c>
      <c r="E104" s="2">
        <f ca="1">IFERROR(__xludf.DUMMYFUNCTION("""COMPUTED_VALUE"""),0)</f>
        <v>0</v>
      </c>
      <c r="F104" s="2">
        <f ca="1">IFERROR(__xludf.DUMMYFUNCTION("""COMPUTED_VALUE"""),0)</f>
        <v>0</v>
      </c>
      <c r="G104" s="2">
        <f ca="1">IFERROR(__xludf.DUMMYFUNCTION("""COMPUTED_VALUE"""),0)</f>
        <v>0</v>
      </c>
      <c r="H104" s="2">
        <f ca="1">IFERROR(__xludf.DUMMYFUNCTION("""COMPUTED_VALUE"""),0)</f>
        <v>0</v>
      </c>
      <c r="I104" s="2">
        <f ca="1">IFERROR(__xludf.DUMMYFUNCTION("""COMPUTED_VALUE"""),0)</f>
        <v>0</v>
      </c>
      <c r="J104" s="2">
        <f ca="1">IFERROR(__xludf.DUMMYFUNCTION("""COMPUTED_VALUE"""),0)</f>
        <v>0</v>
      </c>
      <c r="K104" s="2">
        <f ca="1">IFERROR(__xludf.DUMMYFUNCTION("""COMPUTED_VALUE"""),0)</f>
        <v>0</v>
      </c>
      <c r="L104" s="2">
        <f ca="1">IFERROR(__xludf.DUMMYFUNCTION("""COMPUTED_VALUE"""),0)</f>
        <v>0</v>
      </c>
      <c r="M104" s="2">
        <f ca="1">IFERROR(__xludf.DUMMYFUNCTION("""COMPUTED_VALUE"""),0)</f>
        <v>0</v>
      </c>
      <c r="N104" s="2">
        <f ca="1">IFERROR(__xludf.DUMMYFUNCTION("""COMPUTED_VALUE"""),0)</f>
        <v>0</v>
      </c>
      <c r="O104" s="2">
        <f ca="1">IFERROR(__xludf.DUMMYFUNCTION("""COMPUTED_VALUE"""),0)</f>
        <v>0</v>
      </c>
      <c r="P104" s="2">
        <f ca="1">IFERROR(__xludf.DUMMYFUNCTION("""COMPUTED_VALUE"""),0)</f>
        <v>0</v>
      </c>
      <c r="Q104" s="2">
        <f ca="1">IFERROR(__xludf.DUMMYFUNCTION("""COMPUTED_VALUE"""),0)</f>
        <v>0</v>
      </c>
      <c r="R104" s="2">
        <f ca="1">IFERROR(__xludf.DUMMYFUNCTION("""COMPUTED_VALUE"""),0)</f>
        <v>0</v>
      </c>
      <c r="S104" s="2">
        <f ca="1">IFERROR(__xludf.DUMMYFUNCTION("""COMPUTED_VALUE"""),0)</f>
        <v>0</v>
      </c>
      <c r="T104" s="2">
        <f ca="1">IFERROR(__xludf.DUMMYFUNCTION("""COMPUTED_VALUE"""),0)</f>
        <v>0</v>
      </c>
      <c r="U104" s="2">
        <f ca="1">IFERROR(__xludf.DUMMYFUNCTION("""COMPUTED_VALUE"""),0)</f>
        <v>0</v>
      </c>
      <c r="V104" s="2">
        <f ca="1">IFERROR(__xludf.DUMMYFUNCTION("""COMPUTED_VALUE"""),0)</f>
        <v>0</v>
      </c>
      <c r="W104" s="2">
        <f ca="1">IFERROR(__xludf.DUMMYFUNCTION("""COMPUTED_VALUE"""),0)</f>
        <v>0</v>
      </c>
      <c r="X104" s="2">
        <f ca="1">IFERROR(__xludf.DUMMYFUNCTION("""COMPUTED_VALUE"""),0)</f>
        <v>0</v>
      </c>
      <c r="Y104" s="2">
        <f ca="1">IFERROR(__xludf.DUMMYFUNCTION("""COMPUTED_VALUE"""),0)</f>
        <v>0</v>
      </c>
      <c r="Z104" s="2">
        <f ca="1">IFERROR(__xludf.DUMMYFUNCTION("""COMPUTED_VALUE"""),0)</f>
        <v>0</v>
      </c>
      <c r="AA104" s="2">
        <f ca="1">IFERROR(__xludf.DUMMYFUNCTION("""COMPUTED_VALUE"""),0)</f>
        <v>0</v>
      </c>
      <c r="AB104" s="2">
        <f ca="1">IFERROR(__xludf.DUMMYFUNCTION("""COMPUTED_VALUE"""),0)</f>
        <v>0</v>
      </c>
      <c r="AC104" s="2">
        <f ca="1">IFERROR(__xludf.DUMMYFUNCTION("""COMPUTED_VALUE"""),0)</f>
        <v>0</v>
      </c>
      <c r="AD104" s="2">
        <f ca="1">IFERROR(__xludf.DUMMYFUNCTION("""COMPUTED_VALUE"""),0)</f>
        <v>0</v>
      </c>
      <c r="AE104" s="2">
        <f ca="1">IFERROR(__xludf.DUMMYFUNCTION("""COMPUTED_VALUE"""),0)</f>
        <v>0</v>
      </c>
      <c r="AF104" s="2">
        <f ca="1">IFERROR(__xludf.DUMMYFUNCTION("""COMPUTED_VALUE"""),0)</f>
        <v>0</v>
      </c>
      <c r="AG104" s="2">
        <f ca="1">IFERROR(__xludf.DUMMYFUNCTION("""COMPUTED_VALUE"""),0)</f>
        <v>0</v>
      </c>
      <c r="AH104" s="2">
        <f ca="1">IFERROR(__xludf.DUMMYFUNCTION("""COMPUTED_VALUE"""),0)</f>
        <v>0</v>
      </c>
      <c r="AI104" s="2">
        <f ca="1">IFERROR(__xludf.DUMMYFUNCTION("""COMPUTED_VALUE"""),0)</f>
        <v>0</v>
      </c>
      <c r="AJ104" s="2">
        <f ca="1">IFERROR(__xludf.DUMMYFUNCTION("""COMPUTED_VALUE"""),0)</f>
        <v>0</v>
      </c>
      <c r="AK104" s="2">
        <f ca="1">IFERROR(__xludf.DUMMYFUNCTION("""COMPUTED_VALUE"""),0)</f>
        <v>0</v>
      </c>
      <c r="AL104" s="2">
        <f ca="1">IFERROR(__xludf.DUMMYFUNCTION("""COMPUTED_VALUE"""),0)</f>
        <v>0</v>
      </c>
      <c r="AM104" s="2">
        <f ca="1">IFERROR(__xludf.DUMMYFUNCTION("""COMPUTED_VALUE"""),0)</f>
        <v>0</v>
      </c>
      <c r="AN104" s="2">
        <f ca="1">IFERROR(__xludf.DUMMYFUNCTION("""COMPUTED_VALUE"""),0)</f>
        <v>0</v>
      </c>
      <c r="AO104" s="2">
        <f ca="1">IFERROR(__xludf.DUMMYFUNCTION("""COMPUTED_VALUE"""),0)</f>
        <v>0</v>
      </c>
      <c r="AP104" s="2">
        <f ca="1">IFERROR(__xludf.DUMMYFUNCTION("""COMPUTED_VALUE"""),0)</f>
        <v>0</v>
      </c>
      <c r="AQ104" s="2">
        <f ca="1">IFERROR(__xludf.DUMMYFUNCTION("""COMPUTED_VALUE"""),0)</f>
        <v>0</v>
      </c>
      <c r="AR104" s="2">
        <f ca="1">IFERROR(__xludf.DUMMYFUNCTION("""COMPUTED_VALUE"""),0)</f>
        <v>0</v>
      </c>
      <c r="AS104" s="2">
        <f ca="1">IFERROR(__xludf.DUMMYFUNCTION("""COMPUTED_VALUE"""),0)</f>
        <v>0</v>
      </c>
      <c r="AT104" s="2">
        <f ca="1">IFERROR(__xludf.DUMMYFUNCTION("""COMPUTED_VALUE"""),0)</f>
        <v>0</v>
      </c>
      <c r="AU104" s="2">
        <f ca="1">IFERROR(__xludf.DUMMYFUNCTION("""COMPUTED_VALUE"""),0)</f>
        <v>0</v>
      </c>
    </row>
    <row r="105" spans="1:47" ht="12.5" x14ac:dyDescent="0.25">
      <c r="A105" s="2" t="str">
        <f ca="1">IFERROR(__xludf.DUMMYFUNCTION("""COMPUTED_VALUE"""),"")</f>
        <v/>
      </c>
      <c r="B105" s="2" t="str">
        <f ca="1">IFERROR(__xludf.DUMMYFUNCTION("""COMPUTED_VALUE"""),"San Marino")</f>
        <v>San Marino</v>
      </c>
      <c r="C105" s="2">
        <f ca="1">IFERROR(__xludf.DUMMYFUNCTION("""COMPUTED_VALUE"""),43.9424)</f>
        <v>43.942399999999999</v>
      </c>
      <c r="D105" s="2">
        <f ca="1">IFERROR(__xludf.DUMMYFUNCTION("""COMPUTED_VALUE"""),12.4578)</f>
        <v>12.457800000000001</v>
      </c>
      <c r="E105" s="2">
        <f ca="1">IFERROR(__xludf.DUMMYFUNCTION("""COMPUTED_VALUE"""),0)</f>
        <v>0</v>
      </c>
      <c r="F105" s="2">
        <f ca="1">IFERROR(__xludf.DUMMYFUNCTION("""COMPUTED_VALUE"""),0)</f>
        <v>0</v>
      </c>
      <c r="G105" s="2">
        <f ca="1">IFERROR(__xludf.DUMMYFUNCTION("""COMPUTED_VALUE"""),0)</f>
        <v>0</v>
      </c>
      <c r="H105" s="2">
        <f ca="1">IFERROR(__xludf.DUMMYFUNCTION("""COMPUTED_VALUE"""),0)</f>
        <v>0</v>
      </c>
      <c r="I105" s="2">
        <f ca="1">IFERROR(__xludf.DUMMYFUNCTION("""COMPUTED_VALUE"""),0)</f>
        <v>0</v>
      </c>
      <c r="J105" s="2">
        <f ca="1">IFERROR(__xludf.DUMMYFUNCTION("""COMPUTED_VALUE"""),0)</f>
        <v>0</v>
      </c>
      <c r="K105" s="2">
        <f ca="1">IFERROR(__xludf.DUMMYFUNCTION("""COMPUTED_VALUE"""),0)</f>
        <v>0</v>
      </c>
      <c r="L105" s="2">
        <f ca="1">IFERROR(__xludf.DUMMYFUNCTION("""COMPUTED_VALUE"""),0)</f>
        <v>0</v>
      </c>
      <c r="M105" s="2">
        <f ca="1">IFERROR(__xludf.DUMMYFUNCTION("""COMPUTED_VALUE"""),0)</f>
        <v>0</v>
      </c>
      <c r="N105" s="2">
        <f ca="1">IFERROR(__xludf.DUMMYFUNCTION("""COMPUTED_VALUE"""),0)</f>
        <v>0</v>
      </c>
      <c r="O105" s="2">
        <f ca="1">IFERROR(__xludf.DUMMYFUNCTION("""COMPUTED_VALUE"""),0)</f>
        <v>0</v>
      </c>
      <c r="P105" s="2">
        <f ca="1">IFERROR(__xludf.DUMMYFUNCTION("""COMPUTED_VALUE"""),0)</f>
        <v>0</v>
      </c>
      <c r="Q105" s="2">
        <f ca="1">IFERROR(__xludf.DUMMYFUNCTION("""COMPUTED_VALUE"""),0)</f>
        <v>0</v>
      </c>
      <c r="R105" s="2">
        <f ca="1">IFERROR(__xludf.DUMMYFUNCTION("""COMPUTED_VALUE"""),0)</f>
        <v>0</v>
      </c>
      <c r="S105" s="2">
        <f ca="1">IFERROR(__xludf.DUMMYFUNCTION("""COMPUTED_VALUE"""),0)</f>
        <v>0</v>
      </c>
      <c r="T105" s="2">
        <f ca="1">IFERROR(__xludf.DUMMYFUNCTION("""COMPUTED_VALUE"""),0)</f>
        <v>0</v>
      </c>
      <c r="U105" s="2">
        <f ca="1">IFERROR(__xludf.DUMMYFUNCTION("""COMPUTED_VALUE"""),0)</f>
        <v>0</v>
      </c>
      <c r="V105" s="2">
        <f ca="1">IFERROR(__xludf.DUMMYFUNCTION("""COMPUTED_VALUE"""),0)</f>
        <v>0</v>
      </c>
      <c r="W105" s="2">
        <f ca="1">IFERROR(__xludf.DUMMYFUNCTION("""COMPUTED_VALUE"""),0)</f>
        <v>0</v>
      </c>
      <c r="X105" s="2">
        <f ca="1">IFERROR(__xludf.DUMMYFUNCTION("""COMPUTED_VALUE"""),0)</f>
        <v>0</v>
      </c>
      <c r="Y105" s="2">
        <f ca="1">IFERROR(__xludf.DUMMYFUNCTION("""COMPUTED_VALUE"""),0)</f>
        <v>0</v>
      </c>
      <c r="Z105" s="2">
        <f ca="1">IFERROR(__xludf.DUMMYFUNCTION("""COMPUTED_VALUE"""),0)</f>
        <v>0</v>
      </c>
      <c r="AA105" s="2">
        <f ca="1">IFERROR(__xludf.DUMMYFUNCTION("""COMPUTED_VALUE"""),0)</f>
        <v>0</v>
      </c>
      <c r="AB105" s="2">
        <f ca="1">IFERROR(__xludf.DUMMYFUNCTION("""COMPUTED_VALUE"""),0)</f>
        <v>0</v>
      </c>
      <c r="AC105" s="2">
        <f ca="1">IFERROR(__xludf.DUMMYFUNCTION("""COMPUTED_VALUE"""),0)</f>
        <v>0</v>
      </c>
      <c r="AD105" s="2">
        <f ca="1">IFERROR(__xludf.DUMMYFUNCTION("""COMPUTED_VALUE"""),0)</f>
        <v>0</v>
      </c>
      <c r="AE105" s="2">
        <f ca="1">IFERROR(__xludf.DUMMYFUNCTION("""COMPUTED_VALUE"""),0)</f>
        <v>0</v>
      </c>
      <c r="AF105" s="2">
        <f ca="1">IFERROR(__xludf.DUMMYFUNCTION("""COMPUTED_VALUE"""),0)</f>
        <v>0</v>
      </c>
      <c r="AG105" s="2">
        <f ca="1">IFERROR(__xludf.DUMMYFUNCTION("""COMPUTED_VALUE"""),0)</f>
        <v>0</v>
      </c>
      <c r="AH105" s="2">
        <f ca="1">IFERROR(__xludf.DUMMYFUNCTION("""COMPUTED_VALUE"""),0)</f>
        <v>0</v>
      </c>
      <c r="AI105" s="2">
        <f ca="1">IFERROR(__xludf.DUMMYFUNCTION("""COMPUTED_VALUE"""),0)</f>
        <v>0</v>
      </c>
      <c r="AJ105" s="2">
        <f ca="1">IFERROR(__xludf.DUMMYFUNCTION("""COMPUTED_VALUE"""),0)</f>
        <v>0</v>
      </c>
      <c r="AK105" s="2">
        <f ca="1">IFERROR(__xludf.DUMMYFUNCTION("""COMPUTED_VALUE"""),0)</f>
        <v>0</v>
      </c>
      <c r="AL105" s="2">
        <f ca="1">IFERROR(__xludf.DUMMYFUNCTION("""COMPUTED_VALUE"""),0)</f>
        <v>0</v>
      </c>
      <c r="AM105" s="2">
        <f ca="1">IFERROR(__xludf.DUMMYFUNCTION("""COMPUTED_VALUE"""),0)</f>
        <v>0</v>
      </c>
      <c r="AN105" s="2">
        <f ca="1">IFERROR(__xludf.DUMMYFUNCTION("""COMPUTED_VALUE"""),0)</f>
        <v>0</v>
      </c>
      <c r="AO105" s="2">
        <f ca="1">IFERROR(__xludf.DUMMYFUNCTION("""COMPUTED_VALUE"""),0)</f>
        <v>0</v>
      </c>
      <c r="AP105" s="2">
        <f ca="1">IFERROR(__xludf.DUMMYFUNCTION("""COMPUTED_VALUE"""),0)</f>
        <v>0</v>
      </c>
      <c r="AQ105" s="2">
        <f ca="1">IFERROR(__xludf.DUMMYFUNCTION("""COMPUTED_VALUE"""),0)</f>
        <v>0</v>
      </c>
      <c r="AR105" s="2">
        <f ca="1">IFERROR(__xludf.DUMMYFUNCTION("""COMPUTED_VALUE"""),0)</f>
        <v>0</v>
      </c>
      <c r="AS105" s="2">
        <f ca="1">IFERROR(__xludf.DUMMYFUNCTION("""COMPUTED_VALUE"""),0)</f>
        <v>0</v>
      </c>
      <c r="AT105" s="2">
        <f ca="1">IFERROR(__xludf.DUMMYFUNCTION("""COMPUTED_VALUE"""),0)</f>
        <v>0</v>
      </c>
      <c r="AU105" s="2">
        <f ca="1">IFERROR(__xludf.DUMMYFUNCTION("""COMPUTED_VALUE"""),0)</f>
        <v>0</v>
      </c>
    </row>
    <row r="106" spans="1:47" ht="12.5" x14ac:dyDescent="0.25">
      <c r="A106" s="2" t="str">
        <f ca="1">IFERROR(__xludf.DUMMYFUNCTION("""COMPUTED_VALUE"""),"")</f>
        <v/>
      </c>
      <c r="B106" s="2" t="str">
        <f ca="1">IFERROR(__xludf.DUMMYFUNCTION("""COMPUTED_VALUE"""),"Belarus")</f>
        <v>Belarus</v>
      </c>
      <c r="C106" s="2">
        <f ca="1">IFERROR(__xludf.DUMMYFUNCTION("""COMPUTED_VALUE"""),53.7098)</f>
        <v>53.709800000000001</v>
      </c>
      <c r="D106" s="2">
        <f ca="1">IFERROR(__xludf.DUMMYFUNCTION("""COMPUTED_VALUE"""),27.9534)</f>
        <v>27.953399999999998</v>
      </c>
      <c r="E106" s="2">
        <f ca="1">IFERROR(__xludf.DUMMYFUNCTION("""COMPUTED_VALUE"""),0)</f>
        <v>0</v>
      </c>
      <c r="F106" s="2">
        <f ca="1">IFERROR(__xludf.DUMMYFUNCTION("""COMPUTED_VALUE"""),0)</f>
        <v>0</v>
      </c>
      <c r="G106" s="2">
        <f ca="1">IFERROR(__xludf.DUMMYFUNCTION("""COMPUTED_VALUE"""),0)</f>
        <v>0</v>
      </c>
      <c r="H106" s="2">
        <f ca="1">IFERROR(__xludf.DUMMYFUNCTION("""COMPUTED_VALUE"""),0)</f>
        <v>0</v>
      </c>
      <c r="I106" s="2">
        <f ca="1">IFERROR(__xludf.DUMMYFUNCTION("""COMPUTED_VALUE"""),0)</f>
        <v>0</v>
      </c>
      <c r="J106" s="2">
        <f ca="1">IFERROR(__xludf.DUMMYFUNCTION("""COMPUTED_VALUE"""),0)</f>
        <v>0</v>
      </c>
      <c r="K106" s="2">
        <f ca="1">IFERROR(__xludf.DUMMYFUNCTION("""COMPUTED_VALUE"""),0)</f>
        <v>0</v>
      </c>
      <c r="L106" s="2">
        <f ca="1">IFERROR(__xludf.DUMMYFUNCTION("""COMPUTED_VALUE"""),0)</f>
        <v>0</v>
      </c>
      <c r="M106" s="2">
        <f ca="1">IFERROR(__xludf.DUMMYFUNCTION("""COMPUTED_VALUE"""),0)</f>
        <v>0</v>
      </c>
      <c r="N106" s="2">
        <f ca="1">IFERROR(__xludf.DUMMYFUNCTION("""COMPUTED_VALUE"""),0)</f>
        <v>0</v>
      </c>
      <c r="O106" s="2">
        <f ca="1">IFERROR(__xludf.DUMMYFUNCTION("""COMPUTED_VALUE"""),0)</f>
        <v>0</v>
      </c>
      <c r="P106" s="2">
        <f ca="1">IFERROR(__xludf.DUMMYFUNCTION("""COMPUTED_VALUE"""),0)</f>
        <v>0</v>
      </c>
      <c r="Q106" s="2">
        <f ca="1">IFERROR(__xludf.DUMMYFUNCTION("""COMPUTED_VALUE"""),0)</f>
        <v>0</v>
      </c>
      <c r="R106" s="2">
        <f ca="1">IFERROR(__xludf.DUMMYFUNCTION("""COMPUTED_VALUE"""),0)</f>
        <v>0</v>
      </c>
      <c r="S106" s="2">
        <f ca="1">IFERROR(__xludf.DUMMYFUNCTION("""COMPUTED_VALUE"""),0)</f>
        <v>0</v>
      </c>
      <c r="T106" s="2">
        <f ca="1">IFERROR(__xludf.DUMMYFUNCTION("""COMPUTED_VALUE"""),0)</f>
        <v>0</v>
      </c>
      <c r="U106" s="2">
        <f ca="1">IFERROR(__xludf.DUMMYFUNCTION("""COMPUTED_VALUE"""),0)</f>
        <v>0</v>
      </c>
      <c r="V106" s="2">
        <f ca="1">IFERROR(__xludf.DUMMYFUNCTION("""COMPUTED_VALUE"""),0)</f>
        <v>0</v>
      </c>
      <c r="W106" s="2">
        <f ca="1">IFERROR(__xludf.DUMMYFUNCTION("""COMPUTED_VALUE"""),0)</f>
        <v>0</v>
      </c>
      <c r="X106" s="2">
        <f ca="1">IFERROR(__xludf.DUMMYFUNCTION("""COMPUTED_VALUE"""),0)</f>
        <v>0</v>
      </c>
      <c r="Y106" s="2">
        <f ca="1">IFERROR(__xludf.DUMMYFUNCTION("""COMPUTED_VALUE"""),0)</f>
        <v>0</v>
      </c>
      <c r="Z106" s="2">
        <f ca="1">IFERROR(__xludf.DUMMYFUNCTION("""COMPUTED_VALUE"""),0)</f>
        <v>0</v>
      </c>
      <c r="AA106" s="2">
        <f ca="1">IFERROR(__xludf.DUMMYFUNCTION("""COMPUTED_VALUE"""),0)</f>
        <v>0</v>
      </c>
      <c r="AB106" s="2">
        <f ca="1">IFERROR(__xludf.DUMMYFUNCTION("""COMPUTED_VALUE"""),0)</f>
        <v>0</v>
      </c>
      <c r="AC106" s="2">
        <f ca="1">IFERROR(__xludf.DUMMYFUNCTION("""COMPUTED_VALUE"""),0)</f>
        <v>0</v>
      </c>
      <c r="AD106" s="2">
        <f ca="1">IFERROR(__xludf.DUMMYFUNCTION("""COMPUTED_VALUE"""),0)</f>
        <v>0</v>
      </c>
      <c r="AE106" s="2">
        <f ca="1">IFERROR(__xludf.DUMMYFUNCTION("""COMPUTED_VALUE"""),0)</f>
        <v>0</v>
      </c>
      <c r="AF106" s="2">
        <f ca="1">IFERROR(__xludf.DUMMYFUNCTION("""COMPUTED_VALUE"""),0)</f>
        <v>0</v>
      </c>
      <c r="AG106" s="2">
        <f ca="1">IFERROR(__xludf.DUMMYFUNCTION("""COMPUTED_VALUE"""),0)</f>
        <v>0</v>
      </c>
      <c r="AH106" s="2">
        <f ca="1">IFERROR(__xludf.DUMMYFUNCTION("""COMPUTED_VALUE"""),0)</f>
        <v>0</v>
      </c>
      <c r="AI106" s="2">
        <f ca="1">IFERROR(__xludf.DUMMYFUNCTION("""COMPUTED_VALUE"""),0)</f>
        <v>0</v>
      </c>
      <c r="AJ106" s="2">
        <f ca="1">IFERROR(__xludf.DUMMYFUNCTION("""COMPUTED_VALUE"""),0)</f>
        <v>0</v>
      </c>
      <c r="AK106" s="2">
        <f ca="1">IFERROR(__xludf.DUMMYFUNCTION("""COMPUTED_VALUE"""),0)</f>
        <v>0</v>
      </c>
      <c r="AL106" s="2">
        <f ca="1">IFERROR(__xludf.DUMMYFUNCTION("""COMPUTED_VALUE"""),0)</f>
        <v>0</v>
      </c>
      <c r="AM106" s="2">
        <f ca="1">IFERROR(__xludf.DUMMYFUNCTION("""COMPUTED_VALUE"""),0)</f>
        <v>0</v>
      </c>
      <c r="AN106" s="2">
        <f ca="1">IFERROR(__xludf.DUMMYFUNCTION("""COMPUTED_VALUE"""),0)</f>
        <v>0</v>
      </c>
      <c r="AO106" s="2">
        <f ca="1">IFERROR(__xludf.DUMMYFUNCTION("""COMPUTED_VALUE"""),0)</f>
        <v>0</v>
      </c>
      <c r="AP106" s="2">
        <f ca="1">IFERROR(__xludf.DUMMYFUNCTION("""COMPUTED_VALUE"""),0)</f>
        <v>0</v>
      </c>
      <c r="AQ106" s="2">
        <f ca="1">IFERROR(__xludf.DUMMYFUNCTION("""COMPUTED_VALUE"""),0)</f>
        <v>0</v>
      </c>
      <c r="AR106" s="2">
        <f ca="1">IFERROR(__xludf.DUMMYFUNCTION("""COMPUTED_VALUE"""),0)</f>
        <v>0</v>
      </c>
      <c r="AS106" s="2">
        <f ca="1">IFERROR(__xludf.DUMMYFUNCTION("""COMPUTED_VALUE"""),0)</f>
        <v>0</v>
      </c>
      <c r="AT106" s="2">
        <f ca="1">IFERROR(__xludf.DUMMYFUNCTION("""COMPUTED_VALUE"""),0)</f>
        <v>0</v>
      </c>
      <c r="AU106" s="2">
        <f ca="1">IFERROR(__xludf.DUMMYFUNCTION("""COMPUTED_VALUE"""),0)</f>
        <v>0</v>
      </c>
    </row>
    <row r="107" spans="1:47" ht="12.5" x14ac:dyDescent="0.25">
      <c r="A107" s="2" t="str">
        <f ca="1">IFERROR(__xludf.DUMMYFUNCTION("""COMPUTED_VALUE""")," Montreal, QC")</f>
        <v xml:space="preserve"> Montreal, QC</v>
      </c>
      <c r="B107" s="2" t="str">
        <f ca="1">IFERROR(__xludf.DUMMYFUNCTION("""COMPUTED_VALUE"""),"Canada")</f>
        <v>Canada</v>
      </c>
      <c r="C107" s="2">
        <f ca="1">IFERROR(__xludf.DUMMYFUNCTION("""COMPUTED_VALUE"""),45.5017)</f>
        <v>45.5017</v>
      </c>
      <c r="D107" s="2">
        <f ca="1">IFERROR(__xludf.DUMMYFUNCTION("""COMPUTED_VALUE"""),-73.5673)</f>
        <v>-73.567300000000003</v>
      </c>
      <c r="E107" s="2">
        <f ca="1">IFERROR(__xludf.DUMMYFUNCTION("""COMPUTED_VALUE"""),0)</f>
        <v>0</v>
      </c>
      <c r="F107" s="2">
        <f ca="1">IFERROR(__xludf.DUMMYFUNCTION("""COMPUTED_VALUE"""),0)</f>
        <v>0</v>
      </c>
      <c r="G107" s="2">
        <f ca="1">IFERROR(__xludf.DUMMYFUNCTION("""COMPUTED_VALUE"""),0)</f>
        <v>0</v>
      </c>
      <c r="H107" s="2">
        <f ca="1">IFERROR(__xludf.DUMMYFUNCTION("""COMPUTED_VALUE"""),0)</f>
        <v>0</v>
      </c>
      <c r="I107" s="2">
        <f ca="1">IFERROR(__xludf.DUMMYFUNCTION("""COMPUTED_VALUE"""),0)</f>
        <v>0</v>
      </c>
      <c r="J107" s="2">
        <f ca="1">IFERROR(__xludf.DUMMYFUNCTION("""COMPUTED_VALUE"""),0)</f>
        <v>0</v>
      </c>
      <c r="K107" s="2">
        <f ca="1">IFERROR(__xludf.DUMMYFUNCTION("""COMPUTED_VALUE"""),0)</f>
        <v>0</v>
      </c>
      <c r="L107" s="2">
        <f ca="1">IFERROR(__xludf.DUMMYFUNCTION("""COMPUTED_VALUE"""),0)</f>
        <v>0</v>
      </c>
      <c r="M107" s="2">
        <f ca="1">IFERROR(__xludf.DUMMYFUNCTION("""COMPUTED_VALUE"""),0)</f>
        <v>0</v>
      </c>
      <c r="N107" s="2">
        <f ca="1">IFERROR(__xludf.DUMMYFUNCTION("""COMPUTED_VALUE"""),0)</f>
        <v>0</v>
      </c>
      <c r="O107" s="2">
        <f ca="1">IFERROR(__xludf.DUMMYFUNCTION("""COMPUTED_VALUE"""),0)</f>
        <v>0</v>
      </c>
      <c r="P107" s="2">
        <f ca="1">IFERROR(__xludf.DUMMYFUNCTION("""COMPUTED_VALUE"""),0)</f>
        <v>0</v>
      </c>
      <c r="Q107" s="2">
        <f ca="1">IFERROR(__xludf.DUMMYFUNCTION("""COMPUTED_VALUE"""),0)</f>
        <v>0</v>
      </c>
      <c r="R107" s="2">
        <f ca="1">IFERROR(__xludf.DUMMYFUNCTION("""COMPUTED_VALUE"""),0)</f>
        <v>0</v>
      </c>
      <c r="S107" s="2">
        <f ca="1">IFERROR(__xludf.DUMMYFUNCTION("""COMPUTED_VALUE"""),0)</f>
        <v>0</v>
      </c>
      <c r="T107" s="2">
        <f ca="1">IFERROR(__xludf.DUMMYFUNCTION("""COMPUTED_VALUE"""),0)</f>
        <v>0</v>
      </c>
      <c r="U107" s="2">
        <f ca="1">IFERROR(__xludf.DUMMYFUNCTION("""COMPUTED_VALUE"""),0)</f>
        <v>0</v>
      </c>
      <c r="V107" s="2">
        <f ca="1">IFERROR(__xludf.DUMMYFUNCTION("""COMPUTED_VALUE"""),0)</f>
        <v>0</v>
      </c>
      <c r="W107" s="2">
        <f ca="1">IFERROR(__xludf.DUMMYFUNCTION("""COMPUTED_VALUE"""),0)</f>
        <v>0</v>
      </c>
      <c r="X107" s="2">
        <f ca="1">IFERROR(__xludf.DUMMYFUNCTION("""COMPUTED_VALUE"""),0)</f>
        <v>0</v>
      </c>
      <c r="Y107" s="2">
        <f ca="1">IFERROR(__xludf.DUMMYFUNCTION("""COMPUTED_VALUE"""),0)</f>
        <v>0</v>
      </c>
      <c r="Z107" s="2">
        <f ca="1">IFERROR(__xludf.DUMMYFUNCTION("""COMPUTED_VALUE"""),0)</f>
        <v>0</v>
      </c>
      <c r="AA107" s="2">
        <f ca="1">IFERROR(__xludf.DUMMYFUNCTION("""COMPUTED_VALUE"""),0)</f>
        <v>0</v>
      </c>
      <c r="AB107" s="2">
        <f ca="1">IFERROR(__xludf.DUMMYFUNCTION("""COMPUTED_VALUE"""),0)</f>
        <v>0</v>
      </c>
      <c r="AC107" s="2">
        <f ca="1">IFERROR(__xludf.DUMMYFUNCTION("""COMPUTED_VALUE"""),0)</f>
        <v>0</v>
      </c>
      <c r="AD107" s="2">
        <f ca="1">IFERROR(__xludf.DUMMYFUNCTION("""COMPUTED_VALUE"""),0)</f>
        <v>0</v>
      </c>
      <c r="AE107" s="2">
        <f ca="1">IFERROR(__xludf.DUMMYFUNCTION("""COMPUTED_VALUE"""),0)</f>
        <v>0</v>
      </c>
      <c r="AF107" s="2">
        <f ca="1">IFERROR(__xludf.DUMMYFUNCTION("""COMPUTED_VALUE"""),0)</f>
        <v>0</v>
      </c>
      <c r="AG107" s="2">
        <f ca="1">IFERROR(__xludf.DUMMYFUNCTION("""COMPUTED_VALUE"""),0)</f>
        <v>0</v>
      </c>
      <c r="AH107" s="2">
        <f ca="1">IFERROR(__xludf.DUMMYFUNCTION("""COMPUTED_VALUE"""),0)</f>
        <v>0</v>
      </c>
      <c r="AI107" s="2">
        <f ca="1">IFERROR(__xludf.DUMMYFUNCTION("""COMPUTED_VALUE"""),0)</f>
        <v>0</v>
      </c>
      <c r="AJ107" s="2">
        <f ca="1">IFERROR(__xludf.DUMMYFUNCTION("""COMPUTED_VALUE"""),0)</f>
        <v>0</v>
      </c>
      <c r="AK107" s="2">
        <f ca="1">IFERROR(__xludf.DUMMYFUNCTION("""COMPUTED_VALUE"""),0)</f>
        <v>0</v>
      </c>
      <c r="AL107" s="2">
        <f ca="1">IFERROR(__xludf.DUMMYFUNCTION("""COMPUTED_VALUE"""),0)</f>
        <v>0</v>
      </c>
      <c r="AM107" s="2">
        <f ca="1">IFERROR(__xludf.DUMMYFUNCTION("""COMPUTED_VALUE"""),0)</f>
        <v>0</v>
      </c>
      <c r="AN107" s="2">
        <f ca="1">IFERROR(__xludf.DUMMYFUNCTION("""COMPUTED_VALUE"""),0)</f>
        <v>0</v>
      </c>
      <c r="AO107" s="2">
        <f ca="1">IFERROR(__xludf.DUMMYFUNCTION("""COMPUTED_VALUE"""),0)</f>
        <v>0</v>
      </c>
      <c r="AP107" s="2">
        <f ca="1">IFERROR(__xludf.DUMMYFUNCTION("""COMPUTED_VALUE"""),0)</f>
        <v>0</v>
      </c>
      <c r="AQ107" s="2">
        <f ca="1">IFERROR(__xludf.DUMMYFUNCTION("""COMPUTED_VALUE"""),0)</f>
        <v>0</v>
      </c>
      <c r="AR107" s="2">
        <f ca="1">IFERROR(__xludf.DUMMYFUNCTION("""COMPUTED_VALUE"""),0)</f>
        <v>0</v>
      </c>
      <c r="AS107" s="2">
        <f ca="1">IFERROR(__xludf.DUMMYFUNCTION("""COMPUTED_VALUE"""),0)</f>
        <v>0</v>
      </c>
      <c r="AT107" s="2">
        <f ca="1">IFERROR(__xludf.DUMMYFUNCTION("""COMPUTED_VALUE"""),0)</f>
        <v>0</v>
      </c>
      <c r="AU107" s="2">
        <f ca="1">IFERROR(__xludf.DUMMYFUNCTION("""COMPUTED_VALUE"""),0)</f>
        <v>0</v>
      </c>
    </row>
    <row r="108" spans="1:47" ht="12.5" x14ac:dyDescent="0.25">
      <c r="A108" s="2" t="str">
        <f ca="1">IFERROR(__xludf.DUMMYFUNCTION("""COMPUTED_VALUE"""),"")</f>
        <v/>
      </c>
      <c r="B108" s="2" t="str">
        <f ca="1">IFERROR(__xludf.DUMMYFUNCTION("""COMPUTED_VALUE"""),"Iceland")</f>
        <v>Iceland</v>
      </c>
      <c r="C108" s="2">
        <f ca="1">IFERROR(__xludf.DUMMYFUNCTION("""COMPUTED_VALUE"""),64.9631)</f>
        <v>64.963099999999997</v>
      </c>
      <c r="D108" s="2">
        <f ca="1">IFERROR(__xludf.DUMMYFUNCTION("""COMPUTED_VALUE"""),-19.0208)</f>
        <v>-19.020800000000001</v>
      </c>
      <c r="E108" s="2">
        <f ca="1">IFERROR(__xludf.DUMMYFUNCTION("""COMPUTED_VALUE"""),0)</f>
        <v>0</v>
      </c>
      <c r="F108" s="2">
        <f ca="1">IFERROR(__xludf.DUMMYFUNCTION("""COMPUTED_VALUE"""),0)</f>
        <v>0</v>
      </c>
      <c r="G108" s="2">
        <f ca="1">IFERROR(__xludf.DUMMYFUNCTION("""COMPUTED_VALUE"""),0)</f>
        <v>0</v>
      </c>
      <c r="H108" s="2">
        <f ca="1">IFERROR(__xludf.DUMMYFUNCTION("""COMPUTED_VALUE"""),0)</f>
        <v>0</v>
      </c>
      <c r="I108" s="2">
        <f ca="1">IFERROR(__xludf.DUMMYFUNCTION("""COMPUTED_VALUE"""),0)</f>
        <v>0</v>
      </c>
      <c r="J108" s="2">
        <f ca="1">IFERROR(__xludf.DUMMYFUNCTION("""COMPUTED_VALUE"""),0)</f>
        <v>0</v>
      </c>
      <c r="K108" s="2">
        <f ca="1">IFERROR(__xludf.DUMMYFUNCTION("""COMPUTED_VALUE"""),0)</f>
        <v>0</v>
      </c>
      <c r="L108" s="2">
        <f ca="1">IFERROR(__xludf.DUMMYFUNCTION("""COMPUTED_VALUE"""),0)</f>
        <v>0</v>
      </c>
      <c r="M108" s="2">
        <f ca="1">IFERROR(__xludf.DUMMYFUNCTION("""COMPUTED_VALUE"""),0)</f>
        <v>0</v>
      </c>
      <c r="N108" s="2">
        <f ca="1">IFERROR(__xludf.DUMMYFUNCTION("""COMPUTED_VALUE"""),0)</f>
        <v>0</v>
      </c>
      <c r="O108" s="2">
        <f ca="1">IFERROR(__xludf.DUMMYFUNCTION("""COMPUTED_VALUE"""),0)</f>
        <v>0</v>
      </c>
      <c r="P108" s="2">
        <f ca="1">IFERROR(__xludf.DUMMYFUNCTION("""COMPUTED_VALUE"""),0)</f>
        <v>0</v>
      </c>
      <c r="Q108" s="2">
        <f ca="1">IFERROR(__xludf.DUMMYFUNCTION("""COMPUTED_VALUE"""),0)</f>
        <v>0</v>
      </c>
      <c r="R108" s="2">
        <f ca="1">IFERROR(__xludf.DUMMYFUNCTION("""COMPUTED_VALUE"""),0)</f>
        <v>0</v>
      </c>
      <c r="S108" s="2">
        <f ca="1">IFERROR(__xludf.DUMMYFUNCTION("""COMPUTED_VALUE"""),0)</f>
        <v>0</v>
      </c>
      <c r="T108" s="2">
        <f ca="1">IFERROR(__xludf.DUMMYFUNCTION("""COMPUTED_VALUE"""),0)</f>
        <v>0</v>
      </c>
      <c r="U108" s="2">
        <f ca="1">IFERROR(__xludf.DUMMYFUNCTION("""COMPUTED_VALUE"""),0)</f>
        <v>0</v>
      </c>
      <c r="V108" s="2">
        <f ca="1">IFERROR(__xludf.DUMMYFUNCTION("""COMPUTED_VALUE"""),0)</f>
        <v>0</v>
      </c>
      <c r="W108" s="2">
        <f ca="1">IFERROR(__xludf.DUMMYFUNCTION("""COMPUTED_VALUE"""),0)</f>
        <v>0</v>
      </c>
      <c r="X108" s="2">
        <f ca="1">IFERROR(__xludf.DUMMYFUNCTION("""COMPUTED_VALUE"""),0)</f>
        <v>0</v>
      </c>
      <c r="Y108" s="2">
        <f ca="1">IFERROR(__xludf.DUMMYFUNCTION("""COMPUTED_VALUE"""),0)</f>
        <v>0</v>
      </c>
      <c r="Z108" s="2">
        <f ca="1">IFERROR(__xludf.DUMMYFUNCTION("""COMPUTED_VALUE"""),0)</f>
        <v>0</v>
      </c>
      <c r="AA108" s="2">
        <f ca="1">IFERROR(__xludf.DUMMYFUNCTION("""COMPUTED_VALUE"""),0)</f>
        <v>0</v>
      </c>
      <c r="AB108" s="2">
        <f ca="1">IFERROR(__xludf.DUMMYFUNCTION("""COMPUTED_VALUE"""),0)</f>
        <v>0</v>
      </c>
      <c r="AC108" s="2">
        <f ca="1">IFERROR(__xludf.DUMMYFUNCTION("""COMPUTED_VALUE"""),0)</f>
        <v>0</v>
      </c>
      <c r="AD108" s="2">
        <f ca="1">IFERROR(__xludf.DUMMYFUNCTION("""COMPUTED_VALUE"""),0)</f>
        <v>0</v>
      </c>
      <c r="AE108" s="2">
        <f ca="1">IFERROR(__xludf.DUMMYFUNCTION("""COMPUTED_VALUE"""),0)</f>
        <v>0</v>
      </c>
      <c r="AF108" s="2">
        <f ca="1">IFERROR(__xludf.DUMMYFUNCTION("""COMPUTED_VALUE"""),0)</f>
        <v>0</v>
      </c>
      <c r="AG108" s="2">
        <f ca="1">IFERROR(__xludf.DUMMYFUNCTION("""COMPUTED_VALUE"""),0)</f>
        <v>0</v>
      </c>
      <c r="AH108" s="2">
        <f ca="1">IFERROR(__xludf.DUMMYFUNCTION("""COMPUTED_VALUE"""),0)</f>
        <v>0</v>
      </c>
      <c r="AI108" s="2">
        <f ca="1">IFERROR(__xludf.DUMMYFUNCTION("""COMPUTED_VALUE"""),0)</f>
        <v>0</v>
      </c>
      <c r="AJ108" s="2">
        <f ca="1">IFERROR(__xludf.DUMMYFUNCTION("""COMPUTED_VALUE"""),0)</f>
        <v>0</v>
      </c>
      <c r="AK108" s="2">
        <f ca="1">IFERROR(__xludf.DUMMYFUNCTION("""COMPUTED_VALUE"""),0)</f>
        <v>0</v>
      </c>
      <c r="AL108" s="2">
        <f ca="1">IFERROR(__xludf.DUMMYFUNCTION("""COMPUTED_VALUE"""),0)</f>
        <v>0</v>
      </c>
      <c r="AM108" s="2">
        <f ca="1">IFERROR(__xludf.DUMMYFUNCTION("""COMPUTED_VALUE"""),0)</f>
        <v>0</v>
      </c>
      <c r="AN108" s="2">
        <f ca="1">IFERROR(__xludf.DUMMYFUNCTION("""COMPUTED_VALUE"""),0)</f>
        <v>0</v>
      </c>
      <c r="AO108" s="2">
        <f ca="1">IFERROR(__xludf.DUMMYFUNCTION("""COMPUTED_VALUE"""),0)</f>
        <v>0</v>
      </c>
      <c r="AP108" s="2">
        <f ca="1">IFERROR(__xludf.DUMMYFUNCTION("""COMPUTED_VALUE"""),0)</f>
        <v>0</v>
      </c>
      <c r="AQ108" s="2">
        <f ca="1">IFERROR(__xludf.DUMMYFUNCTION("""COMPUTED_VALUE"""),0)</f>
        <v>0</v>
      </c>
      <c r="AR108" s="2">
        <f ca="1">IFERROR(__xludf.DUMMYFUNCTION("""COMPUTED_VALUE"""),0)</f>
        <v>0</v>
      </c>
      <c r="AS108" s="2">
        <f ca="1">IFERROR(__xludf.DUMMYFUNCTION("""COMPUTED_VALUE"""),0)</f>
        <v>0</v>
      </c>
      <c r="AT108" s="2">
        <f ca="1">IFERROR(__xludf.DUMMYFUNCTION("""COMPUTED_VALUE"""),0)</f>
        <v>0</v>
      </c>
      <c r="AU108" s="2">
        <f ca="1">IFERROR(__xludf.DUMMYFUNCTION("""COMPUTED_VALUE"""),0)</f>
        <v>0</v>
      </c>
    </row>
    <row r="109" spans="1:47" ht="12.5" x14ac:dyDescent="0.25">
      <c r="A109" s="2" t="str">
        <f ca="1">IFERROR(__xludf.DUMMYFUNCTION("""COMPUTED_VALUE"""),"")</f>
        <v/>
      </c>
      <c r="B109" s="2" t="str">
        <f ca="1">IFERROR(__xludf.DUMMYFUNCTION("""COMPUTED_VALUE"""),"Lithuania")</f>
        <v>Lithuania</v>
      </c>
      <c r="C109" s="2">
        <f ca="1">IFERROR(__xludf.DUMMYFUNCTION("""COMPUTED_VALUE"""),55.1694)</f>
        <v>55.169400000000003</v>
      </c>
      <c r="D109" s="2">
        <f ca="1">IFERROR(__xludf.DUMMYFUNCTION("""COMPUTED_VALUE"""),23.8813)</f>
        <v>23.8813</v>
      </c>
      <c r="E109" s="2">
        <f ca="1">IFERROR(__xludf.DUMMYFUNCTION("""COMPUTED_VALUE"""),0)</f>
        <v>0</v>
      </c>
      <c r="F109" s="2">
        <f ca="1">IFERROR(__xludf.DUMMYFUNCTION("""COMPUTED_VALUE"""),0)</f>
        <v>0</v>
      </c>
      <c r="G109" s="2">
        <f ca="1">IFERROR(__xludf.DUMMYFUNCTION("""COMPUTED_VALUE"""),0)</f>
        <v>0</v>
      </c>
      <c r="H109" s="2">
        <f ca="1">IFERROR(__xludf.DUMMYFUNCTION("""COMPUTED_VALUE"""),0)</f>
        <v>0</v>
      </c>
      <c r="I109" s="2">
        <f ca="1">IFERROR(__xludf.DUMMYFUNCTION("""COMPUTED_VALUE"""),0)</f>
        <v>0</v>
      </c>
      <c r="J109" s="2">
        <f ca="1">IFERROR(__xludf.DUMMYFUNCTION("""COMPUTED_VALUE"""),0)</f>
        <v>0</v>
      </c>
      <c r="K109" s="2">
        <f ca="1">IFERROR(__xludf.DUMMYFUNCTION("""COMPUTED_VALUE"""),0)</f>
        <v>0</v>
      </c>
      <c r="L109" s="2">
        <f ca="1">IFERROR(__xludf.DUMMYFUNCTION("""COMPUTED_VALUE"""),0)</f>
        <v>0</v>
      </c>
      <c r="M109" s="2">
        <f ca="1">IFERROR(__xludf.DUMMYFUNCTION("""COMPUTED_VALUE"""),0)</f>
        <v>0</v>
      </c>
      <c r="N109" s="2">
        <f ca="1">IFERROR(__xludf.DUMMYFUNCTION("""COMPUTED_VALUE"""),0)</f>
        <v>0</v>
      </c>
      <c r="O109" s="2">
        <f ca="1">IFERROR(__xludf.DUMMYFUNCTION("""COMPUTED_VALUE"""),0)</f>
        <v>0</v>
      </c>
      <c r="P109" s="2">
        <f ca="1">IFERROR(__xludf.DUMMYFUNCTION("""COMPUTED_VALUE"""),0)</f>
        <v>0</v>
      </c>
      <c r="Q109" s="2">
        <f ca="1">IFERROR(__xludf.DUMMYFUNCTION("""COMPUTED_VALUE"""),0)</f>
        <v>0</v>
      </c>
      <c r="R109" s="2">
        <f ca="1">IFERROR(__xludf.DUMMYFUNCTION("""COMPUTED_VALUE"""),0)</f>
        <v>0</v>
      </c>
      <c r="S109" s="2">
        <f ca="1">IFERROR(__xludf.DUMMYFUNCTION("""COMPUTED_VALUE"""),0)</f>
        <v>0</v>
      </c>
      <c r="T109" s="2">
        <f ca="1">IFERROR(__xludf.DUMMYFUNCTION("""COMPUTED_VALUE"""),0)</f>
        <v>0</v>
      </c>
      <c r="U109" s="2">
        <f ca="1">IFERROR(__xludf.DUMMYFUNCTION("""COMPUTED_VALUE"""),0)</f>
        <v>0</v>
      </c>
      <c r="V109" s="2">
        <f ca="1">IFERROR(__xludf.DUMMYFUNCTION("""COMPUTED_VALUE"""),0)</f>
        <v>0</v>
      </c>
      <c r="W109" s="2">
        <f ca="1">IFERROR(__xludf.DUMMYFUNCTION("""COMPUTED_VALUE"""),0)</f>
        <v>0</v>
      </c>
      <c r="X109" s="2">
        <f ca="1">IFERROR(__xludf.DUMMYFUNCTION("""COMPUTED_VALUE"""),0)</f>
        <v>0</v>
      </c>
      <c r="Y109" s="2">
        <f ca="1">IFERROR(__xludf.DUMMYFUNCTION("""COMPUTED_VALUE"""),0)</f>
        <v>0</v>
      </c>
      <c r="Z109" s="2">
        <f ca="1">IFERROR(__xludf.DUMMYFUNCTION("""COMPUTED_VALUE"""),0)</f>
        <v>0</v>
      </c>
      <c r="AA109" s="2">
        <f ca="1">IFERROR(__xludf.DUMMYFUNCTION("""COMPUTED_VALUE"""),0)</f>
        <v>0</v>
      </c>
      <c r="AB109" s="2">
        <f ca="1">IFERROR(__xludf.DUMMYFUNCTION("""COMPUTED_VALUE"""),0)</f>
        <v>0</v>
      </c>
      <c r="AC109" s="2">
        <f ca="1">IFERROR(__xludf.DUMMYFUNCTION("""COMPUTED_VALUE"""),0)</f>
        <v>0</v>
      </c>
      <c r="AD109" s="2">
        <f ca="1">IFERROR(__xludf.DUMMYFUNCTION("""COMPUTED_VALUE"""),0)</f>
        <v>0</v>
      </c>
      <c r="AE109" s="2">
        <f ca="1">IFERROR(__xludf.DUMMYFUNCTION("""COMPUTED_VALUE"""),0)</f>
        <v>0</v>
      </c>
      <c r="AF109" s="2">
        <f ca="1">IFERROR(__xludf.DUMMYFUNCTION("""COMPUTED_VALUE"""),0)</f>
        <v>0</v>
      </c>
      <c r="AG109" s="2">
        <f ca="1">IFERROR(__xludf.DUMMYFUNCTION("""COMPUTED_VALUE"""),0)</f>
        <v>0</v>
      </c>
      <c r="AH109" s="2">
        <f ca="1">IFERROR(__xludf.DUMMYFUNCTION("""COMPUTED_VALUE"""),0)</f>
        <v>0</v>
      </c>
      <c r="AI109" s="2">
        <f ca="1">IFERROR(__xludf.DUMMYFUNCTION("""COMPUTED_VALUE"""),0)</f>
        <v>0</v>
      </c>
      <c r="AJ109" s="2">
        <f ca="1">IFERROR(__xludf.DUMMYFUNCTION("""COMPUTED_VALUE"""),0)</f>
        <v>0</v>
      </c>
      <c r="AK109" s="2">
        <f ca="1">IFERROR(__xludf.DUMMYFUNCTION("""COMPUTED_VALUE"""),0)</f>
        <v>0</v>
      </c>
      <c r="AL109" s="2">
        <f ca="1">IFERROR(__xludf.DUMMYFUNCTION("""COMPUTED_VALUE"""),0)</f>
        <v>0</v>
      </c>
      <c r="AM109" s="2">
        <f ca="1">IFERROR(__xludf.DUMMYFUNCTION("""COMPUTED_VALUE"""),0)</f>
        <v>0</v>
      </c>
      <c r="AN109" s="2">
        <f ca="1">IFERROR(__xludf.DUMMYFUNCTION("""COMPUTED_VALUE"""),0)</f>
        <v>0</v>
      </c>
      <c r="AO109" s="2">
        <f ca="1">IFERROR(__xludf.DUMMYFUNCTION("""COMPUTED_VALUE"""),0)</f>
        <v>0</v>
      </c>
      <c r="AP109" s="2">
        <f ca="1">IFERROR(__xludf.DUMMYFUNCTION("""COMPUTED_VALUE"""),0)</f>
        <v>0</v>
      </c>
      <c r="AQ109" s="2">
        <f ca="1">IFERROR(__xludf.DUMMYFUNCTION("""COMPUTED_VALUE"""),0)</f>
        <v>0</v>
      </c>
      <c r="AR109" s="2">
        <f ca="1">IFERROR(__xludf.DUMMYFUNCTION("""COMPUTED_VALUE"""),0)</f>
        <v>0</v>
      </c>
      <c r="AS109" s="2">
        <f ca="1">IFERROR(__xludf.DUMMYFUNCTION("""COMPUTED_VALUE"""),0)</f>
        <v>0</v>
      </c>
      <c r="AT109" s="2">
        <f ca="1">IFERROR(__xludf.DUMMYFUNCTION("""COMPUTED_VALUE"""),0)</f>
        <v>0</v>
      </c>
      <c r="AU109" s="2">
        <f ca="1">IFERROR(__xludf.DUMMYFUNCTION("""COMPUTED_VALUE"""),0)</f>
        <v>0</v>
      </c>
    </row>
    <row r="110" spans="1:47" ht="12.5" x14ac:dyDescent="0.25">
      <c r="A110" s="2" t="str">
        <f ca="1">IFERROR(__xludf.DUMMYFUNCTION("""COMPUTED_VALUE"""),"")</f>
        <v/>
      </c>
      <c r="B110" s="2" t="str">
        <f ca="1">IFERROR(__xludf.DUMMYFUNCTION("""COMPUTED_VALUE"""),"Mexico")</f>
        <v>Mexico</v>
      </c>
      <c r="C110" s="2">
        <f ca="1">IFERROR(__xludf.DUMMYFUNCTION("""COMPUTED_VALUE"""),23.6345)</f>
        <v>23.634499999999999</v>
      </c>
      <c r="D110" s="2">
        <f ca="1">IFERROR(__xludf.DUMMYFUNCTION("""COMPUTED_VALUE"""),-102.5528)</f>
        <v>-102.5528</v>
      </c>
      <c r="E110" s="2">
        <f ca="1">IFERROR(__xludf.DUMMYFUNCTION("""COMPUTED_VALUE"""),0)</f>
        <v>0</v>
      </c>
      <c r="F110" s="2">
        <f ca="1">IFERROR(__xludf.DUMMYFUNCTION("""COMPUTED_VALUE"""),0)</f>
        <v>0</v>
      </c>
      <c r="G110" s="2">
        <f ca="1">IFERROR(__xludf.DUMMYFUNCTION("""COMPUTED_VALUE"""),0)</f>
        <v>0</v>
      </c>
      <c r="H110" s="2">
        <f ca="1">IFERROR(__xludf.DUMMYFUNCTION("""COMPUTED_VALUE"""),0)</f>
        <v>0</v>
      </c>
      <c r="I110" s="2">
        <f ca="1">IFERROR(__xludf.DUMMYFUNCTION("""COMPUTED_VALUE"""),0)</f>
        <v>0</v>
      </c>
      <c r="J110" s="2">
        <f ca="1">IFERROR(__xludf.DUMMYFUNCTION("""COMPUTED_VALUE"""),0)</f>
        <v>0</v>
      </c>
      <c r="K110" s="2">
        <f ca="1">IFERROR(__xludf.DUMMYFUNCTION("""COMPUTED_VALUE"""),0)</f>
        <v>0</v>
      </c>
      <c r="L110" s="2">
        <f ca="1">IFERROR(__xludf.DUMMYFUNCTION("""COMPUTED_VALUE"""),0)</f>
        <v>0</v>
      </c>
      <c r="M110" s="2">
        <f ca="1">IFERROR(__xludf.DUMMYFUNCTION("""COMPUTED_VALUE"""),0)</f>
        <v>0</v>
      </c>
      <c r="N110" s="2">
        <f ca="1">IFERROR(__xludf.DUMMYFUNCTION("""COMPUTED_VALUE"""),0)</f>
        <v>0</v>
      </c>
      <c r="O110" s="2">
        <f ca="1">IFERROR(__xludf.DUMMYFUNCTION("""COMPUTED_VALUE"""),0)</f>
        <v>0</v>
      </c>
      <c r="P110" s="2">
        <f ca="1">IFERROR(__xludf.DUMMYFUNCTION("""COMPUTED_VALUE"""),0)</f>
        <v>0</v>
      </c>
      <c r="Q110" s="2">
        <f ca="1">IFERROR(__xludf.DUMMYFUNCTION("""COMPUTED_VALUE"""),0)</f>
        <v>0</v>
      </c>
      <c r="R110" s="2">
        <f ca="1">IFERROR(__xludf.DUMMYFUNCTION("""COMPUTED_VALUE"""),0)</f>
        <v>0</v>
      </c>
      <c r="S110" s="2">
        <f ca="1">IFERROR(__xludf.DUMMYFUNCTION("""COMPUTED_VALUE"""),0)</f>
        <v>0</v>
      </c>
      <c r="T110" s="2">
        <f ca="1">IFERROR(__xludf.DUMMYFUNCTION("""COMPUTED_VALUE"""),0)</f>
        <v>0</v>
      </c>
      <c r="U110" s="2">
        <f ca="1">IFERROR(__xludf.DUMMYFUNCTION("""COMPUTED_VALUE"""),0)</f>
        <v>0</v>
      </c>
      <c r="V110" s="2">
        <f ca="1">IFERROR(__xludf.DUMMYFUNCTION("""COMPUTED_VALUE"""),0)</f>
        <v>0</v>
      </c>
      <c r="W110" s="2">
        <f ca="1">IFERROR(__xludf.DUMMYFUNCTION("""COMPUTED_VALUE"""),0)</f>
        <v>0</v>
      </c>
      <c r="X110" s="2">
        <f ca="1">IFERROR(__xludf.DUMMYFUNCTION("""COMPUTED_VALUE"""),0)</f>
        <v>0</v>
      </c>
      <c r="Y110" s="2">
        <f ca="1">IFERROR(__xludf.DUMMYFUNCTION("""COMPUTED_VALUE"""),0)</f>
        <v>0</v>
      </c>
      <c r="Z110" s="2">
        <f ca="1">IFERROR(__xludf.DUMMYFUNCTION("""COMPUTED_VALUE"""),0)</f>
        <v>0</v>
      </c>
      <c r="AA110" s="2">
        <f ca="1">IFERROR(__xludf.DUMMYFUNCTION("""COMPUTED_VALUE"""),0)</f>
        <v>0</v>
      </c>
      <c r="AB110" s="2">
        <f ca="1">IFERROR(__xludf.DUMMYFUNCTION("""COMPUTED_VALUE"""),0)</f>
        <v>0</v>
      </c>
      <c r="AC110" s="2">
        <f ca="1">IFERROR(__xludf.DUMMYFUNCTION("""COMPUTED_VALUE"""),0)</f>
        <v>0</v>
      </c>
      <c r="AD110" s="2">
        <f ca="1">IFERROR(__xludf.DUMMYFUNCTION("""COMPUTED_VALUE"""),0)</f>
        <v>0</v>
      </c>
      <c r="AE110" s="2">
        <f ca="1">IFERROR(__xludf.DUMMYFUNCTION("""COMPUTED_VALUE"""),0)</f>
        <v>0</v>
      </c>
      <c r="AF110" s="2">
        <f ca="1">IFERROR(__xludf.DUMMYFUNCTION("""COMPUTED_VALUE"""),0)</f>
        <v>0</v>
      </c>
      <c r="AG110" s="2">
        <f ca="1">IFERROR(__xludf.DUMMYFUNCTION("""COMPUTED_VALUE"""),0)</f>
        <v>0</v>
      </c>
      <c r="AH110" s="2">
        <f ca="1">IFERROR(__xludf.DUMMYFUNCTION("""COMPUTED_VALUE"""),0)</f>
        <v>0</v>
      </c>
      <c r="AI110" s="2">
        <f ca="1">IFERROR(__xludf.DUMMYFUNCTION("""COMPUTED_VALUE"""),0)</f>
        <v>0</v>
      </c>
      <c r="AJ110" s="2">
        <f ca="1">IFERROR(__xludf.DUMMYFUNCTION("""COMPUTED_VALUE"""),0)</f>
        <v>0</v>
      </c>
      <c r="AK110" s="2">
        <f ca="1">IFERROR(__xludf.DUMMYFUNCTION("""COMPUTED_VALUE"""),0)</f>
        <v>0</v>
      </c>
      <c r="AL110" s="2">
        <f ca="1">IFERROR(__xludf.DUMMYFUNCTION("""COMPUTED_VALUE"""),0)</f>
        <v>0</v>
      </c>
      <c r="AM110" s="2">
        <f ca="1">IFERROR(__xludf.DUMMYFUNCTION("""COMPUTED_VALUE"""),0)</f>
        <v>0</v>
      </c>
      <c r="AN110" s="2">
        <f ca="1">IFERROR(__xludf.DUMMYFUNCTION("""COMPUTED_VALUE"""),0)</f>
        <v>0</v>
      </c>
      <c r="AO110" s="2">
        <f ca="1">IFERROR(__xludf.DUMMYFUNCTION("""COMPUTED_VALUE"""),0)</f>
        <v>0</v>
      </c>
      <c r="AP110" s="2">
        <f ca="1">IFERROR(__xludf.DUMMYFUNCTION("""COMPUTED_VALUE"""),0)</f>
        <v>0</v>
      </c>
      <c r="AQ110" s="2">
        <f ca="1">IFERROR(__xludf.DUMMYFUNCTION("""COMPUTED_VALUE"""),0)</f>
        <v>0</v>
      </c>
      <c r="AR110" s="2">
        <f ca="1">IFERROR(__xludf.DUMMYFUNCTION("""COMPUTED_VALUE"""),0)</f>
        <v>0</v>
      </c>
      <c r="AS110" s="2">
        <f ca="1">IFERROR(__xludf.DUMMYFUNCTION("""COMPUTED_VALUE"""),0)</f>
        <v>0</v>
      </c>
      <c r="AT110" s="2">
        <f ca="1">IFERROR(__xludf.DUMMYFUNCTION("""COMPUTED_VALUE"""),1)</f>
        <v>1</v>
      </c>
      <c r="AU110" s="2">
        <f ca="1">IFERROR(__xludf.DUMMYFUNCTION("""COMPUTED_VALUE"""),1)</f>
        <v>1</v>
      </c>
    </row>
    <row r="111" spans="1:47" ht="12.5" x14ac:dyDescent="0.25">
      <c r="A111" s="2" t="str">
        <f ca="1">IFERROR(__xludf.DUMMYFUNCTION("""COMPUTED_VALUE"""),"")</f>
        <v/>
      </c>
      <c r="B111" s="2" t="str">
        <f ca="1">IFERROR(__xludf.DUMMYFUNCTION("""COMPUTED_VALUE"""),"New Zealand")</f>
        <v>New Zealand</v>
      </c>
      <c r="C111" s="2">
        <f ca="1">IFERROR(__xludf.DUMMYFUNCTION("""COMPUTED_VALUE"""),-40.9006)</f>
        <v>-40.900599999999997</v>
      </c>
      <c r="D111" s="2">
        <f ca="1">IFERROR(__xludf.DUMMYFUNCTION("""COMPUTED_VALUE"""),174.886)</f>
        <v>174.886</v>
      </c>
      <c r="E111" s="2">
        <f ca="1">IFERROR(__xludf.DUMMYFUNCTION("""COMPUTED_VALUE"""),0)</f>
        <v>0</v>
      </c>
      <c r="F111" s="2">
        <f ca="1">IFERROR(__xludf.DUMMYFUNCTION("""COMPUTED_VALUE"""),0)</f>
        <v>0</v>
      </c>
      <c r="G111" s="2">
        <f ca="1">IFERROR(__xludf.DUMMYFUNCTION("""COMPUTED_VALUE"""),0)</f>
        <v>0</v>
      </c>
      <c r="H111" s="2">
        <f ca="1">IFERROR(__xludf.DUMMYFUNCTION("""COMPUTED_VALUE"""),0)</f>
        <v>0</v>
      </c>
      <c r="I111" s="2">
        <f ca="1">IFERROR(__xludf.DUMMYFUNCTION("""COMPUTED_VALUE"""),0)</f>
        <v>0</v>
      </c>
      <c r="J111" s="2">
        <f ca="1">IFERROR(__xludf.DUMMYFUNCTION("""COMPUTED_VALUE"""),0)</f>
        <v>0</v>
      </c>
      <c r="K111" s="2">
        <f ca="1">IFERROR(__xludf.DUMMYFUNCTION("""COMPUTED_VALUE"""),0)</f>
        <v>0</v>
      </c>
      <c r="L111" s="2">
        <f ca="1">IFERROR(__xludf.DUMMYFUNCTION("""COMPUTED_VALUE"""),0)</f>
        <v>0</v>
      </c>
      <c r="M111" s="2">
        <f ca="1">IFERROR(__xludf.DUMMYFUNCTION("""COMPUTED_VALUE"""),0)</f>
        <v>0</v>
      </c>
      <c r="N111" s="2">
        <f ca="1">IFERROR(__xludf.DUMMYFUNCTION("""COMPUTED_VALUE"""),0)</f>
        <v>0</v>
      </c>
      <c r="O111" s="2">
        <f ca="1">IFERROR(__xludf.DUMMYFUNCTION("""COMPUTED_VALUE"""),0)</f>
        <v>0</v>
      </c>
      <c r="P111" s="2">
        <f ca="1">IFERROR(__xludf.DUMMYFUNCTION("""COMPUTED_VALUE"""),0)</f>
        <v>0</v>
      </c>
      <c r="Q111" s="2">
        <f ca="1">IFERROR(__xludf.DUMMYFUNCTION("""COMPUTED_VALUE"""),0)</f>
        <v>0</v>
      </c>
      <c r="R111" s="2">
        <f ca="1">IFERROR(__xludf.DUMMYFUNCTION("""COMPUTED_VALUE"""),0)</f>
        <v>0</v>
      </c>
      <c r="S111" s="2">
        <f ca="1">IFERROR(__xludf.DUMMYFUNCTION("""COMPUTED_VALUE"""),0)</f>
        <v>0</v>
      </c>
      <c r="T111" s="2">
        <f ca="1">IFERROR(__xludf.DUMMYFUNCTION("""COMPUTED_VALUE"""),0)</f>
        <v>0</v>
      </c>
      <c r="U111" s="2">
        <f ca="1">IFERROR(__xludf.DUMMYFUNCTION("""COMPUTED_VALUE"""),0)</f>
        <v>0</v>
      </c>
      <c r="V111" s="2">
        <f ca="1">IFERROR(__xludf.DUMMYFUNCTION("""COMPUTED_VALUE"""),0)</f>
        <v>0</v>
      </c>
      <c r="W111" s="2">
        <f ca="1">IFERROR(__xludf.DUMMYFUNCTION("""COMPUTED_VALUE"""),0)</f>
        <v>0</v>
      </c>
      <c r="X111" s="2">
        <f ca="1">IFERROR(__xludf.DUMMYFUNCTION("""COMPUTED_VALUE"""),0)</f>
        <v>0</v>
      </c>
      <c r="Y111" s="2">
        <f ca="1">IFERROR(__xludf.DUMMYFUNCTION("""COMPUTED_VALUE"""),0)</f>
        <v>0</v>
      </c>
      <c r="Z111" s="2">
        <f ca="1">IFERROR(__xludf.DUMMYFUNCTION("""COMPUTED_VALUE"""),0)</f>
        <v>0</v>
      </c>
      <c r="AA111" s="2">
        <f ca="1">IFERROR(__xludf.DUMMYFUNCTION("""COMPUTED_VALUE"""),0)</f>
        <v>0</v>
      </c>
      <c r="AB111" s="2">
        <f ca="1">IFERROR(__xludf.DUMMYFUNCTION("""COMPUTED_VALUE"""),0)</f>
        <v>0</v>
      </c>
      <c r="AC111" s="2">
        <f ca="1">IFERROR(__xludf.DUMMYFUNCTION("""COMPUTED_VALUE"""),0)</f>
        <v>0</v>
      </c>
      <c r="AD111" s="2">
        <f ca="1">IFERROR(__xludf.DUMMYFUNCTION("""COMPUTED_VALUE"""),0)</f>
        <v>0</v>
      </c>
      <c r="AE111" s="2">
        <f ca="1">IFERROR(__xludf.DUMMYFUNCTION("""COMPUTED_VALUE"""),0)</f>
        <v>0</v>
      </c>
      <c r="AF111" s="2">
        <f ca="1">IFERROR(__xludf.DUMMYFUNCTION("""COMPUTED_VALUE"""),0)</f>
        <v>0</v>
      </c>
      <c r="AG111" s="2">
        <f ca="1">IFERROR(__xludf.DUMMYFUNCTION("""COMPUTED_VALUE"""),0)</f>
        <v>0</v>
      </c>
      <c r="AH111" s="2">
        <f ca="1">IFERROR(__xludf.DUMMYFUNCTION("""COMPUTED_VALUE"""),0)</f>
        <v>0</v>
      </c>
      <c r="AI111" s="2">
        <f ca="1">IFERROR(__xludf.DUMMYFUNCTION("""COMPUTED_VALUE"""),0)</f>
        <v>0</v>
      </c>
      <c r="AJ111" s="2">
        <f ca="1">IFERROR(__xludf.DUMMYFUNCTION("""COMPUTED_VALUE"""),0)</f>
        <v>0</v>
      </c>
      <c r="AK111" s="2">
        <f ca="1">IFERROR(__xludf.DUMMYFUNCTION("""COMPUTED_VALUE"""),0)</f>
        <v>0</v>
      </c>
      <c r="AL111" s="2">
        <f ca="1">IFERROR(__xludf.DUMMYFUNCTION("""COMPUTED_VALUE"""),0)</f>
        <v>0</v>
      </c>
      <c r="AM111" s="2">
        <f ca="1">IFERROR(__xludf.DUMMYFUNCTION("""COMPUTED_VALUE"""),0)</f>
        <v>0</v>
      </c>
      <c r="AN111" s="2">
        <f ca="1">IFERROR(__xludf.DUMMYFUNCTION("""COMPUTED_VALUE"""),0)</f>
        <v>0</v>
      </c>
      <c r="AO111" s="2">
        <f ca="1">IFERROR(__xludf.DUMMYFUNCTION("""COMPUTED_VALUE"""),0)</f>
        <v>0</v>
      </c>
      <c r="AP111" s="2">
        <f ca="1">IFERROR(__xludf.DUMMYFUNCTION("""COMPUTED_VALUE"""),0)</f>
        <v>0</v>
      </c>
      <c r="AQ111" s="2">
        <f ca="1">IFERROR(__xludf.DUMMYFUNCTION("""COMPUTED_VALUE"""),0)</f>
        <v>0</v>
      </c>
      <c r="AR111" s="2">
        <f ca="1">IFERROR(__xludf.DUMMYFUNCTION("""COMPUTED_VALUE"""),0)</f>
        <v>0</v>
      </c>
      <c r="AS111" s="2">
        <f ca="1">IFERROR(__xludf.DUMMYFUNCTION("""COMPUTED_VALUE"""),0)</f>
        <v>0</v>
      </c>
      <c r="AT111" s="2">
        <f ca="1">IFERROR(__xludf.DUMMYFUNCTION("""COMPUTED_VALUE"""),0)</f>
        <v>0</v>
      </c>
      <c r="AU111" s="2">
        <f ca="1">IFERROR(__xludf.DUMMYFUNCTION("""COMPUTED_VALUE"""),0)</f>
        <v>0</v>
      </c>
    </row>
    <row r="112" spans="1:47" ht="12.5" x14ac:dyDescent="0.25">
      <c r="A112" s="2" t="str">
        <f ca="1">IFERROR(__xludf.DUMMYFUNCTION("""COMPUTED_VALUE"""),"")</f>
        <v/>
      </c>
      <c r="B112" s="2" t="str">
        <f ca="1">IFERROR(__xludf.DUMMYFUNCTION("""COMPUTED_VALUE"""),"Nigeria")</f>
        <v>Nigeria</v>
      </c>
      <c r="C112" s="2">
        <f ca="1">IFERROR(__xludf.DUMMYFUNCTION("""COMPUTED_VALUE"""),9.082)</f>
        <v>9.0820000000000007</v>
      </c>
      <c r="D112" s="2">
        <f ca="1">IFERROR(__xludf.DUMMYFUNCTION("""COMPUTED_VALUE"""),8.6753)</f>
        <v>8.6753</v>
      </c>
      <c r="E112" s="2">
        <f ca="1">IFERROR(__xludf.DUMMYFUNCTION("""COMPUTED_VALUE"""),0)</f>
        <v>0</v>
      </c>
      <c r="F112" s="2">
        <f ca="1">IFERROR(__xludf.DUMMYFUNCTION("""COMPUTED_VALUE"""),0)</f>
        <v>0</v>
      </c>
      <c r="G112" s="2">
        <f ca="1">IFERROR(__xludf.DUMMYFUNCTION("""COMPUTED_VALUE"""),0)</f>
        <v>0</v>
      </c>
      <c r="H112" s="2">
        <f ca="1">IFERROR(__xludf.DUMMYFUNCTION("""COMPUTED_VALUE"""),0)</f>
        <v>0</v>
      </c>
      <c r="I112" s="2">
        <f ca="1">IFERROR(__xludf.DUMMYFUNCTION("""COMPUTED_VALUE"""),0)</f>
        <v>0</v>
      </c>
      <c r="J112" s="2">
        <f ca="1">IFERROR(__xludf.DUMMYFUNCTION("""COMPUTED_VALUE"""),0)</f>
        <v>0</v>
      </c>
      <c r="K112" s="2">
        <f ca="1">IFERROR(__xludf.DUMMYFUNCTION("""COMPUTED_VALUE"""),0)</f>
        <v>0</v>
      </c>
      <c r="L112" s="2">
        <f ca="1">IFERROR(__xludf.DUMMYFUNCTION("""COMPUTED_VALUE"""),0)</f>
        <v>0</v>
      </c>
      <c r="M112" s="2">
        <f ca="1">IFERROR(__xludf.DUMMYFUNCTION("""COMPUTED_VALUE"""),0)</f>
        <v>0</v>
      </c>
      <c r="N112" s="2">
        <f ca="1">IFERROR(__xludf.DUMMYFUNCTION("""COMPUTED_VALUE"""),0)</f>
        <v>0</v>
      </c>
      <c r="O112" s="2">
        <f ca="1">IFERROR(__xludf.DUMMYFUNCTION("""COMPUTED_VALUE"""),0)</f>
        <v>0</v>
      </c>
      <c r="P112" s="2">
        <f ca="1">IFERROR(__xludf.DUMMYFUNCTION("""COMPUTED_VALUE"""),0)</f>
        <v>0</v>
      </c>
      <c r="Q112" s="2">
        <f ca="1">IFERROR(__xludf.DUMMYFUNCTION("""COMPUTED_VALUE"""),0)</f>
        <v>0</v>
      </c>
      <c r="R112" s="2">
        <f ca="1">IFERROR(__xludf.DUMMYFUNCTION("""COMPUTED_VALUE"""),0)</f>
        <v>0</v>
      </c>
      <c r="S112" s="2">
        <f ca="1">IFERROR(__xludf.DUMMYFUNCTION("""COMPUTED_VALUE"""),0)</f>
        <v>0</v>
      </c>
      <c r="T112" s="2">
        <f ca="1">IFERROR(__xludf.DUMMYFUNCTION("""COMPUTED_VALUE"""),0)</f>
        <v>0</v>
      </c>
      <c r="U112" s="2">
        <f ca="1">IFERROR(__xludf.DUMMYFUNCTION("""COMPUTED_VALUE"""),0)</f>
        <v>0</v>
      </c>
      <c r="V112" s="2">
        <f ca="1">IFERROR(__xludf.DUMMYFUNCTION("""COMPUTED_VALUE"""),0)</f>
        <v>0</v>
      </c>
      <c r="W112" s="2">
        <f ca="1">IFERROR(__xludf.DUMMYFUNCTION("""COMPUTED_VALUE"""),0)</f>
        <v>0</v>
      </c>
      <c r="X112" s="2">
        <f ca="1">IFERROR(__xludf.DUMMYFUNCTION("""COMPUTED_VALUE"""),0)</f>
        <v>0</v>
      </c>
      <c r="Y112" s="2">
        <f ca="1">IFERROR(__xludf.DUMMYFUNCTION("""COMPUTED_VALUE"""),0)</f>
        <v>0</v>
      </c>
      <c r="Z112" s="2">
        <f ca="1">IFERROR(__xludf.DUMMYFUNCTION("""COMPUTED_VALUE"""),0)</f>
        <v>0</v>
      </c>
      <c r="AA112" s="2">
        <f ca="1">IFERROR(__xludf.DUMMYFUNCTION("""COMPUTED_VALUE"""),0)</f>
        <v>0</v>
      </c>
      <c r="AB112" s="2">
        <f ca="1">IFERROR(__xludf.DUMMYFUNCTION("""COMPUTED_VALUE"""),0)</f>
        <v>0</v>
      </c>
      <c r="AC112" s="2">
        <f ca="1">IFERROR(__xludf.DUMMYFUNCTION("""COMPUTED_VALUE"""),0)</f>
        <v>0</v>
      </c>
      <c r="AD112" s="2">
        <f ca="1">IFERROR(__xludf.DUMMYFUNCTION("""COMPUTED_VALUE"""),0)</f>
        <v>0</v>
      </c>
      <c r="AE112" s="2">
        <f ca="1">IFERROR(__xludf.DUMMYFUNCTION("""COMPUTED_VALUE"""),0)</f>
        <v>0</v>
      </c>
      <c r="AF112" s="2">
        <f ca="1">IFERROR(__xludf.DUMMYFUNCTION("""COMPUTED_VALUE"""),0)</f>
        <v>0</v>
      </c>
      <c r="AG112" s="2">
        <f ca="1">IFERROR(__xludf.DUMMYFUNCTION("""COMPUTED_VALUE"""),0)</f>
        <v>0</v>
      </c>
      <c r="AH112" s="2">
        <f ca="1">IFERROR(__xludf.DUMMYFUNCTION("""COMPUTED_VALUE"""),0)</f>
        <v>0</v>
      </c>
      <c r="AI112" s="2">
        <f ca="1">IFERROR(__xludf.DUMMYFUNCTION("""COMPUTED_VALUE"""),0)</f>
        <v>0</v>
      </c>
      <c r="AJ112" s="2">
        <f ca="1">IFERROR(__xludf.DUMMYFUNCTION("""COMPUTED_VALUE"""),0)</f>
        <v>0</v>
      </c>
      <c r="AK112" s="2">
        <f ca="1">IFERROR(__xludf.DUMMYFUNCTION("""COMPUTED_VALUE"""),0)</f>
        <v>0</v>
      </c>
      <c r="AL112" s="2">
        <f ca="1">IFERROR(__xludf.DUMMYFUNCTION("""COMPUTED_VALUE"""),0)</f>
        <v>0</v>
      </c>
      <c r="AM112" s="2">
        <f ca="1">IFERROR(__xludf.DUMMYFUNCTION("""COMPUTED_VALUE"""),0)</f>
        <v>0</v>
      </c>
      <c r="AN112" s="2">
        <f ca="1">IFERROR(__xludf.DUMMYFUNCTION("""COMPUTED_VALUE"""),0)</f>
        <v>0</v>
      </c>
      <c r="AO112" s="2">
        <f ca="1">IFERROR(__xludf.DUMMYFUNCTION("""COMPUTED_VALUE"""),0)</f>
        <v>0</v>
      </c>
      <c r="AP112" s="2">
        <f ca="1">IFERROR(__xludf.DUMMYFUNCTION("""COMPUTED_VALUE"""),0)</f>
        <v>0</v>
      </c>
      <c r="AQ112" s="2">
        <f ca="1">IFERROR(__xludf.DUMMYFUNCTION("""COMPUTED_VALUE"""),0)</f>
        <v>0</v>
      </c>
      <c r="AR112" s="2">
        <f ca="1">IFERROR(__xludf.DUMMYFUNCTION("""COMPUTED_VALUE"""),0)</f>
        <v>0</v>
      </c>
      <c r="AS112" s="2">
        <f ca="1">IFERROR(__xludf.DUMMYFUNCTION("""COMPUTED_VALUE"""),0)</f>
        <v>0</v>
      </c>
      <c r="AT112" s="2">
        <f ca="1">IFERROR(__xludf.DUMMYFUNCTION("""COMPUTED_VALUE"""),0)</f>
        <v>0</v>
      </c>
      <c r="AU112" s="2">
        <f ca="1">IFERROR(__xludf.DUMMYFUNCTION("""COMPUTED_VALUE"""),0)</f>
        <v>0</v>
      </c>
    </row>
    <row r="113" spans="1:47" ht="12.5" x14ac:dyDescent="0.25">
      <c r="A113" s="2" t="str">
        <f ca="1">IFERROR(__xludf.DUMMYFUNCTION("""COMPUTED_VALUE"""),"Western Australia")</f>
        <v>Western Australia</v>
      </c>
      <c r="B113" s="2" t="str">
        <f ca="1">IFERROR(__xludf.DUMMYFUNCTION("""COMPUTED_VALUE"""),"Australia")</f>
        <v>Australia</v>
      </c>
      <c r="C113" s="2">
        <f ca="1">IFERROR(__xludf.DUMMYFUNCTION("""COMPUTED_VALUE"""),-31.9505)</f>
        <v>-31.950500000000002</v>
      </c>
      <c r="D113" s="2">
        <f ca="1">IFERROR(__xludf.DUMMYFUNCTION("""COMPUTED_VALUE"""),115.8605)</f>
        <v>115.8605</v>
      </c>
      <c r="E113" s="2">
        <f ca="1">IFERROR(__xludf.DUMMYFUNCTION("""COMPUTED_VALUE"""),0)</f>
        <v>0</v>
      </c>
      <c r="F113" s="2">
        <f ca="1">IFERROR(__xludf.DUMMYFUNCTION("""COMPUTED_VALUE"""),0)</f>
        <v>0</v>
      </c>
      <c r="G113" s="2">
        <f ca="1">IFERROR(__xludf.DUMMYFUNCTION("""COMPUTED_VALUE"""),0)</f>
        <v>0</v>
      </c>
      <c r="H113" s="2">
        <f ca="1">IFERROR(__xludf.DUMMYFUNCTION("""COMPUTED_VALUE"""),0)</f>
        <v>0</v>
      </c>
      <c r="I113" s="2">
        <f ca="1">IFERROR(__xludf.DUMMYFUNCTION("""COMPUTED_VALUE"""),0)</f>
        <v>0</v>
      </c>
      <c r="J113" s="2">
        <f ca="1">IFERROR(__xludf.DUMMYFUNCTION("""COMPUTED_VALUE"""),0)</f>
        <v>0</v>
      </c>
      <c r="K113" s="2">
        <f ca="1">IFERROR(__xludf.DUMMYFUNCTION("""COMPUTED_VALUE"""),0)</f>
        <v>0</v>
      </c>
      <c r="L113" s="2">
        <f ca="1">IFERROR(__xludf.DUMMYFUNCTION("""COMPUTED_VALUE"""),0)</f>
        <v>0</v>
      </c>
      <c r="M113" s="2">
        <f ca="1">IFERROR(__xludf.DUMMYFUNCTION("""COMPUTED_VALUE"""),0)</f>
        <v>0</v>
      </c>
      <c r="N113" s="2">
        <f ca="1">IFERROR(__xludf.DUMMYFUNCTION("""COMPUTED_VALUE"""),0)</f>
        <v>0</v>
      </c>
      <c r="O113" s="2">
        <f ca="1">IFERROR(__xludf.DUMMYFUNCTION("""COMPUTED_VALUE"""),0)</f>
        <v>0</v>
      </c>
      <c r="P113" s="2">
        <f ca="1">IFERROR(__xludf.DUMMYFUNCTION("""COMPUTED_VALUE"""),0)</f>
        <v>0</v>
      </c>
      <c r="Q113" s="2">
        <f ca="1">IFERROR(__xludf.DUMMYFUNCTION("""COMPUTED_VALUE"""),0)</f>
        <v>0</v>
      </c>
      <c r="R113" s="2">
        <f ca="1">IFERROR(__xludf.DUMMYFUNCTION("""COMPUTED_VALUE"""),0)</f>
        <v>0</v>
      </c>
      <c r="S113" s="2">
        <f ca="1">IFERROR(__xludf.DUMMYFUNCTION("""COMPUTED_VALUE"""),0)</f>
        <v>0</v>
      </c>
      <c r="T113" s="2">
        <f ca="1">IFERROR(__xludf.DUMMYFUNCTION("""COMPUTED_VALUE"""),0)</f>
        <v>0</v>
      </c>
      <c r="U113" s="2">
        <f ca="1">IFERROR(__xludf.DUMMYFUNCTION("""COMPUTED_VALUE"""),0)</f>
        <v>0</v>
      </c>
      <c r="V113" s="2">
        <f ca="1">IFERROR(__xludf.DUMMYFUNCTION("""COMPUTED_VALUE"""),0)</f>
        <v>0</v>
      </c>
      <c r="W113" s="2">
        <f ca="1">IFERROR(__xludf.DUMMYFUNCTION("""COMPUTED_VALUE"""),0)</f>
        <v>0</v>
      </c>
      <c r="X113" s="2">
        <f ca="1">IFERROR(__xludf.DUMMYFUNCTION("""COMPUTED_VALUE"""),0)</f>
        <v>0</v>
      </c>
      <c r="Y113" s="2">
        <f ca="1">IFERROR(__xludf.DUMMYFUNCTION("""COMPUTED_VALUE"""),0)</f>
        <v>0</v>
      </c>
      <c r="Z113" s="2">
        <f ca="1">IFERROR(__xludf.DUMMYFUNCTION("""COMPUTED_VALUE"""),0)</f>
        <v>0</v>
      </c>
      <c r="AA113" s="2">
        <f ca="1">IFERROR(__xludf.DUMMYFUNCTION("""COMPUTED_VALUE"""),0)</f>
        <v>0</v>
      </c>
      <c r="AB113" s="2">
        <f ca="1">IFERROR(__xludf.DUMMYFUNCTION("""COMPUTED_VALUE"""),0)</f>
        <v>0</v>
      </c>
      <c r="AC113" s="2">
        <f ca="1">IFERROR(__xludf.DUMMYFUNCTION("""COMPUTED_VALUE"""),0)</f>
        <v>0</v>
      </c>
      <c r="AD113" s="2">
        <f ca="1">IFERROR(__xludf.DUMMYFUNCTION("""COMPUTED_VALUE"""),0)</f>
        <v>0</v>
      </c>
      <c r="AE113" s="2">
        <f ca="1">IFERROR(__xludf.DUMMYFUNCTION("""COMPUTED_VALUE"""),0)</f>
        <v>0</v>
      </c>
      <c r="AF113" s="2">
        <f ca="1">IFERROR(__xludf.DUMMYFUNCTION("""COMPUTED_VALUE"""),0)</f>
        <v>0</v>
      </c>
      <c r="AG113" s="2">
        <f ca="1">IFERROR(__xludf.DUMMYFUNCTION("""COMPUTED_VALUE"""),0)</f>
        <v>0</v>
      </c>
      <c r="AH113" s="2">
        <f ca="1">IFERROR(__xludf.DUMMYFUNCTION("""COMPUTED_VALUE"""),0)</f>
        <v>0</v>
      </c>
      <c r="AI113" s="2">
        <f ca="1">IFERROR(__xludf.DUMMYFUNCTION("""COMPUTED_VALUE"""),0)</f>
        <v>0</v>
      </c>
      <c r="AJ113" s="2">
        <f ca="1">IFERROR(__xludf.DUMMYFUNCTION("""COMPUTED_VALUE"""),0)</f>
        <v>0</v>
      </c>
      <c r="AK113" s="2">
        <f ca="1">IFERROR(__xludf.DUMMYFUNCTION("""COMPUTED_VALUE"""),0)</f>
        <v>0</v>
      </c>
      <c r="AL113" s="2">
        <f ca="1">IFERROR(__xludf.DUMMYFUNCTION("""COMPUTED_VALUE"""),0)</f>
        <v>0</v>
      </c>
      <c r="AM113" s="2">
        <f ca="1">IFERROR(__xludf.DUMMYFUNCTION("""COMPUTED_VALUE"""),0)</f>
        <v>0</v>
      </c>
      <c r="AN113" s="2">
        <f ca="1">IFERROR(__xludf.DUMMYFUNCTION("""COMPUTED_VALUE"""),0)</f>
        <v>0</v>
      </c>
      <c r="AO113" s="2">
        <f ca="1">IFERROR(__xludf.DUMMYFUNCTION("""COMPUTED_VALUE"""),0)</f>
        <v>0</v>
      </c>
      <c r="AP113" s="2">
        <f ca="1">IFERROR(__xludf.DUMMYFUNCTION("""COMPUTED_VALUE"""),0)</f>
        <v>0</v>
      </c>
      <c r="AQ113" s="2">
        <f ca="1">IFERROR(__xludf.DUMMYFUNCTION("""COMPUTED_VALUE"""),0)</f>
        <v>0</v>
      </c>
      <c r="AR113" s="2">
        <f ca="1">IFERROR(__xludf.DUMMYFUNCTION("""COMPUTED_VALUE"""),0)</f>
        <v>0</v>
      </c>
      <c r="AS113" s="2">
        <f ca="1">IFERROR(__xludf.DUMMYFUNCTION("""COMPUTED_VALUE"""),0)</f>
        <v>0</v>
      </c>
      <c r="AT113" s="2">
        <f ca="1">IFERROR(__xludf.DUMMYFUNCTION("""COMPUTED_VALUE"""),0)</f>
        <v>0</v>
      </c>
      <c r="AU113" s="2">
        <f ca="1">IFERROR(__xludf.DUMMYFUNCTION("""COMPUTED_VALUE"""),0)</f>
        <v>0</v>
      </c>
    </row>
    <row r="114" spans="1:47" ht="12.5" x14ac:dyDescent="0.25">
      <c r="A114" s="2" t="str">
        <f ca="1">IFERROR(__xludf.DUMMYFUNCTION("""COMPUTED_VALUE"""),"")</f>
        <v/>
      </c>
      <c r="B114" s="2" t="str">
        <f ca="1">IFERROR(__xludf.DUMMYFUNCTION("""COMPUTED_VALUE"""),"Ireland")</f>
        <v>Ireland</v>
      </c>
      <c r="C114" s="2">
        <f ca="1">IFERROR(__xludf.DUMMYFUNCTION("""COMPUTED_VALUE"""),53.1424)</f>
        <v>53.142400000000002</v>
      </c>
      <c r="D114" s="2">
        <f ca="1">IFERROR(__xludf.DUMMYFUNCTION("""COMPUTED_VALUE"""),-7.6921)</f>
        <v>-7.6920999999999999</v>
      </c>
      <c r="E114" s="2">
        <f ca="1">IFERROR(__xludf.DUMMYFUNCTION("""COMPUTED_VALUE"""),0)</f>
        <v>0</v>
      </c>
      <c r="F114" s="2">
        <f ca="1">IFERROR(__xludf.DUMMYFUNCTION("""COMPUTED_VALUE"""),0)</f>
        <v>0</v>
      </c>
      <c r="G114" s="2">
        <f ca="1">IFERROR(__xludf.DUMMYFUNCTION("""COMPUTED_VALUE"""),0)</f>
        <v>0</v>
      </c>
      <c r="H114" s="2">
        <f ca="1">IFERROR(__xludf.DUMMYFUNCTION("""COMPUTED_VALUE"""),0)</f>
        <v>0</v>
      </c>
      <c r="I114" s="2">
        <f ca="1">IFERROR(__xludf.DUMMYFUNCTION("""COMPUTED_VALUE"""),0)</f>
        <v>0</v>
      </c>
      <c r="J114" s="2">
        <f ca="1">IFERROR(__xludf.DUMMYFUNCTION("""COMPUTED_VALUE"""),0)</f>
        <v>0</v>
      </c>
      <c r="K114" s="2">
        <f ca="1">IFERROR(__xludf.DUMMYFUNCTION("""COMPUTED_VALUE"""),0)</f>
        <v>0</v>
      </c>
      <c r="L114" s="2">
        <f ca="1">IFERROR(__xludf.DUMMYFUNCTION("""COMPUTED_VALUE"""),0)</f>
        <v>0</v>
      </c>
      <c r="M114" s="2">
        <f ca="1">IFERROR(__xludf.DUMMYFUNCTION("""COMPUTED_VALUE"""),0)</f>
        <v>0</v>
      </c>
      <c r="N114" s="2">
        <f ca="1">IFERROR(__xludf.DUMMYFUNCTION("""COMPUTED_VALUE"""),0)</f>
        <v>0</v>
      </c>
      <c r="O114" s="2">
        <f ca="1">IFERROR(__xludf.DUMMYFUNCTION("""COMPUTED_VALUE"""),0)</f>
        <v>0</v>
      </c>
      <c r="P114" s="2">
        <f ca="1">IFERROR(__xludf.DUMMYFUNCTION("""COMPUTED_VALUE"""),0)</f>
        <v>0</v>
      </c>
      <c r="Q114" s="2">
        <f ca="1">IFERROR(__xludf.DUMMYFUNCTION("""COMPUTED_VALUE"""),0)</f>
        <v>0</v>
      </c>
      <c r="R114" s="2">
        <f ca="1">IFERROR(__xludf.DUMMYFUNCTION("""COMPUTED_VALUE"""),0)</f>
        <v>0</v>
      </c>
      <c r="S114" s="2">
        <f ca="1">IFERROR(__xludf.DUMMYFUNCTION("""COMPUTED_VALUE"""),0)</f>
        <v>0</v>
      </c>
      <c r="T114" s="2">
        <f ca="1">IFERROR(__xludf.DUMMYFUNCTION("""COMPUTED_VALUE"""),0)</f>
        <v>0</v>
      </c>
      <c r="U114" s="2">
        <f ca="1">IFERROR(__xludf.DUMMYFUNCTION("""COMPUTED_VALUE"""),0)</f>
        <v>0</v>
      </c>
      <c r="V114" s="2">
        <f ca="1">IFERROR(__xludf.DUMMYFUNCTION("""COMPUTED_VALUE"""),0)</f>
        <v>0</v>
      </c>
      <c r="W114" s="2">
        <f ca="1">IFERROR(__xludf.DUMMYFUNCTION("""COMPUTED_VALUE"""),0)</f>
        <v>0</v>
      </c>
      <c r="X114" s="2">
        <f ca="1">IFERROR(__xludf.DUMMYFUNCTION("""COMPUTED_VALUE"""),0)</f>
        <v>0</v>
      </c>
      <c r="Y114" s="2">
        <f ca="1">IFERROR(__xludf.DUMMYFUNCTION("""COMPUTED_VALUE"""),0)</f>
        <v>0</v>
      </c>
      <c r="Z114" s="2">
        <f ca="1">IFERROR(__xludf.DUMMYFUNCTION("""COMPUTED_VALUE"""),0)</f>
        <v>0</v>
      </c>
      <c r="AA114" s="2">
        <f ca="1">IFERROR(__xludf.DUMMYFUNCTION("""COMPUTED_VALUE"""),0)</f>
        <v>0</v>
      </c>
      <c r="AB114" s="2">
        <f ca="1">IFERROR(__xludf.DUMMYFUNCTION("""COMPUTED_VALUE"""),0)</f>
        <v>0</v>
      </c>
      <c r="AC114" s="2">
        <f ca="1">IFERROR(__xludf.DUMMYFUNCTION("""COMPUTED_VALUE"""),0)</f>
        <v>0</v>
      </c>
      <c r="AD114" s="2">
        <f ca="1">IFERROR(__xludf.DUMMYFUNCTION("""COMPUTED_VALUE"""),0)</f>
        <v>0</v>
      </c>
      <c r="AE114" s="2">
        <f ca="1">IFERROR(__xludf.DUMMYFUNCTION("""COMPUTED_VALUE"""),0)</f>
        <v>0</v>
      </c>
      <c r="AF114" s="2">
        <f ca="1">IFERROR(__xludf.DUMMYFUNCTION("""COMPUTED_VALUE"""),0)</f>
        <v>0</v>
      </c>
      <c r="AG114" s="2">
        <f ca="1">IFERROR(__xludf.DUMMYFUNCTION("""COMPUTED_VALUE"""),0)</f>
        <v>0</v>
      </c>
      <c r="AH114" s="2">
        <f ca="1">IFERROR(__xludf.DUMMYFUNCTION("""COMPUTED_VALUE"""),0)</f>
        <v>0</v>
      </c>
      <c r="AI114" s="2">
        <f ca="1">IFERROR(__xludf.DUMMYFUNCTION("""COMPUTED_VALUE"""),0)</f>
        <v>0</v>
      </c>
      <c r="AJ114" s="2">
        <f ca="1">IFERROR(__xludf.DUMMYFUNCTION("""COMPUTED_VALUE"""),0)</f>
        <v>0</v>
      </c>
      <c r="AK114" s="2">
        <f ca="1">IFERROR(__xludf.DUMMYFUNCTION("""COMPUTED_VALUE"""),0)</f>
        <v>0</v>
      </c>
      <c r="AL114" s="2">
        <f ca="1">IFERROR(__xludf.DUMMYFUNCTION("""COMPUTED_VALUE"""),0)</f>
        <v>0</v>
      </c>
      <c r="AM114" s="2">
        <f ca="1">IFERROR(__xludf.DUMMYFUNCTION("""COMPUTED_VALUE"""),0)</f>
        <v>0</v>
      </c>
      <c r="AN114" s="2">
        <f ca="1">IFERROR(__xludf.DUMMYFUNCTION("""COMPUTED_VALUE"""),0)</f>
        <v>0</v>
      </c>
      <c r="AO114" s="2">
        <f ca="1">IFERROR(__xludf.DUMMYFUNCTION("""COMPUTED_VALUE"""),0)</f>
        <v>0</v>
      </c>
      <c r="AP114" s="2">
        <f ca="1">IFERROR(__xludf.DUMMYFUNCTION("""COMPUTED_VALUE"""),0)</f>
        <v>0</v>
      </c>
      <c r="AQ114" s="2">
        <f ca="1">IFERROR(__xludf.DUMMYFUNCTION("""COMPUTED_VALUE"""),0)</f>
        <v>0</v>
      </c>
      <c r="AR114" s="2">
        <f ca="1">IFERROR(__xludf.DUMMYFUNCTION("""COMPUTED_VALUE"""),0)</f>
        <v>0</v>
      </c>
      <c r="AS114" s="2">
        <f ca="1">IFERROR(__xludf.DUMMYFUNCTION("""COMPUTED_VALUE"""),0)</f>
        <v>0</v>
      </c>
      <c r="AT114" s="2">
        <f ca="1">IFERROR(__xludf.DUMMYFUNCTION("""COMPUTED_VALUE"""),0)</f>
        <v>0</v>
      </c>
      <c r="AU114" s="2">
        <f ca="1">IFERROR(__xludf.DUMMYFUNCTION("""COMPUTED_VALUE"""),0)</f>
        <v>0</v>
      </c>
    </row>
    <row r="115" spans="1:47" ht="12.5" x14ac:dyDescent="0.25">
      <c r="A115" s="2" t="str">
        <f ca="1">IFERROR(__xludf.DUMMYFUNCTION("""COMPUTED_VALUE"""),"")</f>
        <v/>
      </c>
      <c r="B115" s="2" t="str">
        <f ca="1">IFERROR(__xludf.DUMMYFUNCTION("""COMPUTED_VALUE"""),"Luxembourg")</f>
        <v>Luxembourg</v>
      </c>
      <c r="C115" s="2">
        <f ca="1">IFERROR(__xludf.DUMMYFUNCTION("""COMPUTED_VALUE"""),49.8153)</f>
        <v>49.815300000000001</v>
      </c>
      <c r="D115" s="2">
        <f ca="1">IFERROR(__xludf.DUMMYFUNCTION("""COMPUTED_VALUE"""),6.1296)</f>
        <v>6.1295999999999999</v>
      </c>
      <c r="E115" s="2">
        <f ca="1">IFERROR(__xludf.DUMMYFUNCTION("""COMPUTED_VALUE"""),0)</f>
        <v>0</v>
      </c>
      <c r="F115" s="2">
        <f ca="1">IFERROR(__xludf.DUMMYFUNCTION("""COMPUTED_VALUE"""),0)</f>
        <v>0</v>
      </c>
      <c r="G115" s="2">
        <f ca="1">IFERROR(__xludf.DUMMYFUNCTION("""COMPUTED_VALUE"""),0)</f>
        <v>0</v>
      </c>
      <c r="H115" s="2">
        <f ca="1">IFERROR(__xludf.DUMMYFUNCTION("""COMPUTED_VALUE"""),0)</f>
        <v>0</v>
      </c>
      <c r="I115" s="2">
        <f ca="1">IFERROR(__xludf.DUMMYFUNCTION("""COMPUTED_VALUE"""),0)</f>
        <v>0</v>
      </c>
      <c r="J115" s="2">
        <f ca="1">IFERROR(__xludf.DUMMYFUNCTION("""COMPUTED_VALUE"""),0)</f>
        <v>0</v>
      </c>
      <c r="K115" s="2">
        <f ca="1">IFERROR(__xludf.DUMMYFUNCTION("""COMPUTED_VALUE"""),0)</f>
        <v>0</v>
      </c>
      <c r="L115" s="2">
        <f ca="1">IFERROR(__xludf.DUMMYFUNCTION("""COMPUTED_VALUE"""),0)</f>
        <v>0</v>
      </c>
      <c r="M115" s="2">
        <f ca="1">IFERROR(__xludf.DUMMYFUNCTION("""COMPUTED_VALUE"""),0)</f>
        <v>0</v>
      </c>
      <c r="N115" s="2">
        <f ca="1">IFERROR(__xludf.DUMMYFUNCTION("""COMPUTED_VALUE"""),0)</f>
        <v>0</v>
      </c>
      <c r="O115" s="2">
        <f ca="1">IFERROR(__xludf.DUMMYFUNCTION("""COMPUTED_VALUE"""),0)</f>
        <v>0</v>
      </c>
      <c r="P115" s="2">
        <f ca="1">IFERROR(__xludf.DUMMYFUNCTION("""COMPUTED_VALUE"""),0)</f>
        <v>0</v>
      </c>
      <c r="Q115" s="2">
        <f ca="1">IFERROR(__xludf.DUMMYFUNCTION("""COMPUTED_VALUE"""),0)</f>
        <v>0</v>
      </c>
      <c r="R115" s="2">
        <f ca="1">IFERROR(__xludf.DUMMYFUNCTION("""COMPUTED_VALUE"""),0)</f>
        <v>0</v>
      </c>
      <c r="S115" s="2">
        <f ca="1">IFERROR(__xludf.DUMMYFUNCTION("""COMPUTED_VALUE"""),0)</f>
        <v>0</v>
      </c>
      <c r="T115" s="2">
        <f ca="1">IFERROR(__xludf.DUMMYFUNCTION("""COMPUTED_VALUE"""),0)</f>
        <v>0</v>
      </c>
      <c r="U115" s="2">
        <f ca="1">IFERROR(__xludf.DUMMYFUNCTION("""COMPUTED_VALUE"""),0)</f>
        <v>0</v>
      </c>
      <c r="V115" s="2">
        <f ca="1">IFERROR(__xludf.DUMMYFUNCTION("""COMPUTED_VALUE"""),0)</f>
        <v>0</v>
      </c>
      <c r="W115" s="2">
        <f ca="1">IFERROR(__xludf.DUMMYFUNCTION("""COMPUTED_VALUE"""),0)</f>
        <v>0</v>
      </c>
      <c r="X115" s="2">
        <f ca="1">IFERROR(__xludf.DUMMYFUNCTION("""COMPUTED_VALUE"""),0)</f>
        <v>0</v>
      </c>
      <c r="Y115" s="2">
        <f ca="1">IFERROR(__xludf.DUMMYFUNCTION("""COMPUTED_VALUE"""),0)</f>
        <v>0</v>
      </c>
      <c r="Z115" s="2">
        <f ca="1">IFERROR(__xludf.DUMMYFUNCTION("""COMPUTED_VALUE"""),0)</f>
        <v>0</v>
      </c>
      <c r="AA115" s="2">
        <f ca="1">IFERROR(__xludf.DUMMYFUNCTION("""COMPUTED_VALUE"""),0)</f>
        <v>0</v>
      </c>
      <c r="AB115" s="2">
        <f ca="1">IFERROR(__xludf.DUMMYFUNCTION("""COMPUTED_VALUE"""),0)</f>
        <v>0</v>
      </c>
      <c r="AC115" s="2">
        <f ca="1">IFERROR(__xludf.DUMMYFUNCTION("""COMPUTED_VALUE"""),0)</f>
        <v>0</v>
      </c>
      <c r="AD115" s="2">
        <f ca="1">IFERROR(__xludf.DUMMYFUNCTION("""COMPUTED_VALUE"""),0)</f>
        <v>0</v>
      </c>
      <c r="AE115" s="2">
        <f ca="1">IFERROR(__xludf.DUMMYFUNCTION("""COMPUTED_VALUE"""),0)</f>
        <v>0</v>
      </c>
      <c r="AF115" s="2">
        <f ca="1">IFERROR(__xludf.DUMMYFUNCTION("""COMPUTED_VALUE"""),0)</f>
        <v>0</v>
      </c>
      <c r="AG115" s="2">
        <f ca="1">IFERROR(__xludf.DUMMYFUNCTION("""COMPUTED_VALUE"""),0)</f>
        <v>0</v>
      </c>
      <c r="AH115" s="2">
        <f ca="1">IFERROR(__xludf.DUMMYFUNCTION("""COMPUTED_VALUE"""),0)</f>
        <v>0</v>
      </c>
      <c r="AI115" s="2">
        <f ca="1">IFERROR(__xludf.DUMMYFUNCTION("""COMPUTED_VALUE"""),0)</f>
        <v>0</v>
      </c>
      <c r="AJ115" s="2">
        <f ca="1">IFERROR(__xludf.DUMMYFUNCTION("""COMPUTED_VALUE"""),0)</f>
        <v>0</v>
      </c>
      <c r="AK115" s="2">
        <f ca="1">IFERROR(__xludf.DUMMYFUNCTION("""COMPUTED_VALUE"""),0)</f>
        <v>0</v>
      </c>
      <c r="AL115" s="2">
        <f ca="1">IFERROR(__xludf.DUMMYFUNCTION("""COMPUTED_VALUE"""),0)</f>
        <v>0</v>
      </c>
      <c r="AM115" s="2">
        <f ca="1">IFERROR(__xludf.DUMMYFUNCTION("""COMPUTED_VALUE"""),0)</f>
        <v>0</v>
      </c>
      <c r="AN115" s="2">
        <f ca="1">IFERROR(__xludf.DUMMYFUNCTION("""COMPUTED_VALUE"""),0)</f>
        <v>0</v>
      </c>
      <c r="AO115" s="2">
        <f ca="1">IFERROR(__xludf.DUMMYFUNCTION("""COMPUTED_VALUE"""),0)</f>
        <v>0</v>
      </c>
      <c r="AP115" s="2">
        <f ca="1">IFERROR(__xludf.DUMMYFUNCTION("""COMPUTED_VALUE"""),0)</f>
        <v>0</v>
      </c>
      <c r="AQ115" s="2">
        <f ca="1">IFERROR(__xludf.DUMMYFUNCTION("""COMPUTED_VALUE"""),0)</f>
        <v>0</v>
      </c>
      <c r="AR115" s="2">
        <f ca="1">IFERROR(__xludf.DUMMYFUNCTION("""COMPUTED_VALUE"""),0)</f>
        <v>0</v>
      </c>
      <c r="AS115" s="2">
        <f ca="1">IFERROR(__xludf.DUMMYFUNCTION("""COMPUTED_VALUE"""),0)</f>
        <v>0</v>
      </c>
      <c r="AT115" s="2">
        <f ca="1">IFERROR(__xludf.DUMMYFUNCTION("""COMPUTED_VALUE"""),0)</f>
        <v>0</v>
      </c>
      <c r="AU115" s="2">
        <f ca="1">IFERROR(__xludf.DUMMYFUNCTION("""COMPUTED_VALUE"""),0)</f>
        <v>0</v>
      </c>
    </row>
    <row r="116" spans="1:47" ht="12.5" x14ac:dyDescent="0.25">
      <c r="A116" s="2" t="str">
        <f ca="1">IFERROR(__xludf.DUMMYFUNCTION("""COMPUTED_VALUE"""),"")</f>
        <v/>
      </c>
      <c r="B116" s="2" t="str">
        <f ca="1">IFERROR(__xludf.DUMMYFUNCTION("""COMPUTED_VALUE"""),"Monaco")</f>
        <v>Monaco</v>
      </c>
      <c r="C116" s="2">
        <f ca="1">IFERROR(__xludf.DUMMYFUNCTION("""COMPUTED_VALUE"""),43.7333)</f>
        <v>43.7333</v>
      </c>
      <c r="D116" s="2">
        <f ca="1">IFERROR(__xludf.DUMMYFUNCTION("""COMPUTED_VALUE"""),7.4167)</f>
        <v>7.4166999999999996</v>
      </c>
      <c r="E116" s="2">
        <f ca="1">IFERROR(__xludf.DUMMYFUNCTION("""COMPUTED_VALUE"""),0)</f>
        <v>0</v>
      </c>
      <c r="F116" s="2">
        <f ca="1">IFERROR(__xludf.DUMMYFUNCTION("""COMPUTED_VALUE"""),0)</f>
        <v>0</v>
      </c>
      <c r="G116" s="2">
        <f ca="1">IFERROR(__xludf.DUMMYFUNCTION("""COMPUTED_VALUE"""),0)</f>
        <v>0</v>
      </c>
      <c r="H116" s="2">
        <f ca="1">IFERROR(__xludf.DUMMYFUNCTION("""COMPUTED_VALUE"""),0)</f>
        <v>0</v>
      </c>
      <c r="I116" s="2">
        <f ca="1">IFERROR(__xludf.DUMMYFUNCTION("""COMPUTED_VALUE"""),0)</f>
        <v>0</v>
      </c>
      <c r="J116" s="2">
        <f ca="1">IFERROR(__xludf.DUMMYFUNCTION("""COMPUTED_VALUE"""),0)</f>
        <v>0</v>
      </c>
      <c r="K116" s="2">
        <f ca="1">IFERROR(__xludf.DUMMYFUNCTION("""COMPUTED_VALUE"""),0)</f>
        <v>0</v>
      </c>
      <c r="L116" s="2">
        <f ca="1">IFERROR(__xludf.DUMMYFUNCTION("""COMPUTED_VALUE"""),0)</f>
        <v>0</v>
      </c>
      <c r="M116" s="2">
        <f ca="1">IFERROR(__xludf.DUMMYFUNCTION("""COMPUTED_VALUE"""),0)</f>
        <v>0</v>
      </c>
      <c r="N116" s="2">
        <f ca="1">IFERROR(__xludf.DUMMYFUNCTION("""COMPUTED_VALUE"""),0)</f>
        <v>0</v>
      </c>
      <c r="O116" s="2">
        <f ca="1">IFERROR(__xludf.DUMMYFUNCTION("""COMPUTED_VALUE"""),0)</f>
        <v>0</v>
      </c>
      <c r="P116" s="2">
        <f ca="1">IFERROR(__xludf.DUMMYFUNCTION("""COMPUTED_VALUE"""),0)</f>
        <v>0</v>
      </c>
      <c r="Q116" s="2">
        <f ca="1">IFERROR(__xludf.DUMMYFUNCTION("""COMPUTED_VALUE"""),0)</f>
        <v>0</v>
      </c>
      <c r="R116" s="2">
        <f ca="1">IFERROR(__xludf.DUMMYFUNCTION("""COMPUTED_VALUE"""),0)</f>
        <v>0</v>
      </c>
      <c r="S116" s="2">
        <f ca="1">IFERROR(__xludf.DUMMYFUNCTION("""COMPUTED_VALUE"""),0)</f>
        <v>0</v>
      </c>
      <c r="T116" s="2">
        <f ca="1">IFERROR(__xludf.DUMMYFUNCTION("""COMPUTED_VALUE"""),0)</f>
        <v>0</v>
      </c>
      <c r="U116" s="2">
        <f ca="1">IFERROR(__xludf.DUMMYFUNCTION("""COMPUTED_VALUE"""),0)</f>
        <v>0</v>
      </c>
      <c r="V116" s="2">
        <f ca="1">IFERROR(__xludf.DUMMYFUNCTION("""COMPUTED_VALUE"""),0)</f>
        <v>0</v>
      </c>
      <c r="W116" s="2">
        <f ca="1">IFERROR(__xludf.DUMMYFUNCTION("""COMPUTED_VALUE"""),0)</f>
        <v>0</v>
      </c>
      <c r="X116" s="2">
        <f ca="1">IFERROR(__xludf.DUMMYFUNCTION("""COMPUTED_VALUE"""),0)</f>
        <v>0</v>
      </c>
      <c r="Y116" s="2">
        <f ca="1">IFERROR(__xludf.DUMMYFUNCTION("""COMPUTED_VALUE"""),0)</f>
        <v>0</v>
      </c>
      <c r="Z116" s="2">
        <f ca="1">IFERROR(__xludf.DUMMYFUNCTION("""COMPUTED_VALUE"""),0)</f>
        <v>0</v>
      </c>
      <c r="AA116" s="2">
        <f ca="1">IFERROR(__xludf.DUMMYFUNCTION("""COMPUTED_VALUE"""),0)</f>
        <v>0</v>
      </c>
      <c r="AB116" s="2">
        <f ca="1">IFERROR(__xludf.DUMMYFUNCTION("""COMPUTED_VALUE"""),0)</f>
        <v>0</v>
      </c>
      <c r="AC116" s="2">
        <f ca="1">IFERROR(__xludf.DUMMYFUNCTION("""COMPUTED_VALUE"""),0)</f>
        <v>0</v>
      </c>
      <c r="AD116" s="2">
        <f ca="1">IFERROR(__xludf.DUMMYFUNCTION("""COMPUTED_VALUE"""),0)</f>
        <v>0</v>
      </c>
      <c r="AE116" s="2">
        <f ca="1">IFERROR(__xludf.DUMMYFUNCTION("""COMPUTED_VALUE"""),0)</f>
        <v>0</v>
      </c>
      <c r="AF116" s="2">
        <f ca="1">IFERROR(__xludf.DUMMYFUNCTION("""COMPUTED_VALUE"""),0)</f>
        <v>0</v>
      </c>
      <c r="AG116" s="2">
        <f ca="1">IFERROR(__xludf.DUMMYFUNCTION("""COMPUTED_VALUE"""),0)</f>
        <v>0</v>
      </c>
      <c r="AH116" s="2">
        <f ca="1">IFERROR(__xludf.DUMMYFUNCTION("""COMPUTED_VALUE"""),0)</f>
        <v>0</v>
      </c>
      <c r="AI116" s="2">
        <f ca="1">IFERROR(__xludf.DUMMYFUNCTION("""COMPUTED_VALUE"""),0)</f>
        <v>0</v>
      </c>
      <c r="AJ116" s="2">
        <f ca="1">IFERROR(__xludf.DUMMYFUNCTION("""COMPUTED_VALUE"""),0)</f>
        <v>0</v>
      </c>
      <c r="AK116" s="2">
        <f ca="1">IFERROR(__xludf.DUMMYFUNCTION("""COMPUTED_VALUE"""),0)</f>
        <v>0</v>
      </c>
      <c r="AL116" s="2">
        <f ca="1">IFERROR(__xludf.DUMMYFUNCTION("""COMPUTED_VALUE"""),0)</f>
        <v>0</v>
      </c>
      <c r="AM116" s="2">
        <f ca="1">IFERROR(__xludf.DUMMYFUNCTION("""COMPUTED_VALUE"""),0)</f>
        <v>0</v>
      </c>
      <c r="AN116" s="2">
        <f ca="1">IFERROR(__xludf.DUMMYFUNCTION("""COMPUTED_VALUE"""),0)</f>
        <v>0</v>
      </c>
      <c r="AO116" s="2">
        <f ca="1">IFERROR(__xludf.DUMMYFUNCTION("""COMPUTED_VALUE"""),0)</f>
        <v>0</v>
      </c>
      <c r="AP116" s="2">
        <f ca="1">IFERROR(__xludf.DUMMYFUNCTION("""COMPUTED_VALUE"""),0)</f>
        <v>0</v>
      </c>
      <c r="AQ116" s="2">
        <f ca="1">IFERROR(__xludf.DUMMYFUNCTION("""COMPUTED_VALUE"""),0)</f>
        <v>0</v>
      </c>
      <c r="AR116" s="2">
        <f ca="1">IFERROR(__xludf.DUMMYFUNCTION("""COMPUTED_VALUE"""),0)</f>
        <v>0</v>
      </c>
      <c r="AS116" s="2">
        <f ca="1">IFERROR(__xludf.DUMMYFUNCTION("""COMPUTED_VALUE"""),0)</f>
        <v>0</v>
      </c>
      <c r="AT116" s="2">
        <f ca="1">IFERROR(__xludf.DUMMYFUNCTION("""COMPUTED_VALUE"""),0)</f>
        <v>0</v>
      </c>
      <c r="AU116" s="2">
        <f ca="1">IFERROR(__xludf.DUMMYFUNCTION("""COMPUTED_VALUE"""),0)</f>
        <v>0</v>
      </c>
    </row>
    <row r="117" spans="1:47" ht="12.5" x14ac:dyDescent="0.25">
      <c r="A117" s="2" t="str">
        <f ca="1">IFERROR(__xludf.DUMMYFUNCTION("""COMPUTED_VALUE"""),"")</f>
        <v/>
      </c>
      <c r="B117" s="2" t="str">
        <f ca="1">IFERROR(__xludf.DUMMYFUNCTION("""COMPUTED_VALUE"""),"Qatar")</f>
        <v>Qatar</v>
      </c>
      <c r="C117" s="2">
        <f ca="1">IFERROR(__xludf.DUMMYFUNCTION("""COMPUTED_VALUE"""),25.3548)</f>
        <v>25.354800000000001</v>
      </c>
      <c r="D117" s="2">
        <f ca="1">IFERROR(__xludf.DUMMYFUNCTION("""COMPUTED_VALUE"""),51.1839)</f>
        <v>51.183900000000001</v>
      </c>
      <c r="E117" s="2">
        <f ca="1">IFERROR(__xludf.DUMMYFUNCTION("""COMPUTED_VALUE"""),0)</f>
        <v>0</v>
      </c>
      <c r="F117" s="2">
        <f ca="1">IFERROR(__xludf.DUMMYFUNCTION("""COMPUTED_VALUE"""),0)</f>
        <v>0</v>
      </c>
      <c r="G117" s="2">
        <f ca="1">IFERROR(__xludf.DUMMYFUNCTION("""COMPUTED_VALUE"""),0)</f>
        <v>0</v>
      </c>
      <c r="H117" s="2">
        <f ca="1">IFERROR(__xludf.DUMMYFUNCTION("""COMPUTED_VALUE"""),0)</f>
        <v>0</v>
      </c>
      <c r="I117" s="2">
        <f ca="1">IFERROR(__xludf.DUMMYFUNCTION("""COMPUTED_VALUE"""),0)</f>
        <v>0</v>
      </c>
      <c r="J117" s="2">
        <f ca="1">IFERROR(__xludf.DUMMYFUNCTION("""COMPUTED_VALUE"""),0)</f>
        <v>0</v>
      </c>
      <c r="K117" s="2">
        <f ca="1">IFERROR(__xludf.DUMMYFUNCTION("""COMPUTED_VALUE"""),0)</f>
        <v>0</v>
      </c>
      <c r="L117" s="2">
        <f ca="1">IFERROR(__xludf.DUMMYFUNCTION("""COMPUTED_VALUE"""),0)</f>
        <v>0</v>
      </c>
      <c r="M117" s="2">
        <f ca="1">IFERROR(__xludf.DUMMYFUNCTION("""COMPUTED_VALUE"""),0)</f>
        <v>0</v>
      </c>
      <c r="N117" s="2">
        <f ca="1">IFERROR(__xludf.DUMMYFUNCTION("""COMPUTED_VALUE"""),0)</f>
        <v>0</v>
      </c>
      <c r="O117" s="2">
        <f ca="1">IFERROR(__xludf.DUMMYFUNCTION("""COMPUTED_VALUE"""),0)</f>
        <v>0</v>
      </c>
      <c r="P117" s="2">
        <f ca="1">IFERROR(__xludf.DUMMYFUNCTION("""COMPUTED_VALUE"""),0)</f>
        <v>0</v>
      </c>
      <c r="Q117" s="2">
        <f ca="1">IFERROR(__xludf.DUMMYFUNCTION("""COMPUTED_VALUE"""),0)</f>
        <v>0</v>
      </c>
      <c r="R117" s="2">
        <f ca="1">IFERROR(__xludf.DUMMYFUNCTION("""COMPUTED_VALUE"""),0)</f>
        <v>0</v>
      </c>
      <c r="S117" s="2">
        <f ca="1">IFERROR(__xludf.DUMMYFUNCTION("""COMPUTED_VALUE"""),0)</f>
        <v>0</v>
      </c>
      <c r="T117" s="2">
        <f ca="1">IFERROR(__xludf.DUMMYFUNCTION("""COMPUTED_VALUE"""),0)</f>
        <v>0</v>
      </c>
      <c r="U117" s="2">
        <f ca="1">IFERROR(__xludf.DUMMYFUNCTION("""COMPUTED_VALUE"""),0)</f>
        <v>0</v>
      </c>
      <c r="V117" s="2">
        <f ca="1">IFERROR(__xludf.DUMMYFUNCTION("""COMPUTED_VALUE"""),0)</f>
        <v>0</v>
      </c>
      <c r="W117" s="2">
        <f ca="1">IFERROR(__xludf.DUMMYFUNCTION("""COMPUTED_VALUE"""),0)</f>
        <v>0</v>
      </c>
      <c r="X117" s="2">
        <f ca="1">IFERROR(__xludf.DUMMYFUNCTION("""COMPUTED_VALUE"""),0)</f>
        <v>0</v>
      </c>
      <c r="Y117" s="2">
        <f ca="1">IFERROR(__xludf.DUMMYFUNCTION("""COMPUTED_VALUE"""),0)</f>
        <v>0</v>
      </c>
      <c r="Z117" s="2">
        <f ca="1">IFERROR(__xludf.DUMMYFUNCTION("""COMPUTED_VALUE"""),0)</f>
        <v>0</v>
      </c>
      <c r="AA117" s="2">
        <f ca="1">IFERROR(__xludf.DUMMYFUNCTION("""COMPUTED_VALUE"""),0)</f>
        <v>0</v>
      </c>
      <c r="AB117" s="2">
        <f ca="1">IFERROR(__xludf.DUMMYFUNCTION("""COMPUTED_VALUE"""),0)</f>
        <v>0</v>
      </c>
      <c r="AC117" s="2">
        <f ca="1">IFERROR(__xludf.DUMMYFUNCTION("""COMPUTED_VALUE"""),0)</f>
        <v>0</v>
      </c>
      <c r="AD117" s="2">
        <f ca="1">IFERROR(__xludf.DUMMYFUNCTION("""COMPUTED_VALUE"""),0)</f>
        <v>0</v>
      </c>
      <c r="AE117" s="2">
        <f ca="1">IFERROR(__xludf.DUMMYFUNCTION("""COMPUTED_VALUE"""),0)</f>
        <v>0</v>
      </c>
      <c r="AF117" s="2">
        <f ca="1">IFERROR(__xludf.DUMMYFUNCTION("""COMPUTED_VALUE"""),0)</f>
        <v>0</v>
      </c>
      <c r="AG117" s="2">
        <f ca="1">IFERROR(__xludf.DUMMYFUNCTION("""COMPUTED_VALUE"""),0)</f>
        <v>0</v>
      </c>
      <c r="AH117" s="2">
        <f ca="1">IFERROR(__xludf.DUMMYFUNCTION("""COMPUTED_VALUE"""),0)</f>
        <v>0</v>
      </c>
      <c r="AI117" s="2">
        <f ca="1">IFERROR(__xludf.DUMMYFUNCTION("""COMPUTED_VALUE"""),0)</f>
        <v>0</v>
      </c>
      <c r="AJ117" s="2">
        <f ca="1">IFERROR(__xludf.DUMMYFUNCTION("""COMPUTED_VALUE"""),0)</f>
        <v>0</v>
      </c>
      <c r="AK117" s="2">
        <f ca="1">IFERROR(__xludf.DUMMYFUNCTION("""COMPUTED_VALUE"""),0)</f>
        <v>0</v>
      </c>
      <c r="AL117" s="2">
        <f ca="1">IFERROR(__xludf.DUMMYFUNCTION("""COMPUTED_VALUE"""),0)</f>
        <v>0</v>
      </c>
      <c r="AM117" s="2">
        <f ca="1">IFERROR(__xludf.DUMMYFUNCTION("""COMPUTED_VALUE"""),0)</f>
        <v>0</v>
      </c>
      <c r="AN117" s="2">
        <f ca="1">IFERROR(__xludf.DUMMYFUNCTION("""COMPUTED_VALUE"""),0)</f>
        <v>0</v>
      </c>
      <c r="AO117" s="2">
        <f ca="1">IFERROR(__xludf.DUMMYFUNCTION("""COMPUTED_VALUE"""),0)</f>
        <v>0</v>
      </c>
      <c r="AP117" s="2">
        <f ca="1">IFERROR(__xludf.DUMMYFUNCTION("""COMPUTED_VALUE"""),0)</f>
        <v>0</v>
      </c>
      <c r="AQ117" s="2">
        <f ca="1">IFERROR(__xludf.DUMMYFUNCTION("""COMPUTED_VALUE"""),0)</f>
        <v>0</v>
      </c>
      <c r="AR117" s="2">
        <f ca="1">IFERROR(__xludf.DUMMYFUNCTION("""COMPUTED_VALUE"""),0)</f>
        <v>0</v>
      </c>
      <c r="AS117" s="2">
        <f ca="1">IFERROR(__xludf.DUMMYFUNCTION("""COMPUTED_VALUE"""),0)</f>
        <v>0</v>
      </c>
      <c r="AT117" s="2">
        <f ca="1">IFERROR(__xludf.DUMMYFUNCTION("""COMPUTED_VALUE"""),0)</f>
        <v>0</v>
      </c>
      <c r="AU117" s="2">
        <f ca="1">IFERROR(__xludf.DUMMYFUNCTION("""COMPUTED_VALUE"""),0)</f>
        <v>0</v>
      </c>
    </row>
    <row r="118" spans="1:47" ht="12.5" x14ac:dyDescent="0.25">
      <c r="A118" s="2" t="str">
        <f ca="1">IFERROR(__xludf.DUMMYFUNCTION("""COMPUTED_VALUE"""),"Snohomish County, WA")</f>
        <v>Snohomish County, WA</v>
      </c>
      <c r="B118" s="2" t="str">
        <f ca="1">IFERROR(__xludf.DUMMYFUNCTION("""COMPUTED_VALUE"""),"US")</f>
        <v>US</v>
      </c>
      <c r="C118" s="2">
        <f ca="1">IFERROR(__xludf.DUMMYFUNCTION("""COMPUTED_VALUE"""),48.033)</f>
        <v>48.033000000000001</v>
      </c>
      <c r="D118" s="2">
        <f ca="1">IFERROR(__xludf.DUMMYFUNCTION("""COMPUTED_VALUE"""),-121.8339)</f>
        <v>-121.8339</v>
      </c>
      <c r="E118" s="2">
        <f ca="1">IFERROR(__xludf.DUMMYFUNCTION("""COMPUTED_VALUE"""),0)</f>
        <v>0</v>
      </c>
      <c r="F118" s="2">
        <f ca="1">IFERROR(__xludf.DUMMYFUNCTION("""COMPUTED_VALUE"""),0)</f>
        <v>0</v>
      </c>
      <c r="G118" s="2">
        <f ca="1">IFERROR(__xludf.DUMMYFUNCTION("""COMPUTED_VALUE"""),0)</f>
        <v>0</v>
      </c>
      <c r="H118" s="2">
        <f ca="1">IFERROR(__xludf.DUMMYFUNCTION("""COMPUTED_VALUE"""),0)</f>
        <v>0</v>
      </c>
      <c r="I118" s="2">
        <f ca="1">IFERROR(__xludf.DUMMYFUNCTION("""COMPUTED_VALUE"""),0)</f>
        <v>0</v>
      </c>
      <c r="J118" s="2">
        <f ca="1">IFERROR(__xludf.DUMMYFUNCTION("""COMPUTED_VALUE"""),0)</f>
        <v>0</v>
      </c>
      <c r="K118" s="2">
        <f ca="1">IFERROR(__xludf.DUMMYFUNCTION("""COMPUTED_VALUE"""),0)</f>
        <v>0</v>
      </c>
      <c r="L118" s="2">
        <f ca="1">IFERROR(__xludf.DUMMYFUNCTION("""COMPUTED_VALUE"""),0)</f>
        <v>0</v>
      </c>
      <c r="M118" s="2">
        <f ca="1">IFERROR(__xludf.DUMMYFUNCTION("""COMPUTED_VALUE"""),0)</f>
        <v>0</v>
      </c>
      <c r="N118" s="2">
        <f ca="1">IFERROR(__xludf.DUMMYFUNCTION("""COMPUTED_VALUE"""),0)</f>
        <v>0</v>
      </c>
      <c r="O118" s="2">
        <f ca="1">IFERROR(__xludf.DUMMYFUNCTION("""COMPUTED_VALUE"""),0)</f>
        <v>0</v>
      </c>
      <c r="P118" s="2">
        <f ca="1">IFERROR(__xludf.DUMMYFUNCTION("""COMPUTED_VALUE"""),0)</f>
        <v>0</v>
      </c>
      <c r="Q118" s="2">
        <f ca="1">IFERROR(__xludf.DUMMYFUNCTION("""COMPUTED_VALUE"""),0)</f>
        <v>0</v>
      </c>
      <c r="R118" s="2">
        <f ca="1">IFERROR(__xludf.DUMMYFUNCTION("""COMPUTED_VALUE"""),0)</f>
        <v>0</v>
      </c>
      <c r="S118" s="2">
        <f ca="1">IFERROR(__xludf.DUMMYFUNCTION("""COMPUTED_VALUE"""),0)</f>
        <v>0</v>
      </c>
      <c r="T118" s="2">
        <f ca="1">IFERROR(__xludf.DUMMYFUNCTION("""COMPUTED_VALUE"""),0)</f>
        <v>0</v>
      </c>
      <c r="U118" s="2">
        <f ca="1">IFERROR(__xludf.DUMMYFUNCTION("""COMPUTED_VALUE"""),0)</f>
        <v>0</v>
      </c>
      <c r="V118" s="2">
        <f ca="1">IFERROR(__xludf.DUMMYFUNCTION("""COMPUTED_VALUE"""),0)</f>
        <v>0</v>
      </c>
      <c r="W118" s="2">
        <f ca="1">IFERROR(__xludf.DUMMYFUNCTION("""COMPUTED_VALUE"""),0)</f>
        <v>0</v>
      </c>
      <c r="X118" s="2">
        <f ca="1">IFERROR(__xludf.DUMMYFUNCTION("""COMPUTED_VALUE"""),0)</f>
        <v>0</v>
      </c>
      <c r="Y118" s="2">
        <f ca="1">IFERROR(__xludf.DUMMYFUNCTION("""COMPUTED_VALUE"""),0)</f>
        <v>0</v>
      </c>
      <c r="Z118" s="2">
        <f ca="1">IFERROR(__xludf.DUMMYFUNCTION("""COMPUTED_VALUE"""),0)</f>
        <v>0</v>
      </c>
      <c r="AA118" s="2">
        <f ca="1">IFERROR(__xludf.DUMMYFUNCTION("""COMPUTED_VALUE"""),0)</f>
        <v>0</v>
      </c>
      <c r="AB118" s="2">
        <f ca="1">IFERROR(__xludf.DUMMYFUNCTION("""COMPUTED_VALUE"""),0)</f>
        <v>0</v>
      </c>
      <c r="AC118" s="2">
        <f ca="1">IFERROR(__xludf.DUMMYFUNCTION("""COMPUTED_VALUE"""),0)</f>
        <v>0</v>
      </c>
      <c r="AD118" s="2">
        <f ca="1">IFERROR(__xludf.DUMMYFUNCTION("""COMPUTED_VALUE"""),0)</f>
        <v>0</v>
      </c>
      <c r="AE118" s="2">
        <f ca="1">IFERROR(__xludf.DUMMYFUNCTION("""COMPUTED_VALUE"""),0)</f>
        <v>0</v>
      </c>
      <c r="AF118" s="2">
        <f ca="1">IFERROR(__xludf.DUMMYFUNCTION("""COMPUTED_VALUE"""),0)</f>
        <v>0</v>
      </c>
      <c r="AG118" s="2">
        <f ca="1">IFERROR(__xludf.DUMMYFUNCTION("""COMPUTED_VALUE"""),0)</f>
        <v>0</v>
      </c>
      <c r="AH118" s="2">
        <f ca="1">IFERROR(__xludf.DUMMYFUNCTION("""COMPUTED_VALUE"""),0)</f>
        <v>0</v>
      </c>
      <c r="AI118" s="2">
        <f ca="1">IFERROR(__xludf.DUMMYFUNCTION("""COMPUTED_VALUE"""),0)</f>
        <v>0</v>
      </c>
      <c r="AJ118" s="2">
        <f ca="1">IFERROR(__xludf.DUMMYFUNCTION("""COMPUTED_VALUE"""),0)</f>
        <v>0</v>
      </c>
      <c r="AK118" s="2">
        <f ca="1">IFERROR(__xludf.DUMMYFUNCTION("""COMPUTED_VALUE"""),0)</f>
        <v>0</v>
      </c>
      <c r="AL118" s="2">
        <f ca="1">IFERROR(__xludf.DUMMYFUNCTION("""COMPUTED_VALUE"""),0)</f>
        <v>0</v>
      </c>
      <c r="AM118" s="2">
        <f ca="1">IFERROR(__xludf.DUMMYFUNCTION("""COMPUTED_VALUE"""),0)</f>
        <v>0</v>
      </c>
      <c r="AN118" s="2">
        <f ca="1">IFERROR(__xludf.DUMMYFUNCTION("""COMPUTED_VALUE"""),0)</f>
        <v>0</v>
      </c>
      <c r="AO118" s="2">
        <f ca="1">IFERROR(__xludf.DUMMYFUNCTION("""COMPUTED_VALUE"""),0)</f>
        <v>0</v>
      </c>
      <c r="AP118" s="2">
        <f ca="1">IFERROR(__xludf.DUMMYFUNCTION("""COMPUTED_VALUE"""),0)</f>
        <v>0</v>
      </c>
      <c r="AQ118" s="2">
        <f ca="1">IFERROR(__xludf.DUMMYFUNCTION("""COMPUTED_VALUE"""),0)</f>
        <v>0</v>
      </c>
      <c r="AR118" s="2">
        <f ca="1">IFERROR(__xludf.DUMMYFUNCTION("""COMPUTED_VALUE"""),0)</f>
        <v>0</v>
      </c>
      <c r="AS118" s="2">
        <f ca="1">IFERROR(__xludf.DUMMYFUNCTION("""COMPUTED_VALUE"""),0)</f>
        <v>0</v>
      </c>
      <c r="AT118" s="2">
        <f ca="1">IFERROR(__xludf.DUMMYFUNCTION("""COMPUTED_VALUE"""),0)</f>
        <v>0</v>
      </c>
      <c r="AU118" s="2">
        <f ca="1">IFERROR(__xludf.DUMMYFUNCTION("""COMPUTED_VALUE"""),0)</f>
        <v>0</v>
      </c>
    </row>
    <row r="119" spans="1:47" ht="12.5" x14ac:dyDescent="0.25">
      <c r="A119" s="2" t="str">
        <f ca="1">IFERROR(__xludf.DUMMYFUNCTION("""COMPUTED_VALUE"""),"")</f>
        <v/>
      </c>
      <c r="B119" s="2" t="str">
        <f ca="1">IFERROR(__xludf.DUMMYFUNCTION("""COMPUTED_VALUE"""),"Ecuador")</f>
        <v>Ecuador</v>
      </c>
      <c r="C119" s="2">
        <f ca="1">IFERROR(__xludf.DUMMYFUNCTION("""COMPUTED_VALUE"""),-1.8312)</f>
        <v>-1.8311999999999999</v>
      </c>
      <c r="D119" s="2">
        <f ca="1">IFERROR(__xludf.DUMMYFUNCTION("""COMPUTED_VALUE"""),-78.1834)</f>
        <v>-78.183400000000006</v>
      </c>
      <c r="E119" s="2">
        <f ca="1">IFERROR(__xludf.DUMMYFUNCTION("""COMPUTED_VALUE"""),0)</f>
        <v>0</v>
      </c>
      <c r="F119" s="2">
        <f ca="1">IFERROR(__xludf.DUMMYFUNCTION("""COMPUTED_VALUE"""),0)</f>
        <v>0</v>
      </c>
      <c r="G119" s="2">
        <f ca="1">IFERROR(__xludf.DUMMYFUNCTION("""COMPUTED_VALUE"""),0)</f>
        <v>0</v>
      </c>
      <c r="H119" s="2">
        <f ca="1">IFERROR(__xludf.DUMMYFUNCTION("""COMPUTED_VALUE"""),0)</f>
        <v>0</v>
      </c>
      <c r="I119" s="2">
        <f ca="1">IFERROR(__xludf.DUMMYFUNCTION("""COMPUTED_VALUE"""),0)</f>
        <v>0</v>
      </c>
      <c r="J119" s="2">
        <f ca="1">IFERROR(__xludf.DUMMYFUNCTION("""COMPUTED_VALUE"""),0)</f>
        <v>0</v>
      </c>
      <c r="K119" s="2">
        <f ca="1">IFERROR(__xludf.DUMMYFUNCTION("""COMPUTED_VALUE"""),0)</f>
        <v>0</v>
      </c>
      <c r="L119" s="2">
        <f ca="1">IFERROR(__xludf.DUMMYFUNCTION("""COMPUTED_VALUE"""),0)</f>
        <v>0</v>
      </c>
      <c r="M119" s="2">
        <f ca="1">IFERROR(__xludf.DUMMYFUNCTION("""COMPUTED_VALUE"""),0)</f>
        <v>0</v>
      </c>
      <c r="N119" s="2">
        <f ca="1">IFERROR(__xludf.DUMMYFUNCTION("""COMPUTED_VALUE"""),0)</f>
        <v>0</v>
      </c>
      <c r="O119" s="2">
        <f ca="1">IFERROR(__xludf.DUMMYFUNCTION("""COMPUTED_VALUE"""),0)</f>
        <v>0</v>
      </c>
      <c r="P119" s="2">
        <f ca="1">IFERROR(__xludf.DUMMYFUNCTION("""COMPUTED_VALUE"""),0)</f>
        <v>0</v>
      </c>
      <c r="Q119" s="2">
        <f ca="1">IFERROR(__xludf.DUMMYFUNCTION("""COMPUTED_VALUE"""),0)</f>
        <v>0</v>
      </c>
      <c r="R119" s="2">
        <f ca="1">IFERROR(__xludf.DUMMYFUNCTION("""COMPUTED_VALUE"""),0)</f>
        <v>0</v>
      </c>
      <c r="S119" s="2">
        <f ca="1">IFERROR(__xludf.DUMMYFUNCTION("""COMPUTED_VALUE"""),0)</f>
        <v>0</v>
      </c>
      <c r="T119" s="2">
        <f ca="1">IFERROR(__xludf.DUMMYFUNCTION("""COMPUTED_VALUE"""),0)</f>
        <v>0</v>
      </c>
      <c r="U119" s="2">
        <f ca="1">IFERROR(__xludf.DUMMYFUNCTION("""COMPUTED_VALUE"""),0)</f>
        <v>0</v>
      </c>
      <c r="V119" s="2">
        <f ca="1">IFERROR(__xludf.DUMMYFUNCTION("""COMPUTED_VALUE"""),0)</f>
        <v>0</v>
      </c>
      <c r="W119" s="2">
        <f ca="1">IFERROR(__xludf.DUMMYFUNCTION("""COMPUTED_VALUE"""),0)</f>
        <v>0</v>
      </c>
      <c r="X119" s="2">
        <f ca="1">IFERROR(__xludf.DUMMYFUNCTION("""COMPUTED_VALUE"""),0)</f>
        <v>0</v>
      </c>
      <c r="Y119" s="2">
        <f ca="1">IFERROR(__xludf.DUMMYFUNCTION("""COMPUTED_VALUE"""),0)</f>
        <v>0</v>
      </c>
      <c r="Z119" s="2">
        <f ca="1">IFERROR(__xludf.DUMMYFUNCTION("""COMPUTED_VALUE"""),0)</f>
        <v>0</v>
      </c>
      <c r="AA119" s="2">
        <f ca="1">IFERROR(__xludf.DUMMYFUNCTION("""COMPUTED_VALUE"""),0)</f>
        <v>0</v>
      </c>
      <c r="AB119" s="2">
        <f ca="1">IFERROR(__xludf.DUMMYFUNCTION("""COMPUTED_VALUE"""),0)</f>
        <v>0</v>
      </c>
      <c r="AC119" s="2">
        <f ca="1">IFERROR(__xludf.DUMMYFUNCTION("""COMPUTED_VALUE"""),0)</f>
        <v>0</v>
      </c>
      <c r="AD119" s="2">
        <f ca="1">IFERROR(__xludf.DUMMYFUNCTION("""COMPUTED_VALUE"""),0)</f>
        <v>0</v>
      </c>
      <c r="AE119" s="2">
        <f ca="1">IFERROR(__xludf.DUMMYFUNCTION("""COMPUTED_VALUE"""),0)</f>
        <v>0</v>
      </c>
      <c r="AF119" s="2">
        <f ca="1">IFERROR(__xludf.DUMMYFUNCTION("""COMPUTED_VALUE"""),0)</f>
        <v>0</v>
      </c>
      <c r="AG119" s="2">
        <f ca="1">IFERROR(__xludf.DUMMYFUNCTION("""COMPUTED_VALUE"""),0)</f>
        <v>0</v>
      </c>
      <c r="AH119" s="2">
        <f ca="1">IFERROR(__xludf.DUMMYFUNCTION("""COMPUTED_VALUE"""),0)</f>
        <v>0</v>
      </c>
      <c r="AI119" s="2">
        <f ca="1">IFERROR(__xludf.DUMMYFUNCTION("""COMPUTED_VALUE"""),0)</f>
        <v>0</v>
      </c>
      <c r="AJ119" s="2">
        <f ca="1">IFERROR(__xludf.DUMMYFUNCTION("""COMPUTED_VALUE"""),0)</f>
        <v>0</v>
      </c>
      <c r="AK119" s="2">
        <f ca="1">IFERROR(__xludf.DUMMYFUNCTION("""COMPUTED_VALUE"""),0)</f>
        <v>0</v>
      </c>
      <c r="AL119" s="2">
        <f ca="1">IFERROR(__xludf.DUMMYFUNCTION("""COMPUTED_VALUE"""),0)</f>
        <v>0</v>
      </c>
      <c r="AM119" s="2">
        <f ca="1">IFERROR(__xludf.DUMMYFUNCTION("""COMPUTED_VALUE"""),0)</f>
        <v>0</v>
      </c>
      <c r="AN119" s="2">
        <f ca="1">IFERROR(__xludf.DUMMYFUNCTION("""COMPUTED_VALUE"""),0)</f>
        <v>0</v>
      </c>
      <c r="AO119" s="2">
        <f ca="1">IFERROR(__xludf.DUMMYFUNCTION("""COMPUTED_VALUE"""),0)</f>
        <v>0</v>
      </c>
      <c r="AP119" s="2">
        <f ca="1">IFERROR(__xludf.DUMMYFUNCTION("""COMPUTED_VALUE"""),0)</f>
        <v>0</v>
      </c>
      <c r="AQ119" s="2">
        <f ca="1">IFERROR(__xludf.DUMMYFUNCTION("""COMPUTED_VALUE"""),0)</f>
        <v>0</v>
      </c>
      <c r="AR119" s="2">
        <f ca="1">IFERROR(__xludf.DUMMYFUNCTION("""COMPUTED_VALUE"""),0)</f>
        <v>0</v>
      </c>
      <c r="AS119" s="2">
        <f ca="1">IFERROR(__xludf.DUMMYFUNCTION("""COMPUTED_VALUE"""),0)</f>
        <v>0</v>
      </c>
      <c r="AT119" s="2">
        <f ca="1">IFERROR(__xludf.DUMMYFUNCTION("""COMPUTED_VALUE"""),0)</f>
        <v>0</v>
      </c>
      <c r="AU119" s="2">
        <f ca="1">IFERROR(__xludf.DUMMYFUNCTION("""COMPUTED_VALUE"""),0)</f>
        <v>0</v>
      </c>
    </row>
    <row r="120" spans="1:47" ht="12.5" x14ac:dyDescent="0.25">
      <c r="A120" s="2" t="str">
        <f ca="1">IFERROR(__xludf.DUMMYFUNCTION("""COMPUTED_VALUE"""),"")</f>
        <v/>
      </c>
      <c r="B120" s="2" t="str">
        <f ca="1">IFERROR(__xludf.DUMMYFUNCTION("""COMPUTED_VALUE"""),"Azerbaijan")</f>
        <v>Azerbaijan</v>
      </c>
      <c r="C120" s="2">
        <f ca="1">IFERROR(__xludf.DUMMYFUNCTION("""COMPUTED_VALUE"""),40.1431)</f>
        <v>40.143099999999997</v>
      </c>
      <c r="D120" s="2">
        <f ca="1">IFERROR(__xludf.DUMMYFUNCTION("""COMPUTED_VALUE"""),47.5769)</f>
        <v>47.576900000000002</v>
      </c>
      <c r="E120" s="2">
        <f ca="1">IFERROR(__xludf.DUMMYFUNCTION("""COMPUTED_VALUE"""),0)</f>
        <v>0</v>
      </c>
      <c r="F120" s="2">
        <f ca="1">IFERROR(__xludf.DUMMYFUNCTION("""COMPUTED_VALUE"""),0)</f>
        <v>0</v>
      </c>
      <c r="G120" s="2">
        <f ca="1">IFERROR(__xludf.DUMMYFUNCTION("""COMPUTED_VALUE"""),0)</f>
        <v>0</v>
      </c>
      <c r="H120" s="2">
        <f ca="1">IFERROR(__xludf.DUMMYFUNCTION("""COMPUTED_VALUE"""),0)</f>
        <v>0</v>
      </c>
      <c r="I120" s="2">
        <f ca="1">IFERROR(__xludf.DUMMYFUNCTION("""COMPUTED_VALUE"""),0)</f>
        <v>0</v>
      </c>
      <c r="J120" s="2">
        <f ca="1">IFERROR(__xludf.DUMMYFUNCTION("""COMPUTED_VALUE"""),0)</f>
        <v>0</v>
      </c>
      <c r="K120" s="2">
        <f ca="1">IFERROR(__xludf.DUMMYFUNCTION("""COMPUTED_VALUE"""),0)</f>
        <v>0</v>
      </c>
      <c r="L120" s="2">
        <f ca="1">IFERROR(__xludf.DUMMYFUNCTION("""COMPUTED_VALUE"""),0)</f>
        <v>0</v>
      </c>
      <c r="M120" s="2">
        <f ca="1">IFERROR(__xludf.DUMMYFUNCTION("""COMPUTED_VALUE"""),0)</f>
        <v>0</v>
      </c>
      <c r="N120" s="2">
        <f ca="1">IFERROR(__xludf.DUMMYFUNCTION("""COMPUTED_VALUE"""),0)</f>
        <v>0</v>
      </c>
      <c r="O120" s="2">
        <f ca="1">IFERROR(__xludf.DUMMYFUNCTION("""COMPUTED_VALUE"""),0)</f>
        <v>0</v>
      </c>
      <c r="P120" s="2">
        <f ca="1">IFERROR(__xludf.DUMMYFUNCTION("""COMPUTED_VALUE"""),0)</f>
        <v>0</v>
      </c>
      <c r="Q120" s="2">
        <f ca="1">IFERROR(__xludf.DUMMYFUNCTION("""COMPUTED_VALUE"""),0)</f>
        <v>0</v>
      </c>
      <c r="R120" s="2">
        <f ca="1">IFERROR(__xludf.DUMMYFUNCTION("""COMPUTED_VALUE"""),0)</f>
        <v>0</v>
      </c>
      <c r="S120" s="2">
        <f ca="1">IFERROR(__xludf.DUMMYFUNCTION("""COMPUTED_VALUE"""),0)</f>
        <v>0</v>
      </c>
      <c r="T120" s="2">
        <f ca="1">IFERROR(__xludf.DUMMYFUNCTION("""COMPUTED_VALUE"""),0)</f>
        <v>0</v>
      </c>
      <c r="U120" s="2">
        <f ca="1">IFERROR(__xludf.DUMMYFUNCTION("""COMPUTED_VALUE"""),0)</f>
        <v>0</v>
      </c>
      <c r="V120" s="2">
        <f ca="1">IFERROR(__xludf.DUMMYFUNCTION("""COMPUTED_VALUE"""),0)</f>
        <v>0</v>
      </c>
      <c r="W120" s="2">
        <f ca="1">IFERROR(__xludf.DUMMYFUNCTION("""COMPUTED_VALUE"""),0)</f>
        <v>0</v>
      </c>
      <c r="X120" s="2">
        <f ca="1">IFERROR(__xludf.DUMMYFUNCTION("""COMPUTED_VALUE"""),0)</f>
        <v>0</v>
      </c>
      <c r="Y120" s="2">
        <f ca="1">IFERROR(__xludf.DUMMYFUNCTION("""COMPUTED_VALUE"""),0)</f>
        <v>0</v>
      </c>
      <c r="Z120" s="2">
        <f ca="1">IFERROR(__xludf.DUMMYFUNCTION("""COMPUTED_VALUE"""),0)</f>
        <v>0</v>
      </c>
      <c r="AA120" s="2">
        <f ca="1">IFERROR(__xludf.DUMMYFUNCTION("""COMPUTED_VALUE"""),0)</f>
        <v>0</v>
      </c>
      <c r="AB120" s="2">
        <f ca="1">IFERROR(__xludf.DUMMYFUNCTION("""COMPUTED_VALUE"""),0)</f>
        <v>0</v>
      </c>
      <c r="AC120" s="2">
        <f ca="1">IFERROR(__xludf.DUMMYFUNCTION("""COMPUTED_VALUE"""),0)</f>
        <v>0</v>
      </c>
      <c r="AD120" s="2">
        <f ca="1">IFERROR(__xludf.DUMMYFUNCTION("""COMPUTED_VALUE"""),0)</f>
        <v>0</v>
      </c>
      <c r="AE120" s="2">
        <f ca="1">IFERROR(__xludf.DUMMYFUNCTION("""COMPUTED_VALUE"""),0)</f>
        <v>0</v>
      </c>
      <c r="AF120" s="2">
        <f ca="1">IFERROR(__xludf.DUMMYFUNCTION("""COMPUTED_VALUE"""),0)</f>
        <v>0</v>
      </c>
      <c r="AG120" s="2">
        <f ca="1">IFERROR(__xludf.DUMMYFUNCTION("""COMPUTED_VALUE"""),0)</f>
        <v>0</v>
      </c>
      <c r="AH120" s="2">
        <f ca="1">IFERROR(__xludf.DUMMYFUNCTION("""COMPUTED_VALUE"""),0)</f>
        <v>0</v>
      </c>
      <c r="AI120" s="2">
        <f ca="1">IFERROR(__xludf.DUMMYFUNCTION("""COMPUTED_VALUE"""),0)</f>
        <v>0</v>
      </c>
      <c r="AJ120" s="2">
        <f ca="1">IFERROR(__xludf.DUMMYFUNCTION("""COMPUTED_VALUE"""),0)</f>
        <v>0</v>
      </c>
      <c r="AK120" s="2">
        <f ca="1">IFERROR(__xludf.DUMMYFUNCTION("""COMPUTED_VALUE"""),0)</f>
        <v>0</v>
      </c>
      <c r="AL120" s="2">
        <f ca="1">IFERROR(__xludf.DUMMYFUNCTION("""COMPUTED_VALUE"""),0)</f>
        <v>0</v>
      </c>
      <c r="AM120" s="2">
        <f ca="1">IFERROR(__xludf.DUMMYFUNCTION("""COMPUTED_VALUE"""),0)</f>
        <v>0</v>
      </c>
      <c r="AN120" s="2">
        <f ca="1">IFERROR(__xludf.DUMMYFUNCTION("""COMPUTED_VALUE"""),0)</f>
        <v>0</v>
      </c>
      <c r="AO120" s="2">
        <f ca="1">IFERROR(__xludf.DUMMYFUNCTION("""COMPUTED_VALUE"""),0)</f>
        <v>0</v>
      </c>
      <c r="AP120" s="2">
        <f ca="1">IFERROR(__xludf.DUMMYFUNCTION("""COMPUTED_VALUE"""),0)</f>
        <v>0</v>
      </c>
      <c r="AQ120" s="2">
        <f ca="1">IFERROR(__xludf.DUMMYFUNCTION("""COMPUTED_VALUE"""),0)</f>
        <v>0</v>
      </c>
      <c r="AR120" s="2">
        <f ca="1">IFERROR(__xludf.DUMMYFUNCTION("""COMPUTED_VALUE"""),0)</f>
        <v>0</v>
      </c>
      <c r="AS120" s="2">
        <f ca="1">IFERROR(__xludf.DUMMYFUNCTION("""COMPUTED_VALUE"""),0)</f>
        <v>0</v>
      </c>
      <c r="AT120" s="2">
        <f ca="1">IFERROR(__xludf.DUMMYFUNCTION("""COMPUTED_VALUE"""),0)</f>
        <v>0</v>
      </c>
      <c r="AU120" s="2">
        <f ca="1">IFERROR(__xludf.DUMMYFUNCTION("""COMPUTED_VALUE"""),0)</f>
        <v>0</v>
      </c>
    </row>
    <row r="121" spans="1:47" ht="12.5" x14ac:dyDescent="0.25">
      <c r="A121" s="2" t="str">
        <f ca="1">IFERROR(__xludf.DUMMYFUNCTION("""COMPUTED_VALUE"""),"")</f>
        <v/>
      </c>
      <c r="B121" s="2" t="str">
        <f ca="1">IFERROR(__xludf.DUMMYFUNCTION("""COMPUTED_VALUE"""),"Czech Republic")</f>
        <v>Czech Republic</v>
      </c>
      <c r="C121" s="2">
        <f ca="1">IFERROR(__xludf.DUMMYFUNCTION("""COMPUTED_VALUE"""),49.8175)</f>
        <v>49.817500000000003</v>
      </c>
      <c r="D121" s="2">
        <f ca="1">IFERROR(__xludf.DUMMYFUNCTION("""COMPUTED_VALUE"""),15.473)</f>
        <v>15.473000000000001</v>
      </c>
      <c r="E121" s="2">
        <f ca="1">IFERROR(__xludf.DUMMYFUNCTION("""COMPUTED_VALUE"""),0)</f>
        <v>0</v>
      </c>
      <c r="F121" s="2">
        <f ca="1">IFERROR(__xludf.DUMMYFUNCTION("""COMPUTED_VALUE"""),0)</f>
        <v>0</v>
      </c>
      <c r="G121" s="2">
        <f ca="1">IFERROR(__xludf.DUMMYFUNCTION("""COMPUTED_VALUE"""),0)</f>
        <v>0</v>
      </c>
      <c r="H121" s="2">
        <f ca="1">IFERROR(__xludf.DUMMYFUNCTION("""COMPUTED_VALUE"""),0)</f>
        <v>0</v>
      </c>
      <c r="I121" s="2">
        <f ca="1">IFERROR(__xludf.DUMMYFUNCTION("""COMPUTED_VALUE"""),0)</f>
        <v>0</v>
      </c>
      <c r="J121" s="2">
        <f ca="1">IFERROR(__xludf.DUMMYFUNCTION("""COMPUTED_VALUE"""),0)</f>
        <v>0</v>
      </c>
      <c r="K121" s="2">
        <f ca="1">IFERROR(__xludf.DUMMYFUNCTION("""COMPUTED_VALUE"""),0)</f>
        <v>0</v>
      </c>
      <c r="L121" s="2">
        <f ca="1">IFERROR(__xludf.DUMMYFUNCTION("""COMPUTED_VALUE"""),0)</f>
        <v>0</v>
      </c>
      <c r="M121" s="2">
        <f ca="1">IFERROR(__xludf.DUMMYFUNCTION("""COMPUTED_VALUE"""),0)</f>
        <v>0</v>
      </c>
      <c r="N121" s="2">
        <f ca="1">IFERROR(__xludf.DUMMYFUNCTION("""COMPUTED_VALUE"""),0)</f>
        <v>0</v>
      </c>
      <c r="O121" s="2">
        <f ca="1">IFERROR(__xludf.DUMMYFUNCTION("""COMPUTED_VALUE"""),0)</f>
        <v>0</v>
      </c>
      <c r="P121" s="2">
        <f ca="1">IFERROR(__xludf.DUMMYFUNCTION("""COMPUTED_VALUE"""),0)</f>
        <v>0</v>
      </c>
      <c r="Q121" s="2">
        <f ca="1">IFERROR(__xludf.DUMMYFUNCTION("""COMPUTED_VALUE"""),0)</f>
        <v>0</v>
      </c>
      <c r="R121" s="2">
        <f ca="1">IFERROR(__xludf.DUMMYFUNCTION("""COMPUTED_VALUE"""),0)</f>
        <v>0</v>
      </c>
      <c r="S121" s="2">
        <f ca="1">IFERROR(__xludf.DUMMYFUNCTION("""COMPUTED_VALUE"""),0)</f>
        <v>0</v>
      </c>
      <c r="T121" s="2">
        <f ca="1">IFERROR(__xludf.DUMMYFUNCTION("""COMPUTED_VALUE"""),0)</f>
        <v>0</v>
      </c>
      <c r="U121" s="2">
        <f ca="1">IFERROR(__xludf.DUMMYFUNCTION("""COMPUTED_VALUE"""),0)</f>
        <v>0</v>
      </c>
      <c r="V121" s="2">
        <f ca="1">IFERROR(__xludf.DUMMYFUNCTION("""COMPUTED_VALUE"""),0)</f>
        <v>0</v>
      </c>
      <c r="W121" s="2">
        <f ca="1">IFERROR(__xludf.DUMMYFUNCTION("""COMPUTED_VALUE"""),0)</f>
        <v>0</v>
      </c>
      <c r="X121" s="2">
        <f ca="1">IFERROR(__xludf.DUMMYFUNCTION("""COMPUTED_VALUE"""),0)</f>
        <v>0</v>
      </c>
      <c r="Y121" s="2">
        <f ca="1">IFERROR(__xludf.DUMMYFUNCTION("""COMPUTED_VALUE"""),0)</f>
        <v>0</v>
      </c>
      <c r="Z121" s="2">
        <f ca="1">IFERROR(__xludf.DUMMYFUNCTION("""COMPUTED_VALUE"""),0)</f>
        <v>0</v>
      </c>
      <c r="AA121" s="2">
        <f ca="1">IFERROR(__xludf.DUMMYFUNCTION("""COMPUTED_VALUE"""),0)</f>
        <v>0</v>
      </c>
      <c r="AB121" s="2">
        <f ca="1">IFERROR(__xludf.DUMMYFUNCTION("""COMPUTED_VALUE"""),0)</f>
        <v>0</v>
      </c>
      <c r="AC121" s="2">
        <f ca="1">IFERROR(__xludf.DUMMYFUNCTION("""COMPUTED_VALUE"""),0)</f>
        <v>0</v>
      </c>
      <c r="AD121" s="2">
        <f ca="1">IFERROR(__xludf.DUMMYFUNCTION("""COMPUTED_VALUE"""),0)</f>
        <v>0</v>
      </c>
      <c r="AE121" s="2">
        <f ca="1">IFERROR(__xludf.DUMMYFUNCTION("""COMPUTED_VALUE"""),0)</f>
        <v>0</v>
      </c>
      <c r="AF121" s="2">
        <f ca="1">IFERROR(__xludf.DUMMYFUNCTION("""COMPUTED_VALUE"""),0)</f>
        <v>0</v>
      </c>
      <c r="AG121" s="2">
        <f ca="1">IFERROR(__xludf.DUMMYFUNCTION("""COMPUTED_VALUE"""),0)</f>
        <v>0</v>
      </c>
      <c r="AH121" s="2">
        <f ca="1">IFERROR(__xludf.DUMMYFUNCTION("""COMPUTED_VALUE"""),0)</f>
        <v>0</v>
      </c>
      <c r="AI121" s="2">
        <f ca="1">IFERROR(__xludf.DUMMYFUNCTION("""COMPUTED_VALUE"""),0)</f>
        <v>0</v>
      </c>
      <c r="AJ121" s="2">
        <f ca="1">IFERROR(__xludf.DUMMYFUNCTION("""COMPUTED_VALUE"""),0)</f>
        <v>0</v>
      </c>
      <c r="AK121" s="2">
        <f ca="1">IFERROR(__xludf.DUMMYFUNCTION("""COMPUTED_VALUE"""),0)</f>
        <v>0</v>
      </c>
      <c r="AL121" s="2">
        <f ca="1">IFERROR(__xludf.DUMMYFUNCTION("""COMPUTED_VALUE"""),0)</f>
        <v>0</v>
      </c>
      <c r="AM121" s="2">
        <f ca="1">IFERROR(__xludf.DUMMYFUNCTION("""COMPUTED_VALUE"""),0)</f>
        <v>0</v>
      </c>
      <c r="AN121" s="2">
        <f ca="1">IFERROR(__xludf.DUMMYFUNCTION("""COMPUTED_VALUE"""),0)</f>
        <v>0</v>
      </c>
      <c r="AO121" s="2">
        <f ca="1">IFERROR(__xludf.DUMMYFUNCTION("""COMPUTED_VALUE"""),0)</f>
        <v>0</v>
      </c>
      <c r="AP121" s="2">
        <f ca="1">IFERROR(__xludf.DUMMYFUNCTION("""COMPUTED_VALUE"""),0)</f>
        <v>0</v>
      </c>
      <c r="AQ121" s="2">
        <f ca="1">IFERROR(__xludf.DUMMYFUNCTION("""COMPUTED_VALUE"""),0)</f>
        <v>0</v>
      </c>
      <c r="AR121" s="2">
        <f ca="1">IFERROR(__xludf.DUMMYFUNCTION("""COMPUTED_VALUE"""),0)</f>
        <v>0</v>
      </c>
      <c r="AS121" s="2">
        <f ca="1">IFERROR(__xludf.DUMMYFUNCTION("""COMPUTED_VALUE"""),0)</f>
        <v>0</v>
      </c>
      <c r="AT121" s="2">
        <f ca="1">IFERROR(__xludf.DUMMYFUNCTION("""COMPUTED_VALUE"""),0)</f>
        <v>0</v>
      </c>
      <c r="AU121" s="2">
        <f ca="1">IFERROR(__xludf.DUMMYFUNCTION("""COMPUTED_VALUE"""),0)</f>
        <v>0</v>
      </c>
    </row>
    <row r="122" spans="1:47" ht="12.5" x14ac:dyDescent="0.25">
      <c r="A122" s="2" t="str">
        <f ca="1">IFERROR(__xludf.DUMMYFUNCTION("""COMPUTED_VALUE"""),"")</f>
        <v/>
      </c>
      <c r="B122" s="2" t="str">
        <f ca="1">IFERROR(__xludf.DUMMYFUNCTION("""COMPUTED_VALUE"""),"Armenia")</f>
        <v>Armenia</v>
      </c>
      <c r="C122" s="2">
        <f ca="1">IFERROR(__xludf.DUMMYFUNCTION("""COMPUTED_VALUE"""),40.0691)</f>
        <v>40.069099999999999</v>
      </c>
      <c r="D122" s="2">
        <f ca="1">IFERROR(__xludf.DUMMYFUNCTION("""COMPUTED_VALUE"""),45.0382)</f>
        <v>45.038200000000003</v>
      </c>
      <c r="E122" s="2">
        <f ca="1">IFERROR(__xludf.DUMMYFUNCTION("""COMPUTED_VALUE"""),0)</f>
        <v>0</v>
      </c>
      <c r="F122" s="2">
        <f ca="1">IFERROR(__xludf.DUMMYFUNCTION("""COMPUTED_VALUE"""),0)</f>
        <v>0</v>
      </c>
      <c r="G122" s="2">
        <f ca="1">IFERROR(__xludf.DUMMYFUNCTION("""COMPUTED_VALUE"""),0)</f>
        <v>0</v>
      </c>
      <c r="H122" s="2">
        <f ca="1">IFERROR(__xludf.DUMMYFUNCTION("""COMPUTED_VALUE"""),0)</f>
        <v>0</v>
      </c>
      <c r="I122" s="2">
        <f ca="1">IFERROR(__xludf.DUMMYFUNCTION("""COMPUTED_VALUE"""),0)</f>
        <v>0</v>
      </c>
      <c r="J122" s="2">
        <f ca="1">IFERROR(__xludf.DUMMYFUNCTION("""COMPUTED_VALUE"""),0)</f>
        <v>0</v>
      </c>
      <c r="K122" s="2">
        <f ca="1">IFERROR(__xludf.DUMMYFUNCTION("""COMPUTED_VALUE"""),0)</f>
        <v>0</v>
      </c>
      <c r="L122" s="2">
        <f ca="1">IFERROR(__xludf.DUMMYFUNCTION("""COMPUTED_VALUE"""),0)</f>
        <v>0</v>
      </c>
      <c r="M122" s="2">
        <f ca="1">IFERROR(__xludf.DUMMYFUNCTION("""COMPUTED_VALUE"""),0)</f>
        <v>0</v>
      </c>
      <c r="N122" s="2">
        <f ca="1">IFERROR(__xludf.DUMMYFUNCTION("""COMPUTED_VALUE"""),0)</f>
        <v>0</v>
      </c>
      <c r="O122" s="2">
        <f ca="1">IFERROR(__xludf.DUMMYFUNCTION("""COMPUTED_VALUE"""),0)</f>
        <v>0</v>
      </c>
      <c r="P122" s="2">
        <f ca="1">IFERROR(__xludf.DUMMYFUNCTION("""COMPUTED_VALUE"""),0)</f>
        <v>0</v>
      </c>
      <c r="Q122" s="2">
        <f ca="1">IFERROR(__xludf.DUMMYFUNCTION("""COMPUTED_VALUE"""),0)</f>
        <v>0</v>
      </c>
      <c r="R122" s="2">
        <f ca="1">IFERROR(__xludf.DUMMYFUNCTION("""COMPUTED_VALUE"""),0)</f>
        <v>0</v>
      </c>
      <c r="S122" s="2">
        <f ca="1">IFERROR(__xludf.DUMMYFUNCTION("""COMPUTED_VALUE"""),0)</f>
        <v>0</v>
      </c>
      <c r="T122" s="2">
        <f ca="1">IFERROR(__xludf.DUMMYFUNCTION("""COMPUTED_VALUE"""),0)</f>
        <v>0</v>
      </c>
      <c r="U122" s="2">
        <f ca="1">IFERROR(__xludf.DUMMYFUNCTION("""COMPUTED_VALUE"""),0)</f>
        <v>0</v>
      </c>
      <c r="V122" s="2">
        <f ca="1">IFERROR(__xludf.DUMMYFUNCTION("""COMPUTED_VALUE"""),0)</f>
        <v>0</v>
      </c>
      <c r="W122" s="2">
        <f ca="1">IFERROR(__xludf.DUMMYFUNCTION("""COMPUTED_VALUE"""),0)</f>
        <v>0</v>
      </c>
      <c r="X122" s="2">
        <f ca="1">IFERROR(__xludf.DUMMYFUNCTION("""COMPUTED_VALUE"""),0)</f>
        <v>0</v>
      </c>
      <c r="Y122" s="2">
        <f ca="1">IFERROR(__xludf.DUMMYFUNCTION("""COMPUTED_VALUE"""),0)</f>
        <v>0</v>
      </c>
      <c r="Z122" s="2">
        <f ca="1">IFERROR(__xludf.DUMMYFUNCTION("""COMPUTED_VALUE"""),0)</f>
        <v>0</v>
      </c>
      <c r="AA122" s="2">
        <f ca="1">IFERROR(__xludf.DUMMYFUNCTION("""COMPUTED_VALUE"""),0)</f>
        <v>0</v>
      </c>
      <c r="AB122" s="2">
        <f ca="1">IFERROR(__xludf.DUMMYFUNCTION("""COMPUTED_VALUE"""),0)</f>
        <v>0</v>
      </c>
      <c r="AC122" s="2">
        <f ca="1">IFERROR(__xludf.DUMMYFUNCTION("""COMPUTED_VALUE"""),0)</f>
        <v>0</v>
      </c>
      <c r="AD122" s="2">
        <f ca="1">IFERROR(__xludf.DUMMYFUNCTION("""COMPUTED_VALUE"""),0)</f>
        <v>0</v>
      </c>
      <c r="AE122" s="2">
        <f ca="1">IFERROR(__xludf.DUMMYFUNCTION("""COMPUTED_VALUE"""),0)</f>
        <v>0</v>
      </c>
      <c r="AF122" s="2">
        <f ca="1">IFERROR(__xludf.DUMMYFUNCTION("""COMPUTED_VALUE"""),0)</f>
        <v>0</v>
      </c>
      <c r="AG122" s="2">
        <f ca="1">IFERROR(__xludf.DUMMYFUNCTION("""COMPUTED_VALUE"""),0)</f>
        <v>0</v>
      </c>
      <c r="AH122" s="2">
        <f ca="1">IFERROR(__xludf.DUMMYFUNCTION("""COMPUTED_VALUE"""),0)</f>
        <v>0</v>
      </c>
      <c r="AI122" s="2">
        <f ca="1">IFERROR(__xludf.DUMMYFUNCTION("""COMPUTED_VALUE"""),0)</f>
        <v>0</v>
      </c>
      <c r="AJ122" s="2">
        <f ca="1">IFERROR(__xludf.DUMMYFUNCTION("""COMPUTED_VALUE"""),0)</f>
        <v>0</v>
      </c>
      <c r="AK122" s="2">
        <f ca="1">IFERROR(__xludf.DUMMYFUNCTION("""COMPUTED_VALUE"""),0)</f>
        <v>0</v>
      </c>
      <c r="AL122" s="2">
        <f ca="1">IFERROR(__xludf.DUMMYFUNCTION("""COMPUTED_VALUE"""),0)</f>
        <v>0</v>
      </c>
      <c r="AM122" s="2">
        <f ca="1">IFERROR(__xludf.DUMMYFUNCTION("""COMPUTED_VALUE"""),0)</f>
        <v>0</v>
      </c>
      <c r="AN122" s="2">
        <f ca="1">IFERROR(__xludf.DUMMYFUNCTION("""COMPUTED_VALUE"""),0)</f>
        <v>0</v>
      </c>
      <c r="AO122" s="2">
        <f ca="1">IFERROR(__xludf.DUMMYFUNCTION("""COMPUTED_VALUE"""),0)</f>
        <v>0</v>
      </c>
      <c r="AP122" s="2">
        <f ca="1">IFERROR(__xludf.DUMMYFUNCTION("""COMPUTED_VALUE"""),0)</f>
        <v>0</v>
      </c>
      <c r="AQ122" s="2">
        <f ca="1">IFERROR(__xludf.DUMMYFUNCTION("""COMPUTED_VALUE"""),0)</f>
        <v>0</v>
      </c>
      <c r="AR122" s="2">
        <f ca="1">IFERROR(__xludf.DUMMYFUNCTION("""COMPUTED_VALUE"""),0)</f>
        <v>0</v>
      </c>
      <c r="AS122" s="2">
        <f ca="1">IFERROR(__xludf.DUMMYFUNCTION("""COMPUTED_VALUE"""),0)</f>
        <v>0</v>
      </c>
      <c r="AT122" s="2">
        <f ca="1">IFERROR(__xludf.DUMMYFUNCTION("""COMPUTED_VALUE"""),0)</f>
        <v>0</v>
      </c>
      <c r="AU122" s="2">
        <f ca="1">IFERROR(__xludf.DUMMYFUNCTION("""COMPUTED_VALUE"""),0)</f>
        <v>0</v>
      </c>
    </row>
    <row r="123" spans="1:47" ht="12.5" x14ac:dyDescent="0.25">
      <c r="A123" s="2" t="str">
        <f ca="1">IFERROR(__xludf.DUMMYFUNCTION("""COMPUTED_VALUE"""),"")</f>
        <v/>
      </c>
      <c r="B123" s="2" t="str">
        <f ca="1">IFERROR(__xludf.DUMMYFUNCTION("""COMPUTED_VALUE"""),"Dominican Republic")</f>
        <v>Dominican Republic</v>
      </c>
      <c r="C123" s="2">
        <f ca="1">IFERROR(__xludf.DUMMYFUNCTION("""COMPUTED_VALUE"""),18.7357)</f>
        <v>18.735700000000001</v>
      </c>
      <c r="D123" s="2">
        <f ca="1">IFERROR(__xludf.DUMMYFUNCTION("""COMPUTED_VALUE"""),-70.1627)</f>
        <v>-70.162700000000001</v>
      </c>
      <c r="E123" s="2">
        <f ca="1">IFERROR(__xludf.DUMMYFUNCTION("""COMPUTED_VALUE"""),0)</f>
        <v>0</v>
      </c>
      <c r="F123" s="2">
        <f ca="1">IFERROR(__xludf.DUMMYFUNCTION("""COMPUTED_VALUE"""),0)</f>
        <v>0</v>
      </c>
      <c r="G123" s="2">
        <f ca="1">IFERROR(__xludf.DUMMYFUNCTION("""COMPUTED_VALUE"""),0)</f>
        <v>0</v>
      </c>
      <c r="H123" s="2">
        <f ca="1">IFERROR(__xludf.DUMMYFUNCTION("""COMPUTED_VALUE"""),0)</f>
        <v>0</v>
      </c>
      <c r="I123" s="2">
        <f ca="1">IFERROR(__xludf.DUMMYFUNCTION("""COMPUTED_VALUE"""),0)</f>
        <v>0</v>
      </c>
      <c r="J123" s="2">
        <f ca="1">IFERROR(__xludf.DUMMYFUNCTION("""COMPUTED_VALUE"""),0)</f>
        <v>0</v>
      </c>
      <c r="K123" s="2">
        <f ca="1">IFERROR(__xludf.DUMMYFUNCTION("""COMPUTED_VALUE"""),0)</f>
        <v>0</v>
      </c>
      <c r="L123" s="2">
        <f ca="1">IFERROR(__xludf.DUMMYFUNCTION("""COMPUTED_VALUE"""),0)</f>
        <v>0</v>
      </c>
      <c r="M123" s="2">
        <f ca="1">IFERROR(__xludf.DUMMYFUNCTION("""COMPUTED_VALUE"""),0)</f>
        <v>0</v>
      </c>
      <c r="N123" s="2">
        <f ca="1">IFERROR(__xludf.DUMMYFUNCTION("""COMPUTED_VALUE"""),0)</f>
        <v>0</v>
      </c>
      <c r="O123" s="2">
        <f ca="1">IFERROR(__xludf.DUMMYFUNCTION("""COMPUTED_VALUE"""),0)</f>
        <v>0</v>
      </c>
      <c r="P123" s="2">
        <f ca="1">IFERROR(__xludf.DUMMYFUNCTION("""COMPUTED_VALUE"""),0)</f>
        <v>0</v>
      </c>
      <c r="Q123" s="2">
        <f ca="1">IFERROR(__xludf.DUMMYFUNCTION("""COMPUTED_VALUE"""),0)</f>
        <v>0</v>
      </c>
      <c r="R123" s="2">
        <f ca="1">IFERROR(__xludf.DUMMYFUNCTION("""COMPUTED_VALUE"""),0)</f>
        <v>0</v>
      </c>
      <c r="S123" s="2">
        <f ca="1">IFERROR(__xludf.DUMMYFUNCTION("""COMPUTED_VALUE"""),0)</f>
        <v>0</v>
      </c>
      <c r="T123" s="2">
        <f ca="1">IFERROR(__xludf.DUMMYFUNCTION("""COMPUTED_VALUE"""),0)</f>
        <v>0</v>
      </c>
      <c r="U123" s="2">
        <f ca="1">IFERROR(__xludf.DUMMYFUNCTION("""COMPUTED_VALUE"""),0)</f>
        <v>0</v>
      </c>
      <c r="V123" s="2">
        <f ca="1">IFERROR(__xludf.DUMMYFUNCTION("""COMPUTED_VALUE"""),0)</f>
        <v>0</v>
      </c>
      <c r="W123" s="2">
        <f ca="1">IFERROR(__xludf.DUMMYFUNCTION("""COMPUTED_VALUE"""),0)</f>
        <v>0</v>
      </c>
      <c r="X123" s="2">
        <f ca="1">IFERROR(__xludf.DUMMYFUNCTION("""COMPUTED_VALUE"""),0)</f>
        <v>0</v>
      </c>
      <c r="Y123" s="2">
        <f ca="1">IFERROR(__xludf.DUMMYFUNCTION("""COMPUTED_VALUE"""),0)</f>
        <v>0</v>
      </c>
      <c r="Z123" s="2">
        <f ca="1">IFERROR(__xludf.DUMMYFUNCTION("""COMPUTED_VALUE"""),0)</f>
        <v>0</v>
      </c>
      <c r="AA123" s="2">
        <f ca="1">IFERROR(__xludf.DUMMYFUNCTION("""COMPUTED_VALUE"""),0)</f>
        <v>0</v>
      </c>
      <c r="AB123" s="2">
        <f ca="1">IFERROR(__xludf.DUMMYFUNCTION("""COMPUTED_VALUE"""),0)</f>
        <v>0</v>
      </c>
      <c r="AC123" s="2">
        <f ca="1">IFERROR(__xludf.DUMMYFUNCTION("""COMPUTED_VALUE"""),0)</f>
        <v>0</v>
      </c>
      <c r="AD123" s="2">
        <f ca="1">IFERROR(__xludf.DUMMYFUNCTION("""COMPUTED_VALUE"""),0)</f>
        <v>0</v>
      </c>
      <c r="AE123" s="2">
        <f ca="1">IFERROR(__xludf.DUMMYFUNCTION("""COMPUTED_VALUE"""),0)</f>
        <v>0</v>
      </c>
      <c r="AF123" s="2">
        <f ca="1">IFERROR(__xludf.DUMMYFUNCTION("""COMPUTED_VALUE"""),0)</f>
        <v>0</v>
      </c>
      <c r="AG123" s="2">
        <f ca="1">IFERROR(__xludf.DUMMYFUNCTION("""COMPUTED_VALUE"""),0)</f>
        <v>0</v>
      </c>
      <c r="AH123" s="2">
        <f ca="1">IFERROR(__xludf.DUMMYFUNCTION("""COMPUTED_VALUE"""),0)</f>
        <v>0</v>
      </c>
      <c r="AI123" s="2">
        <f ca="1">IFERROR(__xludf.DUMMYFUNCTION("""COMPUTED_VALUE"""),0)</f>
        <v>0</v>
      </c>
      <c r="AJ123" s="2">
        <f ca="1">IFERROR(__xludf.DUMMYFUNCTION("""COMPUTED_VALUE"""),0)</f>
        <v>0</v>
      </c>
      <c r="AK123" s="2">
        <f ca="1">IFERROR(__xludf.DUMMYFUNCTION("""COMPUTED_VALUE"""),0)</f>
        <v>0</v>
      </c>
      <c r="AL123" s="2">
        <f ca="1">IFERROR(__xludf.DUMMYFUNCTION("""COMPUTED_VALUE"""),0)</f>
        <v>0</v>
      </c>
      <c r="AM123" s="2">
        <f ca="1">IFERROR(__xludf.DUMMYFUNCTION("""COMPUTED_VALUE"""),0)</f>
        <v>0</v>
      </c>
      <c r="AN123" s="2">
        <f ca="1">IFERROR(__xludf.DUMMYFUNCTION("""COMPUTED_VALUE"""),0)</f>
        <v>0</v>
      </c>
      <c r="AO123" s="2">
        <f ca="1">IFERROR(__xludf.DUMMYFUNCTION("""COMPUTED_VALUE"""),0)</f>
        <v>0</v>
      </c>
      <c r="AP123" s="2">
        <f ca="1">IFERROR(__xludf.DUMMYFUNCTION("""COMPUTED_VALUE"""),0)</f>
        <v>0</v>
      </c>
      <c r="AQ123" s="2">
        <f ca="1">IFERROR(__xludf.DUMMYFUNCTION("""COMPUTED_VALUE"""),0)</f>
        <v>0</v>
      </c>
      <c r="AR123" s="2">
        <f ca="1">IFERROR(__xludf.DUMMYFUNCTION("""COMPUTED_VALUE"""),0)</f>
        <v>0</v>
      </c>
      <c r="AS123" s="2">
        <f ca="1">IFERROR(__xludf.DUMMYFUNCTION("""COMPUTED_VALUE"""),0)</f>
        <v>0</v>
      </c>
      <c r="AT123" s="2">
        <f ca="1">IFERROR(__xludf.DUMMYFUNCTION("""COMPUTED_VALUE"""),0)</f>
        <v>0</v>
      </c>
      <c r="AU123" s="2">
        <f ca="1">IFERROR(__xludf.DUMMYFUNCTION("""COMPUTED_VALUE"""),0)</f>
        <v>0</v>
      </c>
    </row>
    <row r="124" spans="1:47" ht="12.5" x14ac:dyDescent="0.25">
      <c r="A124" s="2" t="str">
        <f ca="1">IFERROR(__xludf.DUMMYFUNCTION("""COMPUTED_VALUE"""),"Providence, RI")</f>
        <v>Providence, RI</v>
      </c>
      <c r="B124" s="2" t="str">
        <f ca="1">IFERROR(__xludf.DUMMYFUNCTION("""COMPUTED_VALUE"""),"US")</f>
        <v>US</v>
      </c>
      <c r="C124" s="2">
        <f ca="1">IFERROR(__xludf.DUMMYFUNCTION("""COMPUTED_VALUE"""),41.824)</f>
        <v>41.823999999999998</v>
      </c>
      <c r="D124" s="2">
        <f ca="1">IFERROR(__xludf.DUMMYFUNCTION("""COMPUTED_VALUE"""),-71.4128)</f>
        <v>-71.412800000000004</v>
      </c>
      <c r="E124" s="2">
        <f ca="1">IFERROR(__xludf.DUMMYFUNCTION("""COMPUTED_VALUE"""),0)</f>
        <v>0</v>
      </c>
      <c r="F124" s="2">
        <f ca="1">IFERROR(__xludf.DUMMYFUNCTION("""COMPUTED_VALUE"""),0)</f>
        <v>0</v>
      </c>
      <c r="G124" s="2">
        <f ca="1">IFERROR(__xludf.DUMMYFUNCTION("""COMPUTED_VALUE"""),0)</f>
        <v>0</v>
      </c>
      <c r="H124" s="2">
        <f ca="1">IFERROR(__xludf.DUMMYFUNCTION("""COMPUTED_VALUE"""),0)</f>
        <v>0</v>
      </c>
      <c r="I124" s="2">
        <f ca="1">IFERROR(__xludf.DUMMYFUNCTION("""COMPUTED_VALUE"""),0)</f>
        <v>0</v>
      </c>
      <c r="J124" s="2">
        <f ca="1">IFERROR(__xludf.DUMMYFUNCTION("""COMPUTED_VALUE"""),0)</f>
        <v>0</v>
      </c>
      <c r="K124" s="2">
        <f ca="1">IFERROR(__xludf.DUMMYFUNCTION("""COMPUTED_VALUE"""),0)</f>
        <v>0</v>
      </c>
      <c r="L124" s="2">
        <f ca="1">IFERROR(__xludf.DUMMYFUNCTION("""COMPUTED_VALUE"""),0)</f>
        <v>0</v>
      </c>
      <c r="M124" s="2">
        <f ca="1">IFERROR(__xludf.DUMMYFUNCTION("""COMPUTED_VALUE"""),0)</f>
        <v>0</v>
      </c>
      <c r="N124" s="2">
        <f ca="1">IFERROR(__xludf.DUMMYFUNCTION("""COMPUTED_VALUE"""),0)</f>
        <v>0</v>
      </c>
      <c r="O124" s="2">
        <f ca="1">IFERROR(__xludf.DUMMYFUNCTION("""COMPUTED_VALUE"""),0)</f>
        <v>0</v>
      </c>
      <c r="P124" s="2">
        <f ca="1">IFERROR(__xludf.DUMMYFUNCTION("""COMPUTED_VALUE"""),0)</f>
        <v>0</v>
      </c>
      <c r="Q124" s="2">
        <f ca="1">IFERROR(__xludf.DUMMYFUNCTION("""COMPUTED_VALUE"""),0)</f>
        <v>0</v>
      </c>
      <c r="R124" s="2">
        <f ca="1">IFERROR(__xludf.DUMMYFUNCTION("""COMPUTED_VALUE"""),0)</f>
        <v>0</v>
      </c>
      <c r="S124" s="2">
        <f ca="1">IFERROR(__xludf.DUMMYFUNCTION("""COMPUTED_VALUE"""),0)</f>
        <v>0</v>
      </c>
      <c r="T124" s="2">
        <f ca="1">IFERROR(__xludf.DUMMYFUNCTION("""COMPUTED_VALUE"""),0)</f>
        <v>0</v>
      </c>
      <c r="U124" s="2">
        <f ca="1">IFERROR(__xludf.DUMMYFUNCTION("""COMPUTED_VALUE"""),0)</f>
        <v>0</v>
      </c>
      <c r="V124" s="2">
        <f ca="1">IFERROR(__xludf.DUMMYFUNCTION("""COMPUTED_VALUE"""),0)</f>
        <v>0</v>
      </c>
      <c r="W124" s="2">
        <f ca="1">IFERROR(__xludf.DUMMYFUNCTION("""COMPUTED_VALUE"""),0)</f>
        <v>0</v>
      </c>
      <c r="X124" s="2">
        <f ca="1">IFERROR(__xludf.DUMMYFUNCTION("""COMPUTED_VALUE"""),0)</f>
        <v>0</v>
      </c>
      <c r="Y124" s="2">
        <f ca="1">IFERROR(__xludf.DUMMYFUNCTION("""COMPUTED_VALUE"""),0)</f>
        <v>0</v>
      </c>
      <c r="Z124" s="2">
        <f ca="1">IFERROR(__xludf.DUMMYFUNCTION("""COMPUTED_VALUE"""),0)</f>
        <v>0</v>
      </c>
      <c r="AA124" s="2">
        <f ca="1">IFERROR(__xludf.DUMMYFUNCTION("""COMPUTED_VALUE"""),0)</f>
        <v>0</v>
      </c>
      <c r="AB124" s="2">
        <f ca="1">IFERROR(__xludf.DUMMYFUNCTION("""COMPUTED_VALUE"""),0)</f>
        <v>0</v>
      </c>
      <c r="AC124" s="2">
        <f ca="1">IFERROR(__xludf.DUMMYFUNCTION("""COMPUTED_VALUE"""),0)</f>
        <v>0</v>
      </c>
      <c r="AD124" s="2">
        <f ca="1">IFERROR(__xludf.DUMMYFUNCTION("""COMPUTED_VALUE"""),0)</f>
        <v>0</v>
      </c>
      <c r="AE124" s="2">
        <f ca="1">IFERROR(__xludf.DUMMYFUNCTION("""COMPUTED_VALUE"""),0)</f>
        <v>0</v>
      </c>
      <c r="AF124" s="2">
        <f ca="1">IFERROR(__xludf.DUMMYFUNCTION("""COMPUTED_VALUE"""),0)</f>
        <v>0</v>
      </c>
      <c r="AG124" s="2">
        <f ca="1">IFERROR(__xludf.DUMMYFUNCTION("""COMPUTED_VALUE"""),0)</f>
        <v>0</v>
      </c>
      <c r="AH124" s="2">
        <f ca="1">IFERROR(__xludf.DUMMYFUNCTION("""COMPUTED_VALUE"""),0)</f>
        <v>0</v>
      </c>
      <c r="AI124" s="2">
        <f ca="1">IFERROR(__xludf.DUMMYFUNCTION("""COMPUTED_VALUE"""),0)</f>
        <v>0</v>
      </c>
      <c r="AJ124" s="2">
        <f ca="1">IFERROR(__xludf.DUMMYFUNCTION("""COMPUTED_VALUE"""),0)</f>
        <v>0</v>
      </c>
      <c r="AK124" s="2">
        <f ca="1">IFERROR(__xludf.DUMMYFUNCTION("""COMPUTED_VALUE"""),0)</f>
        <v>0</v>
      </c>
      <c r="AL124" s="2">
        <f ca="1">IFERROR(__xludf.DUMMYFUNCTION("""COMPUTED_VALUE"""),0)</f>
        <v>0</v>
      </c>
      <c r="AM124" s="2">
        <f ca="1">IFERROR(__xludf.DUMMYFUNCTION("""COMPUTED_VALUE"""),0)</f>
        <v>0</v>
      </c>
      <c r="AN124" s="2">
        <f ca="1">IFERROR(__xludf.DUMMYFUNCTION("""COMPUTED_VALUE"""),0)</f>
        <v>0</v>
      </c>
      <c r="AO124" s="2">
        <f ca="1">IFERROR(__xludf.DUMMYFUNCTION("""COMPUTED_VALUE"""),0)</f>
        <v>0</v>
      </c>
      <c r="AP124" s="2">
        <f ca="1">IFERROR(__xludf.DUMMYFUNCTION("""COMPUTED_VALUE"""),0)</f>
        <v>0</v>
      </c>
      <c r="AQ124" s="2">
        <f ca="1">IFERROR(__xludf.DUMMYFUNCTION("""COMPUTED_VALUE"""),0)</f>
        <v>0</v>
      </c>
      <c r="AR124" s="2">
        <f ca="1">IFERROR(__xludf.DUMMYFUNCTION("""COMPUTED_VALUE"""),0)</f>
        <v>0</v>
      </c>
      <c r="AS124" s="2">
        <f ca="1">IFERROR(__xludf.DUMMYFUNCTION("""COMPUTED_VALUE"""),0)</f>
        <v>0</v>
      </c>
      <c r="AT124" s="2">
        <f ca="1">IFERROR(__xludf.DUMMYFUNCTION("""COMPUTED_VALUE"""),0)</f>
        <v>0</v>
      </c>
      <c r="AU124" s="2">
        <f ca="1">IFERROR(__xludf.DUMMYFUNCTION("""COMPUTED_VALUE"""),0)</f>
        <v>0</v>
      </c>
    </row>
    <row r="125" spans="1:47" ht="12.5" x14ac:dyDescent="0.25">
      <c r="A125" s="2" t="str">
        <f ca="1">IFERROR(__xludf.DUMMYFUNCTION("""COMPUTED_VALUE"""),"")</f>
        <v/>
      </c>
      <c r="B125" s="2" t="str">
        <f ca="1">IFERROR(__xludf.DUMMYFUNCTION("""COMPUTED_VALUE"""),"Indonesia")</f>
        <v>Indonesia</v>
      </c>
      <c r="C125" s="2">
        <f ca="1">IFERROR(__xludf.DUMMYFUNCTION("""COMPUTED_VALUE"""),-0.7893)</f>
        <v>-0.7893</v>
      </c>
      <c r="D125" s="2">
        <f ca="1">IFERROR(__xludf.DUMMYFUNCTION("""COMPUTED_VALUE"""),113.9213)</f>
        <v>113.9213</v>
      </c>
      <c r="E125" s="2">
        <f ca="1">IFERROR(__xludf.DUMMYFUNCTION("""COMPUTED_VALUE"""),0)</f>
        <v>0</v>
      </c>
      <c r="F125" s="2">
        <f ca="1">IFERROR(__xludf.DUMMYFUNCTION("""COMPUTED_VALUE"""),0)</f>
        <v>0</v>
      </c>
      <c r="G125" s="2">
        <f ca="1">IFERROR(__xludf.DUMMYFUNCTION("""COMPUTED_VALUE"""),0)</f>
        <v>0</v>
      </c>
      <c r="H125" s="2">
        <f ca="1">IFERROR(__xludf.DUMMYFUNCTION("""COMPUTED_VALUE"""),0)</f>
        <v>0</v>
      </c>
      <c r="I125" s="2">
        <f ca="1">IFERROR(__xludf.DUMMYFUNCTION("""COMPUTED_VALUE"""),0)</f>
        <v>0</v>
      </c>
      <c r="J125" s="2">
        <f ca="1">IFERROR(__xludf.DUMMYFUNCTION("""COMPUTED_VALUE"""),0)</f>
        <v>0</v>
      </c>
      <c r="K125" s="2">
        <f ca="1">IFERROR(__xludf.DUMMYFUNCTION("""COMPUTED_VALUE"""),0)</f>
        <v>0</v>
      </c>
      <c r="L125" s="2">
        <f ca="1">IFERROR(__xludf.DUMMYFUNCTION("""COMPUTED_VALUE"""),0)</f>
        <v>0</v>
      </c>
      <c r="M125" s="2">
        <f ca="1">IFERROR(__xludf.DUMMYFUNCTION("""COMPUTED_VALUE"""),0)</f>
        <v>0</v>
      </c>
      <c r="N125" s="2">
        <f ca="1">IFERROR(__xludf.DUMMYFUNCTION("""COMPUTED_VALUE"""),0)</f>
        <v>0</v>
      </c>
      <c r="O125" s="2">
        <f ca="1">IFERROR(__xludf.DUMMYFUNCTION("""COMPUTED_VALUE"""),0)</f>
        <v>0</v>
      </c>
      <c r="P125" s="2">
        <f ca="1">IFERROR(__xludf.DUMMYFUNCTION("""COMPUTED_VALUE"""),0)</f>
        <v>0</v>
      </c>
      <c r="Q125" s="2">
        <f ca="1">IFERROR(__xludf.DUMMYFUNCTION("""COMPUTED_VALUE"""),0)</f>
        <v>0</v>
      </c>
      <c r="R125" s="2">
        <f ca="1">IFERROR(__xludf.DUMMYFUNCTION("""COMPUTED_VALUE"""),0)</f>
        <v>0</v>
      </c>
      <c r="S125" s="2">
        <f ca="1">IFERROR(__xludf.DUMMYFUNCTION("""COMPUTED_VALUE"""),0)</f>
        <v>0</v>
      </c>
      <c r="T125" s="2">
        <f ca="1">IFERROR(__xludf.DUMMYFUNCTION("""COMPUTED_VALUE"""),0)</f>
        <v>0</v>
      </c>
      <c r="U125" s="2">
        <f ca="1">IFERROR(__xludf.DUMMYFUNCTION("""COMPUTED_VALUE"""),0)</f>
        <v>0</v>
      </c>
      <c r="V125" s="2">
        <f ca="1">IFERROR(__xludf.DUMMYFUNCTION("""COMPUTED_VALUE"""),0)</f>
        <v>0</v>
      </c>
      <c r="W125" s="2">
        <f ca="1">IFERROR(__xludf.DUMMYFUNCTION("""COMPUTED_VALUE"""),0)</f>
        <v>0</v>
      </c>
      <c r="X125" s="2">
        <f ca="1">IFERROR(__xludf.DUMMYFUNCTION("""COMPUTED_VALUE"""),0)</f>
        <v>0</v>
      </c>
      <c r="Y125" s="2">
        <f ca="1">IFERROR(__xludf.DUMMYFUNCTION("""COMPUTED_VALUE"""),0)</f>
        <v>0</v>
      </c>
      <c r="Z125" s="2">
        <f ca="1">IFERROR(__xludf.DUMMYFUNCTION("""COMPUTED_VALUE"""),0)</f>
        <v>0</v>
      </c>
      <c r="AA125" s="2">
        <f ca="1">IFERROR(__xludf.DUMMYFUNCTION("""COMPUTED_VALUE"""),0)</f>
        <v>0</v>
      </c>
      <c r="AB125" s="2">
        <f ca="1">IFERROR(__xludf.DUMMYFUNCTION("""COMPUTED_VALUE"""),0)</f>
        <v>0</v>
      </c>
      <c r="AC125" s="2">
        <f ca="1">IFERROR(__xludf.DUMMYFUNCTION("""COMPUTED_VALUE"""),0)</f>
        <v>0</v>
      </c>
      <c r="AD125" s="2">
        <f ca="1">IFERROR(__xludf.DUMMYFUNCTION("""COMPUTED_VALUE"""),0)</f>
        <v>0</v>
      </c>
      <c r="AE125" s="2">
        <f ca="1">IFERROR(__xludf.DUMMYFUNCTION("""COMPUTED_VALUE"""),0)</f>
        <v>0</v>
      </c>
      <c r="AF125" s="2">
        <f ca="1">IFERROR(__xludf.DUMMYFUNCTION("""COMPUTED_VALUE"""),0)</f>
        <v>0</v>
      </c>
      <c r="AG125" s="2">
        <f ca="1">IFERROR(__xludf.DUMMYFUNCTION("""COMPUTED_VALUE"""),0)</f>
        <v>0</v>
      </c>
      <c r="AH125" s="2">
        <f ca="1">IFERROR(__xludf.DUMMYFUNCTION("""COMPUTED_VALUE"""),0)</f>
        <v>0</v>
      </c>
      <c r="AI125" s="2">
        <f ca="1">IFERROR(__xludf.DUMMYFUNCTION("""COMPUTED_VALUE"""),0)</f>
        <v>0</v>
      </c>
      <c r="AJ125" s="2">
        <f ca="1">IFERROR(__xludf.DUMMYFUNCTION("""COMPUTED_VALUE"""),0)</f>
        <v>0</v>
      </c>
      <c r="AK125" s="2">
        <f ca="1">IFERROR(__xludf.DUMMYFUNCTION("""COMPUTED_VALUE"""),0)</f>
        <v>0</v>
      </c>
      <c r="AL125" s="2">
        <f ca="1">IFERROR(__xludf.DUMMYFUNCTION("""COMPUTED_VALUE"""),0)</f>
        <v>0</v>
      </c>
      <c r="AM125" s="2">
        <f ca="1">IFERROR(__xludf.DUMMYFUNCTION("""COMPUTED_VALUE"""),0)</f>
        <v>0</v>
      </c>
      <c r="AN125" s="2">
        <f ca="1">IFERROR(__xludf.DUMMYFUNCTION("""COMPUTED_VALUE"""),0)</f>
        <v>0</v>
      </c>
      <c r="AO125" s="2">
        <f ca="1">IFERROR(__xludf.DUMMYFUNCTION("""COMPUTED_VALUE"""),0)</f>
        <v>0</v>
      </c>
      <c r="AP125" s="2">
        <f ca="1">IFERROR(__xludf.DUMMYFUNCTION("""COMPUTED_VALUE"""),0)</f>
        <v>0</v>
      </c>
      <c r="AQ125" s="2">
        <f ca="1">IFERROR(__xludf.DUMMYFUNCTION("""COMPUTED_VALUE"""),0)</f>
        <v>0</v>
      </c>
      <c r="AR125" s="2">
        <f ca="1">IFERROR(__xludf.DUMMYFUNCTION("""COMPUTED_VALUE"""),0)</f>
        <v>0</v>
      </c>
      <c r="AS125" s="2">
        <f ca="1">IFERROR(__xludf.DUMMYFUNCTION("""COMPUTED_VALUE"""),0)</f>
        <v>0</v>
      </c>
      <c r="AT125" s="2">
        <f ca="1">IFERROR(__xludf.DUMMYFUNCTION("""COMPUTED_VALUE"""),0)</f>
        <v>0</v>
      </c>
      <c r="AU125" s="2">
        <f ca="1">IFERROR(__xludf.DUMMYFUNCTION("""COMPUTED_VALUE"""),0)</f>
        <v>0</v>
      </c>
    </row>
    <row r="126" spans="1:47" ht="12.5" x14ac:dyDescent="0.25">
      <c r="A126" s="2" t="str">
        <f ca="1">IFERROR(__xludf.DUMMYFUNCTION("""COMPUTED_VALUE"""),"")</f>
        <v/>
      </c>
      <c r="B126" s="2" t="str">
        <f ca="1">IFERROR(__xludf.DUMMYFUNCTION("""COMPUTED_VALUE"""),"Portugal")</f>
        <v>Portugal</v>
      </c>
      <c r="C126" s="2">
        <f ca="1">IFERROR(__xludf.DUMMYFUNCTION("""COMPUTED_VALUE"""),39.3999)</f>
        <v>39.399900000000002</v>
      </c>
      <c r="D126" s="2">
        <f ca="1">IFERROR(__xludf.DUMMYFUNCTION("""COMPUTED_VALUE"""),-8.2245)</f>
        <v>-8.2245000000000008</v>
      </c>
      <c r="E126" s="2">
        <f ca="1">IFERROR(__xludf.DUMMYFUNCTION("""COMPUTED_VALUE"""),0)</f>
        <v>0</v>
      </c>
      <c r="F126" s="2">
        <f ca="1">IFERROR(__xludf.DUMMYFUNCTION("""COMPUTED_VALUE"""),0)</f>
        <v>0</v>
      </c>
      <c r="G126" s="2">
        <f ca="1">IFERROR(__xludf.DUMMYFUNCTION("""COMPUTED_VALUE"""),0)</f>
        <v>0</v>
      </c>
      <c r="H126" s="2">
        <f ca="1">IFERROR(__xludf.DUMMYFUNCTION("""COMPUTED_VALUE"""),0)</f>
        <v>0</v>
      </c>
      <c r="I126" s="2">
        <f ca="1">IFERROR(__xludf.DUMMYFUNCTION("""COMPUTED_VALUE"""),0)</f>
        <v>0</v>
      </c>
      <c r="J126" s="2">
        <f ca="1">IFERROR(__xludf.DUMMYFUNCTION("""COMPUTED_VALUE"""),0)</f>
        <v>0</v>
      </c>
      <c r="K126" s="2">
        <f ca="1">IFERROR(__xludf.DUMMYFUNCTION("""COMPUTED_VALUE"""),0)</f>
        <v>0</v>
      </c>
      <c r="L126" s="2">
        <f ca="1">IFERROR(__xludf.DUMMYFUNCTION("""COMPUTED_VALUE"""),0)</f>
        <v>0</v>
      </c>
      <c r="M126" s="2">
        <f ca="1">IFERROR(__xludf.DUMMYFUNCTION("""COMPUTED_VALUE"""),0)</f>
        <v>0</v>
      </c>
      <c r="N126" s="2">
        <f ca="1">IFERROR(__xludf.DUMMYFUNCTION("""COMPUTED_VALUE"""),0)</f>
        <v>0</v>
      </c>
      <c r="O126" s="2">
        <f ca="1">IFERROR(__xludf.DUMMYFUNCTION("""COMPUTED_VALUE"""),0)</f>
        <v>0</v>
      </c>
      <c r="P126" s="2">
        <f ca="1">IFERROR(__xludf.DUMMYFUNCTION("""COMPUTED_VALUE"""),0)</f>
        <v>0</v>
      </c>
      <c r="Q126" s="2">
        <f ca="1">IFERROR(__xludf.DUMMYFUNCTION("""COMPUTED_VALUE"""),0)</f>
        <v>0</v>
      </c>
      <c r="R126" s="2">
        <f ca="1">IFERROR(__xludf.DUMMYFUNCTION("""COMPUTED_VALUE"""),0)</f>
        <v>0</v>
      </c>
      <c r="S126" s="2">
        <f ca="1">IFERROR(__xludf.DUMMYFUNCTION("""COMPUTED_VALUE"""),0)</f>
        <v>0</v>
      </c>
      <c r="T126" s="2">
        <f ca="1">IFERROR(__xludf.DUMMYFUNCTION("""COMPUTED_VALUE"""),0)</f>
        <v>0</v>
      </c>
      <c r="U126" s="2">
        <f ca="1">IFERROR(__xludf.DUMMYFUNCTION("""COMPUTED_VALUE"""),0)</f>
        <v>0</v>
      </c>
      <c r="V126" s="2">
        <f ca="1">IFERROR(__xludf.DUMMYFUNCTION("""COMPUTED_VALUE"""),0)</f>
        <v>0</v>
      </c>
      <c r="W126" s="2">
        <f ca="1">IFERROR(__xludf.DUMMYFUNCTION("""COMPUTED_VALUE"""),0)</f>
        <v>0</v>
      </c>
      <c r="X126" s="2">
        <f ca="1">IFERROR(__xludf.DUMMYFUNCTION("""COMPUTED_VALUE"""),0)</f>
        <v>0</v>
      </c>
      <c r="Y126" s="2">
        <f ca="1">IFERROR(__xludf.DUMMYFUNCTION("""COMPUTED_VALUE"""),0)</f>
        <v>0</v>
      </c>
      <c r="Z126" s="2">
        <f ca="1">IFERROR(__xludf.DUMMYFUNCTION("""COMPUTED_VALUE"""),0)</f>
        <v>0</v>
      </c>
      <c r="AA126" s="2">
        <f ca="1">IFERROR(__xludf.DUMMYFUNCTION("""COMPUTED_VALUE"""),0)</f>
        <v>0</v>
      </c>
      <c r="AB126" s="2">
        <f ca="1">IFERROR(__xludf.DUMMYFUNCTION("""COMPUTED_VALUE"""),0)</f>
        <v>0</v>
      </c>
      <c r="AC126" s="2">
        <f ca="1">IFERROR(__xludf.DUMMYFUNCTION("""COMPUTED_VALUE"""),0)</f>
        <v>0</v>
      </c>
      <c r="AD126" s="2">
        <f ca="1">IFERROR(__xludf.DUMMYFUNCTION("""COMPUTED_VALUE"""),0)</f>
        <v>0</v>
      </c>
      <c r="AE126" s="2">
        <f ca="1">IFERROR(__xludf.DUMMYFUNCTION("""COMPUTED_VALUE"""),0)</f>
        <v>0</v>
      </c>
      <c r="AF126" s="2">
        <f ca="1">IFERROR(__xludf.DUMMYFUNCTION("""COMPUTED_VALUE"""),0)</f>
        <v>0</v>
      </c>
      <c r="AG126" s="2">
        <f ca="1">IFERROR(__xludf.DUMMYFUNCTION("""COMPUTED_VALUE"""),0)</f>
        <v>0</v>
      </c>
      <c r="AH126" s="2">
        <f ca="1">IFERROR(__xludf.DUMMYFUNCTION("""COMPUTED_VALUE"""),0)</f>
        <v>0</v>
      </c>
      <c r="AI126" s="2">
        <f ca="1">IFERROR(__xludf.DUMMYFUNCTION("""COMPUTED_VALUE"""),0)</f>
        <v>0</v>
      </c>
      <c r="AJ126" s="2">
        <f ca="1">IFERROR(__xludf.DUMMYFUNCTION("""COMPUTED_VALUE"""),0)</f>
        <v>0</v>
      </c>
      <c r="AK126" s="2">
        <f ca="1">IFERROR(__xludf.DUMMYFUNCTION("""COMPUTED_VALUE"""),0)</f>
        <v>0</v>
      </c>
      <c r="AL126" s="2">
        <f ca="1">IFERROR(__xludf.DUMMYFUNCTION("""COMPUTED_VALUE"""),0)</f>
        <v>0</v>
      </c>
      <c r="AM126" s="2">
        <f ca="1">IFERROR(__xludf.DUMMYFUNCTION("""COMPUTED_VALUE"""),0)</f>
        <v>0</v>
      </c>
      <c r="AN126" s="2">
        <f ca="1">IFERROR(__xludf.DUMMYFUNCTION("""COMPUTED_VALUE"""),0)</f>
        <v>0</v>
      </c>
      <c r="AO126" s="2">
        <f ca="1">IFERROR(__xludf.DUMMYFUNCTION("""COMPUTED_VALUE"""),0)</f>
        <v>0</v>
      </c>
      <c r="AP126" s="2">
        <f ca="1">IFERROR(__xludf.DUMMYFUNCTION("""COMPUTED_VALUE"""),0)</f>
        <v>0</v>
      </c>
      <c r="AQ126" s="2">
        <f ca="1">IFERROR(__xludf.DUMMYFUNCTION("""COMPUTED_VALUE"""),0)</f>
        <v>0</v>
      </c>
      <c r="AR126" s="2">
        <f ca="1">IFERROR(__xludf.DUMMYFUNCTION("""COMPUTED_VALUE"""),0)</f>
        <v>0</v>
      </c>
      <c r="AS126" s="2">
        <f ca="1">IFERROR(__xludf.DUMMYFUNCTION("""COMPUTED_VALUE"""),0)</f>
        <v>0</v>
      </c>
      <c r="AT126" s="2">
        <f ca="1">IFERROR(__xludf.DUMMYFUNCTION("""COMPUTED_VALUE"""),0)</f>
        <v>0</v>
      </c>
      <c r="AU126" s="2">
        <f ca="1">IFERROR(__xludf.DUMMYFUNCTION("""COMPUTED_VALUE"""),0)</f>
        <v>0</v>
      </c>
    </row>
    <row r="127" spans="1:47" ht="12.5" x14ac:dyDescent="0.25">
      <c r="A127" s="2" t="str">
        <f ca="1">IFERROR(__xludf.DUMMYFUNCTION("""COMPUTED_VALUE"""),"")</f>
        <v/>
      </c>
      <c r="B127" s="2" t="str">
        <f ca="1">IFERROR(__xludf.DUMMYFUNCTION("""COMPUTED_VALUE"""),"Andorra")</f>
        <v>Andorra</v>
      </c>
      <c r="C127" s="2">
        <f ca="1">IFERROR(__xludf.DUMMYFUNCTION("""COMPUTED_VALUE"""),42.5063)</f>
        <v>42.506300000000003</v>
      </c>
      <c r="D127" s="2">
        <f ca="1">IFERROR(__xludf.DUMMYFUNCTION("""COMPUTED_VALUE"""),1.5218)</f>
        <v>1.5218</v>
      </c>
      <c r="E127" s="2">
        <f ca="1">IFERROR(__xludf.DUMMYFUNCTION("""COMPUTED_VALUE"""),0)</f>
        <v>0</v>
      </c>
      <c r="F127" s="2">
        <f ca="1">IFERROR(__xludf.DUMMYFUNCTION("""COMPUTED_VALUE"""),0)</f>
        <v>0</v>
      </c>
      <c r="G127" s="2">
        <f ca="1">IFERROR(__xludf.DUMMYFUNCTION("""COMPUTED_VALUE"""),0)</f>
        <v>0</v>
      </c>
      <c r="H127" s="2">
        <f ca="1">IFERROR(__xludf.DUMMYFUNCTION("""COMPUTED_VALUE"""),0)</f>
        <v>0</v>
      </c>
      <c r="I127" s="2">
        <f ca="1">IFERROR(__xludf.DUMMYFUNCTION("""COMPUTED_VALUE"""),0)</f>
        <v>0</v>
      </c>
      <c r="J127" s="2">
        <f ca="1">IFERROR(__xludf.DUMMYFUNCTION("""COMPUTED_VALUE"""),0)</f>
        <v>0</v>
      </c>
      <c r="K127" s="2">
        <f ca="1">IFERROR(__xludf.DUMMYFUNCTION("""COMPUTED_VALUE"""),0)</f>
        <v>0</v>
      </c>
      <c r="L127" s="2">
        <f ca="1">IFERROR(__xludf.DUMMYFUNCTION("""COMPUTED_VALUE"""),0)</f>
        <v>0</v>
      </c>
      <c r="M127" s="2">
        <f ca="1">IFERROR(__xludf.DUMMYFUNCTION("""COMPUTED_VALUE"""),0)</f>
        <v>0</v>
      </c>
      <c r="N127" s="2">
        <f ca="1">IFERROR(__xludf.DUMMYFUNCTION("""COMPUTED_VALUE"""),0)</f>
        <v>0</v>
      </c>
      <c r="O127" s="2">
        <f ca="1">IFERROR(__xludf.DUMMYFUNCTION("""COMPUTED_VALUE"""),0)</f>
        <v>0</v>
      </c>
      <c r="P127" s="2">
        <f ca="1">IFERROR(__xludf.DUMMYFUNCTION("""COMPUTED_VALUE"""),0)</f>
        <v>0</v>
      </c>
      <c r="Q127" s="2">
        <f ca="1">IFERROR(__xludf.DUMMYFUNCTION("""COMPUTED_VALUE"""),0)</f>
        <v>0</v>
      </c>
      <c r="R127" s="2">
        <f ca="1">IFERROR(__xludf.DUMMYFUNCTION("""COMPUTED_VALUE"""),0)</f>
        <v>0</v>
      </c>
      <c r="S127" s="2">
        <f ca="1">IFERROR(__xludf.DUMMYFUNCTION("""COMPUTED_VALUE"""),0)</f>
        <v>0</v>
      </c>
      <c r="T127" s="2">
        <f ca="1">IFERROR(__xludf.DUMMYFUNCTION("""COMPUTED_VALUE"""),0)</f>
        <v>0</v>
      </c>
      <c r="U127" s="2">
        <f ca="1">IFERROR(__xludf.DUMMYFUNCTION("""COMPUTED_VALUE"""),0)</f>
        <v>0</v>
      </c>
      <c r="V127" s="2">
        <f ca="1">IFERROR(__xludf.DUMMYFUNCTION("""COMPUTED_VALUE"""),0)</f>
        <v>0</v>
      </c>
      <c r="W127" s="2">
        <f ca="1">IFERROR(__xludf.DUMMYFUNCTION("""COMPUTED_VALUE"""),0)</f>
        <v>0</v>
      </c>
      <c r="X127" s="2">
        <f ca="1">IFERROR(__xludf.DUMMYFUNCTION("""COMPUTED_VALUE"""),0)</f>
        <v>0</v>
      </c>
      <c r="Y127" s="2">
        <f ca="1">IFERROR(__xludf.DUMMYFUNCTION("""COMPUTED_VALUE"""),0)</f>
        <v>0</v>
      </c>
      <c r="Z127" s="2">
        <f ca="1">IFERROR(__xludf.DUMMYFUNCTION("""COMPUTED_VALUE"""),0)</f>
        <v>0</v>
      </c>
      <c r="AA127" s="2">
        <f ca="1">IFERROR(__xludf.DUMMYFUNCTION("""COMPUTED_VALUE"""),0)</f>
        <v>0</v>
      </c>
      <c r="AB127" s="2">
        <f ca="1">IFERROR(__xludf.DUMMYFUNCTION("""COMPUTED_VALUE"""),0)</f>
        <v>0</v>
      </c>
      <c r="AC127" s="2">
        <f ca="1">IFERROR(__xludf.DUMMYFUNCTION("""COMPUTED_VALUE"""),0)</f>
        <v>0</v>
      </c>
      <c r="AD127" s="2">
        <f ca="1">IFERROR(__xludf.DUMMYFUNCTION("""COMPUTED_VALUE"""),0)</f>
        <v>0</v>
      </c>
      <c r="AE127" s="2">
        <f ca="1">IFERROR(__xludf.DUMMYFUNCTION("""COMPUTED_VALUE"""),0)</f>
        <v>0</v>
      </c>
      <c r="AF127" s="2">
        <f ca="1">IFERROR(__xludf.DUMMYFUNCTION("""COMPUTED_VALUE"""),0)</f>
        <v>0</v>
      </c>
      <c r="AG127" s="2">
        <f ca="1">IFERROR(__xludf.DUMMYFUNCTION("""COMPUTED_VALUE"""),0)</f>
        <v>0</v>
      </c>
      <c r="AH127" s="2">
        <f ca="1">IFERROR(__xludf.DUMMYFUNCTION("""COMPUTED_VALUE"""),0)</f>
        <v>0</v>
      </c>
      <c r="AI127" s="2">
        <f ca="1">IFERROR(__xludf.DUMMYFUNCTION("""COMPUTED_VALUE"""),0)</f>
        <v>0</v>
      </c>
      <c r="AJ127" s="2">
        <f ca="1">IFERROR(__xludf.DUMMYFUNCTION("""COMPUTED_VALUE"""),0)</f>
        <v>0</v>
      </c>
      <c r="AK127" s="2">
        <f ca="1">IFERROR(__xludf.DUMMYFUNCTION("""COMPUTED_VALUE"""),0)</f>
        <v>0</v>
      </c>
      <c r="AL127" s="2">
        <f ca="1">IFERROR(__xludf.DUMMYFUNCTION("""COMPUTED_VALUE"""),0)</f>
        <v>0</v>
      </c>
      <c r="AM127" s="2">
        <f ca="1">IFERROR(__xludf.DUMMYFUNCTION("""COMPUTED_VALUE"""),0)</f>
        <v>0</v>
      </c>
      <c r="AN127" s="2">
        <f ca="1">IFERROR(__xludf.DUMMYFUNCTION("""COMPUTED_VALUE"""),0)</f>
        <v>0</v>
      </c>
      <c r="AO127" s="2">
        <f ca="1">IFERROR(__xludf.DUMMYFUNCTION("""COMPUTED_VALUE"""),0)</f>
        <v>0</v>
      </c>
      <c r="AP127" s="2">
        <f ca="1">IFERROR(__xludf.DUMMYFUNCTION("""COMPUTED_VALUE"""),0)</f>
        <v>0</v>
      </c>
      <c r="AQ127" s="2">
        <f ca="1">IFERROR(__xludf.DUMMYFUNCTION("""COMPUTED_VALUE"""),0)</f>
        <v>0</v>
      </c>
      <c r="AR127" s="2">
        <f ca="1">IFERROR(__xludf.DUMMYFUNCTION("""COMPUTED_VALUE"""),0)</f>
        <v>0</v>
      </c>
      <c r="AS127" s="2">
        <f ca="1">IFERROR(__xludf.DUMMYFUNCTION("""COMPUTED_VALUE"""),0)</f>
        <v>0</v>
      </c>
      <c r="AT127" s="2">
        <f ca="1">IFERROR(__xludf.DUMMYFUNCTION("""COMPUTED_VALUE"""),0)</f>
        <v>0</v>
      </c>
      <c r="AU127" s="2">
        <f ca="1">IFERROR(__xludf.DUMMYFUNCTION("""COMPUTED_VALUE"""),0)</f>
        <v>0</v>
      </c>
    </row>
    <row r="128" spans="1:47" ht="12.5" x14ac:dyDescent="0.25">
      <c r="A128" s="2" t="str">
        <f ca="1">IFERROR(__xludf.DUMMYFUNCTION("""COMPUTED_VALUE"""),"Tasmania")</f>
        <v>Tasmania</v>
      </c>
      <c r="B128" s="2" t="str">
        <f ca="1">IFERROR(__xludf.DUMMYFUNCTION("""COMPUTED_VALUE"""),"Australia")</f>
        <v>Australia</v>
      </c>
      <c r="C128" s="2">
        <f ca="1">IFERROR(__xludf.DUMMYFUNCTION("""COMPUTED_VALUE"""),-41.4545)</f>
        <v>-41.454500000000003</v>
      </c>
      <c r="D128" s="2">
        <f ca="1">IFERROR(__xludf.DUMMYFUNCTION("""COMPUTED_VALUE"""),145.9707)</f>
        <v>145.97069999999999</v>
      </c>
      <c r="E128" s="2">
        <f ca="1">IFERROR(__xludf.DUMMYFUNCTION("""COMPUTED_VALUE"""),0)</f>
        <v>0</v>
      </c>
      <c r="F128" s="2">
        <f ca="1">IFERROR(__xludf.DUMMYFUNCTION("""COMPUTED_VALUE"""),0)</f>
        <v>0</v>
      </c>
      <c r="G128" s="2">
        <f ca="1">IFERROR(__xludf.DUMMYFUNCTION("""COMPUTED_VALUE"""),0)</f>
        <v>0</v>
      </c>
      <c r="H128" s="2">
        <f ca="1">IFERROR(__xludf.DUMMYFUNCTION("""COMPUTED_VALUE"""),0)</f>
        <v>0</v>
      </c>
      <c r="I128" s="2">
        <f ca="1">IFERROR(__xludf.DUMMYFUNCTION("""COMPUTED_VALUE"""),0)</f>
        <v>0</v>
      </c>
      <c r="J128" s="2">
        <f ca="1">IFERROR(__xludf.DUMMYFUNCTION("""COMPUTED_VALUE"""),0)</f>
        <v>0</v>
      </c>
      <c r="K128" s="2">
        <f ca="1">IFERROR(__xludf.DUMMYFUNCTION("""COMPUTED_VALUE"""),0)</f>
        <v>0</v>
      </c>
      <c r="L128" s="2">
        <f ca="1">IFERROR(__xludf.DUMMYFUNCTION("""COMPUTED_VALUE"""),0)</f>
        <v>0</v>
      </c>
      <c r="M128" s="2">
        <f ca="1">IFERROR(__xludf.DUMMYFUNCTION("""COMPUTED_VALUE"""),0)</f>
        <v>0</v>
      </c>
      <c r="N128" s="2">
        <f ca="1">IFERROR(__xludf.DUMMYFUNCTION("""COMPUTED_VALUE"""),0)</f>
        <v>0</v>
      </c>
      <c r="O128" s="2">
        <f ca="1">IFERROR(__xludf.DUMMYFUNCTION("""COMPUTED_VALUE"""),0)</f>
        <v>0</v>
      </c>
      <c r="P128" s="2">
        <f ca="1">IFERROR(__xludf.DUMMYFUNCTION("""COMPUTED_VALUE"""),0)</f>
        <v>0</v>
      </c>
      <c r="Q128" s="2">
        <f ca="1">IFERROR(__xludf.DUMMYFUNCTION("""COMPUTED_VALUE"""),0)</f>
        <v>0</v>
      </c>
      <c r="R128" s="2">
        <f ca="1">IFERROR(__xludf.DUMMYFUNCTION("""COMPUTED_VALUE"""),0)</f>
        <v>0</v>
      </c>
      <c r="S128" s="2">
        <f ca="1">IFERROR(__xludf.DUMMYFUNCTION("""COMPUTED_VALUE"""),0)</f>
        <v>0</v>
      </c>
      <c r="T128" s="2">
        <f ca="1">IFERROR(__xludf.DUMMYFUNCTION("""COMPUTED_VALUE"""),0)</f>
        <v>0</v>
      </c>
      <c r="U128" s="2">
        <f ca="1">IFERROR(__xludf.DUMMYFUNCTION("""COMPUTED_VALUE"""),0)</f>
        <v>0</v>
      </c>
      <c r="V128" s="2">
        <f ca="1">IFERROR(__xludf.DUMMYFUNCTION("""COMPUTED_VALUE"""),0)</f>
        <v>0</v>
      </c>
      <c r="W128" s="2">
        <f ca="1">IFERROR(__xludf.DUMMYFUNCTION("""COMPUTED_VALUE"""),0)</f>
        <v>0</v>
      </c>
      <c r="X128" s="2">
        <f ca="1">IFERROR(__xludf.DUMMYFUNCTION("""COMPUTED_VALUE"""),0)</f>
        <v>0</v>
      </c>
      <c r="Y128" s="2">
        <f ca="1">IFERROR(__xludf.DUMMYFUNCTION("""COMPUTED_VALUE"""),0)</f>
        <v>0</v>
      </c>
      <c r="Z128" s="2">
        <f ca="1">IFERROR(__xludf.DUMMYFUNCTION("""COMPUTED_VALUE"""),0)</f>
        <v>0</v>
      </c>
      <c r="AA128" s="2">
        <f ca="1">IFERROR(__xludf.DUMMYFUNCTION("""COMPUTED_VALUE"""),0)</f>
        <v>0</v>
      </c>
      <c r="AB128" s="2">
        <f ca="1">IFERROR(__xludf.DUMMYFUNCTION("""COMPUTED_VALUE"""),0)</f>
        <v>0</v>
      </c>
      <c r="AC128" s="2">
        <f ca="1">IFERROR(__xludf.DUMMYFUNCTION("""COMPUTED_VALUE"""),0)</f>
        <v>0</v>
      </c>
      <c r="AD128" s="2">
        <f ca="1">IFERROR(__xludf.DUMMYFUNCTION("""COMPUTED_VALUE"""),0)</f>
        <v>0</v>
      </c>
      <c r="AE128" s="2">
        <f ca="1">IFERROR(__xludf.DUMMYFUNCTION("""COMPUTED_VALUE"""),0)</f>
        <v>0</v>
      </c>
      <c r="AF128" s="2">
        <f ca="1">IFERROR(__xludf.DUMMYFUNCTION("""COMPUTED_VALUE"""),0)</f>
        <v>0</v>
      </c>
      <c r="AG128" s="2">
        <f ca="1">IFERROR(__xludf.DUMMYFUNCTION("""COMPUTED_VALUE"""),0)</f>
        <v>0</v>
      </c>
      <c r="AH128" s="2">
        <f ca="1">IFERROR(__xludf.DUMMYFUNCTION("""COMPUTED_VALUE"""),0)</f>
        <v>0</v>
      </c>
      <c r="AI128" s="2">
        <f ca="1">IFERROR(__xludf.DUMMYFUNCTION("""COMPUTED_VALUE"""),0)</f>
        <v>0</v>
      </c>
      <c r="AJ128" s="2">
        <f ca="1">IFERROR(__xludf.DUMMYFUNCTION("""COMPUTED_VALUE"""),0)</f>
        <v>0</v>
      </c>
      <c r="AK128" s="2">
        <f ca="1">IFERROR(__xludf.DUMMYFUNCTION("""COMPUTED_VALUE"""),0)</f>
        <v>0</v>
      </c>
      <c r="AL128" s="2">
        <f ca="1">IFERROR(__xludf.DUMMYFUNCTION("""COMPUTED_VALUE"""),0)</f>
        <v>0</v>
      </c>
      <c r="AM128" s="2">
        <f ca="1">IFERROR(__xludf.DUMMYFUNCTION("""COMPUTED_VALUE"""),0)</f>
        <v>0</v>
      </c>
      <c r="AN128" s="2">
        <f ca="1">IFERROR(__xludf.DUMMYFUNCTION("""COMPUTED_VALUE"""),0)</f>
        <v>0</v>
      </c>
      <c r="AO128" s="2">
        <f ca="1">IFERROR(__xludf.DUMMYFUNCTION("""COMPUTED_VALUE"""),0)</f>
        <v>0</v>
      </c>
      <c r="AP128" s="2">
        <f ca="1">IFERROR(__xludf.DUMMYFUNCTION("""COMPUTED_VALUE"""),0)</f>
        <v>0</v>
      </c>
      <c r="AQ128" s="2">
        <f ca="1">IFERROR(__xludf.DUMMYFUNCTION("""COMPUTED_VALUE"""),0)</f>
        <v>0</v>
      </c>
      <c r="AR128" s="2">
        <f ca="1">IFERROR(__xludf.DUMMYFUNCTION("""COMPUTED_VALUE"""),0)</f>
        <v>0</v>
      </c>
      <c r="AS128" s="2">
        <f ca="1">IFERROR(__xludf.DUMMYFUNCTION("""COMPUTED_VALUE"""),0)</f>
        <v>0</v>
      </c>
      <c r="AT128" s="2">
        <f ca="1">IFERROR(__xludf.DUMMYFUNCTION("""COMPUTED_VALUE"""),0)</f>
        <v>0</v>
      </c>
      <c r="AU128" s="2">
        <f ca="1">IFERROR(__xludf.DUMMYFUNCTION("""COMPUTED_VALUE"""),0)</f>
        <v>0</v>
      </c>
    </row>
    <row r="129" spans="1:47" ht="12.5" x14ac:dyDescent="0.25">
      <c r="A129" s="2" t="str">
        <f ca="1">IFERROR(__xludf.DUMMYFUNCTION("""COMPUTED_VALUE"""),"")</f>
        <v/>
      </c>
      <c r="B129" s="2" t="str">
        <f ca="1">IFERROR(__xludf.DUMMYFUNCTION("""COMPUTED_VALUE"""),"Latvia")</f>
        <v>Latvia</v>
      </c>
      <c r="C129" s="2">
        <f ca="1">IFERROR(__xludf.DUMMYFUNCTION("""COMPUTED_VALUE"""),56.8796)</f>
        <v>56.879600000000003</v>
      </c>
      <c r="D129" s="2">
        <f ca="1">IFERROR(__xludf.DUMMYFUNCTION("""COMPUTED_VALUE"""),24.6032)</f>
        <v>24.603200000000001</v>
      </c>
      <c r="E129" s="2">
        <f ca="1">IFERROR(__xludf.DUMMYFUNCTION("""COMPUTED_VALUE"""),0)</f>
        <v>0</v>
      </c>
      <c r="F129" s="2">
        <f ca="1">IFERROR(__xludf.DUMMYFUNCTION("""COMPUTED_VALUE"""),0)</f>
        <v>0</v>
      </c>
      <c r="G129" s="2">
        <f ca="1">IFERROR(__xludf.DUMMYFUNCTION("""COMPUTED_VALUE"""),0)</f>
        <v>0</v>
      </c>
      <c r="H129" s="2">
        <f ca="1">IFERROR(__xludf.DUMMYFUNCTION("""COMPUTED_VALUE"""),0)</f>
        <v>0</v>
      </c>
      <c r="I129" s="2">
        <f ca="1">IFERROR(__xludf.DUMMYFUNCTION("""COMPUTED_VALUE"""),0)</f>
        <v>0</v>
      </c>
      <c r="J129" s="2">
        <f ca="1">IFERROR(__xludf.DUMMYFUNCTION("""COMPUTED_VALUE"""),0)</f>
        <v>0</v>
      </c>
      <c r="K129" s="2">
        <f ca="1">IFERROR(__xludf.DUMMYFUNCTION("""COMPUTED_VALUE"""),0)</f>
        <v>0</v>
      </c>
      <c r="L129" s="2">
        <f ca="1">IFERROR(__xludf.DUMMYFUNCTION("""COMPUTED_VALUE"""),0)</f>
        <v>0</v>
      </c>
      <c r="M129" s="2">
        <f ca="1">IFERROR(__xludf.DUMMYFUNCTION("""COMPUTED_VALUE"""),0)</f>
        <v>0</v>
      </c>
      <c r="N129" s="2">
        <f ca="1">IFERROR(__xludf.DUMMYFUNCTION("""COMPUTED_VALUE"""),0)</f>
        <v>0</v>
      </c>
      <c r="O129" s="2">
        <f ca="1">IFERROR(__xludf.DUMMYFUNCTION("""COMPUTED_VALUE"""),0)</f>
        <v>0</v>
      </c>
      <c r="P129" s="2">
        <f ca="1">IFERROR(__xludf.DUMMYFUNCTION("""COMPUTED_VALUE"""),0)</f>
        <v>0</v>
      </c>
      <c r="Q129" s="2">
        <f ca="1">IFERROR(__xludf.DUMMYFUNCTION("""COMPUTED_VALUE"""),0)</f>
        <v>0</v>
      </c>
      <c r="R129" s="2">
        <f ca="1">IFERROR(__xludf.DUMMYFUNCTION("""COMPUTED_VALUE"""),0)</f>
        <v>0</v>
      </c>
      <c r="S129" s="2">
        <f ca="1">IFERROR(__xludf.DUMMYFUNCTION("""COMPUTED_VALUE"""),0)</f>
        <v>0</v>
      </c>
      <c r="T129" s="2">
        <f ca="1">IFERROR(__xludf.DUMMYFUNCTION("""COMPUTED_VALUE"""),0)</f>
        <v>0</v>
      </c>
      <c r="U129" s="2">
        <f ca="1">IFERROR(__xludf.DUMMYFUNCTION("""COMPUTED_VALUE"""),0)</f>
        <v>0</v>
      </c>
      <c r="V129" s="2">
        <f ca="1">IFERROR(__xludf.DUMMYFUNCTION("""COMPUTED_VALUE"""),0)</f>
        <v>0</v>
      </c>
      <c r="W129" s="2">
        <f ca="1">IFERROR(__xludf.DUMMYFUNCTION("""COMPUTED_VALUE"""),0)</f>
        <v>0</v>
      </c>
      <c r="X129" s="2">
        <f ca="1">IFERROR(__xludf.DUMMYFUNCTION("""COMPUTED_VALUE"""),0)</f>
        <v>0</v>
      </c>
      <c r="Y129" s="2">
        <f ca="1">IFERROR(__xludf.DUMMYFUNCTION("""COMPUTED_VALUE"""),0)</f>
        <v>0</v>
      </c>
      <c r="Z129" s="2">
        <f ca="1">IFERROR(__xludf.DUMMYFUNCTION("""COMPUTED_VALUE"""),0)</f>
        <v>0</v>
      </c>
      <c r="AA129" s="2">
        <f ca="1">IFERROR(__xludf.DUMMYFUNCTION("""COMPUTED_VALUE"""),0)</f>
        <v>0</v>
      </c>
      <c r="AB129" s="2">
        <f ca="1">IFERROR(__xludf.DUMMYFUNCTION("""COMPUTED_VALUE"""),0)</f>
        <v>0</v>
      </c>
      <c r="AC129" s="2">
        <f ca="1">IFERROR(__xludf.DUMMYFUNCTION("""COMPUTED_VALUE"""),0)</f>
        <v>0</v>
      </c>
      <c r="AD129" s="2">
        <f ca="1">IFERROR(__xludf.DUMMYFUNCTION("""COMPUTED_VALUE"""),0)</f>
        <v>0</v>
      </c>
      <c r="AE129" s="2">
        <f ca="1">IFERROR(__xludf.DUMMYFUNCTION("""COMPUTED_VALUE"""),0)</f>
        <v>0</v>
      </c>
      <c r="AF129" s="2">
        <f ca="1">IFERROR(__xludf.DUMMYFUNCTION("""COMPUTED_VALUE"""),0)</f>
        <v>0</v>
      </c>
      <c r="AG129" s="2">
        <f ca="1">IFERROR(__xludf.DUMMYFUNCTION("""COMPUTED_VALUE"""),0)</f>
        <v>0</v>
      </c>
      <c r="AH129" s="2">
        <f ca="1">IFERROR(__xludf.DUMMYFUNCTION("""COMPUTED_VALUE"""),0)</f>
        <v>0</v>
      </c>
      <c r="AI129" s="2">
        <f ca="1">IFERROR(__xludf.DUMMYFUNCTION("""COMPUTED_VALUE"""),0)</f>
        <v>0</v>
      </c>
      <c r="AJ129" s="2">
        <f ca="1">IFERROR(__xludf.DUMMYFUNCTION("""COMPUTED_VALUE"""),0)</f>
        <v>0</v>
      </c>
      <c r="AK129" s="2">
        <f ca="1">IFERROR(__xludf.DUMMYFUNCTION("""COMPUTED_VALUE"""),0)</f>
        <v>0</v>
      </c>
      <c r="AL129" s="2">
        <f ca="1">IFERROR(__xludf.DUMMYFUNCTION("""COMPUTED_VALUE"""),0)</f>
        <v>0</v>
      </c>
      <c r="AM129" s="2">
        <f ca="1">IFERROR(__xludf.DUMMYFUNCTION("""COMPUTED_VALUE"""),0)</f>
        <v>0</v>
      </c>
      <c r="AN129" s="2">
        <f ca="1">IFERROR(__xludf.DUMMYFUNCTION("""COMPUTED_VALUE"""),0)</f>
        <v>0</v>
      </c>
      <c r="AO129" s="2">
        <f ca="1">IFERROR(__xludf.DUMMYFUNCTION("""COMPUTED_VALUE"""),0)</f>
        <v>0</v>
      </c>
      <c r="AP129" s="2">
        <f ca="1">IFERROR(__xludf.DUMMYFUNCTION("""COMPUTED_VALUE"""),0)</f>
        <v>0</v>
      </c>
      <c r="AQ129" s="2">
        <f ca="1">IFERROR(__xludf.DUMMYFUNCTION("""COMPUTED_VALUE"""),0)</f>
        <v>0</v>
      </c>
      <c r="AR129" s="2">
        <f ca="1">IFERROR(__xludf.DUMMYFUNCTION("""COMPUTED_VALUE"""),0)</f>
        <v>0</v>
      </c>
      <c r="AS129" s="2">
        <f ca="1">IFERROR(__xludf.DUMMYFUNCTION("""COMPUTED_VALUE"""),0)</f>
        <v>0</v>
      </c>
      <c r="AT129" s="2">
        <f ca="1">IFERROR(__xludf.DUMMYFUNCTION("""COMPUTED_VALUE"""),0)</f>
        <v>0</v>
      </c>
      <c r="AU129" s="2">
        <f ca="1">IFERROR(__xludf.DUMMYFUNCTION("""COMPUTED_VALUE"""),0)</f>
        <v>0</v>
      </c>
    </row>
    <row r="130" spans="1:47" ht="12.5" x14ac:dyDescent="0.25">
      <c r="A130" s="2" t="str">
        <f ca="1">IFERROR(__xludf.DUMMYFUNCTION("""COMPUTED_VALUE"""),"")</f>
        <v/>
      </c>
      <c r="B130" s="2" t="str">
        <f ca="1">IFERROR(__xludf.DUMMYFUNCTION("""COMPUTED_VALUE"""),"Morocco")</f>
        <v>Morocco</v>
      </c>
      <c r="C130" s="2">
        <f ca="1">IFERROR(__xludf.DUMMYFUNCTION("""COMPUTED_VALUE"""),31.7917)</f>
        <v>31.791699999999999</v>
      </c>
      <c r="D130" s="2">
        <f ca="1">IFERROR(__xludf.DUMMYFUNCTION("""COMPUTED_VALUE"""),-7.0926)</f>
        <v>-7.0926</v>
      </c>
      <c r="E130" s="2">
        <f ca="1">IFERROR(__xludf.DUMMYFUNCTION("""COMPUTED_VALUE"""),0)</f>
        <v>0</v>
      </c>
      <c r="F130" s="2">
        <f ca="1">IFERROR(__xludf.DUMMYFUNCTION("""COMPUTED_VALUE"""),0)</f>
        <v>0</v>
      </c>
      <c r="G130" s="2">
        <f ca="1">IFERROR(__xludf.DUMMYFUNCTION("""COMPUTED_VALUE"""),0)</f>
        <v>0</v>
      </c>
      <c r="H130" s="2">
        <f ca="1">IFERROR(__xludf.DUMMYFUNCTION("""COMPUTED_VALUE"""),0)</f>
        <v>0</v>
      </c>
      <c r="I130" s="2">
        <f ca="1">IFERROR(__xludf.DUMMYFUNCTION("""COMPUTED_VALUE"""),0)</f>
        <v>0</v>
      </c>
      <c r="J130" s="2">
        <f ca="1">IFERROR(__xludf.DUMMYFUNCTION("""COMPUTED_VALUE"""),0)</f>
        <v>0</v>
      </c>
      <c r="K130" s="2">
        <f ca="1">IFERROR(__xludf.DUMMYFUNCTION("""COMPUTED_VALUE"""),0)</f>
        <v>0</v>
      </c>
      <c r="L130" s="2">
        <f ca="1">IFERROR(__xludf.DUMMYFUNCTION("""COMPUTED_VALUE"""),0)</f>
        <v>0</v>
      </c>
      <c r="M130" s="2">
        <f ca="1">IFERROR(__xludf.DUMMYFUNCTION("""COMPUTED_VALUE"""),0)</f>
        <v>0</v>
      </c>
      <c r="N130" s="2">
        <f ca="1">IFERROR(__xludf.DUMMYFUNCTION("""COMPUTED_VALUE"""),0)</f>
        <v>0</v>
      </c>
      <c r="O130" s="2">
        <f ca="1">IFERROR(__xludf.DUMMYFUNCTION("""COMPUTED_VALUE"""),0)</f>
        <v>0</v>
      </c>
      <c r="P130" s="2">
        <f ca="1">IFERROR(__xludf.DUMMYFUNCTION("""COMPUTED_VALUE"""),0)</f>
        <v>0</v>
      </c>
      <c r="Q130" s="2">
        <f ca="1">IFERROR(__xludf.DUMMYFUNCTION("""COMPUTED_VALUE"""),0)</f>
        <v>0</v>
      </c>
      <c r="R130" s="2">
        <f ca="1">IFERROR(__xludf.DUMMYFUNCTION("""COMPUTED_VALUE"""),0)</f>
        <v>0</v>
      </c>
      <c r="S130" s="2">
        <f ca="1">IFERROR(__xludf.DUMMYFUNCTION("""COMPUTED_VALUE"""),0)</f>
        <v>0</v>
      </c>
      <c r="T130" s="2">
        <f ca="1">IFERROR(__xludf.DUMMYFUNCTION("""COMPUTED_VALUE"""),0)</f>
        <v>0</v>
      </c>
      <c r="U130" s="2">
        <f ca="1">IFERROR(__xludf.DUMMYFUNCTION("""COMPUTED_VALUE"""),0)</f>
        <v>0</v>
      </c>
      <c r="V130" s="2">
        <f ca="1">IFERROR(__xludf.DUMMYFUNCTION("""COMPUTED_VALUE"""),0)</f>
        <v>0</v>
      </c>
      <c r="W130" s="2">
        <f ca="1">IFERROR(__xludf.DUMMYFUNCTION("""COMPUTED_VALUE"""),0)</f>
        <v>0</v>
      </c>
      <c r="X130" s="2">
        <f ca="1">IFERROR(__xludf.DUMMYFUNCTION("""COMPUTED_VALUE"""),0)</f>
        <v>0</v>
      </c>
      <c r="Y130" s="2">
        <f ca="1">IFERROR(__xludf.DUMMYFUNCTION("""COMPUTED_VALUE"""),0)</f>
        <v>0</v>
      </c>
      <c r="Z130" s="2">
        <f ca="1">IFERROR(__xludf.DUMMYFUNCTION("""COMPUTED_VALUE"""),0)</f>
        <v>0</v>
      </c>
      <c r="AA130" s="2">
        <f ca="1">IFERROR(__xludf.DUMMYFUNCTION("""COMPUTED_VALUE"""),0)</f>
        <v>0</v>
      </c>
      <c r="AB130" s="2">
        <f ca="1">IFERROR(__xludf.DUMMYFUNCTION("""COMPUTED_VALUE"""),0)</f>
        <v>0</v>
      </c>
      <c r="AC130" s="2">
        <f ca="1">IFERROR(__xludf.DUMMYFUNCTION("""COMPUTED_VALUE"""),0)</f>
        <v>0</v>
      </c>
      <c r="AD130" s="2">
        <f ca="1">IFERROR(__xludf.DUMMYFUNCTION("""COMPUTED_VALUE"""),0)</f>
        <v>0</v>
      </c>
      <c r="AE130" s="2">
        <f ca="1">IFERROR(__xludf.DUMMYFUNCTION("""COMPUTED_VALUE"""),0)</f>
        <v>0</v>
      </c>
      <c r="AF130" s="2">
        <f ca="1">IFERROR(__xludf.DUMMYFUNCTION("""COMPUTED_VALUE"""),0)</f>
        <v>0</v>
      </c>
      <c r="AG130" s="2">
        <f ca="1">IFERROR(__xludf.DUMMYFUNCTION("""COMPUTED_VALUE"""),0)</f>
        <v>0</v>
      </c>
      <c r="AH130" s="2">
        <f ca="1">IFERROR(__xludf.DUMMYFUNCTION("""COMPUTED_VALUE"""),0)</f>
        <v>0</v>
      </c>
      <c r="AI130" s="2">
        <f ca="1">IFERROR(__xludf.DUMMYFUNCTION("""COMPUTED_VALUE"""),0)</f>
        <v>0</v>
      </c>
      <c r="AJ130" s="2">
        <f ca="1">IFERROR(__xludf.DUMMYFUNCTION("""COMPUTED_VALUE"""),0)</f>
        <v>0</v>
      </c>
      <c r="AK130" s="2">
        <f ca="1">IFERROR(__xludf.DUMMYFUNCTION("""COMPUTED_VALUE"""),0)</f>
        <v>0</v>
      </c>
      <c r="AL130" s="2">
        <f ca="1">IFERROR(__xludf.DUMMYFUNCTION("""COMPUTED_VALUE"""),0)</f>
        <v>0</v>
      </c>
      <c r="AM130" s="2">
        <f ca="1">IFERROR(__xludf.DUMMYFUNCTION("""COMPUTED_VALUE"""),0)</f>
        <v>0</v>
      </c>
      <c r="AN130" s="2">
        <f ca="1">IFERROR(__xludf.DUMMYFUNCTION("""COMPUTED_VALUE"""),0)</f>
        <v>0</v>
      </c>
      <c r="AO130" s="2">
        <f ca="1">IFERROR(__xludf.DUMMYFUNCTION("""COMPUTED_VALUE"""),0)</f>
        <v>0</v>
      </c>
      <c r="AP130" s="2">
        <f ca="1">IFERROR(__xludf.DUMMYFUNCTION("""COMPUTED_VALUE"""),0)</f>
        <v>0</v>
      </c>
      <c r="AQ130" s="2">
        <f ca="1">IFERROR(__xludf.DUMMYFUNCTION("""COMPUTED_VALUE"""),0)</f>
        <v>0</v>
      </c>
      <c r="AR130" s="2">
        <f ca="1">IFERROR(__xludf.DUMMYFUNCTION("""COMPUTED_VALUE"""),0)</f>
        <v>0</v>
      </c>
      <c r="AS130" s="2">
        <f ca="1">IFERROR(__xludf.DUMMYFUNCTION("""COMPUTED_VALUE"""),0)</f>
        <v>0</v>
      </c>
      <c r="AT130" s="2">
        <f ca="1">IFERROR(__xludf.DUMMYFUNCTION("""COMPUTED_VALUE"""),0)</f>
        <v>0</v>
      </c>
      <c r="AU130" s="2">
        <f ca="1">IFERROR(__xludf.DUMMYFUNCTION("""COMPUTED_VALUE"""),0)</f>
        <v>0</v>
      </c>
    </row>
    <row r="131" spans="1:47" ht="12.5" x14ac:dyDescent="0.25">
      <c r="A131" s="2" t="str">
        <f ca="1">IFERROR(__xludf.DUMMYFUNCTION("""COMPUTED_VALUE"""),"")</f>
        <v/>
      </c>
      <c r="B131" s="2" t="str">
        <f ca="1">IFERROR(__xludf.DUMMYFUNCTION("""COMPUTED_VALUE"""),"Saudi Arabia")</f>
        <v>Saudi Arabia</v>
      </c>
      <c r="C131" s="2">
        <f ca="1">IFERROR(__xludf.DUMMYFUNCTION("""COMPUTED_VALUE"""),24)</f>
        <v>24</v>
      </c>
      <c r="D131" s="2">
        <f ca="1">IFERROR(__xludf.DUMMYFUNCTION("""COMPUTED_VALUE"""),45)</f>
        <v>45</v>
      </c>
      <c r="E131" s="2">
        <f ca="1">IFERROR(__xludf.DUMMYFUNCTION("""COMPUTED_VALUE"""),0)</f>
        <v>0</v>
      </c>
      <c r="F131" s="2">
        <f ca="1">IFERROR(__xludf.DUMMYFUNCTION("""COMPUTED_VALUE"""),0)</f>
        <v>0</v>
      </c>
      <c r="G131" s="2">
        <f ca="1">IFERROR(__xludf.DUMMYFUNCTION("""COMPUTED_VALUE"""),0)</f>
        <v>0</v>
      </c>
      <c r="H131" s="2">
        <f ca="1">IFERROR(__xludf.DUMMYFUNCTION("""COMPUTED_VALUE"""),0)</f>
        <v>0</v>
      </c>
      <c r="I131" s="2">
        <f ca="1">IFERROR(__xludf.DUMMYFUNCTION("""COMPUTED_VALUE"""),0)</f>
        <v>0</v>
      </c>
      <c r="J131" s="2">
        <f ca="1">IFERROR(__xludf.DUMMYFUNCTION("""COMPUTED_VALUE"""),0)</f>
        <v>0</v>
      </c>
      <c r="K131" s="2">
        <f ca="1">IFERROR(__xludf.DUMMYFUNCTION("""COMPUTED_VALUE"""),0)</f>
        <v>0</v>
      </c>
      <c r="L131" s="2">
        <f ca="1">IFERROR(__xludf.DUMMYFUNCTION("""COMPUTED_VALUE"""),0)</f>
        <v>0</v>
      </c>
      <c r="M131" s="2">
        <f ca="1">IFERROR(__xludf.DUMMYFUNCTION("""COMPUTED_VALUE"""),0)</f>
        <v>0</v>
      </c>
      <c r="N131" s="2">
        <f ca="1">IFERROR(__xludf.DUMMYFUNCTION("""COMPUTED_VALUE"""),0)</f>
        <v>0</v>
      </c>
      <c r="O131" s="2">
        <f ca="1">IFERROR(__xludf.DUMMYFUNCTION("""COMPUTED_VALUE"""),0)</f>
        <v>0</v>
      </c>
      <c r="P131" s="2">
        <f ca="1">IFERROR(__xludf.DUMMYFUNCTION("""COMPUTED_VALUE"""),0)</f>
        <v>0</v>
      </c>
      <c r="Q131" s="2">
        <f ca="1">IFERROR(__xludf.DUMMYFUNCTION("""COMPUTED_VALUE"""),0)</f>
        <v>0</v>
      </c>
      <c r="R131" s="2">
        <f ca="1">IFERROR(__xludf.DUMMYFUNCTION("""COMPUTED_VALUE"""),0)</f>
        <v>0</v>
      </c>
      <c r="S131" s="2">
        <f ca="1">IFERROR(__xludf.DUMMYFUNCTION("""COMPUTED_VALUE"""),0)</f>
        <v>0</v>
      </c>
      <c r="T131" s="2">
        <f ca="1">IFERROR(__xludf.DUMMYFUNCTION("""COMPUTED_VALUE"""),0)</f>
        <v>0</v>
      </c>
      <c r="U131" s="2">
        <f ca="1">IFERROR(__xludf.DUMMYFUNCTION("""COMPUTED_VALUE"""),0)</f>
        <v>0</v>
      </c>
      <c r="V131" s="2">
        <f ca="1">IFERROR(__xludf.DUMMYFUNCTION("""COMPUTED_VALUE"""),0)</f>
        <v>0</v>
      </c>
      <c r="W131" s="2">
        <f ca="1">IFERROR(__xludf.DUMMYFUNCTION("""COMPUTED_VALUE"""),0)</f>
        <v>0</v>
      </c>
      <c r="X131" s="2">
        <f ca="1">IFERROR(__xludf.DUMMYFUNCTION("""COMPUTED_VALUE"""),0)</f>
        <v>0</v>
      </c>
      <c r="Y131" s="2">
        <f ca="1">IFERROR(__xludf.DUMMYFUNCTION("""COMPUTED_VALUE"""),0)</f>
        <v>0</v>
      </c>
      <c r="Z131" s="2">
        <f ca="1">IFERROR(__xludf.DUMMYFUNCTION("""COMPUTED_VALUE"""),0)</f>
        <v>0</v>
      </c>
      <c r="AA131" s="2">
        <f ca="1">IFERROR(__xludf.DUMMYFUNCTION("""COMPUTED_VALUE"""),0)</f>
        <v>0</v>
      </c>
      <c r="AB131" s="2">
        <f ca="1">IFERROR(__xludf.DUMMYFUNCTION("""COMPUTED_VALUE"""),0)</f>
        <v>0</v>
      </c>
      <c r="AC131" s="2">
        <f ca="1">IFERROR(__xludf.DUMMYFUNCTION("""COMPUTED_VALUE"""),0)</f>
        <v>0</v>
      </c>
      <c r="AD131" s="2">
        <f ca="1">IFERROR(__xludf.DUMMYFUNCTION("""COMPUTED_VALUE"""),0)</f>
        <v>0</v>
      </c>
      <c r="AE131" s="2">
        <f ca="1">IFERROR(__xludf.DUMMYFUNCTION("""COMPUTED_VALUE"""),0)</f>
        <v>0</v>
      </c>
      <c r="AF131" s="2">
        <f ca="1">IFERROR(__xludf.DUMMYFUNCTION("""COMPUTED_VALUE"""),0)</f>
        <v>0</v>
      </c>
      <c r="AG131" s="2">
        <f ca="1">IFERROR(__xludf.DUMMYFUNCTION("""COMPUTED_VALUE"""),0)</f>
        <v>0</v>
      </c>
      <c r="AH131" s="2">
        <f ca="1">IFERROR(__xludf.DUMMYFUNCTION("""COMPUTED_VALUE"""),0)</f>
        <v>0</v>
      </c>
      <c r="AI131" s="2">
        <f ca="1">IFERROR(__xludf.DUMMYFUNCTION("""COMPUTED_VALUE"""),0)</f>
        <v>0</v>
      </c>
      <c r="AJ131" s="2">
        <f ca="1">IFERROR(__xludf.DUMMYFUNCTION("""COMPUTED_VALUE"""),0)</f>
        <v>0</v>
      </c>
      <c r="AK131" s="2">
        <f ca="1">IFERROR(__xludf.DUMMYFUNCTION("""COMPUTED_VALUE"""),0)</f>
        <v>0</v>
      </c>
      <c r="AL131" s="2">
        <f ca="1">IFERROR(__xludf.DUMMYFUNCTION("""COMPUTED_VALUE"""),0)</f>
        <v>0</v>
      </c>
      <c r="AM131" s="2">
        <f ca="1">IFERROR(__xludf.DUMMYFUNCTION("""COMPUTED_VALUE"""),0)</f>
        <v>0</v>
      </c>
      <c r="AN131" s="2">
        <f ca="1">IFERROR(__xludf.DUMMYFUNCTION("""COMPUTED_VALUE"""),0)</f>
        <v>0</v>
      </c>
      <c r="AO131" s="2">
        <f ca="1">IFERROR(__xludf.DUMMYFUNCTION("""COMPUTED_VALUE"""),0)</f>
        <v>0</v>
      </c>
      <c r="AP131" s="2">
        <f ca="1">IFERROR(__xludf.DUMMYFUNCTION("""COMPUTED_VALUE"""),0)</f>
        <v>0</v>
      </c>
      <c r="AQ131" s="2">
        <f ca="1">IFERROR(__xludf.DUMMYFUNCTION("""COMPUTED_VALUE"""),0)</f>
        <v>0</v>
      </c>
      <c r="AR131" s="2">
        <f ca="1">IFERROR(__xludf.DUMMYFUNCTION("""COMPUTED_VALUE"""),0)</f>
        <v>0</v>
      </c>
      <c r="AS131" s="2">
        <f ca="1">IFERROR(__xludf.DUMMYFUNCTION("""COMPUTED_VALUE"""),0)</f>
        <v>0</v>
      </c>
      <c r="AT131" s="2">
        <f ca="1">IFERROR(__xludf.DUMMYFUNCTION("""COMPUTED_VALUE"""),0)</f>
        <v>0</v>
      </c>
      <c r="AU131" s="2">
        <f ca="1">IFERROR(__xludf.DUMMYFUNCTION("""COMPUTED_VALUE"""),0)</f>
        <v>0</v>
      </c>
    </row>
    <row r="132" spans="1:47" ht="12.5" x14ac:dyDescent="0.25">
      <c r="A132" s="2" t="str">
        <f ca="1">IFERROR(__xludf.DUMMYFUNCTION("""COMPUTED_VALUE"""),"")</f>
        <v/>
      </c>
      <c r="B132" s="2" t="str">
        <f ca="1">IFERROR(__xludf.DUMMYFUNCTION("""COMPUTED_VALUE"""),"Senegal")</f>
        <v>Senegal</v>
      </c>
      <c r="C132" s="2">
        <f ca="1">IFERROR(__xludf.DUMMYFUNCTION("""COMPUTED_VALUE"""),14.4974)</f>
        <v>14.497400000000001</v>
      </c>
      <c r="D132" s="2">
        <f ca="1">IFERROR(__xludf.DUMMYFUNCTION("""COMPUTED_VALUE"""),-14.4524)</f>
        <v>-14.452400000000001</v>
      </c>
      <c r="E132" s="2">
        <f ca="1">IFERROR(__xludf.DUMMYFUNCTION("""COMPUTED_VALUE"""),0)</f>
        <v>0</v>
      </c>
      <c r="F132" s="2">
        <f ca="1">IFERROR(__xludf.DUMMYFUNCTION("""COMPUTED_VALUE"""),0)</f>
        <v>0</v>
      </c>
      <c r="G132" s="2">
        <f ca="1">IFERROR(__xludf.DUMMYFUNCTION("""COMPUTED_VALUE"""),0)</f>
        <v>0</v>
      </c>
      <c r="H132" s="2">
        <f ca="1">IFERROR(__xludf.DUMMYFUNCTION("""COMPUTED_VALUE"""),0)</f>
        <v>0</v>
      </c>
      <c r="I132" s="2">
        <f ca="1">IFERROR(__xludf.DUMMYFUNCTION("""COMPUTED_VALUE"""),0)</f>
        <v>0</v>
      </c>
      <c r="J132" s="2">
        <f ca="1">IFERROR(__xludf.DUMMYFUNCTION("""COMPUTED_VALUE"""),0)</f>
        <v>0</v>
      </c>
      <c r="K132" s="2">
        <f ca="1">IFERROR(__xludf.DUMMYFUNCTION("""COMPUTED_VALUE"""),0)</f>
        <v>0</v>
      </c>
      <c r="L132" s="2">
        <f ca="1">IFERROR(__xludf.DUMMYFUNCTION("""COMPUTED_VALUE"""),0)</f>
        <v>0</v>
      </c>
      <c r="M132" s="2">
        <f ca="1">IFERROR(__xludf.DUMMYFUNCTION("""COMPUTED_VALUE"""),0)</f>
        <v>0</v>
      </c>
      <c r="N132" s="2">
        <f ca="1">IFERROR(__xludf.DUMMYFUNCTION("""COMPUTED_VALUE"""),0)</f>
        <v>0</v>
      </c>
      <c r="O132" s="2">
        <f ca="1">IFERROR(__xludf.DUMMYFUNCTION("""COMPUTED_VALUE"""),0)</f>
        <v>0</v>
      </c>
      <c r="P132" s="2">
        <f ca="1">IFERROR(__xludf.DUMMYFUNCTION("""COMPUTED_VALUE"""),0)</f>
        <v>0</v>
      </c>
      <c r="Q132" s="2">
        <f ca="1">IFERROR(__xludf.DUMMYFUNCTION("""COMPUTED_VALUE"""),0)</f>
        <v>0</v>
      </c>
      <c r="R132" s="2">
        <f ca="1">IFERROR(__xludf.DUMMYFUNCTION("""COMPUTED_VALUE"""),0)</f>
        <v>0</v>
      </c>
      <c r="S132" s="2">
        <f ca="1">IFERROR(__xludf.DUMMYFUNCTION("""COMPUTED_VALUE"""),0)</f>
        <v>0</v>
      </c>
      <c r="T132" s="2">
        <f ca="1">IFERROR(__xludf.DUMMYFUNCTION("""COMPUTED_VALUE"""),0)</f>
        <v>0</v>
      </c>
      <c r="U132" s="2">
        <f ca="1">IFERROR(__xludf.DUMMYFUNCTION("""COMPUTED_VALUE"""),0)</f>
        <v>0</v>
      </c>
      <c r="V132" s="2">
        <f ca="1">IFERROR(__xludf.DUMMYFUNCTION("""COMPUTED_VALUE"""),0)</f>
        <v>0</v>
      </c>
      <c r="W132" s="2">
        <f ca="1">IFERROR(__xludf.DUMMYFUNCTION("""COMPUTED_VALUE"""),0)</f>
        <v>0</v>
      </c>
      <c r="X132" s="2">
        <f ca="1">IFERROR(__xludf.DUMMYFUNCTION("""COMPUTED_VALUE"""),0)</f>
        <v>0</v>
      </c>
      <c r="Y132" s="2">
        <f ca="1">IFERROR(__xludf.DUMMYFUNCTION("""COMPUTED_VALUE"""),0)</f>
        <v>0</v>
      </c>
      <c r="Z132" s="2">
        <f ca="1">IFERROR(__xludf.DUMMYFUNCTION("""COMPUTED_VALUE"""),0)</f>
        <v>0</v>
      </c>
      <c r="AA132" s="2">
        <f ca="1">IFERROR(__xludf.DUMMYFUNCTION("""COMPUTED_VALUE"""),0)</f>
        <v>0</v>
      </c>
      <c r="AB132" s="2">
        <f ca="1">IFERROR(__xludf.DUMMYFUNCTION("""COMPUTED_VALUE"""),0)</f>
        <v>0</v>
      </c>
      <c r="AC132" s="2">
        <f ca="1">IFERROR(__xludf.DUMMYFUNCTION("""COMPUTED_VALUE"""),0)</f>
        <v>0</v>
      </c>
      <c r="AD132" s="2">
        <f ca="1">IFERROR(__xludf.DUMMYFUNCTION("""COMPUTED_VALUE"""),0)</f>
        <v>0</v>
      </c>
      <c r="AE132" s="2">
        <f ca="1">IFERROR(__xludf.DUMMYFUNCTION("""COMPUTED_VALUE"""),0)</f>
        <v>0</v>
      </c>
      <c r="AF132" s="2">
        <f ca="1">IFERROR(__xludf.DUMMYFUNCTION("""COMPUTED_VALUE"""),0)</f>
        <v>0</v>
      </c>
      <c r="AG132" s="2">
        <f ca="1">IFERROR(__xludf.DUMMYFUNCTION("""COMPUTED_VALUE"""),0)</f>
        <v>0</v>
      </c>
      <c r="AH132" s="2">
        <f ca="1">IFERROR(__xludf.DUMMYFUNCTION("""COMPUTED_VALUE"""),0)</f>
        <v>0</v>
      </c>
      <c r="AI132" s="2">
        <f ca="1">IFERROR(__xludf.DUMMYFUNCTION("""COMPUTED_VALUE"""),0)</f>
        <v>0</v>
      </c>
      <c r="AJ132" s="2">
        <f ca="1">IFERROR(__xludf.DUMMYFUNCTION("""COMPUTED_VALUE"""),0)</f>
        <v>0</v>
      </c>
      <c r="AK132" s="2">
        <f ca="1">IFERROR(__xludf.DUMMYFUNCTION("""COMPUTED_VALUE"""),0)</f>
        <v>0</v>
      </c>
      <c r="AL132" s="2">
        <f ca="1">IFERROR(__xludf.DUMMYFUNCTION("""COMPUTED_VALUE"""),0)</f>
        <v>0</v>
      </c>
      <c r="AM132" s="2">
        <f ca="1">IFERROR(__xludf.DUMMYFUNCTION("""COMPUTED_VALUE"""),0)</f>
        <v>0</v>
      </c>
      <c r="AN132" s="2">
        <f ca="1">IFERROR(__xludf.DUMMYFUNCTION("""COMPUTED_VALUE"""),0)</f>
        <v>0</v>
      </c>
      <c r="AO132" s="2">
        <f ca="1">IFERROR(__xludf.DUMMYFUNCTION("""COMPUTED_VALUE"""),0)</f>
        <v>0</v>
      </c>
      <c r="AP132" s="2">
        <f ca="1">IFERROR(__xludf.DUMMYFUNCTION("""COMPUTED_VALUE"""),0)</f>
        <v>0</v>
      </c>
      <c r="AQ132" s="2">
        <f ca="1">IFERROR(__xludf.DUMMYFUNCTION("""COMPUTED_VALUE"""),0)</f>
        <v>0</v>
      </c>
      <c r="AR132" s="2">
        <f ca="1">IFERROR(__xludf.DUMMYFUNCTION("""COMPUTED_VALUE"""),0)</f>
        <v>0</v>
      </c>
      <c r="AS132" s="2">
        <f ca="1">IFERROR(__xludf.DUMMYFUNCTION("""COMPUTED_VALUE"""),0)</f>
        <v>0</v>
      </c>
      <c r="AT132" s="2">
        <f ca="1">IFERROR(__xludf.DUMMYFUNCTION("""COMPUTED_VALUE"""),0)</f>
        <v>0</v>
      </c>
      <c r="AU132" s="2">
        <f ca="1">IFERROR(__xludf.DUMMYFUNCTION("""COMPUTED_VALUE"""),0)</f>
        <v>0</v>
      </c>
    </row>
    <row r="133" spans="1:47" ht="12.5" x14ac:dyDescent="0.25">
      <c r="A133" s="2" t="str">
        <f ca="1">IFERROR(__xludf.DUMMYFUNCTION("""COMPUTED_VALUE"""),"Grafton County, NH")</f>
        <v>Grafton County, NH</v>
      </c>
      <c r="B133" s="2" t="str">
        <f ca="1">IFERROR(__xludf.DUMMYFUNCTION("""COMPUTED_VALUE"""),"US")</f>
        <v>US</v>
      </c>
      <c r="C133" s="2">
        <f ca="1">IFERROR(__xludf.DUMMYFUNCTION("""COMPUTED_VALUE"""),43.9088)</f>
        <v>43.908799999999999</v>
      </c>
      <c r="D133" s="2">
        <f ca="1">IFERROR(__xludf.DUMMYFUNCTION("""COMPUTED_VALUE"""),-71.826)</f>
        <v>-71.825999999999993</v>
      </c>
      <c r="E133" s="2">
        <f ca="1">IFERROR(__xludf.DUMMYFUNCTION("""COMPUTED_VALUE"""),0)</f>
        <v>0</v>
      </c>
      <c r="F133" s="2">
        <f ca="1">IFERROR(__xludf.DUMMYFUNCTION("""COMPUTED_VALUE"""),0)</f>
        <v>0</v>
      </c>
      <c r="G133" s="2">
        <f ca="1">IFERROR(__xludf.DUMMYFUNCTION("""COMPUTED_VALUE"""),0)</f>
        <v>0</v>
      </c>
      <c r="H133" s="2">
        <f ca="1">IFERROR(__xludf.DUMMYFUNCTION("""COMPUTED_VALUE"""),0)</f>
        <v>0</v>
      </c>
      <c r="I133" s="2">
        <f ca="1">IFERROR(__xludf.DUMMYFUNCTION("""COMPUTED_VALUE"""),0)</f>
        <v>0</v>
      </c>
      <c r="J133" s="2">
        <f ca="1">IFERROR(__xludf.DUMMYFUNCTION("""COMPUTED_VALUE"""),0)</f>
        <v>0</v>
      </c>
      <c r="K133" s="2">
        <f ca="1">IFERROR(__xludf.DUMMYFUNCTION("""COMPUTED_VALUE"""),0)</f>
        <v>0</v>
      </c>
      <c r="L133" s="2">
        <f ca="1">IFERROR(__xludf.DUMMYFUNCTION("""COMPUTED_VALUE"""),0)</f>
        <v>0</v>
      </c>
      <c r="M133" s="2">
        <f ca="1">IFERROR(__xludf.DUMMYFUNCTION("""COMPUTED_VALUE"""),0)</f>
        <v>0</v>
      </c>
      <c r="N133" s="2">
        <f ca="1">IFERROR(__xludf.DUMMYFUNCTION("""COMPUTED_VALUE"""),0)</f>
        <v>0</v>
      </c>
      <c r="O133" s="2">
        <f ca="1">IFERROR(__xludf.DUMMYFUNCTION("""COMPUTED_VALUE"""),0)</f>
        <v>0</v>
      </c>
      <c r="P133" s="2">
        <f ca="1">IFERROR(__xludf.DUMMYFUNCTION("""COMPUTED_VALUE"""),0)</f>
        <v>0</v>
      </c>
      <c r="Q133" s="2">
        <f ca="1">IFERROR(__xludf.DUMMYFUNCTION("""COMPUTED_VALUE"""),0)</f>
        <v>0</v>
      </c>
      <c r="R133" s="2">
        <f ca="1">IFERROR(__xludf.DUMMYFUNCTION("""COMPUTED_VALUE"""),0)</f>
        <v>0</v>
      </c>
      <c r="S133" s="2">
        <f ca="1">IFERROR(__xludf.DUMMYFUNCTION("""COMPUTED_VALUE"""),0)</f>
        <v>0</v>
      </c>
      <c r="T133" s="2">
        <f ca="1">IFERROR(__xludf.DUMMYFUNCTION("""COMPUTED_VALUE"""),0)</f>
        <v>0</v>
      </c>
      <c r="U133" s="2">
        <f ca="1">IFERROR(__xludf.DUMMYFUNCTION("""COMPUTED_VALUE"""),0)</f>
        <v>0</v>
      </c>
      <c r="V133" s="2">
        <f ca="1">IFERROR(__xludf.DUMMYFUNCTION("""COMPUTED_VALUE"""),0)</f>
        <v>0</v>
      </c>
      <c r="W133" s="2">
        <f ca="1">IFERROR(__xludf.DUMMYFUNCTION("""COMPUTED_VALUE"""),0)</f>
        <v>0</v>
      </c>
      <c r="X133" s="2">
        <f ca="1">IFERROR(__xludf.DUMMYFUNCTION("""COMPUTED_VALUE"""),0)</f>
        <v>0</v>
      </c>
      <c r="Y133" s="2">
        <f ca="1">IFERROR(__xludf.DUMMYFUNCTION("""COMPUTED_VALUE"""),0)</f>
        <v>0</v>
      </c>
      <c r="Z133" s="2">
        <f ca="1">IFERROR(__xludf.DUMMYFUNCTION("""COMPUTED_VALUE"""),0)</f>
        <v>0</v>
      </c>
      <c r="AA133" s="2">
        <f ca="1">IFERROR(__xludf.DUMMYFUNCTION("""COMPUTED_VALUE"""),0)</f>
        <v>0</v>
      </c>
      <c r="AB133" s="2">
        <f ca="1">IFERROR(__xludf.DUMMYFUNCTION("""COMPUTED_VALUE"""),0)</f>
        <v>0</v>
      </c>
      <c r="AC133" s="2">
        <f ca="1">IFERROR(__xludf.DUMMYFUNCTION("""COMPUTED_VALUE"""),0)</f>
        <v>0</v>
      </c>
      <c r="AD133" s="2">
        <f ca="1">IFERROR(__xludf.DUMMYFUNCTION("""COMPUTED_VALUE"""),0)</f>
        <v>0</v>
      </c>
      <c r="AE133" s="2">
        <f ca="1">IFERROR(__xludf.DUMMYFUNCTION("""COMPUTED_VALUE"""),0)</f>
        <v>0</v>
      </c>
      <c r="AF133" s="2">
        <f ca="1">IFERROR(__xludf.DUMMYFUNCTION("""COMPUTED_VALUE"""),0)</f>
        <v>0</v>
      </c>
      <c r="AG133" s="2">
        <f ca="1">IFERROR(__xludf.DUMMYFUNCTION("""COMPUTED_VALUE"""),0)</f>
        <v>0</v>
      </c>
      <c r="AH133" s="2">
        <f ca="1">IFERROR(__xludf.DUMMYFUNCTION("""COMPUTED_VALUE"""),0)</f>
        <v>0</v>
      </c>
      <c r="AI133" s="2">
        <f ca="1">IFERROR(__xludf.DUMMYFUNCTION("""COMPUTED_VALUE"""),0)</f>
        <v>0</v>
      </c>
      <c r="AJ133" s="2">
        <f ca="1">IFERROR(__xludf.DUMMYFUNCTION("""COMPUTED_VALUE"""),0)</f>
        <v>0</v>
      </c>
      <c r="AK133" s="2">
        <f ca="1">IFERROR(__xludf.DUMMYFUNCTION("""COMPUTED_VALUE"""),0)</f>
        <v>0</v>
      </c>
      <c r="AL133" s="2">
        <f ca="1">IFERROR(__xludf.DUMMYFUNCTION("""COMPUTED_VALUE"""),0)</f>
        <v>0</v>
      </c>
      <c r="AM133" s="2">
        <f ca="1">IFERROR(__xludf.DUMMYFUNCTION("""COMPUTED_VALUE"""),0)</f>
        <v>0</v>
      </c>
      <c r="AN133" s="2">
        <f ca="1">IFERROR(__xludf.DUMMYFUNCTION("""COMPUTED_VALUE"""),0)</f>
        <v>0</v>
      </c>
      <c r="AO133" s="2">
        <f ca="1">IFERROR(__xludf.DUMMYFUNCTION("""COMPUTED_VALUE"""),0)</f>
        <v>0</v>
      </c>
      <c r="AP133" s="2">
        <f ca="1">IFERROR(__xludf.DUMMYFUNCTION("""COMPUTED_VALUE"""),0)</f>
        <v>0</v>
      </c>
      <c r="AQ133" s="2">
        <f ca="1">IFERROR(__xludf.DUMMYFUNCTION("""COMPUTED_VALUE"""),0)</f>
        <v>0</v>
      </c>
      <c r="AR133" s="2">
        <f ca="1">IFERROR(__xludf.DUMMYFUNCTION("""COMPUTED_VALUE"""),0)</f>
        <v>0</v>
      </c>
      <c r="AS133" s="2">
        <f ca="1">IFERROR(__xludf.DUMMYFUNCTION("""COMPUTED_VALUE"""),0)</f>
        <v>0</v>
      </c>
      <c r="AT133" s="2">
        <f ca="1">IFERROR(__xludf.DUMMYFUNCTION("""COMPUTED_VALUE"""),0)</f>
        <v>0</v>
      </c>
      <c r="AU133" s="2">
        <f ca="1">IFERROR(__xludf.DUMMYFUNCTION("""COMPUTED_VALUE"""),0)</f>
        <v>0</v>
      </c>
    </row>
    <row r="134" spans="1:47" ht="12.5" x14ac:dyDescent="0.25">
      <c r="A134" s="2" t="str">
        <f ca="1">IFERROR(__xludf.DUMMYFUNCTION("""COMPUTED_VALUE"""),"Hillsborough, FL")</f>
        <v>Hillsborough, FL</v>
      </c>
      <c r="B134" s="2" t="str">
        <f ca="1">IFERROR(__xludf.DUMMYFUNCTION("""COMPUTED_VALUE"""),"US")</f>
        <v>US</v>
      </c>
      <c r="C134" s="2">
        <f ca="1">IFERROR(__xludf.DUMMYFUNCTION("""COMPUTED_VALUE"""),27.9904)</f>
        <v>27.990400000000001</v>
      </c>
      <c r="D134" s="2">
        <f ca="1">IFERROR(__xludf.DUMMYFUNCTION("""COMPUTED_VALUE"""),-82.3018)</f>
        <v>-82.3018</v>
      </c>
      <c r="E134" s="2">
        <f ca="1">IFERROR(__xludf.DUMMYFUNCTION("""COMPUTED_VALUE"""),0)</f>
        <v>0</v>
      </c>
      <c r="F134" s="2">
        <f ca="1">IFERROR(__xludf.DUMMYFUNCTION("""COMPUTED_VALUE"""),0)</f>
        <v>0</v>
      </c>
      <c r="G134" s="2">
        <f ca="1">IFERROR(__xludf.DUMMYFUNCTION("""COMPUTED_VALUE"""),0)</f>
        <v>0</v>
      </c>
      <c r="H134" s="2">
        <f ca="1">IFERROR(__xludf.DUMMYFUNCTION("""COMPUTED_VALUE"""),0)</f>
        <v>0</v>
      </c>
      <c r="I134" s="2">
        <f ca="1">IFERROR(__xludf.DUMMYFUNCTION("""COMPUTED_VALUE"""),0)</f>
        <v>0</v>
      </c>
      <c r="J134" s="2">
        <f ca="1">IFERROR(__xludf.DUMMYFUNCTION("""COMPUTED_VALUE"""),0)</f>
        <v>0</v>
      </c>
      <c r="K134" s="2">
        <f ca="1">IFERROR(__xludf.DUMMYFUNCTION("""COMPUTED_VALUE"""),0)</f>
        <v>0</v>
      </c>
      <c r="L134" s="2">
        <f ca="1">IFERROR(__xludf.DUMMYFUNCTION("""COMPUTED_VALUE"""),0)</f>
        <v>0</v>
      </c>
      <c r="M134" s="2">
        <f ca="1">IFERROR(__xludf.DUMMYFUNCTION("""COMPUTED_VALUE"""),0)</f>
        <v>0</v>
      </c>
      <c r="N134" s="2">
        <f ca="1">IFERROR(__xludf.DUMMYFUNCTION("""COMPUTED_VALUE"""),0)</f>
        <v>0</v>
      </c>
      <c r="O134" s="2">
        <f ca="1">IFERROR(__xludf.DUMMYFUNCTION("""COMPUTED_VALUE"""),0)</f>
        <v>0</v>
      </c>
      <c r="P134" s="2">
        <f ca="1">IFERROR(__xludf.DUMMYFUNCTION("""COMPUTED_VALUE"""),0)</f>
        <v>0</v>
      </c>
      <c r="Q134" s="2">
        <f ca="1">IFERROR(__xludf.DUMMYFUNCTION("""COMPUTED_VALUE"""),0)</f>
        <v>0</v>
      </c>
      <c r="R134" s="2">
        <f ca="1">IFERROR(__xludf.DUMMYFUNCTION("""COMPUTED_VALUE"""),0)</f>
        <v>0</v>
      </c>
      <c r="S134" s="2">
        <f ca="1">IFERROR(__xludf.DUMMYFUNCTION("""COMPUTED_VALUE"""),0)</f>
        <v>0</v>
      </c>
      <c r="T134" s="2">
        <f ca="1">IFERROR(__xludf.DUMMYFUNCTION("""COMPUTED_VALUE"""),0)</f>
        <v>0</v>
      </c>
      <c r="U134" s="2">
        <f ca="1">IFERROR(__xludf.DUMMYFUNCTION("""COMPUTED_VALUE"""),0)</f>
        <v>0</v>
      </c>
      <c r="V134" s="2">
        <f ca="1">IFERROR(__xludf.DUMMYFUNCTION("""COMPUTED_VALUE"""),0)</f>
        <v>0</v>
      </c>
      <c r="W134" s="2">
        <f ca="1">IFERROR(__xludf.DUMMYFUNCTION("""COMPUTED_VALUE"""),0)</f>
        <v>0</v>
      </c>
      <c r="X134" s="2">
        <f ca="1">IFERROR(__xludf.DUMMYFUNCTION("""COMPUTED_VALUE"""),0)</f>
        <v>0</v>
      </c>
      <c r="Y134" s="2">
        <f ca="1">IFERROR(__xludf.DUMMYFUNCTION("""COMPUTED_VALUE"""),0)</f>
        <v>0</v>
      </c>
      <c r="Z134" s="2">
        <f ca="1">IFERROR(__xludf.DUMMYFUNCTION("""COMPUTED_VALUE"""),0)</f>
        <v>0</v>
      </c>
      <c r="AA134" s="2">
        <f ca="1">IFERROR(__xludf.DUMMYFUNCTION("""COMPUTED_VALUE"""),0)</f>
        <v>0</v>
      </c>
      <c r="AB134" s="2">
        <f ca="1">IFERROR(__xludf.DUMMYFUNCTION("""COMPUTED_VALUE"""),0)</f>
        <v>0</v>
      </c>
      <c r="AC134" s="2">
        <f ca="1">IFERROR(__xludf.DUMMYFUNCTION("""COMPUTED_VALUE"""),0)</f>
        <v>0</v>
      </c>
      <c r="AD134" s="2">
        <f ca="1">IFERROR(__xludf.DUMMYFUNCTION("""COMPUTED_VALUE"""),0)</f>
        <v>0</v>
      </c>
      <c r="AE134" s="2">
        <f ca="1">IFERROR(__xludf.DUMMYFUNCTION("""COMPUTED_VALUE"""),0)</f>
        <v>0</v>
      </c>
      <c r="AF134" s="2">
        <f ca="1">IFERROR(__xludf.DUMMYFUNCTION("""COMPUTED_VALUE"""),0)</f>
        <v>0</v>
      </c>
      <c r="AG134" s="2">
        <f ca="1">IFERROR(__xludf.DUMMYFUNCTION("""COMPUTED_VALUE"""),0)</f>
        <v>0</v>
      </c>
      <c r="AH134" s="2">
        <f ca="1">IFERROR(__xludf.DUMMYFUNCTION("""COMPUTED_VALUE"""),0)</f>
        <v>0</v>
      </c>
      <c r="AI134" s="2">
        <f ca="1">IFERROR(__xludf.DUMMYFUNCTION("""COMPUTED_VALUE"""),0)</f>
        <v>0</v>
      </c>
      <c r="AJ134" s="2">
        <f ca="1">IFERROR(__xludf.DUMMYFUNCTION("""COMPUTED_VALUE"""),0)</f>
        <v>0</v>
      </c>
      <c r="AK134" s="2">
        <f ca="1">IFERROR(__xludf.DUMMYFUNCTION("""COMPUTED_VALUE"""),0)</f>
        <v>0</v>
      </c>
      <c r="AL134" s="2">
        <f ca="1">IFERROR(__xludf.DUMMYFUNCTION("""COMPUTED_VALUE"""),0)</f>
        <v>0</v>
      </c>
      <c r="AM134" s="2">
        <f ca="1">IFERROR(__xludf.DUMMYFUNCTION("""COMPUTED_VALUE"""),0)</f>
        <v>0</v>
      </c>
      <c r="AN134" s="2">
        <f ca="1">IFERROR(__xludf.DUMMYFUNCTION("""COMPUTED_VALUE"""),0)</f>
        <v>0</v>
      </c>
      <c r="AO134" s="2">
        <f ca="1">IFERROR(__xludf.DUMMYFUNCTION("""COMPUTED_VALUE"""),0)</f>
        <v>0</v>
      </c>
      <c r="AP134" s="2">
        <f ca="1">IFERROR(__xludf.DUMMYFUNCTION("""COMPUTED_VALUE"""),0)</f>
        <v>0</v>
      </c>
      <c r="AQ134" s="2">
        <f ca="1">IFERROR(__xludf.DUMMYFUNCTION("""COMPUTED_VALUE"""),0)</f>
        <v>0</v>
      </c>
      <c r="AR134" s="2">
        <f ca="1">IFERROR(__xludf.DUMMYFUNCTION("""COMPUTED_VALUE"""),0)</f>
        <v>0</v>
      </c>
      <c r="AS134" s="2">
        <f ca="1">IFERROR(__xludf.DUMMYFUNCTION("""COMPUTED_VALUE"""),0)</f>
        <v>0</v>
      </c>
      <c r="AT134" s="2">
        <f ca="1">IFERROR(__xludf.DUMMYFUNCTION("""COMPUTED_VALUE"""),0)</f>
        <v>0</v>
      </c>
      <c r="AU134" s="2">
        <f ca="1">IFERROR(__xludf.DUMMYFUNCTION("""COMPUTED_VALUE"""),0)</f>
        <v>0</v>
      </c>
    </row>
    <row r="135" spans="1:47" ht="12.5" x14ac:dyDescent="0.25">
      <c r="A135" s="2" t="str">
        <f ca="1">IFERROR(__xludf.DUMMYFUNCTION("""COMPUTED_VALUE"""),"New York City, NY")</f>
        <v>New York City, NY</v>
      </c>
      <c r="B135" s="2" t="str">
        <f ca="1">IFERROR(__xludf.DUMMYFUNCTION("""COMPUTED_VALUE"""),"US")</f>
        <v>US</v>
      </c>
      <c r="C135" s="2">
        <f ca="1">IFERROR(__xludf.DUMMYFUNCTION("""COMPUTED_VALUE"""),40.7128)</f>
        <v>40.712800000000001</v>
      </c>
      <c r="D135" s="2">
        <f ca="1">IFERROR(__xludf.DUMMYFUNCTION("""COMPUTED_VALUE"""),-74.006)</f>
        <v>-74.006</v>
      </c>
      <c r="E135" s="2">
        <f ca="1">IFERROR(__xludf.DUMMYFUNCTION("""COMPUTED_VALUE"""),0)</f>
        <v>0</v>
      </c>
      <c r="F135" s="2">
        <f ca="1">IFERROR(__xludf.DUMMYFUNCTION("""COMPUTED_VALUE"""),0)</f>
        <v>0</v>
      </c>
      <c r="G135" s="2">
        <f ca="1">IFERROR(__xludf.DUMMYFUNCTION("""COMPUTED_VALUE"""),0)</f>
        <v>0</v>
      </c>
      <c r="H135" s="2">
        <f ca="1">IFERROR(__xludf.DUMMYFUNCTION("""COMPUTED_VALUE"""),0)</f>
        <v>0</v>
      </c>
      <c r="I135" s="2">
        <f ca="1">IFERROR(__xludf.DUMMYFUNCTION("""COMPUTED_VALUE"""),0)</f>
        <v>0</v>
      </c>
      <c r="J135" s="2">
        <f ca="1">IFERROR(__xludf.DUMMYFUNCTION("""COMPUTED_VALUE"""),0)</f>
        <v>0</v>
      </c>
      <c r="K135" s="2">
        <f ca="1">IFERROR(__xludf.DUMMYFUNCTION("""COMPUTED_VALUE"""),0)</f>
        <v>0</v>
      </c>
      <c r="L135" s="2">
        <f ca="1">IFERROR(__xludf.DUMMYFUNCTION("""COMPUTED_VALUE"""),0)</f>
        <v>0</v>
      </c>
      <c r="M135" s="2">
        <f ca="1">IFERROR(__xludf.DUMMYFUNCTION("""COMPUTED_VALUE"""),0)</f>
        <v>0</v>
      </c>
      <c r="N135" s="2">
        <f ca="1">IFERROR(__xludf.DUMMYFUNCTION("""COMPUTED_VALUE"""),0)</f>
        <v>0</v>
      </c>
      <c r="O135" s="2">
        <f ca="1">IFERROR(__xludf.DUMMYFUNCTION("""COMPUTED_VALUE"""),0)</f>
        <v>0</v>
      </c>
      <c r="P135" s="2">
        <f ca="1">IFERROR(__xludf.DUMMYFUNCTION("""COMPUTED_VALUE"""),0)</f>
        <v>0</v>
      </c>
      <c r="Q135" s="2">
        <f ca="1">IFERROR(__xludf.DUMMYFUNCTION("""COMPUTED_VALUE"""),0)</f>
        <v>0</v>
      </c>
      <c r="R135" s="2">
        <f ca="1">IFERROR(__xludf.DUMMYFUNCTION("""COMPUTED_VALUE"""),0)</f>
        <v>0</v>
      </c>
      <c r="S135" s="2">
        <f ca="1">IFERROR(__xludf.DUMMYFUNCTION("""COMPUTED_VALUE"""),0)</f>
        <v>0</v>
      </c>
      <c r="T135" s="2">
        <f ca="1">IFERROR(__xludf.DUMMYFUNCTION("""COMPUTED_VALUE"""),0)</f>
        <v>0</v>
      </c>
      <c r="U135" s="2">
        <f ca="1">IFERROR(__xludf.DUMMYFUNCTION("""COMPUTED_VALUE"""),0)</f>
        <v>0</v>
      </c>
      <c r="V135" s="2">
        <f ca="1">IFERROR(__xludf.DUMMYFUNCTION("""COMPUTED_VALUE"""),0)</f>
        <v>0</v>
      </c>
      <c r="W135" s="2">
        <f ca="1">IFERROR(__xludf.DUMMYFUNCTION("""COMPUTED_VALUE"""),0)</f>
        <v>0</v>
      </c>
      <c r="X135" s="2">
        <f ca="1">IFERROR(__xludf.DUMMYFUNCTION("""COMPUTED_VALUE"""),0)</f>
        <v>0</v>
      </c>
      <c r="Y135" s="2">
        <f ca="1">IFERROR(__xludf.DUMMYFUNCTION("""COMPUTED_VALUE"""),0)</f>
        <v>0</v>
      </c>
      <c r="Z135" s="2">
        <f ca="1">IFERROR(__xludf.DUMMYFUNCTION("""COMPUTED_VALUE"""),0)</f>
        <v>0</v>
      </c>
      <c r="AA135" s="2">
        <f ca="1">IFERROR(__xludf.DUMMYFUNCTION("""COMPUTED_VALUE"""),0)</f>
        <v>0</v>
      </c>
      <c r="AB135" s="2">
        <f ca="1">IFERROR(__xludf.DUMMYFUNCTION("""COMPUTED_VALUE"""),0)</f>
        <v>0</v>
      </c>
      <c r="AC135" s="2">
        <f ca="1">IFERROR(__xludf.DUMMYFUNCTION("""COMPUTED_VALUE"""),0)</f>
        <v>0</v>
      </c>
      <c r="AD135" s="2">
        <f ca="1">IFERROR(__xludf.DUMMYFUNCTION("""COMPUTED_VALUE"""),0)</f>
        <v>0</v>
      </c>
      <c r="AE135" s="2">
        <f ca="1">IFERROR(__xludf.DUMMYFUNCTION("""COMPUTED_VALUE"""),0)</f>
        <v>0</v>
      </c>
      <c r="AF135" s="2">
        <f ca="1">IFERROR(__xludf.DUMMYFUNCTION("""COMPUTED_VALUE"""),0)</f>
        <v>0</v>
      </c>
      <c r="AG135" s="2">
        <f ca="1">IFERROR(__xludf.DUMMYFUNCTION("""COMPUTED_VALUE"""),0)</f>
        <v>0</v>
      </c>
      <c r="AH135" s="2">
        <f ca="1">IFERROR(__xludf.DUMMYFUNCTION("""COMPUTED_VALUE"""),0)</f>
        <v>0</v>
      </c>
      <c r="AI135" s="2">
        <f ca="1">IFERROR(__xludf.DUMMYFUNCTION("""COMPUTED_VALUE"""),0)</f>
        <v>0</v>
      </c>
      <c r="AJ135" s="2">
        <f ca="1">IFERROR(__xludf.DUMMYFUNCTION("""COMPUTED_VALUE"""),0)</f>
        <v>0</v>
      </c>
      <c r="AK135" s="2">
        <f ca="1">IFERROR(__xludf.DUMMYFUNCTION("""COMPUTED_VALUE"""),0)</f>
        <v>0</v>
      </c>
      <c r="AL135" s="2">
        <f ca="1">IFERROR(__xludf.DUMMYFUNCTION("""COMPUTED_VALUE"""),0)</f>
        <v>0</v>
      </c>
      <c r="AM135" s="2">
        <f ca="1">IFERROR(__xludf.DUMMYFUNCTION("""COMPUTED_VALUE"""),0)</f>
        <v>0</v>
      </c>
      <c r="AN135" s="2">
        <f ca="1">IFERROR(__xludf.DUMMYFUNCTION("""COMPUTED_VALUE"""),0)</f>
        <v>0</v>
      </c>
      <c r="AO135" s="2">
        <f ca="1">IFERROR(__xludf.DUMMYFUNCTION("""COMPUTED_VALUE"""),0)</f>
        <v>0</v>
      </c>
      <c r="AP135" s="2">
        <f ca="1">IFERROR(__xludf.DUMMYFUNCTION("""COMPUTED_VALUE"""),0)</f>
        <v>0</v>
      </c>
      <c r="AQ135" s="2">
        <f ca="1">IFERROR(__xludf.DUMMYFUNCTION("""COMPUTED_VALUE"""),0)</f>
        <v>0</v>
      </c>
      <c r="AR135" s="2">
        <f ca="1">IFERROR(__xludf.DUMMYFUNCTION("""COMPUTED_VALUE"""),0)</f>
        <v>0</v>
      </c>
      <c r="AS135" s="2">
        <f ca="1">IFERROR(__xludf.DUMMYFUNCTION("""COMPUTED_VALUE"""),0)</f>
        <v>0</v>
      </c>
      <c r="AT135" s="2">
        <f ca="1">IFERROR(__xludf.DUMMYFUNCTION("""COMPUTED_VALUE"""),0)</f>
        <v>0</v>
      </c>
      <c r="AU135" s="2">
        <f ca="1">IFERROR(__xludf.DUMMYFUNCTION("""COMPUTED_VALUE"""),0)</f>
        <v>0</v>
      </c>
    </row>
    <row r="136" spans="1:47" ht="12.5" x14ac:dyDescent="0.25">
      <c r="A136" s="2" t="str">
        <f ca="1">IFERROR(__xludf.DUMMYFUNCTION("""COMPUTED_VALUE"""),"Placer County, CA")</f>
        <v>Placer County, CA</v>
      </c>
      <c r="B136" s="2" t="str">
        <f ca="1">IFERROR(__xludf.DUMMYFUNCTION("""COMPUTED_VALUE"""),"US")</f>
        <v>US</v>
      </c>
      <c r="C136" s="2">
        <f ca="1">IFERROR(__xludf.DUMMYFUNCTION("""COMPUTED_VALUE"""),39.0916)</f>
        <v>39.0916</v>
      </c>
      <c r="D136" s="2">
        <f ca="1">IFERROR(__xludf.DUMMYFUNCTION("""COMPUTED_VALUE"""),-120.8039)</f>
        <v>-120.8039</v>
      </c>
      <c r="E136" s="2">
        <f ca="1">IFERROR(__xludf.DUMMYFUNCTION("""COMPUTED_VALUE"""),0)</f>
        <v>0</v>
      </c>
      <c r="F136" s="2">
        <f ca="1">IFERROR(__xludf.DUMMYFUNCTION("""COMPUTED_VALUE"""),0)</f>
        <v>0</v>
      </c>
      <c r="G136" s="2">
        <f ca="1">IFERROR(__xludf.DUMMYFUNCTION("""COMPUTED_VALUE"""),0)</f>
        <v>0</v>
      </c>
      <c r="H136" s="2">
        <f ca="1">IFERROR(__xludf.DUMMYFUNCTION("""COMPUTED_VALUE"""),0)</f>
        <v>0</v>
      </c>
      <c r="I136" s="2">
        <f ca="1">IFERROR(__xludf.DUMMYFUNCTION("""COMPUTED_VALUE"""),0)</f>
        <v>0</v>
      </c>
      <c r="J136" s="2">
        <f ca="1">IFERROR(__xludf.DUMMYFUNCTION("""COMPUTED_VALUE"""),0)</f>
        <v>0</v>
      </c>
      <c r="K136" s="2">
        <f ca="1">IFERROR(__xludf.DUMMYFUNCTION("""COMPUTED_VALUE"""),0)</f>
        <v>0</v>
      </c>
      <c r="L136" s="2">
        <f ca="1">IFERROR(__xludf.DUMMYFUNCTION("""COMPUTED_VALUE"""),0)</f>
        <v>0</v>
      </c>
      <c r="M136" s="2">
        <f ca="1">IFERROR(__xludf.DUMMYFUNCTION("""COMPUTED_VALUE"""),0)</f>
        <v>0</v>
      </c>
      <c r="N136" s="2">
        <f ca="1">IFERROR(__xludf.DUMMYFUNCTION("""COMPUTED_VALUE"""),0)</f>
        <v>0</v>
      </c>
      <c r="O136" s="2">
        <f ca="1">IFERROR(__xludf.DUMMYFUNCTION("""COMPUTED_VALUE"""),0)</f>
        <v>0</v>
      </c>
      <c r="P136" s="2">
        <f ca="1">IFERROR(__xludf.DUMMYFUNCTION("""COMPUTED_VALUE"""),0)</f>
        <v>0</v>
      </c>
      <c r="Q136" s="2">
        <f ca="1">IFERROR(__xludf.DUMMYFUNCTION("""COMPUTED_VALUE"""),0)</f>
        <v>0</v>
      </c>
      <c r="R136" s="2">
        <f ca="1">IFERROR(__xludf.DUMMYFUNCTION("""COMPUTED_VALUE"""),0)</f>
        <v>0</v>
      </c>
      <c r="S136" s="2">
        <f ca="1">IFERROR(__xludf.DUMMYFUNCTION("""COMPUTED_VALUE"""),0)</f>
        <v>0</v>
      </c>
      <c r="T136" s="2">
        <f ca="1">IFERROR(__xludf.DUMMYFUNCTION("""COMPUTED_VALUE"""),0)</f>
        <v>0</v>
      </c>
      <c r="U136" s="2">
        <f ca="1">IFERROR(__xludf.DUMMYFUNCTION("""COMPUTED_VALUE"""),0)</f>
        <v>0</v>
      </c>
      <c r="V136" s="2">
        <f ca="1">IFERROR(__xludf.DUMMYFUNCTION("""COMPUTED_VALUE"""),0)</f>
        <v>0</v>
      </c>
      <c r="W136" s="2">
        <f ca="1">IFERROR(__xludf.DUMMYFUNCTION("""COMPUTED_VALUE"""),0)</f>
        <v>0</v>
      </c>
      <c r="X136" s="2">
        <f ca="1">IFERROR(__xludf.DUMMYFUNCTION("""COMPUTED_VALUE"""),0)</f>
        <v>0</v>
      </c>
      <c r="Y136" s="2">
        <f ca="1">IFERROR(__xludf.DUMMYFUNCTION("""COMPUTED_VALUE"""),0)</f>
        <v>0</v>
      </c>
      <c r="Z136" s="2">
        <f ca="1">IFERROR(__xludf.DUMMYFUNCTION("""COMPUTED_VALUE"""),0)</f>
        <v>0</v>
      </c>
      <c r="AA136" s="2">
        <f ca="1">IFERROR(__xludf.DUMMYFUNCTION("""COMPUTED_VALUE"""),0)</f>
        <v>0</v>
      </c>
      <c r="AB136" s="2">
        <f ca="1">IFERROR(__xludf.DUMMYFUNCTION("""COMPUTED_VALUE"""),0)</f>
        <v>0</v>
      </c>
      <c r="AC136" s="2">
        <f ca="1">IFERROR(__xludf.DUMMYFUNCTION("""COMPUTED_VALUE"""),0)</f>
        <v>0</v>
      </c>
      <c r="AD136" s="2">
        <f ca="1">IFERROR(__xludf.DUMMYFUNCTION("""COMPUTED_VALUE"""),0)</f>
        <v>0</v>
      </c>
      <c r="AE136" s="2">
        <f ca="1">IFERROR(__xludf.DUMMYFUNCTION("""COMPUTED_VALUE"""),0)</f>
        <v>0</v>
      </c>
      <c r="AF136" s="2">
        <f ca="1">IFERROR(__xludf.DUMMYFUNCTION("""COMPUTED_VALUE"""),0)</f>
        <v>0</v>
      </c>
      <c r="AG136" s="2">
        <f ca="1">IFERROR(__xludf.DUMMYFUNCTION("""COMPUTED_VALUE"""),0)</f>
        <v>0</v>
      </c>
      <c r="AH136" s="2">
        <f ca="1">IFERROR(__xludf.DUMMYFUNCTION("""COMPUTED_VALUE"""),0)</f>
        <v>0</v>
      </c>
      <c r="AI136" s="2">
        <f ca="1">IFERROR(__xludf.DUMMYFUNCTION("""COMPUTED_VALUE"""),0)</f>
        <v>0</v>
      </c>
      <c r="AJ136" s="2">
        <f ca="1">IFERROR(__xludf.DUMMYFUNCTION("""COMPUTED_VALUE"""),0)</f>
        <v>0</v>
      </c>
      <c r="AK136" s="2">
        <f ca="1">IFERROR(__xludf.DUMMYFUNCTION("""COMPUTED_VALUE"""),0)</f>
        <v>0</v>
      </c>
      <c r="AL136" s="2">
        <f ca="1">IFERROR(__xludf.DUMMYFUNCTION("""COMPUTED_VALUE"""),0)</f>
        <v>0</v>
      </c>
      <c r="AM136" s="2">
        <f ca="1">IFERROR(__xludf.DUMMYFUNCTION("""COMPUTED_VALUE"""),0)</f>
        <v>0</v>
      </c>
      <c r="AN136" s="2">
        <f ca="1">IFERROR(__xludf.DUMMYFUNCTION("""COMPUTED_VALUE"""),0)</f>
        <v>0</v>
      </c>
      <c r="AO136" s="2">
        <f ca="1">IFERROR(__xludf.DUMMYFUNCTION("""COMPUTED_VALUE"""),0)</f>
        <v>0</v>
      </c>
      <c r="AP136" s="2">
        <f ca="1">IFERROR(__xludf.DUMMYFUNCTION("""COMPUTED_VALUE"""),0)</f>
        <v>0</v>
      </c>
      <c r="AQ136" s="2">
        <f ca="1">IFERROR(__xludf.DUMMYFUNCTION("""COMPUTED_VALUE"""),0)</f>
        <v>0</v>
      </c>
      <c r="AR136" s="2">
        <f ca="1">IFERROR(__xludf.DUMMYFUNCTION("""COMPUTED_VALUE"""),0)</f>
        <v>0</v>
      </c>
      <c r="AS136" s="2">
        <f ca="1">IFERROR(__xludf.DUMMYFUNCTION("""COMPUTED_VALUE"""),0)</f>
        <v>0</v>
      </c>
      <c r="AT136" s="2">
        <f ca="1">IFERROR(__xludf.DUMMYFUNCTION("""COMPUTED_VALUE"""),0)</f>
        <v>0</v>
      </c>
      <c r="AU136" s="2">
        <f ca="1">IFERROR(__xludf.DUMMYFUNCTION("""COMPUTED_VALUE"""),0)</f>
        <v>0</v>
      </c>
    </row>
    <row r="137" spans="1:47" ht="12.5" x14ac:dyDescent="0.25">
      <c r="A137" s="2" t="str">
        <f ca="1">IFERROR(__xludf.DUMMYFUNCTION("""COMPUTED_VALUE"""),"San Mateo, CA")</f>
        <v>San Mateo, CA</v>
      </c>
      <c r="B137" s="2" t="str">
        <f ca="1">IFERROR(__xludf.DUMMYFUNCTION("""COMPUTED_VALUE"""),"US")</f>
        <v>US</v>
      </c>
      <c r="C137" s="2">
        <f ca="1">IFERROR(__xludf.DUMMYFUNCTION("""COMPUTED_VALUE"""),37.563)</f>
        <v>37.563000000000002</v>
      </c>
      <c r="D137" s="2">
        <f ca="1">IFERROR(__xludf.DUMMYFUNCTION("""COMPUTED_VALUE"""),-122.3255)</f>
        <v>-122.32550000000001</v>
      </c>
      <c r="E137" s="2">
        <f ca="1">IFERROR(__xludf.DUMMYFUNCTION("""COMPUTED_VALUE"""),0)</f>
        <v>0</v>
      </c>
      <c r="F137" s="2">
        <f ca="1">IFERROR(__xludf.DUMMYFUNCTION("""COMPUTED_VALUE"""),0)</f>
        <v>0</v>
      </c>
      <c r="G137" s="2">
        <f ca="1">IFERROR(__xludf.DUMMYFUNCTION("""COMPUTED_VALUE"""),0)</f>
        <v>0</v>
      </c>
      <c r="H137" s="2">
        <f ca="1">IFERROR(__xludf.DUMMYFUNCTION("""COMPUTED_VALUE"""),0)</f>
        <v>0</v>
      </c>
      <c r="I137" s="2">
        <f ca="1">IFERROR(__xludf.DUMMYFUNCTION("""COMPUTED_VALUE"""),0)</f>
        <v>0</v>
      </c>
      <c r="J137" s="2">
        <f ca="1">IFERROR(__xludf.DUMMYFUNCTION("""COMPUTED_VALUE"""),0)</f>
        <v>0</v>
      </c>
      <c r="K137" s="2">
        <f ca="1">IFERROR(__xludf.DUMMYFUNCTION("""COMPUTED_VALUE"""),0)</f>
        <v>0</v>
      </c>
      <c r="L137" s="2">
        <f ca="1">IFERROR(__xludf.DUMMYFUNCTION("""COMPUTED_VALUE"""),0)</f>
        <v>0</v>
      </c>
      <c r="M137" s="2">
        <f ca="1">IFERROR(__xludf.DUMMYFUNCTION("""COMPUTED_VALUE"""),0)</f>
        <v>0</v>
      </c>
      <c r="N137" s="2">
        <f ca="1">IFERROR(__xludf.DUMMYFUNCTION("""COMPUTED_VALUE"""),0)</f>
        <v>0</v>
      </c>
      <c r="O137" s="2">
        <f ca="1">IFERROR(__xludf.DUMMYFUNCTION("""COMPUTED_VALUE"""),0)</f>
        <v>0</v>
      </c>
      <c r="P137" s="2">
        <f ca="1">IFERROR(__xludf.DUMMYFUNCTION("""COMPUTED_VALUE"""),0)</f>
        <v>0</v>
      </c>
      <c r="Q137" s="2">
        <f ca="1">IFERROR(__xludf.DUMMYFUNCTION("""COMPUTED_VALUE"""),0)</f>
        <v>0</v>
      </c>
      <c r="R137" s="2">
        <f ca="1">IFERROR(__xludf.DUMMYFUNCTION("""COMPUTED_VALUE"""),0)</f>
        <v>0</v>
      </c>
      <c r="S137" s="2">
        <f ca="1">IFERROR(__xludf.DUMMYFUNCTION("""COMPUTED_VALUE"""),0)</f>
        <v>0</v>
      </c>
      <c r="T137" s="2">
        <f ca="1">IFERROR(__xludf.DUMMYFUNCTION("""COMPUTED_VALUE"""),0)</f>
        <v>0</v>
      </c>
      <c r="U137" s="2">
        <f ca="1">IFERROR(__xludf.DUMMYFUNCTION("""COMPUTED_VALUE"""),0)</f>
        <v>0</v>
      </c>
      <c r="V137" s="2">
        <f ca="1">IFERROR(__xludf.DUMMYFUNCTION("""COMPUTED_VALUE"""),0)</f>
        <v>0</v>
      </c>
      <c r="W137" s="2">
        <f ca="1">IFERROR(__xludf.DUMMYFUNCTION("""COMPUTED_VALUE"""),0)</f>
        <v>0</v>
      </c>
      <c r="X137" s="2">
        <f ca="1">IFERROR(__xludf.DUMMYFUNCTION("""COMPUTED_VALUE"""),0)</f>
        <v>0</v>
      </c>
      <c r="Y137" s="2">
        <f ca="1">IFERROR(__xludf.DUMMYFUNCTION("""COMPUTED_VALUE"""),0)</f>
        <v>0</v>
      </c>
      <c r="Z137" s="2">
        <f ca="1">IFERROR(__xludf.DUMMYFUNCTION("""COMPUTED_VALUE"""),0)</f>
        <v>0</v>
      </c>
      <c r="AA137" s="2">
        <f ca="1">IFERROR(__xludf.DUMMYFUNCTION("""COMPUTED_VALUE"""),0)</f>
        <v>0</v>
      </c>
      <c r="AB137" s="2">
        <f ca="1">IFERROR(__xludf.DUMMYFUNCTION("""COMPUTED_VALUE"""),0)</f>
        <v>0</v>
      </c>
      <c r="AC137" s="2">
        <f ca="1">IFERROR(__xludf.DUMMYFUNCTION("""COMPUTED_VALUE"""),0)</f>
        <v>0</v>
      </c>
      <c r="AD137" s="2">
        <f ca="1">IFERROR(__xludf.DUMMYFUNCTION("""COMPUTED_VALUE"""),0)</f>
        <v>0</v>
      </c>
      <c r="AE137" s="2">
        <f ca="1">IFERROR(__xludf.DUMMYFUNCTION("""COMPUTED_VALUE"""),0)</f>
        <v>0</v>
      </c>
      <c r="AF137" s="2">
        <f ca="1">IFERROR(__xludf.DUMMYFUNCTION("""COMPUTED_VALUE"""),0)</f>
        <v>0</v>
      </c>
      <c r="AG137" s="2">
        <f ca="1">IFERROR(__xludf.DUMMYFUNCTION("""COMPUTED_VALUE"""),0)</f>
        <v>0</v>
      </c>
      <c r="AH137" s="2">
        <f ca="1">IFERROR(__xludf.DUMMYFUNCTION("""COMPUTED_VALUE"""),0)</f>
        <v>0</v>
      </c>
      <c r="AI137" s="2">
        <f ca="1">IFERROR(__xludf.DUMMYFUNCTION("""COMPUTED_VALUE"""),0)</f>
        <v>0</v>
      </c>
      <c r="AJ137" s="2">
        <f ca="1">IFERROR(__xludf.DUMMYFUNCTION("""COMPUTED_VALUE"""),0)</f>
        <v>0</v>
      </c>
      <c r="AK137" s="2">
        <f ca="1">IFERROR(__xludf.DUMMYFUNCTION("""COMPUTED_VALUE"""),0)</f>
        <v>0</v>
      </c>
      <c r="AL137" s="2">
        <f ca="1">IFERROR(__xludf.DUMMYFUNCTION("""COMPUTED_VALUE"""),0)</f>
        <v>0</v>
      </c>
      <c r="AM137" s="2">
        <f ca="1">IFERROR(__xludf.DUMMYFUNCTION("""COMPUTED_VALUE"""),0)</f>
        <v>0</v>
      </c>
      <c r="AN137" s="2">
        <f ca="1">IFERROR(__xludf.DUMMYFUNCTION("""COMPUTED_VALUE"""),0)</f>
        <v>0</v>
      </c>
      <c r="AO137" s="2">
        <f ca="1">IFERROR(__xludf.DUMMYFUNCTION("""COMPUTED_VALUE"""),0)</f>
        <v>0</v>
      </c>
      <c r="AP137" s="2">
        <f ca="1">IFERROR(__xludf.DUMMYFUNCTION("""COMPUTED_VALUE"""),0)</f>
        <v>0</v>
      </c>
      <c r="AQ137" s="2">
        <f ca="1">IFERROR(__xludf.DUMMYFUNCTION("""COMPUTED_VALUE"""),0)</f>
        <v>0</v>
      </c>
      <c r="AR137" s="2">
        <f ca="1">IFERROR(__xludf.DUMMYFUNCTION("""COMPUTED_VALUE"""),0)</f>
        <v>0</v>
      </c>
      <c r="AS137" s="2">
        <f ca="1">IFERROR(__xludf.DUMMYFUNCTION("""COMPUTED_VALUE"""),0)</f>
        <v>0</v>
      </c>
      <c r="AT137" s="2">
        <f ca="1">IFERROR(__xludf.DUMMYFUNCTION("""COMPUTED_VALUE"""),0)</f>
        <v>0</v>
      </c>
      <c r="AU137" s="2">
        <f ca="1">IFERROR(__xludf.DUMMYFUNCTION("""COMPUTED_VALUE"""),0)</f>
        <v>0</v>
      </c>
    </row>
    <row r="138" spans="1:47" ht="12.5" x14ac:dyDescent="0.25">
      <c r="A138" s="2" t="str">
        <f ca="1">IFERROR(__xludf.DUMMYFUNCTION("""COMPUTED_VALUE"""),"Sarasota, FL")</f>
        <v>Sarasota, FL</v>
      </c>
      <c r="B138" s="2" t="str">
        <f ca="1">IFERROR(__xludf.DUMMYFUNCTION("""COMPUTED_VALUE"""),"US")</f>
        <v>US</v>
      </c>
      <c r="C138" s="2">
        <f ca="1">IFERROR(__xludf.DUMMYFUNCTION("""COMPUTED_VALUE"""),27.3364)</f>
        <v>27.336400000000001</v>
      </c>
      <c r="D138" s="2">
        <f ca="1">IFERROR(__xludf.DUMMYFUNCTION("""COMPUTED_VALUE"""),-82.5307)</f>
        <v>-82.530699999999996</v>
      </c>
      <c r="E138" s="2">
        <f ca="1">IFERROR(__xludf.DUMMYFUNCTION("""COMPUTED_VALUE"""),0)</f>
        <v>0</v>
      </c>
      <c r="F138" s="2">
        <f ca="1">IFERROR(__xludf.DUMMYFUNCTION("""COMPUTED_VALUE"""),0)</f>
        <v>0</v>
      </c>
      <c r="G138" s="2">
        <f ca="1">IFERROR(__xludf.DUMMYFUNCTION("""COMPUTED_VALUE"""),0)</f>
        <v>0</v>
      </c>
      <c r="H138" s="2">
        <f ca="1">IFERROR(__xludf.DUMMYFUNCTION("""COMPUTED_VALUE"""),0)</f>
        <v>0</v>
      </c>
      <c r="I138" s="2">
        <f ca="1">IFERROR(__xludf.DUMMYFUNCTION("""COMPUTED_VALUE"""),0)</f>
        <v>0</v>
      </c>
      <c r="J138" s="2">
        <f ca="1">IFERROR(__xludf.DUMMYFUNCTION("""COMPUTED_VALUE"""),0)</f>
        <v>0</v>
      </c>
      <c r="K138" s="2">
        <f ca="1">IFERROR(__xludf.DUMMYFUNCTION("""COMPUTED_VALUE"""),0)</f>
        <v>0</v>
      </c>
      <c r="L138" s="2">
        <f ca="1">IFERROR(__xludf.DUMMYFUNCTION("""COMPUTED_VALUE"""),0)</f>
        <v>0</v>
      </c>
      <c r="M138" s="2">
        <f ca="1">IFERROR(__xludf.DUMMYFUNCTION("""COMPUTED_VALUE"""),0)</f>
        <v>0</v>
      </c>
      <c r="N138" s="2">
        <f ca="1">IFERROR(__xludf.DUMMYFUNCTION("""COMPUTED_VALUE"""),0)</f>
        <v>0</v>
      </c>
      <c r="O138" s="2">
        <f ca="1">IFERROR(__xludf.DUMMYFUNCTION("""COMPUTED_VALUE"""),0)</f>
        <v>0</v>
      </c>
      <c r="P138" s="2">
        <f ca="1">IFERROR(__xludf.DUMMYFUNCTION("""COMPUTED_VALUE"""),0)</f>
        <v>0</v>
      </c>
      <c r="Q138" s="2">
        <f ca="1">IFERROR(__xludf.DUMMYFUNCTION("""COMPUTED_VALUE"""),0)</f>
        <v>0</v>
      </c>
      <c r="R138" s="2">
        <f ca="1">IFERROR(__xludf.DUMMYFUNCTION("""COMPUTED_VALUE"""),0)</f>
        <v>0</v>
      </c>
      <c r="S138" s="2">
        <f ca="1">IFERROR(__xludf.DUMMYFUNCTION("""COMPUTED_VALUE"""),0)</f>
        <v>0</v>
      </c>
      <c r="T138" s="2">
        <f ca="1">IFERROR(__xludf.DUMMYFUNCTION("""COMPUTED_VALUE"""),0)</f>
        <v>0</v>
      </c>
      <c r="U138" s="2">
        <f ca="1">IFERROR(__xludf.DUMMYFUNCTION("""COMPUTED_VALUE"""),0)</f>
        <v>0</v>
      </c>
      <c r="V138" s="2">
        <f ca="1">IFERROR(__xludf.DUMMYFUNCTION("""COMPUTED_VALUE"""),0)</f>
        <v>0</v>
      </c>
      <c r="W138" s="2">
        <f ca="1">IFERROR(__xludf.DUMMYFUNCTION("""COMPUTED_VALUE"""),0)</f>
        <v>0</v>
      </c>
      <c r="X138" s="2">
        <f ca="1">IFERROR(__xludf.DUMMYFUNCTION("""COMPUTED_VALUE"""),0)</f>
        <v>0</v>
      </c>
      <c r="Y138" s="2">
        <f ca="1">IFERROR(__xludf.DUMMYFUNCTION("""COMPUTED_VALUE"""),0)</f>
        <v>0</v>
      </c>
      <c r="Z138" s="2">
        <f ca="1">IFERROR(__xludf.DUMMYFUNCTION("""COMPUTED_VALUE"""),0)</f>
        <v>0</v>
      </c>
      <c r="AA138" s="2">
        <f ca="1">IFERROR(__xludf.DUMMYFUNCTION("""COMPUTED_VALUE"""),0)</f>
        <v>0</v>
      </c>
      <c r="AB138" s="2">
        <f ca="1">IFERROR(__xludf.DUMMYFUNCTION("""COMPUTED_VALUE"""),0)</f>
        <v>0</v>
      </c>
      <c r="AC138" s="2">
        <f ca="1">IFERROR(__xludf.DUMMYFUNCTION("""COMPUTED_VALUE"""),0)</f>
        <v>0</v>
      </c>
      <c r="AD138" s="2">
        <f ca="1">IFERROR(__xludf.DUMMYFUNCTION("""COMPUTED_VALUE"""),0)</f>
        <v>0</v>
      </c>
      <c r="AE138" s="2">
        <f ca="1">IFERROR(__xludf.DUMMYFUNCTION("""COMPUTED_VALUE"""),0)</f>
        <v>0</v>
      </c>
      <c r="AF138" s="2">
        <f ca="1">IFERROR(__xludf.DUMMYFUNCTION("""COMPUTED_VALUE"""),0)</f>
        <v>0</v>
      </c>
      <c r="AG138" s="2">
        <f ca="1">IFERROR(__xludf.DUMMYFUNCTION("""COMPUTED_VALUE"""),0)</f>
        <v>0</v>
      </c>
      <c r="AH138" s="2">
        <f ca="1">IFERROR(__xludf.DUMMYFUNCTION("""COMPUTED_VALUE"""),0)</f>
        <v>0</v>
      </c>
      <c r="AI138" s="2">
        <f ca="1">IFERROR(__xludf.DUMMYFUNCTION("""COMPUTED_VALUE"""),0)</f>
        <v>0</v>
      </c>
      <c r="AJ138" s="2">
        <f ca="1">IFERROR(__xludf.DUMMYFUNCTION("""COMPUTED_VALUE"""),0)</f>
        <v>0</v>
      </c>
      <c r="AK138" s="2">
        <f ca="1">IFERROR(__xludf.DUMMYFUNCTION("""COMPUTED_VALUE"""),0)</f>
        <v>0</v>
      </c>
      <c r="AL138" s="2">
        <f ca="1">IFERROR(__xludf.DUMMYFUNCTION("""COMPUTED_VALUE"""),0)</f>
        <v>0</v>
      </c>
      <c r="AM138" s="2">
        <f ca="1">IFERROR(__xludf.DUMMYFUNCTION("""COMPUTED_VALUE"""),0)</f>
        <v>0</v>
      </c>
      <c r="AN138" s="2">
        <f ca="1">IFERROR(__xludf.DUMMYFUNCTION("""COMPUTED_VALUE"""),0)</f>
        <v>0</v>
      </c>
      <c r="AO138" s="2">
        <f ca="1">IFERROR(__xludf.DUMMYFUNCTION("""COMPUTED_VALUE"""),0)</f>
        <v>0</v>
      </c>
      <c r="AP138" s="2">
        <f ca="1">IFERROR(__xludf.DUMMYFUNCTION("""COMPUTED_VALUE"""),0)</f>
        <v>0</v>
      </c>
      <c r="AQ138" s="2">
        <f ca="1">IFERROR(__xludf.DUMMYFUNCTION("""COMPUTED_VALUE"""),0)</f>
        <v>0</v>
      </c>
      <c r="AR138" s="2">
        <f ca="1">IFERROR(__xludf.DUMMYFUNCTION("""COMPUTED_VALUE"""),0)</f>
        <v>0</v>
      </c>
      <c r="AS138" s="2">
        <f ca="1">IFERROR(__xludf.DUMMYFUNCTION("""COMPUTED_VALUE"""),0)</f>
        <v>0</v>
      </c>
      <c r="AT138" s="2">
        <f ca="1">IFERROR(__xludf.DUMMYFUNCTION("""COMPUTED_VALUE"""),0)</f>
        <v>0</v>
      </c>
      <c r="AU138" s="2">
        <f ca="1">IFERROR(__xludf.DUMMYFUNCTION("""COMPUTED_VALUE"""),0)</f>
        <v>0</v>
      </c>
    </row>
    <row r="139" spans="1:47" ht="12.5" x14ac:dyDescent="0.25">
      <c r="A139" s="2" t="str">
        <f ca="1">IFERROR(__xludf.DUMMYFUNCTION("""COMPUTED_VALUE"""),"Sonoma County, CA")</f>
        <v>Sonoma County, CA</v>
      </c>
      <c r="B139" s="2" t="str">
        <f ca="1">IFERROR(__xludf.DUMMYFUNCTION("""COMPUTED_VALUE"""),"US")</f>
        <v>US</v>
      </c>
      <c r="C139" s="2">
        <f ca="1">IFERROR(__xludf.DUMMYFUNCTION("""COMPUTED_VALUE"""),38.578)</f>
        <v>38.578000000000003</v>
      </c>
      <c r="D139" s="2">
        <f ca="1">IFERROR(__xludf.DUMMYFUNCTION("""COMPUTED_VALUE"""),-122.9888)</f>
        <v>-122.9888</v>
      </c>
      <c r="E139" s="2">
        <f ca="1">IFERROR(__xludf.DUMMYFUNCTION("""COMPUTED_VALUE"""),0)</f>
        <v>0</v>
      </c>
      <c r="F139" s="2">
        <f ca="1">IFERROR(__xludf.DUMMYFUNCTION("""COMPUTED_VALUE"""),0)</f>
        <v>0</v>
      </c>
      <c r="G139" s="2">
        <f ca="1">IFERROR(__xludf.DUMMYFUNCTION("""COMPUTED_VALUE"""),0)</f>
        <v>0</v>
      </c>
      <c r="H139" s="2">
        <f ca="1">IFERROR(__xludf.DUMMYFUNCTION("""COMPUTED_VALUE"""),0)</f>
        <v>0</v>
      </c>
      <c r="I139" s="2">
        <f ca="1">IFERROR(__xludf.DUMMYFUNCTION("""COMPUTED_VALUE"""),0)</f>
        <v>0</v>
      </c>
      <c r="J139" s="2">
        <f ca="1">IFERROR(__xludf.DUMMYFUNCTION("""COMPUTED_VALUE"""),0)</f>
        <v>0</v>
      </c>
      <c r="K139" s="2">
        <f ca="1">IFERROR(__xludf.DUMMYFUNCTION("""COMPUTED_VALUE"""),0)</f>
        <v>0</v>
      </c>
      <c r="L139" s="2">
        <f ca="1">IFERROR(__xludf.DUMMYFUNCTION("""COMPUTED_VALUE"""),0)</f>
        <v>0</v>
      </c>
      <c r="M139" s="2">
        <f ca="1">IFERROR(__xludf.DUMMYFUNCTION("""COMPUTED_VALUE"""),0)</f>
        <v>0</v>
      </c>
      <c r="N139" s="2">
        <f ca="1">IFERROR(__xludf.DUMMYFUNCTION("""COMPUTED_VALUE"""),0)</f>
        <v>0</v>
      </c>
      <c r="O139" s="2">
        <f ca="1">IFERROR(__xludf.DUMMYFUNCTION("""COMPUTED_VALUE"""),0)</f>
        <v>0</v>
      </c>
      <c r="P139" s="2">
        <f ca="1">IFERROR(__xludf.DUMMYFUNCTION("""COMPUTED_VALUE"""),0)</f>
        <v>0</v>
      </c>
      <c r="Q139" s="2">
        <f ca="1">IFERROR(__xludf.DUMMYFUNCTION("""COMPUTED_VALUE"""),0)</f>
        <v>0</v>
      </c>
      <c r="R139" s="2">
        <f ca="1">IFERROR(__xludf.DUMMYFUNCTION("""COMPUTED_VALUE"""),0)</f>
        <v>0</v>
      </c>
      <c r="S139" s="2">
        <f ca="1">IFERROR(__xludf.DUMMYFUNCTION("""COMPUTED_VALUE"""),0)</f>
        <v>0</v>
      </c>
      <c r="T139" s="2">
        <f ca="1">IFERROR(__xludf.DUMMYFUNCTION("""COMPUTED_VALUE"""),0)</f>
        <v>0</v>
      </c>
      <c r="U139" s="2">
        <f ca="1">IFERROR(__xludf.DUMMYFUNCTION("""COMPUTED_VALUE"""),0)</f>
        <v>0</v>
      </c>
      <c r="V139" s="2">
        <f ca="1">IFERROR(__xludf.DUMMYFUNCTION("""COMPUTED_VALUE"""),0)</f>
        <v>0</v>
      </c>
      <c r="W139" s="2">
        <f ca="1">IFERROR(__xludf.DUMMYFUNCTION("""COMPUTED_VALUE"""),0)</f>
        <v>0</v>
      </c>
      <c r="X139" s="2">
        <f ca="1">IFERROR(__xludf.DUMMYFUNCTION("""COMPUTED_VALUE"""),0)</f>
        <v>0</v>
      </c>
      <c r="Y139" s="2">
        <f ca="1">IFERROR(__xludf.DUMMYFUNCTION("""COMPUTED_VALUE"""),0)</f>
        <v>0</v>
      </c>
      <c r="Z139" s="2">
        <f ca="1">IFERROR(__xludf.DUMMYFUNCTION("""COMPUTED_VALUE"""),0)</f>
        <v>0</v>
      </c>
      <c r="AA139" s="2">
        <f ca="1">IFERROR(__xludf.DUMMYFUNCTION("""COMPUTED_VALUE"""),0)</f>
        <v>0</v>
      </c>
      <c r="AB139" s="2">
        <f ca="1">IFERROR(__xludf.DUMMYFUNCTION("""COMPUTED_VALUE"""),0)</f>
        <v>0</v>
      </c>
      <c r="AC139" s="2">
        <f ca="1">IFERROR(__xludf.DUMMYFUNCTION("""COMPUTED_VALUE"""),0)</f>
        <v>0</v>
      </c>
      <c r="AD139" s="2">
        <f ca="1">IFERROR(__xludf.DUMMYFUNCTION("""COMPUTED_VALUE"""),0)</f>
        <v>0</v>
      </c>
      <c r="AE139" s="2">
        <f ca="1">IFERROR(__xludf.DUMMYFUNCTION("""COMPUTED_VALUE"""),0)</f>
        <v>0</v>
      </c>
      <c r="AF139" s="2">
        <f ca="1">IFERROR(__xludf.DUMMYFUNCTION("""COMPUTED_VALUE"""),0)</f>
        <v>0</v>
      </c>
      <c r="AG139" s="2">
        <f ca="1">IFERROR(__xludf.DUMMYFUNCTION("""COMPUTED_VALUE"""),0)</f>
        <v>0</v>
      </c>
      <c r="AH139" s="2">
        <f ca="1">IFERROR(__xludf.DUMMYFUNCTION("""COMPUTED_VALUE"""),0)</f>
        <v>0</v>
      </c>
      <c r="AI139" s="2">
        <f ca="1">IFERROR(__xludf.DUMMYFUNCTION("""COMPUTED_VALUE"""),0)</f>
        <v>0</v>
      </c>
      <c r="AJ139" s="2">
        <f ca="1">IFERROR(__xludf.DUMMYFUNCTION("""COMPUTED_VALUE"""),0)</f>
        <v>0</v>
      </c>
      <c r="AK139" s="2">
        <f ca="1">IFERROR(__xludf.DUMMYFUNCTION("""COMPUTED_VALUE"""),0)</f>
        <v>0</v>
      </c>
      <c r="AL139" s="2">
        <f ca="1">IFERROR(__xludf.DUMMYFUNCTION("""COMPUTED_VALUE"""),0)</f>
        <v>0</v>
      </c>
      <c r="AM139" s="2">
        <f ca="1">IFERROR(__xludf.DUMMYFUNCTION("""COMPUTED_VALUE"""),0)</f>
        <v>0</v>
      </c>
      <c r="AN139" s="2">
        <f ca="1">IFERROR(__xludf.DUMMYFUNCTION("""COMPUTED_VALUE"""),0)</f>
        <v>0</v>
      </c>
      <c r="AO139" s="2">
        <f ca="1">IFERROR(__xludf.DUMMYFUNCTION("""COMPUTED_VALUE"""),0)</f>
        <v>0</v>
      </c>
      <c r="AP139" s="2">
        <f ca="1">IFERROR(__xludf.DUMMYFUNCTION("""COMPUTED_VALUE"""),0)</f>
        <v>0</v>
      </c>
      <c r="AQ139" s="2">
        <f ca="1">IFERROR(__xludf.DUMMYFUNCTION("""COMPUTED_VALUE"""),0)</f>
        <v>0</v>
      </c>
      <c r="AR139" s="2">
        <f ca="1">IFERROR(__xludf.DUMMYFUNCTION("""COMPUTED_VALUE"""),0)</f>
        <v>0</v>
      </c>
      <c r="AS139" s="2">
        <f ca="1">IFERROR(__xludf.DUMMYFUNCTION("""COMPUTED_VALUE"""),0)</f>
        <v>0</v>
      </c>
      <c r="AT139" s="2">
        <f ca="1">IFERROR(__xludf.DUMMYFUNCTION("""COMPUTED_VALUE"""),0)</f>
        <v>0</v>
      </c>
      <c r="AU139" s="2">
        <f ca="1">IFERROR(__xludf.DUMMYFUNCTION("""COMPUTED_VALUE"""),0)</f>
        <v>0</v>
      </c>
    </row>
    <row r="140" spans="1:47" ht="12.5" x14ac:dyDescent="0.25">
      <c r="A140" s="2" t="str">
        <f ca="1">IFERROR(__xludf.DUMMYFUNCTION("""COMPUTED_VALUE"""),"Umatilla, OR")</f>
        <v>Umatilla, OR</v>
      </c>
      <c r="B140" s="2" t="str">
        <f ca="1">IFERROR(__xludf.DUMMYFUNCTION("""COMPUTED_VALUE"""),"US")</f>
        <v>US</v>
      </c>
      <c r="C140" s="2">
        <f ca="1">IFERROR(__xludf.DUMMYFUNCTION("""COMPUTED_VALUE"""),45.775)</f>
        <v>45.774999999999999</v>
      </c>
      <c r="D140" s="2">
        <f ca="1">IFERROR(__xludf.DUMMYFUNCTION("""COMPUTED_VALUE"""),-118.7606)</f>
        <v>-118.7606</v>
      </c>
      <c r="E140" s="2">
        <f ca="1">IFERROR(__xludf.DUMMYFUNCTION("""COMPUTED_VALUE"""),0)</f>
        <v>0</v>
      </c>
      <c r="F140" s="2">
        <f ca="1">IFERROR(__xludf.DUMMYFUNCTION("""COMPUTED_VALUE"""),0)</f>
        <v>0</v>
      </c>
      <c r="G140" s="2">
        <f ca="1">IFERROR(__xludf.DUMMYFUNCTION("""COMPUTED_VALUE"""),0)</f>
        <v>0</v>
      </c>
      <c r="H140" s="2">
        <f ca="1">IFERROR(__xludf.DUMMYFUNCTION("""COMPUTED_VALUE"""),0)</f>
        <v>0</v>
      </c>
      <c r="I140" s="2">
        <f ca="1">IFERROR(__xludf.DUMMYFUNCTION("""COMPUTED_VALUE"""),0)</f>
        <v>0</v>
      </c>
      <c r="J140" s="2">
        <f ca="1">IFERROR(__xludf.DUMMYFUNCTION("""COMPUTED_VALUE"""),0)</f>
        <v>0</v>
      </c>
      <c r="K140" s="2">
        <f ca="1">IFERROR(__xludf.DUMMYFUNCTION("""COMPUTED_VALUE"""),0)</f>
        <v>0</v>
      </c>
      <c r="L140" s="2">
        <f ca="1">IFERROR(__xludf.DUMMYFUNCTION("""COMPUTED_VALUE"""),0)</f>
        <v>0</v>
      </c>
      <c r="M140" s="2">
        <f ca="1">IFERROR(__xludf.DUMMYFUNCTION("""COMPUTED_VALUE"""),0)</f>
        <v>0</v>
      </c>
      <c r="N140" s="2">
        <f ca="1">IFERROR(__xludf.DUMMYFUNCTION("""COMPUTED_VALUE"""),0)</f>
        <v>0</v>
      </c>
      <c r="O140" s="2">
        <f ca="1">IFERROR(__xludf.DUMMYFUNCTION("""COMPUTED_VALUE"""),0)</f>
        <v>0</v>
      </c>
      <c r="P140" s="2">
        <f ca="1">IFERROR(__xludf.DUMMYFUNCTION("""COMPUTED_VALUE"""),0)</f>
        <v>0</v>
      </c>
      <c r="Q140" s="2">
        <f ca="1">IFERROR(__xludf.DUMMYFUNCTION("""COMPUTED_VALUE"""),0)</f>
        <v>0</v>
      </c>
      <c r="R140" s="2">
        <f ca="1">IFERROR(__xludf.DUMMYFUNCTION("""COMPUTED_VALUE"""),0)</f>
        <v>0</v>
      </c>
      <c r="S140" s="2">
        <f ca="1">IFERROR(__xludf.DUMMYFUNCTION("""COMPUTED_VALUE"""),0)</f>
        <v>0</v>
      </c>
      <c r="T140" s="2">
        <f ca="1">IFERROR(__xludf.DUMMYFUNCTION("""COMPUTED_VALUE"""),0)</f>
        <v>0</v>
      </c>
      <c r="U140" s="2">
        <f ca="1">IFERROR(__xludf.DUMMYFUNCTION("""COMPUTED_VALUE"""),0)</f>
        <v>0</v>
      </c>
      <c r="V140" s="2">
        <f ca="1">IFERROR(__xludf.DUMMYFUNCTION("""COMPUTED_VALUE"""),0)</f>
        <v>0</v>
      </c>
      <c r="W140" s="2">
        <f ca="1">IFERROR(__xludf.DUMMYFUNCTION("""COMPUTED_VALUE"""),0)</f>
        <v>0</v>
      </c>
      <c r="X140" s="2">
        <f ca="1">IFERROR(__xludf.DUMMYFUNCTION("""COMPUTED_VALUE"""),0)</f>
        <v>0</v>
      </c>
      <c r="Y140" s="2">
        <f ca="1">IFERROR(__xludf.DUMMYFUNCTION("""COMPUTED_VALUE"""),0)</f>
        <v>0</v>
      </c>
      <c r="Z140" s="2">
        <f ca="1">IFERROR(__xludf.DUMMYFUNCTION("""COMPUTED_VALUE"""),0)</f>
        <v>0</v>
      </c>
      <c r="AA140" s="2">
        <f ca="1">IFERROR(__xludf.DUMMYFUNCTION("""COMPUTED_VALUE"""),0)</f>
        <v>0</v>
      </c>
      <c r="AB140" s="2">
        <f ca="1">IFERROR(__xludf.DUMMYFUNCTION("""COMPUTED_VALUE"""),0)</f>
        <v>0</v>
      </c>
      <c r="AC140" s="2">
        <f ca="1">IFERROR(__xludf.DUMMYFUNCTION("""COMPUTED_VALUE"""),0)</f>
        <v>0</v>
      </c>
      <c r="AD140" s="2">
        <f ca="1">IFERROR(__xludf.DUMMYFUNCTION("""COMPUTED_VALUE"""),0)</f>
        <v>0</v>
      </c>
      <c r="AE140" s="2">
        <f ca="1">IFERROR(__xludf.DUMMYFUNCTION("""COMPUTED_VALUE"""),0)</f>
        <v>0</v>
      </c>
      <c r="AF140" s="2">
        <f ca="1">IFERROR(__xludf.DUMMYFUNCTION("""COMPUTED_VALUE"""),0)</f>
        <v>0</v>
      </c>
      <c r="AG140" s="2">
        <f ca="1">IFERROR(__xludf.DUMMYFUNCTION("""COMPUTED_VALUE"""),0)</f>
        <v>0</v>
      </c>
      <c r="AH140" s="2">
        <f ca="1">IFERROR(__xludf.DUMMYFUNCTION("""COMPUTED_VALUE"""),0)</f>
        <v>0</v>
      </c>
      <c r="AI140" s="2">
        <f ca="1">IFERROR(__xludf.DUMMYFUNCTION("""COMPUTED_VALUE"""),0)</f>
        <v>0</v>
      </c>
      <c r="AJ140" s="2">
        <f ca="1">IFERROR(__xludf.DUMMYFUNCTION("""COMPUTED_VALUE"""),0)</f>
        <v>0</v>
      </c>
      <c r="AK140" s="2">
        <f ca="1">IFERROR(__xludf.DUMMYFUNCTION("""COMPUTED_VALUE"""),0)</f>
        <v>0</v>
      </c>
      <c r="AL140" s="2">
        <f ca="1">IFERROR(__xludf.DUMMYFUNCTION("""COMPUTED_VALUE"""),0)</f>
        <v>0</v>
      </c>
      <c r="AM140" s="2">
        <f ca="1">IFERROR(__xludf.DUMMYFUNCTION("""COMPUTED_VALUE"""),0)</f>
        <v>0</v>
      </c>
      <c r="AN140" s="2">
        <f ca="1">IFERROR(__xludf.DUMMYFUNCTION("""COMPUTED_VALUE"""),0)</f>
        <v>0</v>
      </c>
      <c r="AO140" s="2">
        <f ca="1">IFERROR(__xludf.DUMMYFUNCTION("""COMPUTED_VALUE"""),0)</f>
        <v>0</v>
      </c>
      <c r="AP140" s="2">
        <f ca="1">IFERROR(__xludf.DUMMYFUNCTION("""COMPUTED_VALUE"""),0)</f>
        <v>0</v>
      </c>
      <c r="AQ140" s="2">
        <f ca="1">IFERROR(__xludf.DUMMYFUNCTION("""COMPUTED_VALUE"""),0)</f>
        <v>0</v>
      </c>
      <c r="AR140" s="2">
        <f ca="1">IFERROR(__xludf.DUMMYFUNCTION("""COMPUTED_VALUE"""),0)</f>
        <v>0</v>
      </c>
      <c r="AS140" s="2">
        <f ca="1">IFERROR(__xludf.DUMMYFUNCTION("""COMPUTED_VALUE"""),0)</f>
        <v>0</v>
      </c>
      <c r="AT140" s="2">
        <f ca="1">IFERROR(__xludf.DUMMYFUNCTION("""COMPUTED_VALUE"""),0)</f>
        <v>0</v>
      </c>
      <c r="AU140" s="2">
        <f ca="1">IFERROR(__xludf.DUMMYFUNCTION("""COMPUTED_VALUE"""),0)</f>
        <v>0</v>
      </c>
    </row>
    <row r="141" spans="1:47" ht="12.5" x14ac:dyDescent="0.25">
      <c r="A141" s="2" t="str">
        <f ca="1">IFERROR(__xludf.DUMMYFUNCTION("""COMPUTED_VALUE"""),"Fulton County, GA")</f>
        <v>Fulton County, GA</v>
      </c>
      <c r="B141" s="2" t="str">
        <f ca="1">IFERROR(__xludf.DUMMYFUNCTION("""COMPUTED_VALUE"""),"US")</f>
        <v>US</v>
      </c>
      <c r="C141" s="2">
        <f ca="1">IFERROR(__xludf.DUMMYFUNCTION("""COMPUTED_VALUE"""),33.8034)</f>
        <v>33.803400000000003</v>
      </c>
      <c r="D141" s="2">
        <f ca="1">IFERROR(__xludf.DUMMYFUNCTION("""COMPUTED_VALUE"""),-84.3963)</f>
        <v>-84.396299999999997</v>
      </c>
      <c r="E141" s="2">
        <f ca="1">IFERROR(__xludf.DUMMYFUNCTION("""COMPUTED_VALUE"""),0)</f>
        <v>0</v>
      </c>
      <c r="F141" s="2">
        <f ca="1">IFERROR(__xludf.DUMMYFUNCTION("""COMPUTED_VALUE"""),0)</f>
        <v>0</v>
      </c>
      <c r="G141" s="2">
        <f ca="1">IFERROR(__xludf.DUMMYFUNCTION("""COMPUTED_VALUE"""),0)</f>
        <v>0</v>
      </c>
      <c r="H141" s="2">
        <f ca="1">IFERROR(__xludf.DUMMYFUNCTION("""COMPUTED_VALUE"""),0)</f>
        <v>0</v>
      </c>
      <c r="I141" s="2">
        <f ca="1">IFERROR(__xludf.DUMMYFUNCTION("""COMPUTED_VALUE"""),0)</f>
        <v>0</v>
      </c>
      <c r="J141" s="2">
        <f ca="1">IFERROR(__xludf.DUMMYFUNCTION("""COMPUTED_VALUE"""),0)</f>
        <v>0</v>
      </c>
      <c r="K141" s="2">
        <f ca="1">IFERROR(__xludf.DUMMYFUNCTION("""COMPUTED_VALUE"""),0)</f>
        <v>0</v>
      </c>
      <c r="L141" s="2">
        <f ca="1">IFERROR(__xludf.DUMMYFUNCTION("""COMPUTED_VALUE"""),0)</f>
        <v>0</v>
      </c>
      <c r="M141" s="2">
        <f ca="1">IFERROR(__xludf.DUMMYFUNCTION("""COMPUTED_VALUE"""),0)</f>
        <v>0</v>
      </c>
      <c r="N141" s="2">
        <f ca="1">IFERROR(__xludf.DUMMYFUNCTION("""COMPUTED_VALUE"""),0)</f>
        <v>0</v>
      </c>
      <c r="O141" s="2">
        <f ca="1">IFERROR(__xludf.DUMMYFUNCTION("""COMPUTED_VALUE"""),0)</f>
        <v>0</v>
      </c>
      <c r="P141" s="2">
        <f ca="1">IFERROR(__xludf.DUMMYFUNCTION("""COMPUTED_VALUE"""),0)</f>
        <v>0</v>
      </c>
      <c r="Q141" s="2">
        <f ca="1">IFERROR(__xludf.DUMMYFUNCTION("""COMPUTED_VALUE"""),0)</f>
        <v>0</v>
      </c>
      <c r="R141" s="2">
        <f ca="1">IFERROR(__xludf.DUMMYFUNCTION("""COMPUTED_VALUE"""),0)</f>
        <v>0</v>
      </c>
      <c r="S141" s="2">
        <f ca="1">IFERROR(__xludf.DUMMYFUNCTION("""COMPUTED_VALUE"""),0)</f>
        <v>0</v>
      </c>
      <c r="T141" s="2">
        <f ca="1">IFERROR(__xludf.DUMMYFUNCTION("""COMPUTED_VALUE"""),0)</f>
        <v>0</v>
      </c>
      <c r="U141" s="2">
        <f ca="1">IFERROR(__xludf.DUMMYFUNCTION("""COMPUTED_VALUE"""),0)</f>
        <v>0</v>
      </c>
      <c r="V141" s="2">
        <f ca="1">IFERROR(__xludf.DUMMYFUNCTION("""COMPUTED_VALUE"""),0)</f>
        <v>0</v>
      </c>
      <c r="W141" s="2">
        <f ca="1">IFERROR(__xludf.DUMMYFUNCTION("""COMPUTED_VALUE"""),0)</f>
        <v>0</v>
      </c>
      <c r="X141" s="2">
        <f ca="1">IFERROR(__xludf.DUMMYFUNCTION("""COMPUTED_VALUE"""),0)</f>
        <v>0</v>
      </c>
      <c r="Y141" s="2">
        <f ca="1">IFERROR(__xludf.DUMMYFUNCTION("""COMPUTED_VALUE"""),0)</f>
        <v>0</v>
      </c>
      <c r="Z141" s="2">
        <f ca="1">IFERROR(__xludf.DUMMYFUNCTION("""COMPUTED_VALUE"""),0)</f>
        <v>0</v>
      </c>
      <c r="AA141" s="2">
        <f ca="1">IFERROR(__xludf.DUMMYFUNCTION("""COMPUTED_VALUE"""),0)</f>
        <v>0</v>
      </c>
      <c r="AB141" s="2">
        <f ca="1">IFERROR(__xludf.DUMMYFUNCTION("""COMPUTED_VALUE"""),0)</f>
        <v>0</v>
      </c>
      <c r="AC141" s="2">
        <f ca="1">IFERROR(__xludf.DUMMYFUNCTION("""COMPUTED_VALUE"""),0)</f>
        <v>0</v>
      </c>
      <c r="AD141" s="2">
        <f ca="1">IFERROR(__xludf.DUMMYFUNCTION("""COMPUTED_VALUE"""),0)</f>
        <v>0</v>
      </c>
      <c r="AE141" s="2">
        <f ca="1">IFERROR(__xludf.DUMMYFUNCTION("""COMPUTED_VALUE"""),0)</f>
        <v>0</v>
      </c>
      <c r="AF141" s="2">
        <f ca="1">IFERROR(__xludf.DUMMYFUNCTION("""COMPUTED_VALUE"""),0)</f>
        <v>0</v>
      </c>
      <c r="AG141" s="2">
        <f ca="1">IFERROR(__xludf.DUMMYFUNCTION("""COMPUTED_VALUE"""),0)</f>
        <v>0</v>
      </c>
      <c r="AH141" s="2">
        <f ca="1">IFERROR(__xludf.DUMMYFUNCTION("""COMPUTED_VALUE"""),0)</f>
        <v>0</v>
      </c>
      <c r="AI141" s="2">
        <f ca="1">IFERROR(__xludf.DUMMYFUNCTION("""COMPUTED_VALUE"""),0)</f>
        <v>0</v>
      </c>
      <c r="AJ141" s="2">
        <f ca="1">IFERROR(__xludf.DUMMYFUNCTION("""COMPUTED_VALUE"""),0)</f>
        <v>0</v>
      </c>
      <c r="AK141" s="2">
        <f ca="1">IFERROR(__xludf.DUMMYFUNCTION("""COMPUTED_VALUE"""),0)</f>
        <v>0</v>
      </c>
      <c r="AL141" s="2">
        <f ca="1">IFERROR(__xludf.DUMMYFUNCTION("""COMPUTED_VALUE"""),0)</f>
        <v>0</v>
      </c>
      <c r="AM141" s="2">
        <f ca="1">IFERROR(__xludf.DUMMYFUNCTION("""COMPUTED_VALUE"""),0)</f>
        <v>0</v>
      </c>
      <c r="AN141" s="2">
        <f ca="1">IFERROR(__xludf.DUMMYFUNCTION("""COMPUTED_VALUE"""),0)</f>
        <v>0</v>
      </c>
      <c r="AO141" s="2">
        <f ca="1">IFERROR(__xludf.DUMMYFUNCTION("""COMPUTED_VALUE"""),0)</f>
        <v>0</v>
      </c>
      <c r="AP141" s="2">
        <f ca="1">IFERROR(__xludf.DUMMYFUNCTION("""COMPUTED_VALUE"""),0)</f>
        <v>0</v>
      </c>
      <c r="AQ141" s="2">
        <f ca="1">IFERROR(__xludf.DUMMYFUNCTION("""COMPUTED_VALUE"""),0)</f>
        <v>0</v>
      </c>
      <c r="AR141" s="2">
        <f ca="1">IFERROR(__xludf.DUMMYFUNCTION("""COMPUTED_VALUE"""),0)</f>
        <v>0</v>
      </c>
      <c r="AS141" s="2">
        <f ca="1">IFERROR(__xludf.DUMMYFUNCTION("""COMPUTED_VALUE"""),0)</f>
        <v>0</v>
      </c>
      <c r="AT141" s="2">
        <f ca="1">IFERROR(__xludf.DUMMYFUNCTION("""COMPUTED_VALUE"""),0)</f>
        <v>0</v>
      </c>
      <c r="AU141" s="2">
        <f ca="1">IFERROR(__xludf.DUMMYFUNCTION("""COMPUTED_VALUE"""),0)</f>
        <v>0</v>
      </c>
    </row>
    <row r="142" spans="1:47" ht="12.5" x14ac:dyDescent="0.25">
      <c r="A142" s="2" t="str">
        <f ca="1">IFERROR(__xludf.DUMMYFUNCTION("""COMPUTED_VALUE"""),"Washington County, OR")</f>
        <v>Washington County, OR</v>
      </c>
      <c r="B142" s="2" t="str">
        <f ca="1">IFERROR(__xludf.DUMMYFUNCTION("""COMPUTED_VALUE"""),"US")</f>
        <v>US</v>
      </c>
      <c r="C142" s="2">
        <f ca="1">IFERROR(__xludf.DUMMYFUNCTION("""COMPUTED_VALUE"""),45.547)</f>
        <v>45.546999999999997</v>
      </c>
      <c r="D142" s="2">
        <f ca="1">IFERROR(__xludf.DUMMYFUNCTION("""COMPUTED_VALUE"""),-123.1386)</f>
        <v>-123.1386</v>
      </c>
      <c r="E142" s="2">
        <f ca="1">IFERROR(__xludf.DUMMYFUNCTION("""COMPUTED_VALUE"""),0)</f>
        <v>0</v>
      </c>
      <c r="F142" s="2">
        <f ca="1">IFERROR(__xludf.DUMMYFUNCTION("""COMPUTED_VALUE"""),0)</f>
        <v>0</v>
      </c>
      <c r="G142" s="2">
        <f ca="1">IFERROR(__xludf.DUMMYFUNCTION("""COMPUTED_VALUE"""),0)</f>
        <v>0</v>
      </c>
      <c r="H142" s="2">
        <f ca="1">IFERROR(__xludf.DUMMYFUNCTION("""COMPUTED_VALUE"""),0)</f>
        <v>0</v>
      </c>
      <c r="I142" s="2">
        <f ca="1">IFERROR(__xludf.DUMMYFUNCTION("""COMPUTED_VALUE"""),0)</f>
        <v>0</v>
      </c>
      <c r="J142" s="2">
        <f ca="1">IFERROR(__xludf.DUMMYFUNCTION("""COMPUTED_VALUE"""),0)</f>
        <v>0</v>
      </c>
      <c r="K142" s="2">
        <f ca="1">IFERROR(__xludf.DUMMYFUNCTION("""COMPUTED_VALUE"""),0)</f>
        <v>0</v>
      </c>
      <c r="L142" s="2">
        <f ca="1">IFERROR(__xludf.DUMMYFUNCTION("""COMPUTED_VALUE"""),0)</f>
        <v>0</v>
      </c>
      <c r="M142" s="2">
        <f ca="1">IFERROR(__xludf.DUMMYFUNCTION("""COMPUTED_VALUE"""),0)</f>
        <v>0</v>
      </c>
      <c r="N142" s="2">
        <f ca="1">IFERROR(__xludf.DUMMYFUNCTION("""COMPUTED_VALUE"""),0)</f>
        <v>0</v>
      </c>
      <c r="O142" s="2">
        <f ca="1">IFERROR(__xludf.DUMMYFUNCTION("""COMPUTED_VALUE"""),0)</f>
        <v>0</v>
      </c>
      <c r="P142" s="2">
        <f ca="1">IFERROR(__xludf.DUMMYFUNCTION("""COMPUTED_VALUE"""),0)</f>
        <v>0</v>
      </c>
      <c r="Q142" s="2">
        <f ca="1">IFERROR(__xludf.DUMMYFUNCTION("""COMPUTED_VALUE"""),0)</f>
        <v>0</v>
      </c>
      <c r="R142" s="2">
        <f ca="1">IFERROR(__xludf.DUMMYFUNCTION("""COMPUTED_VALUE"""),0)</f>
        <v>0</v>
      </c>
      <c r="S142" s="2">
        <f ca="1">IFERROR(__xludf.DUMMYFUNCTION("""COMPUTED_VALUE"""),0)</f>
        <v>0</v>
      </c>
      <c r="T142" s="2">
        <f ca="1">IFERROR(__xludf.DUMMYFUNCTION("""COMPUTED_VALUE"""),0)</f>
        <v>0</v>
      </c>
      <c r="U142" s="2">
        <f ca="1">IFERROR(__xludf.DUMMYFUNCTION("""COMPUTED_VALUE"""),0)</f>
        <v>0</v>
      </c>
      <c r="V142" s="2">
        <f ca="1">IFERROR(__xludf.DUMMYFUNCTION("""COMPUTED_VALUE"""),0)</f>
        <v>0</v>
      </c>
      <c r="W142" s="2">
        <f ca="1">IFERROR(__xludf.DUMMYFUNCTION("""COMPUTED_VALUE"""),0)</f>
        <v>0</v>
      </c>
      <c r="X142" s="2">
        <f ca="1">IFERROR(__xludf.DUMMYFUNCTION("""COMPUTED_VALUE"""),0)</f>
        <v>0</v>
      </c>
      <c r="Y142" s="2">
        <f ca="1">IFERROR(__xludf.DUMMYFUNCTION("""COMPUTED_VALUE"""),0)</f>
        <v>0</v>
      </c>
      <c r="Z142" s="2">
        <f ca="1">IFERROR(__xludf.DUMMYFUNCTION("""COMPUTED_VALUE"""),0)</f>
        <v>0</v>
      </c>
      <c r="AA142" s="2">
        <f ca="1">IFERROR(__xludf.DUMMYFUNCTION("""COMPUTED_VALUE"""),0)</f>
        <v>0</v>
      </c>
      <c r="AB142" s="2">
        <f ca="1">IFERROR(__xludf.DUMMYFUNCTION("""COMPUTED_VALUE"""),0)</f>
        <v>0</v>
      </c>
      <c r="AC142" s="2">
        <f ca="1">IFERROR(__xludf.DUMMYFUNCTION("""COMPUTED_VALUE"""),0)</f>
        <v>0</v>
      </c>
      <c r="AD142" s="2">
        <f ca="1">IFERROR(__xludf.DUMMYFUNCTION("""COMPUTED_VALUE"""),0)</f>
        <v>0</v>
      </c>
      <c r="AE142" s="2">
        <f ca="1">IFERROR(__xludf.DUMMYFUNCTION("""COMPUTED_VALUE"""),0)</f>
        <v>0</v>
      </c>
      <c r="AF142" s="2">
        <f ca="1">IFERROR(__xludf.DUMMYFUNCTION("""COMPUTED_VALUE"""),0)</f>
        <v>0</v>
      </c>
      <c r="AG142" s="2">
        <f ca="1">IFERROR(__xludf.DUMMYFUNCTION("""COMPUTED_VALUE"""),0)</f>
        <v>0</v>
      </c>
      <c r="AH142" s="2">
        <f ca="1">IFERROR(__xludf.DUMMYFUNCTION("""COMPUTED_VALUE"""),0)</f>
        <v>0</v>
      </c>
      <c r="AI142" s="2">
        <f ca="1">IFERROR(__xludf.DUMMYFUNCTION("""COMPUTED_VALUE"""),0)</f>
        <v>0</v>
      </c>
      <c r="AJ142" s="2">
        <f ca="1">IFERROR(__xludf.DUMMYFUNCTION("""COMPUTED_VALUE"""),0)</f>
        <v>0</v>
      </c>
      <c r="AK142" s="2">
        <f ca="1">IFERROR(__xludf.DUMMYFUNCTION("""COMPUTED_VALUE"""),0)</f>
        <v>0</v>
      </c>
      <c r="AL142" s="2">
        <f ca="1">IFERROR(__xludf.DUMMYFUNCTION("""COMPUTED_VALUE"""),0)</f>
        <v>0</v>
      </c>
      <c r="AM142" s="2">
        <f ca="1">IFERROR(__xludf.DUMMYFUNCTION("""COMPUTED_VALUE"""),0)</f>
        <v>0</v>
      </c>
      <c r="AN142" s="2">
        <f ca="1">IFERROR(__xludf.DUMMYFUNCTION("""COMPUTED_VALUE"""),0)</f>
        <v>0</v>
      </c>
      <c r="AO142" s="2">
        <f ca="1">IFERROR(__xludf.DUMMYFUNCTION("""COMPUTED_VALUE"""),0)</f>
        <v>0</v>
      </c>
      <c r="AP142" s="2">
        <f ca="1">IFERROR(__xludf.DUMMYFUNCTION("""COMPUTED_VALUE"""),0)</f>
        <v>0</v>
      </c>
      <c r="AQ142" s="2">
        <f ca="1">IFERROR(__xludf.DUMMYFUNCTION("""COMPUTED_VALUE"""),0)</f>
        <v>0</v>
      </c>
      <c r="AR142" s="2">
        <f ca="1">IFERROR(__xludf.DUMMYFUNCTION("""COMPUTED_VALUE"""),0)</f>
        <v>0</v>
      </c>
      <c r="AS142" s="2">
        <f ca="1">IFERROR(__xludf.DUMMYFUNCTION("""COMPUTED_VALUE"""),0)</f>
        <v>0</v>
      </c>
      <c r="AT142" s="2">
        <f ca="1">IFERROR(__xludf.DUMMYFUNCTION("""COMPUTED_VALUE"""),0)</f>
        <v>0</v>
      </c>
      <c r="AU142" s="2">
        <f ca="1">IFERROR(__xludf.DUMMYFUNCTION("""COMPUTED_VALUE"""),0)</f>
        <v>0</v>
      </c>
    </row>
    <row r="143" spans="1:47" ht="12.5" x14ac:dyDescent="0.25">
      <c r="A143" s="2" t="str">
        <f ca="1">IFERROR(__xludf.DUMMYFUNCTION("""COMPUTED_VALUE"""),"")</f>
        <v/>
      </c>
      <c r="B143" s="2" t="str">
        <f ca="1">IFERROR(__xludf.DUMMYFUNCTION("""COMPUTED_VALUE"""),"Argentina")</f>
        <v>Argentina</v>
      </c>
      <c r="C143" s="2">
        <f ca="1">IFERROR(__xludf.DUMMYFUNCTION("""COMPUTED_VALUE"""),-38.4161)</f>
        <v>-38.4161</v>
      </c>
      <c r="D143" s="2">
        <f ca="1">IFERROR(__xludf.DUMMYFUNCTION("""COMPUTED_VALUE"""),-63.6167)</f>
        <v>-63.616700000000002</v>
      </c>
      <c r="E143" s="2">
        <f ca="1">IFERROR(__xludf.DUMMYFUNCTION("""COMPUTED_VALUE"""),0)</f>
        <v>0</v>
      </c>
      <c r="F143" s="2">
        <f ca="1">IFERROR(__xludf.DUMMYFUNCTION("""COMPUTED_VALUE"""),0)</f>
        <v>0</v>
      </c>
      <c r="G143" s="2">
        <f ca="1">IFERROR(__xludf.DUMMYFUNCTION("""COMPUTED_VALUE"""),0)</f>
        <v>0</v>
      </c>
      <c r="H143" s="2">
        <f ca="1">IFERROR(__xludf.DUMMYFUNCTION("""COMPUTED_VALUE"""),0)</f>
        <v>0</v>
      </c>
      <c r="I143" s="2">
        <f ca="1">IFERROR(__xludf.DUMMYFUNCTION("""COMPUTED_VALUE"""),0)</f>
        <v>0</v>
      </c>
      <c r="J143" s="2">
        <f ca="1">IFERROR(__xludf.DUMMYFUNCTION("""COMPUTED_VALUE"""),0)</f>
        <v>0</v>
      </c>
      <c r="K143" s="2">
        <f ca="1">IFERROR(__xludf.DUMMYFUNCTION("""COMPUTED_VALUE"""),0)</f>
        <v>0</v>
      </c>
      <c r="L143" s="2">
        <f ca="1">IFERROR(__xludf.DUMMYFUNCTION("""COMPUTED_VALUE"""),0)</f>
        <v>0</v>
      </c>
      <c r="M143" s="2">
        <f ca="1">IFERROR(__xludf.DUMMYFUNCTION("""COMPUTED_VALUE"""),0)</f>
        <v>0</v>
      </c>
      <c r="N143" s="2">
        <f ca="1">IFERROR(__xludf.DUMMYFUNCTION("""COMPUTED_VALUE"""),0)</f>
        <v>0</v>
      </c>
      <c r="O143" s="2">
        <f ca="1">IFERROR(__xludf.DUMMYFUNCTION("""COMPUTED_VALUE"""),0)</f>
        <v>0</v>
      </c>
      <c r="P143" s="2">
        <f ca="1">IFERROR(__xludf.DUMMYFUNCTION("""COMPUTED_VALUE"""),0)</f>
        <v>0</v>
      </c>
      <c r="Q143" s="2">
        <f ca="1">IFERROR(__xludf.DUMMYFUNCTION("""COMPUTED_VALUE"""),0)</f>
        <v>0</v>
      </c>
      <c r="R143" s="2">
        <f ca="1">IFERROR(__xludf.DUMMYFUNCTION("""COMPUTED_VALUE"""),0)</f>
        <v>0</v>
      </c>
      <c r="S143" s="2">
        <f ca="1">IFERROR(__xludf.DUMMYFUNCTION("""COMPUTED_VALUE"""),0)</f>
        <v>0</v>
      </c>
      <c r="T143" s="2">
        <f ca="1">IFERROR(__xludf.DUMMYFUNCTION("""COMPUTED_VALUE"""),0)</f>
        <v>0</v>
      </c>
      <c r="U143" s="2">
        <f ca="1">IFERROR(__xludf.DUMMYFUNCTION("""COMPUTED_VALUE"""),0)</f>
        <v>0</v>
      </c>
      <c r="V143" s="2">
        <f ca="1">IFERROR(__xludf.DUMMYFUNCTION("""COMPUTED_VALUE"""),0)</f>
        <v>0</v>
      </c>
      <c r="W143" s="2">
        <f ca="1">IFERROR(__xludf.DUMMYFUNCTION("""COMPUTED_VALUE"""),0)</f>
        <v>0</v>
      </c>
      <c r="X143" s="2">
        <f ca="1">IFERROR(__xludf.DUMMYFUNCTION("""COMPUTED_VALUE"""),0)</f>
        <v>0</v>
      </c>
      <c r="Y143" s="2">
        <f ca="1">IFERROR(__xludf.DUMMYFUNCTION("""COMPUTED_VALUE"""),0)</f>
        <v>0</v>
      </c>
      <c r="Z143" s="2">
        <f ca="1">IFERROR(__xludf.DUMMYFUNCTION("""COMPUTED_VALUE"""),0)</f>
        <v>0</v>
      </c>
      <c r="AA143" s="2">
        <f ca="1">IFERROR(__xludf.DUMMYFUNCTION("""COMPUTED_VALUE"""),0)</f>
        <v>0</v>
      </c>
      <c r="AB143" s="2">
        <f ca="1">IFERROR(__xludf.DUMMYFUNCTION("""COMPUTED_VALUE"""),0)</f>
        <v>0</v>
      </c>
      <c r="AC143" s="2">
        <f ca="1">IFERROR(__xludf.DUMMYFUNCTION("""COMPUTED_VALUE"""),0)</f>
        <v>0</v>
      </c>
      <c r="AD143" s="2">
        <f ca="1">IFERROR(__xludf.DUMMYFUNCTION("""COMPUTED_VALUE"""),0)</f>
        <v>0</v>
      </c>
      <c r="AE143" s="2">
        <f ca="1">IFERROR(__xludf.DUMMYFUNCTION("""COMPUTED_VALUE"""),0)</f>
        <v>0</v>
      </c>
      <c r="AF143" s="2">
        <f ca="1">IFERROR(__xludf.DUMMYFUNCTION("""COMPUTED_VALUE"""),0)</f>
        <v>0</v>
      </c>
      <c r="AG143" s="2">
        <f ca="1">IFERROR(__xludf.DUMMYFUNCTION("""COMPUTED_VALUE"""),0)</f>
        <v>0</v>
      </c>
      <c r="AH143" s="2">
        <f ca="1">IFERROR(__xludf.DUMMYFUNCTION("""COMPUTED_VALUE"""),0)</f>
        <v>0</v>
      </c>
      <c r="AI143" s="2">
        <f ca="1">IFERROR(__xludf.DUMMYFUNCTION("""COMPUTED_VALUE"""),0)</f>
        <v>0</v>
      </c>
      <c r="AJ143" s="2">
        <f ca="1">IFERROR(__xludf.DUMMYFUNCTION("""COMPUTED_VALUE"""),0)</f>
        <v>0</v>
      </c>
      <c r="AK143" s="2">
        <f ca="1">IFERROR(__xludf.DUMMYFUNCTION("""COMPUTED_VALUE"""),0)</f>
        <v>0</v>
      </c>
      <c r="AL143" s="2">
        <f ca="1">IFERROR(__xludf.DUMMYFUNCTION("""COMPUTED_VALUE"""),0)</f>
        <v>0</v>
      </c>
      <c r="AM143" s="2">
        <f ca="1">IFERROR(__xludf.DUMMYFUNCTION("""COMPUTED_VALUE"""),0)</f>
        <v>0</v>
      </c>
      <c r="AN143" s="2">
        <f ca="1">IFERROR(__xludf.DUMMYFUNCTION("""COMPUTED_VALUE"""),0)</f>
        <v>0</v>
      </c>
      <c r="AO143" s="2">
        <f ca="1">IFERROR(__xludf.DUMMYFUNCTION("""COMPUTED_VALUE"""),0)</f>
        <v>0</v>
      </c>
      <c r="AP143" s="2">
        <f ca="1">IFERROR(__xludf.DUMMYFUNCTION("""COMPUTED_VALUE"""),0)</f>
        <v>0</v>
      </c>
      <c r="AQ143" s="2">
        <f ca="1">IFERROR(__xludf.DUMMYFUNCTION("""COMPUTED_VALUE"""),0)</f>
        <v>0</v>
      </c>
      <c r="AR143" s="2">
        <f ca="1">IFERROR(__xludf.DUMMYFUNCTION("""COMPUTED_VALUE"""),0)</f>
        <v>0</v>
      </c>
      <c r="AS143" s="2">
        <f ca="1">IFERROR(__xludf.DUMMYFUNCTION("""COMPUTED_VALUE"""),0)</f>
        <v>0</v>
      </c>
      <c r="AT143" s="2">
        <f ca="1">IFERROR(__xludf.DUMMYFUNCTION("""COMPUTED_VALUE"""),0)</f>
        <v>0</v>
      </c>
      <c r="AU143" s="2">
        <f ca="1">IFERROR(__xludf.DUMMYFUNCTION("""COMPUTED_VALUE"""),0)</f>
        <v>0</v>
      </c>
    </row>
    <row r="144" spans="1:47" ht="12.5" x14ac:dyDescent="0.25">
      <c r="A144" s="2" t="str">
        <f ca="1">IFERROR(__xludf.DUMMYFUNCTION("""COMPUTED_VALUE"""),"")</f>
        <v/>
      </c>
      <c r="B144" s="2" t="str">
        <f ca="1">IFERROR(__xludf.DUMMYFUNCTION("""COMPUTED_VALUE"""),"Chile")</f>
        <v>Chile</v>
      </c>
      <c r="C144" s="2">
        <f ca="1">IFERROR(__xludf.DUMMYFUNCTION("""COMPUTED_VALUE"""),-35.6751)</f>
        <v>-35.6751</v>
      </c>
      <c r="D144" s="2">
        <f ca="1">IFERROR(__xludf.DUMMYFUNCTION("""COMPUTED_VALUE"""),-71.543)</f>
        <v>-71.543000000000006</v>
      </c>
      <c r="E144" s="2">
        <f ca="1">IFERROR(__xludf.DUMMYFUNCTION("""COMPUTED_VALUE"""),0)</f>
        <v>0</v>
      </c>
      <c r="F144" s="2">
        <f ca="1">IFERROR(__xludf.DUMMYFUNCTION("""COMPUTED_VALUE"""),0)</f>
        <v>0</v>
      </c>
      <c r="G144" s="2">
        <f ca="1">IFERROR(__xludf.DUMMYFUNCTION("""COMPUTED_VALUE"""),0)</f>
        <v>0</v>
      </c>
      <c r="H144" s="2">
        <f ca="1">IFERROR(__xludf.DUMMYFUNCTION("""COMPUTED_VALUE"""),0)</f>
        <v>0</v>
      </c>
      <c r="I144" s="2">
        <f ca="1">IFERROR(__xludf.DUMMYFUNCTION("""COMPUTED_VALUE"""),0)</f>
        <v>0</v>
      </c>
      <c r="J144" s="2">
        <f ca="1">IFERROR(__xludf.DUMMYFUNCTION("""COMPUTED_VALUE"""),0)</f>
        <v>0</v>
      </c>
      <c r="K144" s="2">
        <f ca="1">IFERROR(__xludf.DUMMYFUNCTION("""COMPUTED_VALUE"""),0)</f>
        <v>0</v>
      </c>
      <c r="L144" s="2">
        <f ca="1">IFERROR(__xludf.DUMMYFUNCTION("""COMPUTED_VALUE"""),0)</f>
        <v>0</v>
      </c>
      <c r="M144" s="2">
        <f ca="1">IFERROR(__xludf.DUMMYFUNCTION("""COMPUTED_VALUE"""),0)</f>
        <v>0</v>
      </c>
      <c r="N144" s="2">
        <f ca="1">IFERROR(__xludf.DUMMYFUNCTION("""COMPUTED_VALUE"""),0)</f>
        <v>0</v>
      </c>
      <c r="O144" s="2">
        <f ca="1">IFERROR(__xludf.DUMMYFUNCTION("""COMPUTED_VALUE"""),0)</f>
        <v>0</v>
      </c>
      <c r="P144" s="2">
        <f ca="1">IFERROR(__xludf.DUMMYFUNCTION("""COMPUTED_VALUE"""),0)</f>
        <v>0</v>
      </c>
      <c r="Q144" s="2">
        <f ca="1">IFERROR(__xludf.DUMMYFUNCTION("""COMPUTED_VALUE"""),0)</f>
        <v>0</v>
      </c>
      <c r="R144" s="2">
        <f ca="1">IFERROR(__xludf.DUMMYFUNCTION("""COMPUTED_VALUE"""),0)</f>
        <v>0</v>
      </c>
      <c r="S144" s="2">
        <f ca="1">IFERROR(__xludf.DUMMYFUNCTION("""COMPUTED_VALUE"""),0)</f>
        <v>0</v>
      </c>
      <c r="T144" s="2">
        <f ca="1">IFERROR(__xludf.DUMMYFUNCTION("""COMPUTED_VALUE"""),0)</f>
        <v>0</v>
      </c>
      <c r="U144" s="2">
        <f ca="1">IFERROR(__xludf.DUMMYFUNCTION("""COMPUTED_VALUE"""),0)</f>
        <v>0</v>
      </c>
      <c r="V144" s="2">
        <f ca="1">IFERROR(__xludf.DUMMYFUNCTION("""COMPUTED_VALUE"""),0)</f>
        <v>0</v>
      </c>
      <c r="W144" s="2">
        <f ca="1">IFERROR(__xludf.DUMMYFUNCTION("""COMPUTED_VALUE"""),0)</f>
        <v>0</v>
      </c>
      <c r="X144" s="2">
        <f ca="1">IFERROR(__xludf.DUMMYFUNCTION("""COMPUTED_VALUE"""),0)</f>
        <v>0</v>
      </c>
      <c r="Y144" s="2">
        <f ca="1">IFERROR(__xludf.DUMMYFUNCTION("""COMPUTED_VALUE"""),0)</f>
        <v>0</v>
      </c>
      <c r="Z144" s="2">
        <f ca="1">IFERROR(__xludf.DUMMYFUNCTION("""COMPUTED_VALUE"""),0)</f>
        <v>0</v>
      </c>
      <c r="AA144" s="2">
        <f ca="1">IFERROR(__xludf.DUMMYFUNCTION("""COMPUTED_VALUE"""),0)</f>
        <v>0</v>
      </c>
      <c r="AB144" s="2">
        <f ca="1">IFERROR(__xludf.DUMMYFUNCTION("""COMPUTED_VALUE"""),0)</f>
        <v>0</v>
      </c>
      <c r="AC144" s="2">
        <f ca="1">IFERROR(__xludf.DUMMYFUNCTION("""COMPUTED_VALUE"""),0)</f>
        <v>0</v>
      </c>
      <c r="AD144" s="2">
        <f ca="1">IFERROR(__xludf.DUMMYFUNCTION("""COMPUTED_VALUE"""),0)</f>
        <v>0</v>
      </c>
      <c r="AE144" s="2">
        <f ca="1">IFERROR(__xludf.DUMMYFUNCTION("""COMPUTED_VALUE"""),0)</f>
        <v>0</v>
      </c>
      <c r="AF144" s="2">
        <f ca="1">IFERROR(__xludf.DUMMYFUNCTION("""COMPUTED_VALUE"""),0)</f>
        <v>0</v>
      </c>
      <c r="AG144" s="2">
        <f ca="1">IFERROR(__xludf.DUMMYFUNCTION("""COMPUTED_VALUE"""),0)</f>
        <v>0</v>
      </c>
      <c r="AH144" s="2">
        <f ca="1">IFERROR(__xludf.DUMMYFUNCTION("""COMPUTED_VALUE"""),0)</f>
        <v>0</v>
      </c>
      <c r="AI144" s="2">
        <f ca="1">IFERROR(__xludf.DUMMYFUNCTION("""COMPUTED_VALUE"""),0)</f>
        <v>0</v>
      </c>
      <c r="AJ144" s="2">
        <f ca="1">IFERROR(__xludf.DUMMYFUNCTION("""COMPUTED_VALUE"""),0)</f>
        <v>0</v>
      </c>
      <c r="AK144" s="2">
        <f ca="1">IFERROR(__xludf.DUMMYFUNCTION("""COMPUTED_VALUE"""),0)</f>
        <v>0</v>
      </c>
      <c r="AL144" s="2">
        <f ca="1">IFERROR(__xludf.DUMMYFUNCTION("""COMPUTED_VALUE"""),0)</f>
        <v>0</v>
      </c>
      <c r="AM144" s="2">
        <f ca="1">IFERROR(__xludf.DUMMYFUNCTION("""COMPUTED_VALUE"""),0)</f>
        <v>0</v>
      </c>
      <c r="AN144" s="2">
        <f ca="1">IFERROR(__xludf.DUMMYFUNCTION("""COMPUTED_VALUE"""),0)</f>
        <v>0</v>
      </c>
      <c r="AO144" s="2">
        <f ca="1">IFERROR(__xludf.DUMMYFUNCTION("""COMPUTED_VALUE"""),0)</f>
        <v>0</v>
      </c>
      <c r="AP144" s="2">
        <f ca="1">IFERROR(__xludf.DUMMYFUNCTION("""COMPUTED_VALUE"""),0)</f>
        <v>0</v>
      </c>
      <c r="AQ144" s="2">
        <f ca="1">IFERROR(__xludf.DUMMYFUNCTION("""COMPUTED_VALUE"""),0)</f>
        <v>0</v>
      </c>
      <c r="AR144" s="2">
        <f ca="1">IFERROR(__xludf.DUMMYFUNCTION("""COMPUTED_VALUE"""),0)</f>
        <v>0</v>
      </c>
      <c r="AS144" s="2">
        <f ca="1">IFERROR(__xludf.DUMMYFUNCTION("""COMPUTED_VALUE"""),0)</f>
        <v>0</v>
      </c>
      <c r="AT144" s="2">
        <f ca="1">IFERROR(__xludf.DUMMYFUNCTION("""COMPUTED_VALUE"""),0)</f>
        <v>0</v>
      </c>
      <c r="AU144" s="2">
        <f ca="1">IFERROR(__xludf.DUMMYFUNCTION("""COMPUTED_VALUE"""),0)</f>
        <v>0</v>
      </c>
    </row>
    <row r="145" spans="1:47" ht="12.5" x14ac:dyDescent="0.25">
      <c r="A145" s="2" t="str">
        <f ca="1">IFERROR(__xludf.DUMMYFUNCTION("""COMPUTED_VALUE"""),"")</f>
        <v/>
      </c>
      <c r="B145" s="2" t="str">
        <f ca="1">IFERROR(__xludf.DUMMYFUNCTION("""COMPUTED_VALUE"""),"Jordan")</f>
        <v>Jordan</v>
      </c>
      <c r="C145" s="2">
        <f ca="1">IFERROR(__xludf.DUMMYFUNCTION("""COMPUTED_VALUE"""),31.24)</f>
        <v>31.24</v>
      </c>
      <c r="D145" s="2">
        <f ca="1">IFERROR(__xludf.DUMMYFUNCTION("""COMPUTED_VALUE"""),36.51)</f>
        <v>36.51</v>
      </c>
      <c r="E145" s="2">
        <f ca="1">IFERROR(__xludf.DUMMYFUNCTION("""COMPUTED_VALUE"""),0)</f>
        <v>0</v>
      </c>
      <c r="F145" s="2">
        <f ca="1">IFERROR(__xludf.DUMMYFUNCTION("""COMPUTED_VALUE"""),0)</f>
        <v>0</v>
      </c>
      <c r="G145" s="2">
        <f ca="1">IFERROR(__xludf.DUMMYFUNCTION("""COMPUTED_VALUE"""),0)</f>
        <v>0</v>
      </c>
      <c r="H145" s="2">
        <f ca="1">IFERROR(__xludf.DUMMYFUNCTION("""COMPUTED_VALUE"""),0)</f>
        <v>0</v>
      </c>
      <c r="I145" s="2">
        <f ca="1">IFERROR(__xludf.DUMMYFUNCTION("""COMPUTED_VALUE"""),0)</f>
        <v>0</v>
      </c>
      <c r="J145" s="2">
        <f ca="1">IFERROR(__xludf.DUMMYFUNCTION("""COMPUTED_VALUE"""),0)</f>
        <v>0</v>
      </c>
      <c r="K145" s="2">
        <f ca="1">IFERROR(__xludf.DUMMYFUNCTION("""COMPUTED_VALUE"""),0)</f>
        <v>0</v>
      </c>
      <c r="L145" s="2">
        <f ca="1">IFERROR(__xludf.DUMMYFUNCTION("""COMPUTED_VALUE"""),0)</f>
        <v>0</v>
      </c>
      <c r="M145" s="2">
        <f ca="1">IFERROR(__xludf.DUMMYFUNCTION("""COMPUTED_VALUE"""),0)</f>
        <v>0</v>
      </c>
      <c r="N145" s="2">
        <f ca="1">IFERROR(__xludf.DUMMYFUNCTION("""COMPUTED_VALUE"""),0)</f>
        <v>0</v>
      </c>
      <c r="O145" s="2">
        <f ca="1">IFERROR(__xludf.DUMMYFUNCTION("""COMPUTED_VALUE"""),0)</f>
        <v>0</v>
      </c>
      <c r="P145" s="2">
        <f ca="1">IFERROR(__xludf.DUMMYFUNCTION("""COMPUTED_VALUE"""),0)</f>
        <v>0</v>
      </c>
      <c r="Q145" s="2">
        <f ca="1">IFERROR(__xludf.DUMMYFUNCTION("""COMPUTED_VALUE"""),0)</f>
        <v>0</v>
      </c>
      <c r="R145" s="2">
        <f ca="1">IFERROR(__xludf.DUMMYFUNCTION("""COMPUTED_VALUE"""),0)</f>
        <v>0</v>
      </c>
      <c r="S145" s="2">
        <f ca="1">IFERROR(__xludf.DUMMYFUNCTION("""COMPUTED_VALUE"""),0)</f>
        <v>0</v>
      </c>
      <c r="T145" s="2">
        <f ca="1">IFERROR(__xludf.DUMMYFUNCTION("""COMPUTED_VALUE"""),0)</f>
        <v>0</v>
      </c>
      <c r="U145" s="2">
        <f ca="1">IFERROR(__xludf.DUMMYFUNCTION("""COMPUTED_VALUE"""),0)</f>
        <v>0</v>
      </c>
      <c r="V145" s="2">
        <f ca="1">IFERROR(__xludf.DUMMYFUNCTION("""COMPUTED_VALUE"""),0)</f>
        <v>0</v>
      </c>
      <c r="W145" s="2">
        <f ca="1">IFERROR(__xludf.DUMMYFUNCTION("""COMPUTED_VALUE"""),0)</f>
        <v>0</v>
      </c>
      <c r="X145" s="2">
        <f ca="1">IFERROR(__xludf.DUMMYFUNCTION("""COMPUTED_VALUE"""),0)</f>
        <v>0</v>
      </c>
      <c r="Y145" s="2">
        <f ca="1">IFERROR(__xludf.DUMMYFUNCTION("""COMPUTED_VALUE"""),0)</f>
        <v>0</v>
      </c>
      <c r="Z145" s="2">
        <f ca="1">IFERROR(__xludf.DUMMYFUNCTION("""COMPUTED_VALUE"""),0)</f>
        <v>0</v>
      </c>
      <c r="AA145" s="2">
        <f ca="1">IFERROR(__xludf.DUMMYFUNCTION("""COMPUTED_VALUE"""),0)</f>
        <v>0</v>
      </c>
      <c r="AB145" s="2">
        <f ca="1">IFERROR(__xludf.DUMMYFUNCTION("""COMPUTED_VALUE"""),0)</f>
        <v>0</v>
      </c>
      <c r="AC145" s="2">
        <f ca="1">IFERROR(__xludf.DUMMYFUNCTION("""COMPUTED_VALUE"""),0)</f>
        <v>0</v>
      </c>
      <c r="AD145" s="2">
        <f ca="1">IFERROR(__xludf.DUMMYFUNCTION("""COMPUTED_VALUE"""),0)</f>
        <v>0</v>
      </c>
      <c r="AE145" s="2">
        <f ca="1">IFERROR(__xludf.DUMMYFUNCTION("""COMPUTED_VALUE"""),0)</f>
        <v>0</v>
      </c>
      <c r="AF145" s="2">
        <f ca="1">IFERROR(__xludf.DUMMYFUNCTION("""COMPUTED_VALUE"""),0)</f>
        <v>0</v>
      </c>
      <c r="AG145" s="2">
        <f ca="1">IFERROR(__xludf.DUMMYFUNCTION("""COMPUTED_VALUE"""),0)</f>
        <v>0</v>
      </c>
      <c r="AH145" s="2">
        <f ca="1">IFERROR(__xludf.DUMMYFUNCTION("""COMPUTED_VALUE"""),0)</f>
        <v>0</v>
      </c>
      <c r="AI145" s="2">
        <f ca="1">IFERROR(__xludf.DUMMYFUNCTION("""COMPUTED_VALUE"""),0)</f>
        <v>0</v>
      </c>
      <c r="AJ145" s="2">
        <f ca="1">IFERROR(__xludf.DUMMYFUNCTION("""COMPUTED_VALUE"""),0)</f>
        <v>0</v>
      </c>
      <c r="AK145" s="2">
        <f ca="1">IFERROR(__xludf.DUMMYFUNCTION("""COMPUTED_VALUE"""),0)</f>
        <v>0</v>
      </c>
      <c r="AL145" s="2">
        <f ca="1">IFERROR(__xludf.DUMMYFUNCTION("""COMPUTED_VALUE"""),0)</f>
        <v>0</v>
      </c>
      <c r="AM145" s="2">
        <f ca="1">IFERROR(__xludf.DUMMYFUNCTION("""COMPUTED_VALUE"""),0)</f>
        <v>0</v>
      </c>
      <c r="AN145" s="2">
        <f ca="1">IFERROR(__xludf.DUMMYFUNCTION("""COMPUTED_VALUE"""),0)</f>
        <v>0</v>
      </c>
      <c r="AO145" s="2">
        <f ca="1">IFERROR(__xludf.DUMMYFUNCTION("""COMPUTED_VALUE"""),0)</f>
        <v>0</v>
      </c>
      <c r="AP145" s="2">
        <f ca="1">IFERROR(__xludf.DUMMYFUNCTION("""COMPUTED_VALUE"""),0)</f>
        <v>0</v>
      </c>
      <c r="AQ145" s="2">
        <f ca="1">IFERROR(__xludf.DUMMYFUNCTION("""COMPUTED_VALUE"""),0)</f>
        <v>0</v>
      </c>
      <c r="AR145" s="2">
        <f ca="1">IFERROR(__xludf.DUMMYFUNCTION("""COMPUTED_VALUE"""),0)</f>
        <v>0</v>
      </c>
      <c r="AS145" s="2">
        <f ca="1">IFERROR(__xludf.DUMMYFUNCTION("""COMPUTED_VALUE"""),0)</f>
        <v>0</v>
      </c>
      <c r="AT145" s="2">
        <f ca="1">IFERROR(__xludf.DUMMYFUNCTION("""COMPUTED_VALUE"""),0)</f>
        <v>0</v>
      </c>
      <c r="AU145" s="2">
        <f ca="1">IFERROR(__xludf.DUMMYFUNCTION("""COMPUTED_VALUE"""),0)</f>
        <v>0</v>
      </c>
    </row>
    <row r="146" spans="1:47" ht="12.5" x14ac:dyDescent="0.25">
      <c r="A146" s="2" t="str">
        <f ca="1">IFERROR(__xludf.DUMMYFUNCTION("""COMPUTED_VALUE""")," Norfolk County, MA")</f>
        <v xml:space="preserve"> Norfolk County, MA</v>
      </c>
      <c r="B146" s="2" t="str">
        <f ca="1">IFERROR(__xludf.DUMMYFUNCTION("""COMPUTED_VALUE"""),"US")</f>
        <v>US</v>
      </c>
      <c r="C146" s="2">
        <f ca="1">IFERROR(__xludf.DUMMYFUNCTION("""COMPUTED_VALUE"""),42.1767)</f>
        <v>42.176699999999997</v>
      </c>
      <c r="D146" s="2">
        <f ca="1">IFERROR(__xludf.DUMMYFUNCTION("""COMPUTED_VALUE"""),-71.1449)</f>
        <v>-71.144900000000007</v>
      </c>
      <c r="E146" s="2">
        <f ca="1">IFERROR(__xludf.DUMMYFUNCTION("""COMPUTED_VALUE"""),0)</f>
        <v>0</v>
      </c>
      <c r="F146" s="2">
        <f ca="1">IFERROR(__xludf.DUMMYFUNCTION("""COMPUTED_VALUE"""),0)</f>
        <v>0</v>
      </c>
      <c r="G146" s="2">
        <f ca="1">IFERROR(__xludf.DUMMYFUNCTION("""COMPUTED_VALUE"""),0)</f>
        <v>0</v>
      </c>
      <c r="H146" s="2">
        <f ca="1">IFERROR(__xludf.DUMMYFUNCTION("""COMPUTED_VALUE"""),0)</f>
        <v>0</v>
      </c>
      <c r="I146" s="2">
        <f ca="1">IFERROR(__xludf.DUMMYFUNCTION("""COMPUTED_VALUE"""),0)</f>
        <v>0</v>
      </c>
      <c r="J146" s="2">
        <f ca="1">IFERROR(__xludf.DUMMYFUNCTION("""COMPUTED_VALUE"""),0)</f>
        <v>0</v>
      </c>
      <c r="K146" s="2">
        <f ca="1">IFERROR(__xludf.DUMMYFUNCTION("""COMPUTED_VALUE"""),0)</f>
        <v>0</v>
      </c>
      <c r="L146" s="2">
        <f ca="1">IFERROR(__xludf.DUMMYFUNCTION("""COMPUTED_VALUE"""),0)</f>
        <v>0</v>
      </c>
      <c r="M146" s="2">
        <f ca="1">IFERROR(__xludf.DUMMYFUNCTION("""COMPUTED_VALUE"""),0)</f>
        <v>0</v>
      </c>
      <c r="N146" s="2">
        <f ca="1">IFERROR(__xludf.DUMMYFUNCTION("""COMPUTED_VALUE"""),0)</f>
        <v>0</v>
      </c>
      <c r="O146" s="2">
        <f ca="1">IFERROR(__xludf.DUMMYFUNCTION("""COMPUTED_VALUE"""),0)</f>
        <v>0</v>
      </c>
      <c r="P146" s="2">
        <f ca="1">IFERROR(__xludf.DUMMYFUNCTION("""COMPUTED_VALUE"""),0)</f>
        <v>0</v>
      </c>
      <c r="Q146" s="2">
        <f ca="1">IFERROR(__xludf.DUMMYFUNCTION("""COMPUTED_VALUE"""),0)</f>
        <v>0</v>
      </c>
      <c r="R146" s="2">
        <f ca="1">IFERROR(__xludf.DUMMYFUNCTION("""COMPUTED_VALUE"""),0)</f>
        <v>0</v>
      </c>
      <c r="S146" s="2">
        <f ca="1">IFERROR(__xludf.DUMMYFUNCTION("""COMPUTED_VALUE"""),0)</f>
        <v>0</v>
      </c>
      <c r="T146" s="2">
        <f ca="1">IFERROR(__xludf.DUMMYFUNCTION("""COMPUTED_VALUE"""),0)</f>
        <v>0</v>
      </c>
      <c r="U146" s="2">
        <f ca="1">IFERROR(__xludf.DUMMYFUNCTION("""COMPUTED_VALUE"""),0)</f>
        <v>0</v>
      </c>
      <c r="V146" s="2">
        <f ca="1">IFERROR(__xludf.DUMMYFUNCTION("""COMPUTED_VALUE"""),0)</f>
        <v>0</v>
      </c>
      <c r="W146" s="2">
        <f ca="1">IFERROR(__xludf.DUMMYFUNCTION("""COMPUTED_VALUE"""),0)</f>
        <v>0</v>
      </c>
      <c r="X146" s="2">
        <f ca="1">IFERROR(__xludf.DUMMYFUNCTION("""COMPUTED_VALUE"""),0)</f>
        <v>0</v>
      </c>
      <c r="Y146" s="2">
        <f ca="1">IFERROR(__xludf.DUMMYFUNCTION("""COMPUTED_VALUE"""),0)</f>
        <v>0</v>
      </c>
      <c r="Z146" s="2">
        <f ca="1">IFERROR(__xludf.DUMMYFUNCTION("""COMPUTED_VALUE"""),0)</f>
        <v>0</v>
      </c>
      <c r="AA146" s="2">
        <f ca="1">IFERROR(__xludf.DUMMYFUNCTION("""COMPUTED_VALUE"""),0)</f>
        <v>0</v>
      </c>
      <c r="AB146" s="2">
        <f ca="1">IFERROR(__xludf.DUMMYFUNCTION("""COMPUTED_VALUE"""),0)</f>
        <v>0</v>
      </c>
      <c r="AC146" s="2">
        <f ca="1">IFERROR(__xludf.DUMMYFUNCTION("""COMPUTED_VALUE"""),0)</f>
        <v>0</v>
      </c>
      <c r="AD146" s="2">
        <f ca="1">IFERROR(__xludf.DUMMYFUNCTION("""COMPUTED_VALUE"""),0)</f>
        <v>0</v>
      </c>
      <c r="AE146" s="2">
        <f ca="1">IFERROR(__xludf.DUMMYFUNCTION("""COMPUTED_VALUE"""),0)</f>
        <v>0</v>
      </c>
      <c r="AF146" s="2">
        <f ca="1">IFERROR(__xludf.DUMMYFUNCTION("""COMPUTED_VALUE"""),0)</f>
        <v>0</v>
      </c>
      <c r="AG146" s="2">
        <f ca="1">IFERROR(__xludf.DUMMYFUNCTION("""COMPUTED_VALUE"""),0)</f>
        <v>0</v>
      </c>
      <c r="AH146" s="2">
        <f ca="1">IFERROR(__xludf.DUMMYFUNCTION("""COMPUTED_VALUE"""),0)</f>
        <v>0</v>
      </c>
      <c r="AI146" s="2">
        <f ca="1">IFERROR(__xludf.DUMMYFUNCTION("""COMPUTED_VALUE"""),0)</f>
        <v>0</v>
      </c>
      <c r="AJ146" s="2">
        <f ca="1">IFERROR(__xludf.DUMMYFUNCTION("""COMPUTED_VALUE"""),0)</f>
        <v>0</v>
      </c>
      <c r="AK146" s="2">
        <f ca="1">IFERROR(__xludf.DUMMYFUNCTION("""COMPUTED_VALUE"""),0)</f>
        <v>0</v>
      </c>
      <c r="AL146" s="2">
        <f ca="1">IFERROR(__xludf.DUMMYFUNCTION("""COMPUTED_VALUE"""),0)</f>
        <v>0</v>
      </c>
      <c r="AM146" s="2">
        <f ca="1">IFERROR(__xludf.DUMMYFUNCTION("""COMPUTED_VALUE"""),0)</f>
        <v>0</v>
      </c>
      <c r="AN146" s="2">
        <f ca="1">IFERROR(__xludf.DUMMYFUNCTION("""COMPUTED_VALUE"""),0)</f>
        <v>0</v>
      </c>
      <c r="AO146" s="2">
        <f ca="1">IFERROR(__xludf.DUMMYFUNCTION("""COMPUTED_VALUE"""),0)</f>
        <v>0</v>
      </c>
      <c r="AP146" s="2">
        <f ca="1">IFERROR(__xludf.DUMMYFUNCTION("""COMPUTED_VALUE"""),0)</f>
        <v>0</v>
      </c>
      <c r="AQ146" s="2">
        <f ca="1">IFERROR(__xludf.DUMMYFUNCTION("""COMPUTED_VALUE"""),0)</f>
        <v>0</v>
      </c>
      <c r="AR146" s="2">
        <f ca="1">IFERROR(__xludf.DUMMYFUNCTION("""COMPUTED_VALUE"""),0)</f>
        <v>0</v>
      </c>
      <c r="AS146" s="2">
        <f ca="1">IFERROR(__xludf.DUMMYFUNCTION("""COMPUTED_VALUE"""),0)</f>
        <v>0</v>
      </c>
      <c r="AT146" s="2">
        <f ca="1">IFERROR(__xludf.DUMMYFUNCTION("""COMPUTED_VALUE"""),0)</f>
        <v>0</v>
      </c>
      <c r="AU146" s="2">
        <f ca="1">IFERROR(__xludf.DUMMYFUNCTION("""COMPUTED_VALUE"""),0)</f>
        <v>0</v>
      </c>
    </row>
    <row r="147" spans="1:47" ht="12.5" x14ac:dyDescent="0.25">
      <c r="A147" s="2" t="str">
        <f ca="1">IFERROR(__xludf.DUMMYFUNCTION("""COMPUTED_VALUE"""),"Berkeley, CA")</f>
        <v>Berkeley, CA</v>
      </c>
      <c r="B147" s="2" t="str">
        <f ca="1">IFERROR(__xludf.DUMMYFUNCTION("""COMPUTED_VALUE"""),"US")</f>
        <v>US</v>
      </c>
      <c r="C147" s="2">
        <f ca="1">IFERROR(__xludf.DUMMYFUNCTION("""COMPUTED_VALUE"""),37.8715)</f>
        <v>37.871499999999997</v>
      </c>
      <c r="D147" s="2">
        <f ca="1">IFERROR(__xludf.DUMMYFUNCTION("""COMPUTED_VALUE"""),-122.273)</f>
        <v>-122.273</v>
      </c>
      <c r="E147" s="2">
        <f ca="1">IFERROR(__xludf.DUMMYFUNCTION("""COMPUTED_VALUE"""),0)</f>
        <v>0</v>
      </c>
      <c r="F147" s="2">
        <f ca="1">IFERROR(__xludf.DUMMYFUNCTION("""COMPUTED_VALUE"""),0)</f>
        <v>0</v>
      </c>
      <c r="G147" s="2">
        <f ca="1">IFERROR(__xludf.DUMMYFUNCTION("""COMPUTED_VALUE"""),0)</f>
        <v>0</v>
      </c>
      <c r="H147" s="2">
        <f ca="1">IFERROR(__xludf.DUMMYFUNCTION("""COMPUTED_VALUE"""),0)</f>
        <v>0</v>
      </c>
      <c r="I147" s="2">
        <f ca="1">IFERROR(__xludf.DUMMYFUNCTION("""COMPUTED_VALUE"""),0)</f>
        <v>0</v>
      </c>
      <c r="J147" s="2">
        <f ca="1">IFERROR(__xludf.DUMMYFUNCTION("""COMPUTED_VALUE"""),0)</f>
        <v>0</v>
      </c>
      <c r="K147" s="2">
        <f ca="1">IFERROR(__xludf.DUMMYFUNCTION("""COMPUTED_VALUE"""),0)</f>
        <v>0</v>
      </c>
      <c r="L147" s="2">
        <f ca="1">IFERROR(__xludf.DUMMYFUNCTION("""COMPUTED_VALUE"""),0)</f>
        <v>0</v>
      </c>
      <c r="M147" s="2">
        <f ca="1">IFERROR(__xludf.DUMMYFUNCTION("""COMPUTED_VALUE"""),0)</f>
        <v>0</v>
      </c>
      <c r="N147" s="2">
        <f ca="1">IFERROR(__xludf.DUMMYFUNCTION("""COMPUTED_VALUE"""),0)</f>
        <v>0</v>
      </c>
      <c r="O147" s="2">
        <f ca="1">IFERROR(__xludf.DUMMYFUNCTION("""COMPUTED_VALUE"""),0)</f>
        <v>0</v>
      </c>
      <c r="P147" s="2">
        <f ca="1">IFERROR(__xludf.DUMMYFUNCTION("""COMPUTED_VALUE"""),0)</f>
        <v>0</v>
      </c>
      <c r="Q147" s="2">
        <f ca="1">IFERROR(__xludf.DUMMYFUNCTION("""COMPUTED_VALUE"""),0)</f>
        <v>0</v>
      </c>
      <c r="R147" s="2">
        <f ca="1">IFERROR(__xludf.DUMMYFUNCTION("""COMPUTED_VALUE"""),0)</f>
        <v>0</v>
      </c>
      <c r="S147" s="2">
        <f ca="1">IFERROR(__xludf.DUMMYFUNCTION("""COMPUTED_VALUE"""),0)</f>
        <v>0</v>
      </c>
      <c r="T147" s="2">
        <f ca="1">IFERROR(__xludf.DUMMYFUNCTION("""COMPUTED_VALUE"""),0)</f>
        <v>0</v>
      </c>
      <c r="U147" s="2">
        <f ca="1">IFERROR(__xludf.DUMMYFUNCTION("""COMPUTED_VALUE"""),0)</f>
        <v>0</v>
      </c>
      <c r="V147" s="2">
        <f ca="1">IFERROR(__xludf.DUMMYFUNCTION("""COMPUTED_VALUE"""),0)</f>
        <v>0</v>
      </c>
      <c r="W147" s="2">
        <f ca="1">IFERROR(__xludf.DUMMYFUNCTION("""COMPUTED_VALUE"""),0)</f>
        <v>0</v>
      </c>
      <c r="X147" s="2">
        <f ca="1">IFERROR(__xludf.DUMMYFUNCTION("""COMPUTED_VALUE"""),0)</f>
        <v>0</v>
      </c>
      <c r="Y147" s="2">
        <f ca="1">IFERROR(__xludf.DUMMYFUNCTION("""COMPUTED_VALUE"""),0)</f>
        <v>0</v>
      </c>
      <c r="Z147" s="2">
        <f ca="1">IFERROR(__xludf.DUMMYFUNCTION("""COMPUTED_VALUE"""),0)</f>
        <v>0</v>
      </c>
      <c r="AA147" s="2">
        <f ca="1">IFERROR(__xludf.DUMMYFUNCTION("""COMPUTED_VALUE"""),0)</f>
        <v>0</v>
      </c>
      <c r="AB147" s="2">
        <f ca="1">IFERROR(__xludf.DUMMYFUNCTION("""COMPUTED_VALUE"""),0)</f>
        <v>0</v>
      </c>
      <c r="AC147" s="2">
        <f ca="1">IFERROR(__xludf.DUMMYFUNCTION("""COMPUTED_VALUE"""),0)</f>
        <v>0</v>
      </c>
      <c r="AD147" s="2">
        <f ca="1">IFERROR(__xludf.DUMMYFUNCTION("""COMPUTED_VALUE"""),0)</f>
        <v>0</v>
      </c>
      <c r="AE147" s="2">
        <f ca="1">IFERROR(__xludf.DUMMYFUNCTION("""COMPUTED_VALUE"""),0)</f>
        <v>0</v>
      </c>
      <c r="AF147" s="2">
        <f ca="1">IFERROR(__xludf.DUMMYFUNCTION("""COMPUTED_VALUE"""),0)</f>
        <v>0</v>
      </c>
      <c r="AG147" s="2">
        <f ca="1">IFERROR(__xludf.DUMMYFUNCTION("""COMPUTED_VALUE"""),0)</f>
        <v>0</v>
      </c>
      <c r="AH147" s="2">
        <f ca="1">IFERROR(__xludf.DUMMYFUNCTION("""COMPUTED_VALUE"""),0)</f>
        <v>0</v>
      </c>
      <c r="AI147" s="2">
        <f ca="1">IFERROR(__xludf.DUMMYFUNCTION("""COMPUTED_VALUE"""),0)</f>
        <v>0</v>
      </c>
      <c r="AJ147" s="2">
        <f ca="1">IFERROR(__xludf.DUMMYFUNCTION("""COMPUTED_VALUE"""),0)</f>
        <v>0</v>
      </c>
      <c r="AK147" s="2">
        <f ca="1">IFERROR(__xludf.DUMMYFUNCTION("""COMPUTED_VALUE"""),0)</f>
        <v>0</v>
      </c>
      <c r="AL147" s="2">
        <f ca="1">IFERROR(__xludf.DUMMYFUNCTION("""COMPUTED_VALUE"""),0)</f>
        <v>0</v>
      </c>
      <c r="AM147" s="2">
        <f ca="1">IFERROR(__xludf.DUMMYFUNCTION("""COMPUTED_VALUE"""),0)</f>
        <v>0</v>
      </c>
      <c r="AN147" s="2">
        <f ca="1">IFERROR(__xludf.DUMMYFUNCTION("""COMPUTED_VALUE"""),0)</f>
        <v>0</v>
      </c>
      <c r="AO147" s="2">
        <f ca="1">IFERROR(__xludf.DUMMYFUNCTION("""COMPUTED_VALUE"""),0)</f>
        <v>0</v>
      </c>
      <c r="AP147" s="2">
        <f ca="1">IFERROR(__xludf.DUMMYFUNCTION("""COMPUTED_VALUE"""),0)</f>
        <v>0</v>
      </c>
      <c r="AQ147" s="2">
        <f ca="1">IFERROR(__xludf.DUMMYFUNCTION("""COMPUTED_VALUE"""),0)</f>
        <v>0</v>
      </c>
      <c r="AR147" s="2">
        <f ca="1">IFERROR(__xludf.DUMMYFUNCTION("""COMPUTED_VALUE"""),0)</f>
        <v>0</v>
      </c>
      <c r="AS147" s="2">
        <f ca="1">IFERROR(__xludf.DUMMYFUNCTION("""COMPUTED_VALUE"""),0)</f>
        <v>0</v>
      </c>
      <c r="AT147" s="2">
        <f ca="1">IFERROR(__xludf.DUMMYFUNCTION("""COMPUTED_VALUE"""),0)</f>
        <v>0</v>
      </c>
      <c r="AU147" s="2">
        <f ca="1">IFERROR(__xludf.DUMMYFUNCTION("""COMPUTED_VALUE"""),0)</f>
        <v>0</v>
      </c>
    </row>
    <row r="148" spans="1:47" ht="12.5" x14ac:dyDescent="0.25">
      <c r="A148" s="2" t="str">
        <f ca="1">IFERROR(__xludf.DUMMYFUNCTION("""COMPUTED_VALUE"""),"Maricopa County, AZ")</f>
        <v>Maricopa County, AZ</v>
      </c>
      <c r="B148" s="2" t="str">
        <f ca="1">IFERROR(__xludf.DUMMYFUNCTION("""COMPUTED_VALUE"""),"US")</f>
        <v>US</v>
      </c>
      <c r="C148" s="2">
        <f ca="1">IFERROR(__xludf.DUMMYFUNCTION("""COMPUTED_VALUE"""),33.2918)</f>
        <v>33.291800000000002</v>
      </c>
      <c r="D148" s="2">
        <f ca="1">IFERROR(__xludf.DUMMYFUNCTION("""COMPUTED_VALUE"""),-112.4291)</f>
        <v>-112.42910000000001</v>
      </c>
      <c r="E148" s="2">
        <f ca="1">IFERROR(__xludf.DUMMYFUNCTION("""COMPUTED_VALUE"""),0)</f>
        <v>0</v>
      </c>
      <c r="F148" s="2">
        <f ca="1">IFERROR(__xludf.DUMMYFUNCTION("""COMPUTED_VALUE"""),0)</f>
        <v>0</v>
      </c>
      <c r="G148" s="2">
        <f ca="1">IFERROR(__xludf.DUMMYFUNCTION("""COMPUTED_VALUE"""),0)</f>
        <v>0</v>
      </c>
      <c r="H148" s="2">
        <f ca="1">IFERROR(__xludf.DUMMYFUNCTION("""COMPUTED_VALUE"""),0)</f>
        <v>0</v>
      </c>
      <c r="I148" s="2">
        <f ca="1">IFERROR(__xludf.DUMMYFUNCTION("""COMPUTED_VALUE"""),0)</f>
        <v>0</v>
      </c>
      <c r="J148" s="2">
        <f ca="1">IFERROR(__xludf.DUMMYFUNCTION("""COMPUTED_VALUE"""),0)</f>
        <v>0</v>
      </c>
      <c r="K148" s="2">
        <f ca="1">IFERROR(__xludf.DUMMYFUNCTION("""COMPUTED_VALUE"""),0)</f>
        <v>0</v>
      </c>
      <c r="L148" s="2">
        <f ca="1">IFERROR(__xludf.DUMMYFUNCTION("""COMPUTED_VALUE"""),0)</f>
        <v>0</v>
      </c>
      <c r="M148" s="2">
        <f ca="1">IFERROR(__xludf.DUMMYFUNCTION("""COMPUTED_VALUE"""),0)</f>
        <v>0</v>
      </c>
      <c r="N148" s="2">
        <f ca="1">IFERROR(__xludf.DUMMYFUNCTION("""COMPUTED_VALUE"""),0)</f>
        <v>0</v>
      </c>
      <c r="O148" s="2">
        <f ca="1">IFERROR(__xludf.DUMMYFUNCTION("""COMPUTED_VALUE"""),0)</f>
        <v>0</v>
      </c>
      <c r="P148" s="2">
        <f ca="1">IFERROR(__xludf.DUMMYFUNCTION("""COMPUTED_VALUE"""),0)</f>
        <v>0</v>
      </c>
      <c r="Q148" s="2">
        <f ca="1">IFERROR(__xludf.DUMMYFUNCTION("""COMPUTED_VALUE"""),0)</f>
        <v>0</v>
      </c>
      <c r="R148" s="2">
        <f ca="1">IFERROR(__xludf.DUMMYFUNCTION("""COMPUTED_VALUE"""),0)</f>
        <v>0</v>
      </c>
      <c r="S148" s="2">
        <f ca="1">IFERROR(__xludf.DUMMYFUNCTION("""COMPUTED_VALUE"""),0)</f>
        <v>0</v>
      </c>
      <c r="T148" s="2">
        <f ca="1">IFERROR(__xludf.DUMMYFUNCTION("""COMPUTED_VALUE"""),0)</f>
        <v>0</v>
      </c>
      <c r="U148" s="2">
        <f ca="1">IFERROR(__xludf.DUMMYFUNCTION("""COMPUTED_VALUE"""),0)</f>
        <v>0</v>
      </c>
      <c r="V148" s="2">
        <f ca="1">IFERROR(__xludf.DUMMYFUNCTION("""COMPUTED_VALUE"""),0)</f>
        <v>0</v>
      </c>
      <c r="W148" s="2">
        <f ca="1">IFERROR(__xludf.DUMMYFUNCTION("""COMPUTED_VALUE"""),0)</f>
        <v>0</v>
      </c>
      <c r="X148" s="2">
        <f ca="1">IFERROR(__xludf.DUMMYFUNCTION("""COMPUTED_VALUE"""),0)</f>
        <v>0</v>
      </c>
      <c r="Y148" s="2">
        <f ca="1">IFERROR(__xludf.DUMMYFUNCTION("""COMPUTED_VALUE"""),0)</f>
        <v>0</v>
      </c>
      <c r="Z148" s="2">
        <f ca="1">IFERROR(__xludf.DUMMYFUNCTION("""COMPUTED_VALUE"""),0)</f>
        <v>0</v>
      </c>
      <c r="AA148" s="2">
        <f ca="1">IFERROR(__xludf.DUMMYFUNCTION("""COMPUTED_VALUE"""),0)</f>
        <v>0</v>
      </c>
      <c r="AB148" s="2">
        <f ca="1">IFERROR(__xludf.DUMMYFUNCTION("""COMPUTED_VALUE"""),0)</f>
        <v>0</v>
      </c>
      <c r="AC148" s="2">
        <f ca="1">IFERROR(__xludf.DUMMYFUNCTION("""COMPUTED_VALUE"""),0)</f>
        <v>0</v>
      </c>
      <c r="AD148" s="2">
        <f ca="1">IFERROR(__xludf.DUMMYFUNCTION("""COMPUTED_VALUE"""),0)</f>
        <v>0</v>
      </c>
      <c r="AE148" s="2">
        <f ca="1">IFERROR(__xludf.DUMMYFUNCTION("""COMPUTED_VALUE"""),0)</f>
        <v>0</v>
      </c>
      <c r="AF148" s="2">
        <f ca="1">IFERROR(__xludf.DUMMYFUNCTION("""COMPUTED_VALUE"""),0)</f>
        <v>0</v>
      </c>
      <c r="AG148" s="2">
        <f ca="1">IFERROR(__xludf.DUMMYFUNCTION("""COMPUTED_VALUE"""),0)</f>
        <v>0</v>
      </c>
      <c r="AH148" s="2">
        <f ca="1">IFERROR(__xludf.DUMMYFUNCTION("""COMPUTED_VALUE"""),0)</f>
        <v>0</v>
      </c>
      <c r="AI148" s="2">
        <f ca="1">IFERROR(__xludf.DUMMYFUNCTION("""COMPUTED_VALUE"""),0)</f>
        <v>0</v>
      </c>
      <c r="AJ148" s="2">
        <f ca="1">IFERROR(__xludf.DUMMYFUNCTION("""COMPUTED_VALUE"""),0)</f>
        <v>0</v>
      </c>
      <c r="AK148" s="2">
        <f ca="1">IFERROR(__xludf.DUMMYFUNCTION("""COMPUTED_VALUE"""),0)</f>
        <v>0</v>
      </c>
      <c r="AL148" s="2">
        <f ca="1">IFERROR(__xludf.DUMMYFUNCTION("""COMPUTED_VALUE"""),0)</f>
        <v>0</v>
      </c>
      <c r="AM148" s="2">
        <f ca="1">IFERROR(__xludf.DUMMYFUNCTION("""COMPUTED_VALUE"""),0)</f>
        <v>0</v>
      </c>
      <c r="AN148" s="2">
        <f ca="1">IFERROR(__xludf.DUMMYFUNCTION("""COMPUTED_VALUE"""),0)</f>
        <v>0</v>
      </c>
      <c r="AO148" s="2">
        <f ca="1">IFERROR(__xludf.DUMMYFUNCTION("""COMPUTED_VALUE"""),0)</f>
        <v>0</v>
      </c>
      <c r="AP148" s="2">
        <f ca="1">IFERROR(__xludf.DUMMYFUNCTION("""COMPUTED_VALUE"""),0)</f>
        <v>0</v>
      </c>
      <c r="AQ148" s="2">
        <f ca="1">IFERROR(__xludf.DUMMYFUNCTION("""COMPUTED_VALUE"""),0)</f>
        <v>0</v>
      </c>
      <c r="AR148" s="2">
        <f ca="1">IFERROR(__xludf.DUMMYFUNCTION("""COMPUTED_VALUE"""),0)</f>
        <v>0</v>
      </c>
      <c r="AS148" s="2">
        <f ca="1">IFERROR(__xludf.DUMMYFUNCTION("""COMPUTED_VALUE"""),0)</f>
        <v>0</v>
      </c>
      <c r="AT148" s="2">
        <f ca="1">IFERROR(__xludf.DUMMYFUNCTION("""COMPUTED_VALUE"""),0)</f>
        <v>0</v>
      </c>
      <c r="AU148" s="2">
        <f ca="1">IFERROR(__xludf.DUMMYFUNCTION("""COMPUTED_VALUE"""),0)</f>
        <v>0</v>
      </c>
    </row>
    <row r="149" spans="1:47" ht="12.5" x14ac:dyDescent="0.25">
      <c r="A149" s="2" t="str">
        <f ca="1">IFERROR(__xludf.DUMMYFUNCTION("""COMPUTED_VALUE"""),"Wake County, NC")</f>
        <v>Wake County, NC</v>
      </c>
      <c r="B149" s="2" t="str">
        <f ca="1">IFERROR(__xludf.DUMMYFUNCTION("""COMPUTED_VALUE"""),"US")</f>
        <v>US</v>
      </c>
      <c r="C149" s="2">
        <f ca="1">IFERROR(__xludf.DUMMYFUNCTION("""COMPUTED_VALUE"""),35.8032)</f>
        <v>35.803199999999997</v>
      </c>
      <c r="D149" s="2">
        <f ca="1">IFERROR(__xludf.DUMMYFUNCTION("""COMPUTED_VALUE"""),-78.5661)</f>
        <v>-78.566100000000006</v>
      </c>
      <c r="E149" s="2">
        <f ca="1">IFERROR(__xludf.DUMMYFUNCTION("""COMPUTED_VALUE"""),0)</f>
        <v>0</v>
      </c>
      <c r="F149" s="2">
        <f ca="1">IFERROR(__xludf.DUMMYFUNCTION("""COMPUTED_VALUE"""),0)</f>
        <v>0</v>
      </c>
      <c r="G149" s="2">
        <f ca="1">IFERROR(__xludf.DUMMYFUNCTION("""COMPUTED_VALUE"""),0)</f>
        <v>0</v>
      </c>
      <c r="H149" s="2">
        <f ca="1">IFERROR(__xludf.DUMMYFUNCTION("""COMPUTED_VALUE"""),0)</f>
        <v>0</v>
      </c>
      <c r="I149" s="2">
        <f ca="1">IFERROR(__xludf.DUMMYFUNCTION("""COMPUTED_VALUE"""),0)</f>
        <v>0</v>
      </c>
      <c r="J149" s="2">
        <f ca="1">IFERROR(__xludf.DUMMYFUNCTION("""COMPUTED_VALUE"""),0)</f>
        <v>0</v>
      </c>
      <c r="K149" s="2">
        <f ca="1">IFERROR(__xludf.DUMMYFUNCTION("""COMPUTED_VALUE"""),0)</f>
        <v>0</v>
      </c>
      <c r="L149" s="2">
        <f ca="1">IFERROR(__xludf.DUMMYFUNCTION("""COMPUTED_VALUE"""),0)</f>
        <v>0</v>
      </c>
      <c r="M149" s="2">
        <f ca="1">IFERROR(__xludf.DUMMYFUNCTION("""COMPUTED_VALUE"""),0)</f>
        <v>0</v>
      </c>
      <c r="N149" s="2">
        <f ca="1">IFERROR(__xludf.DUMMYFUNCTION("""COMPUTED_VALUE"""),0)</f>
        <v>0</v>
      </c>
      <c r="O149" s="2">
        <f ca="1">IFERROR(__xludf.DUMMYFUNCTION("""COMPUTED_VALUE"""),0)</f>
        <v>0</v>
      </c>
      <c r="P149" s="2">
        <f ca="1">IFERROR(__xludf.DUMMYFUNCTION("""COMPUTED_VALUE"""),0)</f>
        <v>0</v>
      </c>
      <c r="Q149" s="2">
        <f ca="1">IFERROR(__xludf.DUMMYFUNCTION("""COMPUTED_VALUE"""),0)</f>
        <v>0</v>
      </c>
      <c r="R149" s="2">
        <f ca="1">IFERROR(__xludf.DUMMYFUNCTION("""COMPUTED_VALUE"""),0)</f>
        <v>0</v>
      </c>
      <c r="S149" s="2">
        <f ca="1">IFERROR(__xludf.DUMMYFUNCTION("""COMPUTED_VALUE"""),0)</f>
        <v>0</v>
      </c>
      <c r="T149" s="2">
        <f ca="1">IFERROR(__xludf.DUMMYFUNCTION("""COMPUTED_VALUE"""),0)</f>
        <v>0</v>
      </c>
      <c r="U149" s="2">
        <f ca="1">IFERROR(__xludf.DUMMYFUNCTION("""COMPUTED_VALUE"""),0)</f>
        <v>0</v>
      </c>
      <c r="V149" s="2">
        <f ca="1">IFERROR(__xludf.DUMMYFUNCTION("""COMPUTED_VALUE"""),0)</f>
        <v>0</v>
      </c>
      <c r="W149" s="2">
        <f ca="1">IFERROR(__xludf.DUMMYFUNCTION("""COMPUTED_VALUE"""),0)</f>
        <v>0</v>
      </c>
      <c r="X149" s="2">
        <f ca="1">IFERROR(__xludf.DUMMYFUNCTION("""COMPUTED_VALUE"""),0)</f>
        <v>0</v>
      </c>
      <c r="Y149" s="2">
        <f ca="1">IFERROR(__xludf.DUMMYFUNCTION("""COMPUTED_VALUE"""),0)</f>
        <v>0</v>
      </c>
      <c r="Z149" s="2">
        <f ca="1">IFERROR(__xludf.DUMMYFUNCTION("""COMPUTED_VALUE"""),0)</f>
        <v>0</v>
      </c>
      <c r="AA149" s="2">
        <f ca="1">IFERROR(__xludf.DUMMYFUNCTION("""COMPUTED_VALUE"""),0)</f>
        <v>0</v>
      </c>
      <c r="AB149" s="2">
        <f ca="1">IFERROR(__xludf.DUMMYFUNCTION("""COMPUTED_VALUE"""),0)</f>
        <v>0</v>
      </c>
      <c r="AC149" s="2">
        <f ca="1">IFERROR(__xludf.DUMMYFUNCTION("""COMPUTED_VALUE"""),0)</f>
        <v>0</v>
      </c>
      <c r="AD149" s="2">
        <f ca="1">IFERROR(__xludf.DUMMYFUNCTION("""COMPUTED_VALUE"""),0)</f>
        <v>0</v>
      </c>
      <c r="AE149" s="2">
        <f ca="1">IFERROR(__xludf.DUMMYFUNCTION("""COMPUTED_VALUE"""),0)</f>
        <v>0</v>
      </c>
      <c r="AF149" s="2">
        <f ca="1">IFERROR(__xludf.DUMMYFUNCTION("""COMPUTED_VALUE"""),0)</f>
        <v>0</v>
      </c>
      <c r="AG149" s="2">
        <f ca="1">IFERROR(__xludf.DUMMYFUNCTION("""COMPUTED_VALUE"""),0)</f>
        <v>0</v>
      </c>
      <c r="AH149" s="2">
        <f ca="1">IFERROR(__xludf.DUMMYFUNCTION("""COMPUTED_VALUE"""),0)</f>
        <v>0</v>
      </c>
      <c r="AI149" s="2">
        <f ca="1">IFERROR(__xludf.DUMMYFUNCTION("""COMPUTED_VALUE"""),0)</f>
        <v>0</v>
      </c>
      <c r="AJ149" s="2">
        <f ca="1">IFERROR(__xludf.DUMMYFUNCTION("""COMPUTED_VALUE"""),0)</f>
        <v>0</v>
      </c>
      <c r="AK149" s="2">
        <f ca="1">IFERROR(__xludf.DUMMYFUNCTION("""COMPUTED_VALUE"""),0)</f>
        <v>0</v>
      </c>
      <c r="AL149" s="2">
        <f ca="1">IFERROR(__xludf.DUMMYFUNCTION("""COMPUTED_VALUE"""),0)</f>
        <v>0</v>
      </c>
      <c r="AM149" s="2">
        <f ca="1">IFERROR(__xludf.DUMMYFUNCTION("""COMPUTED_VALUE"""),0)</f>
        <v>0</v>
      </c>
      <c r="AN149" s="2">
        <f ca="1">IFERROR(__xludf.DUMMYFUNCTION("""COMPUTED_VALUE"""),0)</f>
        <v>0</v>
      </c>
      <c r="AO149" s="2">
        <f ca="1">IFERROR(__xludf.DUMMYFUNCTION("""COMPUTED_VALUE"""),0)</f>
        <v>0</v>
      </c>
      <c r="AP149" s="2">
        <f ca="1">IFERROR(__xludf.DUMMYFUNCTION("""COMPUTED_VALUE"""),0)</f>
        <v>0</v>
      </c>
      <c r="AQ149" s="2">
        <f ca="1">IFERROR(__xludf.DUMMYFUNCTION("""COMPUTED_VALUE"""),0)</f>
        <v>0</v>
      </c>
      <c r="AR149" s="2">
        <f ca="1">IFERROR(__xludf.DUMMYFUNCTION("""COMPUTED_VALUE"""),0)</f>
        <v>0</v>
      </c>
      <c r="AS149" s="2">
        <f ca="1">IFERROR(__xludf.DUMMYFUNCTION("""COMPUTED_VALUE"""),0)</f>
        <v>0</v>
      </c>
      <c r="AT149" s="2">
        <f ca="1">IFERROR(__xludf.DUMMYFUNCTION("""COMPUTED_VALUE"""),0)</f>
        <v>0</v>
      </c>
      <c r="AU149" s="2">
        <f ca="1">IFERROR(__xludf.DUMMYFUNCTION("""COMPUTED_VALUE"""),0)</f>
        <v>0</v>
      </c>
    </row>
    <row r="150" spans="1:47" ht="12.5" x14ac:dyDescent="0.25">
      <c r="A150" s="2" t="str">
        <f ca="1">IFERROR(__xludf.DUMMYFUNCTION("""COMPUTED_VALUE"""),"Westchester County, NY")</f>
        <v>Westchester County, NY</v>
      </c>
      <c r="B150" s="2" t="str">
        <f ca="1">IFERROR(__xludf.DUMMYFUNCTION("""COMPUTED_VALUE"""),"US")</f>
        <v>US</v>
      </c>
      <c r="C150" s="2">
        <f ca="1">IFERROR(__xludf.DUMMYFUNCTION("""COMPUTED_VALUE"""),41.122)</f>
        <v>41.122</v>
      </c>
      <c r="D150" s="2">
        <f ca="1">IFERROR(__xludf.DUMMYFUNCTION("""COMPUTED_VALUE"""),-73.7949)</f>
        <v>-73.794899999999998</v>
      </c>
      <c r="E150" s="2">
        <f ca="1">IFERROR(__xludf.DUMMYFUNCTION("""COMPUTED_VALUE"""),0)</f>
        <v>0</v>
      </c>
      <c r="F150" s="2">
        <f ca="1">IFERROR(__xludf.DUMMYFUNCTION("""COMPUTED_VALUE"""),0)</f>
        <v>0</v>
      </c>
      <c r="G150" s="2">
        <f ca="1">IFERROR(__xludf.DUMMYFUNCTION("""COMPUTED_VALUE"""),0)</f>
        <v>0</v>
      </c>
      <c r="H150" s="2">
        <f ca="1">IFERROR(__xludf.DUMMYFUNCTION("""COMPUTED_VALUE"""),0)</f>
        <v>0</v>
      </c>
      <c r="I150" s="2">
        <f ca="1">IFERROR(__xludf.DUMMYFUNCTION("""COMPUTED_VALUE"""),0)</f>
        <v>0</v>
      </c>
      <c r="J150" s="2">
        <f ca="1">IFERROR(__xludf.DUMMYFUNCTION("""COMPUTED_VALUE"""),0)</f>
        <v>0</v>
      </c>
      <c r="K150" s="2">
        <f ca="1">IFERROR(__xludf.DUMMYFUNCTION("""COMPUTED_VALUE"""),0)</f>
        <v>0</v>
      </c>
      <c r="L150" s="2">
        <f ca="1">IFERROR(__xludf.DUMMYFUNCTION("""COMPUTED_VALUE"""),0)</f>
        <v>0</v>
      </c>
      <c r="M150" s="2">
        <f ca="1">IFERROR(__xludf.DUMMYFUNCTION("""COMPUTED_VALUE"""),0)</f>
        <v>0</v>
      </c>
      <c r="N150" s="2">
        <f ca="1">IFERROR(__xludf.DUMMYFUNCTION("""COMPUTED_VALUE"""),0)</f>
        <v>0</v>
      </c>
      <c r="O150" s="2">
        <f ca="1">IFERROR(__xludf.DUMMYFUNCTION("""COMPUTED_VALUE"""),0)</f>
        <v>0</v>
      </c>
      <c r="P150" s="2">
        <f ca="1">IFERROR(__xludf.DUMMYFUNCTION("""COMPUTED_VALUE"""),0)</f>
        <v>0</v>
      </c>
      <c r="Q150" s="2">
        <f ca="1">IFERROR(__xludf.DUMMYFUNCTION("""COMPUTED_VALUE"""),0)</f>
        <v>0</v>
      </c>
      <c r="R150" s="2">
        <f ca="1">IFERROR(__xludf.DUMMYFUNCTION("""COMPUTED_VALUE"""),0)</f>
        <v>0</v>
      </c>
      <c r="S150" s="2">
        <f ca="1">IFERROR(__xludf.DUMMYFUNCTION("""COMPUTED_VALUE"""),0)</f>
        <v>0</v>
      </c>
      <c r="T150" s="2">
        <f ca="1">IFERROR(__xludf.DUMMYFUNCTION("""COMPUTED_VALUE"""),0)</f>
        <v>0</v>
      </c>
      <c r="U150" s="2">
        <f ca="1">IFERROR(__xludf.DUMMYFUNCTION("""COMPUTED_VALUE"""),0)</f>
        <v>0</v>
      </c>
      <c r="V150" s="2">
        <f ca="1">IFERROR(__xludf.DUMMYFUNCTION("""COMPUTED_VALUE"""),0)</f>
        <v>0</v>
      </c>
      <c r="W150" s="2">
        <f ca="1">IFERROR(__xludf.DUMMYFUNCTION("""COMPUTED_VALUE"""),0)</f>
        <v>0</v>
      </c>
      <c r="X150" s="2">
        <f ca="1">IFERROR(__xludf.DUMMYFUNCTION("""COMPUTED_VALUE"""),0)</f>
        <v>0</v>
      </c>
      <c r="Y150" s="2">
        <f ca="1">IFERROR(__xludf.DUMMYFUNCTION("""COMPUTED_VALUE"""),0)</f>
        <v>0</v>
      </c>
      <c r="Z150" s="2">
        <f ca="1">IFERROR(__xludf.DUMMYFUNCTION("""COMPUTED_VALUE"""),0)</f>
        <v>0</v>
      </c>
      <c r="AA150" s="2">
        <f ca="1">IFERROR(__xludf.DUMMYFUNCTION("""COMPUTED_VALUE"""),0)</f>
        <v>0</v>
      </c>
      <c r="AB150" s="2">
        <f ca="1">IFERROR(__xludf.DUMMYFUNCTION("""COMPUTED_VALUE"""),0)</f>
        <v>0</v>
      </c>
      <c r="AC150" s="2">
        <f ca="1">IFERROR(__xludf.DUMMYFUNCTION("""COMPUTED_VALUE"""),0)</f>
        <v>0</v>
      </c>
      <c r="AD150" s="2">
        <f ca="1">IFERROR(__xludf.DUMMYFUNCTION("""COMPUTED_VALUE"""),0)</f>
        <v>0</v>
      </c>
      <c r="AE150" s="2">
        <f ca="1">IFERROR(__xludf.DUMMYFUNCTION("""COMPUTED_VALUE"""),0)</f>
        <v>0</v>
      </c>
      <c r="AF150" s="2">
        <f ca="1">IFERROR(__xludf.DUMMYFUNCTION("""COMPUTED_VALUE"""),0)</f>
        <v>0</v>
      </c>
      <c r="AG150" s="2">
        <f ca="1">IFERROR(__xludf.DUMMYFUNCTION("""COMPUTED_VALUE"""),0)</f>
        <v>0</v>
      </c>
      <c r="AH150" s="2">
        <f ca="1">IFERROR(__xludf.DUMMYFUNCTION("""COMPUTED_VALUE"""),0)</f>
        <v>0</v>
      </c>
      <c r="AI150" s="2">
        <f ca="1">IFERROR(__xludf.DUMMYFUNCTION("""COMPUTED_VALUE"""),0)</f>
        <v>0</v>
      </c>
      <c r="AJ150" s="2">
        <f ca="1">IFERROR(__xludf.DUMMYFUNCTION("""COMPUTED_VALUE"""),0)</f>
        <v>0</v>
      </c>
      <c r="AK150" s="2">
        <f ca="1">IFERROR(__xludf.DUMMYFUNCTION("""COMPUTED_VALUE"""),0)</f>
        <v>0</v>
      </c>
      <c r="AL150" s="2">
        <f ca="1">IFERROR(__xludf.DUMMYFUNCTION("""COMPUTED_VALUE"""),0)</f>
        <v>0</v>
      </c>
      <c r="AM150" s="2">
        <f ca="1">IFERROR(__xludf.DUMMYFUNCTION("""COMPUTED_VALUE"""),0)</f>
        <v>0</v>
      </c>
      <c r="AN150" s="2">
        <f ca="1">IFERROR(__xludf.DUMMYFUNCTION("""COMPUTED_VALUE"""),0)</f>
        <v>0</v>
      </c>
      <c r="AO150" s="2">
        <f ca="1">IFERROR(__xludf.DUMMYFUNCTION("""COMPUTED_VALUE"""),0)</f>
        <v>0</v>
      </c>
      <c r="AP150" s="2">
        <f ca="1">IFERROR(__xludf.DUMMYFUNCTION("""COMPUTED_VALUE"""),0)</f>
        <v>0</v>
      </c>
      <c r="AQ150" s="2">
        <f ca="1">IFERROR(__xludf.DUMMYFUNCTION("""COMPUTED_VALUE"""),0)</f>
        <v>0</v>
      </c>
      <c r="AR150" s="2">
        <f ca="1">IFERROR(__xludf.DUMMYFUNCTION("""COMPUTED_VALUE"""),0)</f>
        <v>0</v>
      </c>
      <c r="AS150" s="2">
        <f ca="1">IFERROR(__xludf.DUMMYFUNCTION("""COMPUTED_VALUE"""),0)</f>
        <v>0</v>
      </c>
      <c r="AT150" s="2">
        <f ca="1">IFERROR(__xludf.DUMMYFUNCTION("""COMPUTED_VALUE"""),0)</f>
        <v>0</v>
      </c>
      <c r="AU150" s="2">
        <f ca="1">IFERROR(__xludf.DUMMYFUNCTION("""COMPUTED_VALUE"""),0)</f>
        <v>0</v>
      </c>
    </row>
    <row r="151" spans="1:47" ht="12.5" x14ac:dyDescent="0.25">
      <c r="A151" s="2" t="str">
        <f ca="1">IFERROR(__xludf.DUMMYFUNCTION("""COMPUTED_VALUE"""),"")</f>
        <v/>
      </c>
      <c r="B151" s="2" t="str">
        <f ca="1">IFERROR(__xludf.DUMMYFUNCTION("""COMPUTED_VALUE"""),"Ukraine")</f>
        <v>Ukraine</v>
      </c>
      <c r="C151" s="2">
        <f ca="1">IFERROR(__xludf.DUMMYFUNCTION("""COMPUTED_VALUE"""),48.3794)</f>
        <v>48.379399999999997</v>
      </c>
      <c r="D151" s="2">
        <f ca="1">IFERROR(__xludf.DUMMYFUNCTION("""COMPUTED_VALUE"""),31.1656)</f>
        <v>31.165600000000001</v>
      </c>
      <c r="E151" s="2">
        <f ca="1">IFERROR(__xludf.DUMMYFUNCTION("""COMPUTED_VALUE"""),0)</f>
        <v>0</v>
      </c>
      <c r="F151" s="2">
        <f ca="1">IFERROR(__xludf.DUMMYFUNCTION("""COMPUTED_VALUE"""),0)</f>
        <v>0</v>
      </c>
      <c r="G151" s="2">
        <f ca="1">IFERROR(__xludf.DUMMYFUNCTION("""COMPUTED_VALUE"""),0)</f>
        <v>0</v>
      </c>
      <c r="H151" s="2">
        <f ca="1">IFERROR(__xludf.DUMMYFUNCTION("""COMPUTED_VALUE"""),0)</f>
        <v>0</v>
      </c>
      <c r="I151" s="2">
        <f ca="1">IFERROR(__xludf.DUMMYFUNCTION("""COMPUTED_VALUE"""),0)</f>
        <v>0</v>
      </c>
      <c r="J151" s="2">
        <f ca="1">IFERROR(__xludf.DUMMYFUNCTION("""COMPUTED_VALUE"""),0)</f>
        <v>0</v>
      </c>
      <c r="K151" s="2">
        <f ca="1">IFERROR(__xludf.DUMMYFUNCTION("""COMPUTED_VALUE"""),0)</f>
        <v>0</v>
      </c>
      <c r="L151" s="2">
        <f ca="1">IFERROR(__xludf.DUMMYFUNCTION("""COMPUTED_VALUE"""),0)</f>
        <v>0</v>
      </c>
      <c r="M151" s="2">
        <f ca="1">IFERROR(__xludf.DUMMYFUNCTION("""COMPUTED_VALUE"""),0)</f>
        <v>0</v>
      </c>
      <c r="N151" s="2">
        <f ca="1">IFERROR(__xludf.DUMMYFUNCTION("""COMPUTED_VALUE"""),0)</f>
        <v>0</v>
      </c>
      <c r="O151" s="2">
        <f ca="1">IFERROR(__xludf.DUMMYFUNCTION("""COMPUTED_VALUE"""),0)</f>
        <v>0</v>
      </c>
      <c r="P151" s="2">
        <f ca="1">IFERROR(__xludf.DUMMYFUNCTION("""COMPUTED_VALUE"""),0)</f>
        <v>0</v>
      </c>
      <c r="Q151" s="2">
        <f ca="1">IFERROR(__xludf.DUMMYFUNCTION("""COMPUTED_VALUE"""),0)</f>
        <v>0</v>
      </c>
      <c r="R151" s="2">
        <f ca="1">IFERROR(__xludf.DUMMYFUNCTION("""COMPUTED_VALUE"""),0)</f>
        <v>0</v>
      </c>
      <c r="S151" s="2">
        <f ca="1">IFERROR(__xludf.DUMMYFUNCTION("""COMPUTED_VALUE"""),0)</f>
        <v>0</v>
      </c>
      <c r="T151" s="2">
        <f ca="1">IFERROR(__xludf.DUMMYFUNCTION("""COMPUTED_VALUE"""),0)</f>
        <v>0</v>
      </c>
      <c r="U151" s="2">
        <f ca="1">IFERROR(__xludf.DUMMYFUNCTION("""COMPUTED_VALUE"""),0)</f>
        <v>0</v>
      </c>
      <c r="V151" s="2">
        <f ca="1">IFERROR(__xludf.DUMMYFUNCTION("""COMPUTED_VALUE"""),0)</f>
        <v>0</v>
      </c>
      <c r="W151" s="2">
        <f ca="1">IFERROR(__xludf.DUMMYFUNCTION("""COMPUTED_VALUE"""),0)</f>
        <v>0</v>
      </c>
      <c r="X151" s="2">
        <f ca="1">IFERROR(__xludf.DUMMYFUNCTION("""COMPUTED_VALUE"""),0)</f>
        <v>0</v>
      </c>
      <c r="Y151" s="2">
        <f ca="1">IFERROR(__xludf.DUMMYFUNCTION("""COMPUTED_VALUE"""),0)</f>
        <v>0</v>
      </c>
      <c r="Z151" s="2">
        <f ca="1">IFERROR(__xludf.DUMMYFUNCTION("""COMPUTED_VALUE"""),0)</f>
        <v>0</v>
      </c>
      <c r="AA151" s="2">
        <f ca="1">IFERROR(__xludf.DUMMYFUNCTION("""COMPUTED_VALUE"""),0)</f>
        <v>0</v>
      </c>
      <c r="AB151" s="2">
        <f ca="1">IFERROR(__xludf.DUMMYFUNCTION("""COMPUTED_VALUE"""),0)</f>
        <v>0</v>
      </c>
      <c r="AC151" s="2">
        <f ca="1">IFERROR(__xludf.DUMMYFUNCTION("""COMPUTED_VALUE"""),0)</f>
        <v>0</v>
      </c>
      <c r="AD151" s="2">
        <f ca="1">IFERROR(__xludf.DUMMYFUNCTION("""COMPUTED_VALUE"""),0)</f>
        <v>0</v>
      </c>
      <c r="AE151" s="2">
        <f ca="1">IFERROR(__xludf.DUMMYFUNCTION("""COMPUTED_VALUE"""),0)</f>
        <v>0</v>
      </c>
      <c r="AF151" s="2">
        <f ca="1">IFERROR(__xludf.DUMMYFUNCTION("""COMPUTED_VALUE"""),0)</f>
        <v>0</v>
      </c>
      <c r="AG151" s="2">
        <f ca="1">IFERROR(__xludf.DUMMYFUNCTION("""COMPUTED_VALUE"""),0)</f>
        <v>0</v>
      </c>
      <c r="AH151" s="2">
        <f ca="1">IFERROR(__xludf.DUMMYFUNCTION("""COMPUTED_VALUE"""),0)</f>
        <v>0</v>
      </c>
      <c r="AI151" s="2">
        <f ca="1">IFERROR(__xludf.DUMMYFUNCTION("""COMPUTED_VALUE"""),0)</f>
        <v>0</v>
      </c>
      <c r="AJ151" s="2">
        <f ca="1">IFERROR(__xludf.DUMMYFUNCTION("""COMPUTED_VALUE"""),0)</f>
        <v>0</v>
      </c>
      <c r="AK151" s="2">
        <f ca="1">IFERROR(__xludf.DUMMYFUNCTION("""COMPUTED_VALUE"""),0)</f>
        <v>0</v>
      </c>
      <c r="AL151" s="2">
        <f ca="1">IFERROR(__xludf.DUMMYFUNCTION("""COMPUTED_VALUE"""),0)</f>
        <v>0</v>
      </c>
      <c r="AM151" s="2">
        <f ca="1">IFERROR(__xludf.DUMMYFUNCTION("""COMPUTED_VALUE"""),0)</f>
        <v>0</v>
      </c>
      <c r="AN151" s="2">
        <f ca="1">IFERROR(__xludf.DUMMYFUNCTION("""COMPUTED_VALUE"""),0)</f>
        <v>0</v>
      </c>
      <c r="AO151" s="2">
        <f ca="1">IFERROR(__xludf.DUMMYFUNCTION("""COMPUTED_VALUE"""),0)</f>
        <v>0</v>
      </c>
      <c r="AP151" s="2">
        <f ca="1">IFERROR(__xludf.DUMMYFUNCTION("""COMPUTED_VALUE"""),0)</f>
        <v>0</v>
      </c>
      <c r="AQ151" s="2">
        <f ca="1">IFERROR(__xludf.DUMMYFUNCTION("""COMPUTED_VALUE"""),0)</f>
        <v>0</v>
      </c>
      <c r="AR151" s="2">
        <f ca="1">IFERROR(__xludf.DUMMYFUNCTION("""COMPUTED_VALUE"""),0)</f>
        <v>0</v>
      </c>
      <c r="AS151" s="2">
        <f ca="1">IFERROR(__xludf.DUMMYFUNCTION("""COMPUTED_VALUE"""),0)</f>
        <v>0</v>
      </c>
      <c r="AT151" s="2">
        <f ca="1">IFERROR(__xludf.DUMMYFUNCTION("""COMPUTED_VALUE"""),0)</f>
        <v>0</v>
      </c>
      <c r="AU151" s="2">
        <f ca="1">IFERROR(__xludf.DUMMYFUNCTION("""COMPUTED_VALUE"""),0)</f>
        <v>0</v>
      </c>
    </row>
    <row r="152" spans="1:47" ht="12.5" x14ac:dyDescent="0.25">
      <c r="A152" s="2" t="str">
        <f ca="1">IFERROR(__xludf.DUMMYFUNCTION("""COMPUTED_VALUE"""),"")</f>
        <v/>
      </c>
      <c r="B152" s="2" t="str">
        <f ca="1">IFERROR(__xludf.DUMMYFUNCTION("""COMPUTED_VALUE"""),"Saint Barthelemy")</f>
        <v>Saint Barthelemy</v>
      </c>
      <c r="C152" s="2">
        <f ca="1">IFERROR(__xludf.DUMMYFUNCTION("""COMPUTED_VALUE"""),17.9)</f>
        <v>17.899999999999999</v>
      </c>
      <c r="D152" s="2">
        <f ca="1">IFERROR(__xludf.DUMMYFUNCTION("""COMPUTED_VALUE"""),-62.8333)</f>
        <v>-62.833300000000001</v>
      </c>
      <c r="E152" s="2">
        <f ca="1">IFERROR(__xludf.DUMMYFUNCTION("""COMPUTED_VALUE"""),0)</f>
        <v>0</v>
      </c>
      <c r="F152" s="2">
        <f ca="1">IFERROR(__xludf.DUMMYFUNCTION("""COMPUTED_VALUE"""),0)</f>
        <v>0</v>
      </c>
      <c r="G152" s="2">
        <f ca="1">IFERROR(__xludf.DUMMYFUNCTION("""COMPUTED_VALUE"""),0)</f>
        <v>0</v>
      </c>
      <c r="H152" s="2">
        <f ca="1">IFERROR(__xludf.DUMMYFUNCTION("""COMPUTED_VALUE"""),0)</f>
        <v>0</v>
      </c>
      <c r="I152" s="2">
        <f ca="1">IFERROR(__xludf.DUMMYFUNCTION("""COMPUTED_VALUE"""),0)</f>
        <v>0</v>
      </c>
      <c r="J152" s="2">
        <f ca="1">IFERROR(__xludf.DUMMYFUNCTION("""COMPUTED_VALUE"""),0)</f>
        <v>0</v>
      </c>
      <c r="K152" s="2">
        <f ca="1">IFERROR(__xludf.DUMMYFUNCTION("""COMPUTED_VALUE"""),0)</f>
        <v>0</v>
      </c>
      <c r="L152" s="2">
        <f ca="1">IFERROR(__xludf.DUMMYFUNCTION("""COMPUTED_VALUE"""),0)</f>
        <v>0</v>
      </c>
      <c r="M152" s="2">
        <f ca="1">IFERROR(__xludf.DUMMYFUNCTION("""COMPUTED_VALUE"""),0)</f>
        <v>0</v>
      </c>
      <c r="N152" s="2">
        <f ca="1">IFERROR(__xludf.DUMMYFUNCTION("""COMPUTED_VALUE"""),0)</f>
        <v>0</v>
      </c>
      <c r="O152" s="2">
        <f ca="1">IFERROR(__xludf.DUMMYFUNCTION("""COMPUTED_VALUE"""),0)</f>
        <v>0</v>
      </c>
      <c r="P152" s="2">
        <f ca="1">IFERROR(__xludf.DUMMYFUNCTION("""COMPUTED_VALUE"""),0)</f>
        <v>0</v>
      </c>
      <c r="Q152" s="2">
        <f ca="1">IFERROR(__xludf.DUMMYFUNCTION("""COMPUTED_VALUE"""),0)</f>
        <v>0</v>
      </c>
      <c r="R152" s="2">
        <f ca="1">IFERROR(__xludf.DUMMYFUNCTION("""COMPUTED_VALUE"""),0)</f>
        <v>0</v>
      </c>
      <c r="S152" s="2">
        <f ca="1">IFERROR(__xludf.DUMMYFUNCTION("""COMPUTED_VALUE"""),0)</f>
        <v>0</v>
      </c>
      <c r="T152" s="2">
        <f ca="1">IFERROR(__xludf.DUMMYFUNCTION("""COMPUTED_VALUE"""),0)</f>
        <v>0</v>
      </c>
      <c r="U152" s="2">
        <f ca="1">IFERROR(__xludf.DUMMYFUNCTION("""COMPUTED_VALUE"""),0)</f>
        <v>0</v>
      </c>
      <c r="V152" s="2">
        <f ca="1">IFERROR(__xludf.DUMMYFUNCTION("""COMPUTED_VALUE"""),0)</f>
        <v>0</v>
      </c>
      <c r="W152" s="2">
        <f ca="1">IFERROR(__xludf.DUMMYFUNCTION("""COMPUTED_VALUE"""),0)</f>
        <v>0</v>
      </c>
      <c r="X152" s="2">
        <f ca="1">IFERROR(__xludf.DUMMYFUNCTION("""COMPUTED_VALUE"""),0)</f>
        <v>0</v>
      </c>
      <c r="Y152" s="2">
        <f ca="1">IFERROR(__xludf.DUMMYFUNCTION("""COMPUTED_VALUE"""),0)</f>
        <v>0</v>
      </c>
      <c r="Z152" s="2">
        <f ca="1">IFERROR(__xludf.DUMMYFUNCTION("""COMPUTED_VALUE"""),0)</f>
        <v>0</v>
      </c>
      <c r="AA152" s="2">
        <f ca="1">IFERROR(__xludf.DUMMYFUNCTION("""COMPUTED_VALUE"""),0)</f>
        <v>0</v>
      </c>
      <c r="AB152" s="2">
        <f ca="1">IFERROR(__xludf.DUMMYFUNCTION("""COMPUTED_VALUE"""),0)</f>
        <v>0</v>
      </c>
      <c r="AC152" s="2">
        <f ca="1">IFERROR(__xludf.DUMMYFUNCTION("""COMPUTED_VALUE"""),0)</f>
        <v>0</v>
      </c>
      <c r="AD152" s="2">
        <f ca="1">IFERROR(__xludf.DUMMYFUNCTION("""COMPUTED_VALUE"""),0)</f>
        <v>0</v>
      </c>
      <c r="AE152" s="2">
        <f ca="1">IFERROR(__xludf.DUMMYFUNCTION("""COMPUTED_VALUE"""),0)</f>
        <v>0</v>
      </c>
      <c r="AF152" s="2">
        <f ca="1">IFERROR(__xludf.DUMMYFUNCTION("""COMPUTED_VALUE"""),0)</f>
        <v>0</v>
      </c>
      <c r="AG152" s="2">
        <f ca="1">IFERROR(__xludf.DUMMYFUNCTION("""COMPUTED_VALUE"""),0)</f>
        <v>0</v>
      </c>
      <c r="AH152" s="2">
        <f ca="1">IFERROR(__xludf.DUMMYFUNCTION("""COMPUTED_VALUE"""),0)</f>
        <v>0</v>
      </c>
      <c r="AI152" s="2">
        <f ca="1">IFERROR(__xludf.DUMMYFUNCTION("""COMPUTED_VALUE"""),0)</f>
        <v>0</v>
      </c>
      <c r="AJ152" s="2">
        <f ca="1">IFERROR(__xludf.DUMMYFUNCTION("""COMPUTED_VALUE"""),0)</f>
        <v>0</v>
      </c>
      <c r="AK152" s="2">
        <f ca="1">IFERROR(__xludf.DUMMYFUNCTION("""COMPUTED_VALUE"""),0)</f>
        <v>0</v>
      </c>
      <c r="AL152" s="2">
        <f ca="1">IFERROR(__xludf.DUMMYFUNCTION("""COMPUTED_VALUE"""),0)</f>
        <v>0</v>
      </c>
      <c r="AM152" s="2">
        <f ca="1">IFERROR(__xludf.DUMMYFUNCTION("""COMPUTED_VALUE"""),0)</f>
        <v>0</v>
      </c>
      <c r="AN152" s="2">
        <f ca="1">IFERROR(__xludf.DUMMYFUNCTION("""COMPUTED_VALUE"""),0)</f>
        <v>0</v>
      </c>
      <c r="AO152" s="2">
        <f ca="1">IFERROR(__xludf.DUMMYFUNCTION("""COMPUTED_VALUE"""),0)</f>
        <v>0</v>
      </c>
      <c r="AP152" s="2">
        <f ca="1">IFERROR(__xludf.DUMMYFUNCTION("""COMPUTED_VALUE"""),0)</f>
        <v>0</v>
      </c>
      <c r="AQ152" s="2">
        <f ca="1">IFERROR(__xludf.DUMMYFUNCTION("""COMPUTED_VALUE"""),0)</f>
        <v>0</v>
      </c>
      <c r="AR152" s="2">
        <f ca="1">IFERROR(__xludf.DUMMYFUNCTION("""COMPUTED_VALUE"""),0)</f>
        <v>0</v>
      </c>
      <c r="AS152" s="2">
        <f ca="1">IFERROR(__xludf.DUMMYFUNCTION("""COMPUTED_VALUE"""),0)</f>
        <v>0</v>
      </c>
      <c r="AT152" s="2">
        <f ca="1">IFERROR(__xludf.DUMMYFUNCTION("""COMPUTED_VALUE"""),0)</f>
        <v>0</v>
      </c>
      <c r="AU152" s="2">
        <f ca="1">IFERROR(__xludf.DUMMYFUNCTION("""COMPUTED_VALUE"""),0)</f>
        <v>0</v>
      </c>
    </row>
    <row r="153" spans="1:47" ht="12.5" x14ac:dyDescent="0.25">
      <c r="A153" s="2" t="str">
        <f ca="1">IFERROR(__xludf.DUMMYFUNCTION("""COMPUTED_VALUE"""),"Orange County, CA")</f>
        <v>Orange County, CA</v>
      </c>
      <c r="B153" s="2" t="str">
        <f ca="1">IFERROR(__xludf.DUMMYFUNCTION("""COMPUTED_VALUE"""),"US")</f>
        <v>US</v>
      </c>
      <c r="C153" s="2">
        <f ca="1">IFERROR(__xludf.DUMMYFUNCTION("""COMPUTED_VALUE"""),33.7879)</f>
        <v>33.7879</v>
      </c>
      <c r="D153" s="2">
        <f ca="1">IFERROR(__xludf.DUMMYFUNCTION("""COMPUTED_VALUE"""),-117.8531)</f>
        <v>-117.8531</v>
      </c>
      <c r="E153" s="2">
        <f ca="1">IFERROR(__xludf.DUMMYFUNCTION("""COMPUTED_VALUE"""),0)</f>
        <v>0</v>
      </c>
      <c r="F153" s="2">
        <f ca="1">IFERROR(__xludf.DUMMYFUNCTION("""COMPUTED_VALUE"""),0)</f>
        <v>0</v>
      </c>
      <c r="G153" s="2">
        <f ca="1">IFERROR(__xludf.DUMMYFUNCTION("""COMPUTED_VALUE"""),0)</f>
        <v>0</v>
      </c>
      <c r="H153" s="2">
        <f ca="1">IFERROR(__xludf.DUMMYFUNCTION("""COMPUTED_VALUE"""),0)</f>
        <v>0</v>
      </c>
      <c r="I153" s="2">
        <f ca="1">IFERROR(__xludf.DUMMYFUNCTION("""COMPUTED_VALUE"""),0)</f>
        <v>0</v>
      </c>
      <c r="J153" s="2">
        <f ca="1">IFERROR(__xludf.DUMMYFUNCTION("""COMPUTED_VALUE"""),0)</f>
        <v>0</v>
      </c>
      <c r="K153" s="2">
        <f ca="1">IFERROR(__xludf.DUMMYFUNCTION("""COMPUTED_VALUE"""),0)</f>
        <v>0</v>
      </c>
      <c r="L153" s="2">
        <f ca="1">IFERROR(__xludf.DUMMYFUNCTION("""COMPUTED_VALUE"""),0)</f>
        <v>0</v>
      </c>
      <c r="M153" s="2">
        <f ca="1">IFERROR(__xludf.DUMMYFUNCTION("""COMPUTED_VALUE"""),0)</f>
        <v>0</v>
      </c>
      <c r="N153" s="2">
        <f ca="1">IFERROR(__xludf.DUMMYFUNCTION("""COMPUTED_VALUE"""),0)</f>
        <v>0</v>
      </c>
      <c r="O153" s="2">
        <f ca="1">IFERROR(__xludf.DUMMYFUNCTION("""COMPUTED_VALUE"""),0)</f>
        <v>0</v>
      </c>
      <c r="P153" s="2">
        <f ca="1">IFERROR(__xludf.DUMMYFUNCTION("""COMPUTED_VALUE"""),0)</f>
        <v>0</v>
      </c>
      <c r="Q153" s="2">
        <f ca="1">IFERROR(__xludf.DUMMYFUNCTION("""COMPUTED_VALUE"""),0)</f>
        <v>0</v>
      </c>
      <c r="R153" s="2">
        <f ca="1">IFERROR(__xludf.DUMMYFUNCTION("""COMPUTED_VALUE"""),0)</f>
        <v>0</v>
      </c>
      <c r="S153" s="2">
        <f ca="1">IFERROR(__xludf.DUMMYFUNCTION("""COMPUTED_VALUE"""),0)</f>
        <v>0</v>
      </c>
      <c r="T153" s="2">
        <f ca="1">IFERROR(__xludf.DUMMYFUNCTION("""COMPUTED_VALUE"""),0)</f>
        <v>0</v>
      </c>
      <c r="U153" s="2">
        <f ca="1">IFERROR(__xludf.DUMMYFUNCTION("""COMPUTED_VALUE"""),0)</f>
        <v>0</v>
      </c>
      <c r="V153" s="2">
        <f ca="1">IFERROR(__xludf.DUMMYFUNCTION("""COMPUTED_VALUE"""),0)</f>
        <v>0</v>
      </c>
      <c r="W153" s="2">
        <f ca="1">IFERROR(__xludf.DUMMYFUNCTION("""COMPUTED_VALUE"""),0)</f>
        <v>0</v>
      </c>
      <c r="X153" s="2">
        <f ca="1">IFERROR(__xludf.DUMMYFUNCTION("""COMPUTED_VALUE"""),0)</f>
        <v>0</v>
      </c>
      <c r="Y153" s="2">
        <f ca="1">IFERROR(__xludf.DUMMYFUNCTION("""COMPUTED_VALUE"""),0)</f>
        <v>0</v>
      </c>
      <c r="Z153" s="2">
        <f ca="1">IFERROR(__xludf.DUMMYFUNCTION("""COMPUTED_VALUE"""),0)</f>
        <v>0</v>
      </c>
      <c r="AA153" s="2">
        <f ca="1">IFERROR(__xludf.DUMMYFUNCTION("""COMPUTED_VALUE"""),0)</f>
        <v>0</v>
      </c>
      <c r="AB153" s="2">
        <f ca="1">IFERROR(__xludf.DUMMYFUNCTION("""COMPUTED_VALUE"""),0)</f>
        <v>0</v>
      </c>
      <c r="AC153" s="2">
        <f ca="1">IFERROR(__xludf.DUMMYFUNCTION("""COMPUTED_VALUE"""),0)</f>
        <v>0</v>
      </c>
      <c r="AD153" s="2">
        <f ca="1">IFERROR(__xludf.DUMMYFUNCTION("""COMPUTED_VALUE"""),0)</f>
        <v>0</v>
      </c>
      <c r="AE153" s="2">
        <f ca="1">IFERROR(__xludf.DUMMYFUNCTION("""COMPUTED_VALUE"""),0)</f>
        <v>0</v>
      </c>
      <c r="AF153" s="2">
        <f ca="1">IFERROR(__xludf.DUMMYFUNCTION("""COMPUTED_VALUE"""),0)</f>
        <v>0</v>
      </c>
      <c r="AG153" s="2">
        <f ca="1">IFERROR(__xludf.DUMMYFUNCTION("""COMPUTED_VALUE"""),0)</f>
        <v>0</v>
      </c>
      <c r="AH153" s="2">
        <f ca="1">IFERROR(__xludf.DUMMYFUNCTION("""COMPUTED_VALUE"""),0)</f>
        <v>0</v>
      </c>
      <c r="AI153" s="2">
        <f ca="1">IFERROR(__xludf.DUMMYFUNCTION("""COMPUTED_VALUE"""),0)</f>
        <v>0</v>
      </c>
      <c r="AJ153" s="2">
        <f ca="1">IFERROR(__xludf.DUMMYFUNCTION("""COMPUTED_VALUE"""),0)</f>
        <v>0</v>
      </c>
      <c r="AK153" s="2">
        <f ca="1">IFERROR(__xludf.DUMMYFUNCTION("""COMPUTED_VALUE"""),0)</f>
        <v>0</v>
      </c>
      <c r="AL153" s="2">
        <f ca="1">IFERROR(__xludf.DUMMYFUNCTION("""COMPUTED_VALUE"""),0)</f>
        <v>0</v>
      </c>
      <c r="AM153" s="2">
        <f ca="1">IFERROR(__xludf.DUMMYFUNCTION("""COMPUTED_VALUE"""),0)</f>
        <v>0</v>
      </c>
      <c r="AN153" s="2">
        <f ca="1">IFERROR(__xludf.DUMMYFUNCTION("""COMPUTED_VALUE"""),0)</f>
        <v>0</v>
      </c>
      <c r="AO153" s="2">
        <f ca="1">IFERROR(__xludf.DUMMYFUNCTION("""COMPUTED_VALUE"""),0)</f>
        <v>0</v>
      </c>
      <c r="AP153" s="2">
        <f ca="1">IFERROR(__xludf.DUMMYFUNCTION("""COMPUTED_VALUE"""),0)</f>
        <v>0</v>
      </c>
      <c r="AQ153" s="2">
        <f ca="1">IFERROR(__xludf.DUMMYFUNCTION("""COMPUTED_VALUE"""),0)</f>
        <v>0</v>
      </c>
      <c r="AR153" s="2">
        <f ca="1">IFERROR(__xludf.DUMMYFUNCTION("""COMPUTED_VALUE"""),0)</f>
        <v>0</v>
      </c>
      <c r="AS153" s="2">
        <f ca="1">IFERROR(__xludf.DUMMYFUNCTION("""COMPUTED_VALUE"""),0)</f>
        <v>0</v>
      </c>
      <c r="AT153" s="2">
        <f ca="1">IFERROR(__xludf.DUMMYFUNCTION("""COMPUTED_VALUE"""),0)</f>
        <v>0</v>
      </c>
      <c r="AU153" s="2">
        <f ca="1">IFERROR(__xludf.DUMMYFUNCTION("""COMPUTED_VALUE"""),0)</f>
        <v>0</v>
      </c>
    </row>
    <row r="154" spans="1:47" ht="12.5" x14ac:dyDescent="0.25">
      <c r="A154" s="2" t="str">
        <f ca="1">IFERROR(__xludf.DUMMYFUNCTION("""COMPUTED_VALUE"""),"")</f>
        <v/>
      </c>
      <c r="B154" s="2" t="str">
        <f ca="1">IFERROR(__xludf.DUMMYFUNCTION("""COMPUTED_VALUE"""),"Hungary")</f>
        <v>Hungary</v>
      </c>
      <c r="C154" s="2">
        <f ca="1">IFERROR(__xludf.DUMMYFUNCTION("""COMPUTED_VALUE"""),47.1625)</f>
        <v>47.162500000000001</v>
      </c>
      <c r="D154" s="2">
        <f ca="1">IFERROR(__xludf.DUMMYFUNCTION("""COMPUTED_VALUE"""),19.5033)</f>
        <v>19.503299999999999</v>
      </c>
      <c r="E154" s="2">
        <f ca="1">IFERROR(__xludf.DUMMYFUNCTION("""COMPUTED_VALUE"""),0)</f>
        <v>0</v>
      </c>
      <c r="F154" s="2">
        <f ca="1">IFERROR(__xludf.DUMMYFUNCTION("""COMPUTED_VALUE"""),0)</f>
        <v>0</v>
      </c>
      <c r="G154" s="2">
        <f ca="1">IFERROR(__xludf.DUMMYFUNCTION("""COMPUTED_VALUE"""),0)</f>
        <v>0</v>
      </c>
      <c r="H154" s="2">
        <f ca="1">IFERROR(__xludf.DUMMYFUNCTION("""COMPUTED_VALUE"""),0)</f>
        <v>0</v>
      </c>
      <c r="I154" s="2">
        <f ca="1">IFERROR(__xludf.DUMMYFUNCTION("""COMPUTED_VALUE"""),0)</f>
        <v>0</v>
      </c>
      <c r="J154" s="2">
        <f ca="1">IFERROR(__xludf.DUMMYFUNCTION("""COMPUTED_VALUE"""),0)</f>
        <v>0</v>
      </c>
      <c r="K154" s="2">
        <f ca="1">IFERROR(__xludf.DUMMYFUNCTION("""COMPUTED_VALUE"""),0)</f>
        <v>0</v>
      </c>
      <c r="L154" s="2">
        <f ca="1">IFERROR(__xludf.DUMMYFUNCTION("""COMPUTED_VALUE"""),0)</f>
        <v>0</v>
      </c>
      <c r="M154" s="2">
        <f ca="1">IFERROR(__xludf.DUMMYFUNCTION("""COMPUTED_VALUE"""),0)</f>
        <v>0</v>
      </c>
      <c r="N154" s="2">
        <f ca="1">IFERROR(__xludf.DUMMYFUNCTION("""COMPUTED_VALUE"""),0)</f>
        <v>0</v>
      </c>
      <c r="O154" s="2">
        <f ca="1">IFERROR(__xludf.DUMMYFUNCTION("""COMPUTED_VALUE"""),0)</f>
        <v>0</v>
      </c>
      <c r="P154" s="2">
        <f ca="1">IFERROR(__xludf.DUMMYFUNCTION("""COMPUTED_VALUE"""),0)</f>
        <v>0</v>
      </c>
      <c r="Q154" s="2">
        <f ca="1">IFERROR(__xludf.DUMMYFUNCTION("""COMPUTED_VALUE"""),0)</f>
        <v>0</v>
      </c>
      <c r="R154" s="2">
        <f ca="1">IFERROR(__xludf.DUMMYFUNCTION("""COMPUTED_VALUE"""),0)</f>
        <v>0</v>
      </c>
      <c r="S154" s="2">
        <f ca="1">IFERROR(__xludf.DUMMYFUNCTION("""COMPUTED_VALUE"""),0)</f>
        <v>0</v>
      </c>
      <c r="T154" s="2">
        <f ca="1">IFERROR(__xludf.DUMMYFUNCTION("""COMPUTED_VALUE"""),0)</f>
        <v>0</v>
      </c>
      <c r="U154" s="2">
        <f ca="1">IFERROR(__xludf.DUMMYFUNCTION("""COMPUTED_VALUE"""),0)</f>
        <v>0</v>
      </c>
      <c r="V154" s="2">
        <f ca="1">IFERROR(__xludf.DUMMYFUNCTION("""COMPUTED_VALUE"""),0)</f>
        <v>0</v>
      </c>
      <c r="W154" s="2">
        <f ca="1">IFERROR(__xludf.DUMMYFUNCTION("""COMPUTED_VALUE"""),0)</f>
        <v>0</v>
      </c>
      <c r="X154" s="2">
        <f ca="1">IFERROR(__xludf.DUMMYFUNCTION("""COMPUTED_VALUE"""),0)</f>
        <v>0</v>
      </c>
      <c r="Y154" s="2">
        <f ca="1">IFERROR(__xludf.DUMMYFUNCTION("""COMPUTED_VALUE"""),0)</f>
        <v>0</v>
      </c>
      <c r="Z154" s="2">
        <f ca="1">IFERROR(__xludf.DUMMYFUNCTION("""COMPUTED_VALUE"""),0)</f>
        <v>0</v>
      </c>
      <c r="AA154" s="2">
        <f ca="1">IFERROR(__xludf.DUMMYFUNCTION("""COMPUTED_VALUE"""),0)</f>
        <v>0</v>
      </c>
      <c r="AB154" s="2">
        <f ca="1">IFERROR(__xludf.DUMMYFUNCTION("""COMPUTED_VALUE"""),0)</f>
        <v>0</v>
      </c>
      <c r="AC154" s="2">
        <f ca="1">IFERROR(__xludf.DUMMYFUNCTION("""COMPUTED_VALUE"""),0)</f>
        <v>0</v>
      </c>
      <c r="AD154" s="2">
        <f ca="1">IFERROR(__xludf.DUMMYFUNCTION("""COMPUTED_VALUE"""),0)</f>
        <v>0</v>
      </c>
      <c r="AE154" s="2">
        <f ca="1">IFERROR(__xludf.DUMMYFUNCTION("""COMPUTED_VALUE"""),0)</f>
        <v>0</v>
      </c>
      <c r="AF154" s="2">
        <f ca="1">IFERROR(__xludf.DUMMYFUNCTION("""COMPUTED_VALUE"""),0)</f>
        <v>0</v>
      </c>
      <c r="AG154" s="2">
        <f ca="1">IFERROR(__xludf.DUMMYFUNCTION("""COMPUTED_VALUE"""),0)</f>
        <v>0</v>
      </c>
      <c r="AH154" s="2">
        <f ca="1">IFERROR(__xludf.DUMMYFUNCTION("""COMPUTED_VALUE"""),0)</f>
        <v>0</v>
      </c>
      <c r="AI154" s="2">
        <f ca="1">IFERROR(__xludf.DUMMYFUNCTION("""COMPUTED_VALUE"""),0)</f>
        <v>0</v>
      </c>
      <c r="AJ154" s="2">
        <f ca="1">IFERROR(__xludf.DUMMYFUNCTION("""COMPUTED_VALUE"""),0)</f>
        <v>0</v>
      </c>
      <c r="AK154" s="2">
        <f ca="1">IFERROR(__xludf.DUMMYFUNCTION("""COMPUTED_VALUE"""),0)</f>
        <v>0</v>
      </c>
      <c r="AL154" s="2">
        <f ca="1">IFERROR(__xludf.DUMMYFUNCTION("""COMPUTED_VALUE"""),0)</f>
        <v>0</v>
      </c>
      <c r="AM154" s="2">
        <f ca="1">IFERROR(__xludf.DUMMYFUNCTION("""COMPUTED_VALUE"""),0)</f>
        <v>0</v>
      </c>
      <c r="AN154" s="2">
        <f ca="1">IFERROR(__xludf.DUMMYFUNCTION("""COMPUTED_VALUE"""),0)</f>
        <v>0</v>
      </c>
      <c r="AO154" s="2">
        <f ca="1">IFERROR(__xludf.DUMMYFUNCTION("""COMPUTED_VALUE"""),0)</f>
        <v>0</v>
      </c>
      <c r="AP154" s="2">
        <f ca="1">IFERROR(__xludf.DUMMYFUNCTION("""COMPUTED_VALUE"""),0)</f>
        <v>0</v>
      </c>
      <c r="AQ154" s="2">
        <f ca="1">IFERROR(__xludf.DUMMYFUNCTION("""COMPUTED_VALUE"""),0)</f>
        <v>0</v>
      </c>
      <c r="AR154" s="2">
        <f ca="1">IFERROR(__xludf.DUMMYFUNCTION("""COMPUTED_VALUE"""),0)</f>
        <v>0</v>
      </c>
      <c r="AS154" s="2">
        <f ca="1">IFERROR(__xludf.DUMMYFUNCTION("""COMPUTED_VALUE"""),0)</f>
        <v>0</v>
      </c>
      <c r="AT154" s="2">
        <f ca="1">IFERROR(__xludf.DUMMYFUNCTION("""COMPUTED_VALUE"""),0)</f>
        <v>0</v>
      </c>
      <c r="AU154" s="2">
        <f ca="1">IFERROR(__xludf.DUMMYFUNCTION("""COMPUTED_VALUE"""),0)</f>
        <v>0</v>
      </c>
    </row>
    <row r="155" spans="1:47" ht="12.5" x14ac:dyDescent="0.25">
      <c r="A155" s="2" t="str">
        <f ca="1">IFERROR(__xludf.DUMMYFUNCTION("""COMPUTED_VALUE"""),"Northern Territory")</f>
        <v>Northern Territory</v>
      </c>
      <c r="B155" s="2" t="str">
        <f ca="1">IFERROR(__xludf.DUMMYFUNCTION("""COMPUTED_VALUE"""),"Australia")</f>
        <v>Australia</v>
      </c>
      <c r="C155" s="2">
        <f ca="1">IFERROR(__xludf.DUMMYFUNCTION("""COMPUTED_VALUE"""),-12.4634)</f>
        <v>-12.4634</v>
      </c>
      <c r="D155" s="2">
        <f ca="1">IFERROR(__xludf.DUMMYFUNCTION("""COMPUTED_VALUE"""),130.8456)</f>
        <v>130.84559999999999</v>
      </c>
      <c r="E155" s="2">
        <f ca="1">IFERROR(__xludf.DUMMYFUNCTION("""COMPUTED_VALUE"""),0)</f>
        <v>0</v>
      </c>
      <c r="F155" s="2">
        <f ca="1">IFERROR(__xludf.DUMMYFUNCTION("""COMPUTED_VALUE"""),0)</f>
        <v>0</v>
      </c>
      <c r="G155" s="2">
        <f ca="1">IFERROR(__xludf.DUMMYFUNCTION("""COMPUTED_VALUE"""),0)</f>
        <v>0</v>
      </c>
      <c r="H155" s="2">
        <f ca="1">IFERROR(__xludf.DUMMYFUNCTION("""COMPUTED_VALUE"""),0)</f>
        <v>0</v>
      </c>
      <c r="I155" s="2">
        <f ca="1">IFERROR(__xludf.DUMMYFUNCTION("""COMPUTED_VALUE"""),0)</f>
        <v>0</v>
      </c>
      <c r="J155" s="2">
        <f ca="1">IFERROR(__xludf.DUMMYFUNCTION("""COMPUTED_VALUE"""),0)</f>
        <v>0</v>
      </c>
      <c r="K155" s="2">
        <f ca="1">IFERROR(__xludf.DUMMYFUNCTION("""COMPUTED_VALUE"""),0)</f>
        <v>0</v>
      </c>
      <c r="L155" s="2">
        <f ca="1">IFERROR(__xludf.DUMMYFUNCTION("""COMPUTED_VALUE"""),0)</f>
        <v>0</v>
      </c>
      <c r="M155" s="2">
        <f ca="1">IFERROR(__xludf.DUMMYFUNCTION("""COMPUTED_VALUE"""),0)</f>
        <v>0</v>
      </c>
      <c r="N155" s="2">
        <f ca="1">IFERROR(__xludf.DUMMYFUNCTION("""COMPUTED_VALUE"""),0)</f>
        <v>0</v>
      </c>
      <c r="O155" s="2">
        <f ca="1">IFERROR(__xludf.DUMMYFUNCTION("""COMPUTED_VALUE"""),0)</f>
        <v>0</v>
      </c>
      <c r="P155" s="2">
        <f ca="1">IFERROR(__xludf.DUMMYFUNCTION("""COMPUTED_VALUE"""),0)</f>
        <v>0</v>
      </c>
      <c r="Q155" s="2">
        <f ca="1">IFERROR(__xludf.DUMMYFUNCTION("""COMPUTED_VALUE"""),0)</f>
        <v>0</v>
      </c>
      <c r="R155" s="2">
        <f ca="1">IFERROR(__xludf.DUMMYFUNCTION("""COMPUTED_VALUE"""),0)</f>
        <v>0</v>
      </c>
      <c r="S155" s="2">
        <f ca="1">IFERROR(__xludf.DUMMYFUNCTION("""COMPUTED_VALUE"""),0)</f>
        <v>0</v>
      </c>
      <c r="T155" s="2">
        <f ca="1">IFERROR(__xludf.DUMMYFUNCTION("""COMPUTED_VALUE"""),0)</f>
        <v>0</v>
      </c>
      <c r="U155" s="2">
        <f ca="1">IFERROR(__xludf.DUMMYFUNCTION("""COMPUTED_VALUE"""),0)</f>
        <v>0</v>
      </c>
      <c r="V155" s="2">
        <f ca="1">IFERROR(__xludf.DUMMYFUNCTION("""COMPUTED_VALUE"""),0)</f>
        <v>0</v>
      </c>
      <c r="W155" s="2">
        <f ca="1">IFERROR(__xludf.DUMMYFUNCTION("""COMPUTED_VALUE"""),0)</f>
        <v>0</v>
      </c>
      <c r="X155" s="2">
        <f ca="1">IFERROR(__xludf.DUMMYFUNCTION("""COMPUTED_VALUE"""),0)</f>
        <v>0</v>
      </c>
      <c r="Y155" s="2">
        <f ca="1">IFERROR(__xludf.DUMMYFUNCTION("""COMPUTED_VALUE"""),0)</f>
        <v>0</v>
      </c>
      <c r="Z155" s="2">
        <f ca="1">IFERROR(__xludf.DUMMYFUNCTION("""COMPUTED_VALUE"""),0)</f>
        <v>0</v>
      </c>
      <c r="AA155" s="2">
        <f ca="1">IFERROR(__xludf.DUMMYFUNCTION("""COMPUTED_VALUE"""),0)</f>
        <v>0</v>
      </c>
      <c r="AB155" s="2">
        <f ca="1">IFERROR(__xludf.DUMMYFUNCTION("""COMPUTED_VALUE"""),0)</f>
        <v>0</v>
      </c>
      <c r="AC155" s="2">
        <f ca="1">IFERROR(__xludf.DUMMYFUNCTION("""COMPUTED_VALUE"""),0)</f>
        <v>0</v>
      </c>
      <c r="AD155" s="2">
        <f ca="1">IFERROR(__xludf.DUMMYFUNCTION("""COMPUTED_VALUE"""),0)</f>
        <v>0</v>
      </c>
      <c r="AE155" s="2">
        <f ca="1">IFERROR(__xludf.DUMMYFUNCTION("""COMPUTED_VALUE"""),0)</f>
        <v>0</v>
      </c>
      <c r="AF155" s="2">
        <f ca="1">IFERROR(__xludf.DUMMYFUNCTION("""COMPUTED_VALUE"""),0)</f>
        <v>0</v>
      </c>
      <c r="AG155" s="2">
        <f ca="1">IFERROR(__xludf.DUMMYFUNCTION("""COMPUTED_VALUE"""),0)</f>
        <v>0</v>
      </c>
      <c r="AH155" s="2">
        <f ca="1">IFERROR(__xludf.DUMMYFUNCTION("""COMPUTED_VALUE"""),0)</f>
        <v>0</v>
      </c>
      <c r="AI155" s="2">
        <f ca="1">IFERROR(__xludf.DUMMYFUNCTION("""COMPUTED_VALUE"""),0)</f>
        <v>0</v>
      </c>
      <c r="AJ155" s="2">
        <f ca="1">IFERROR(__xludf.DUMMYFUNCTION("""COMPUTED_VALUE"""),0)</f>
        <v>0</v>
      </c>
      <c r="AK155" s="2">
        <f ca="1">IFERROR(__xludf.DUMMYFUNCTION("""COMPUTED_VALUE"""),0)</f>
        <v>0</v>
      </c>
      <c r="AL155" s="2">
        <f ca="1">IFERROR(__xludf.DUMMYFUNCTION("""COMPUTED_VALUE"""),0)</f>
        <v>0</v>
      </c>
      <c r="AM155" s="2">
        <f ca="1">IFERROR(__xludf.DUMMYFUNCTION("""COMPUTED_VALUE"""),0)</f>
        <v>0</v>
      </c>
      <c r="AN155" s="2">
        <f ca="1">IFERROR(__xludf.DUMMYFUNCTION("""COMPUTED_VALUE"""),0)</f>
        <v>0</v>
      </c>
      <c r="AO155" s="2">
        <f ca="1">IFERROR(__xludf.DUMMYFUNCTION("""COMPUTED_VALUE"""),0)</f>
        <v>0</v>
      </c>
      <c r="AP155" s="2">
        <f ca="1">IFERROR(__xludf.DUMMYFUNCTION("""COMPUTED_VALUE"""),0)</f>
        <v>0</v>
      </c>
      <c r="AQ155" s="2">
        <f ca="1">IFERROR(__xludf.DUMMYFUNCTION("""COMPUTED_VALUE"""),0)</f>
        <v>0</v>
      </c>
      <c r="AR155" s="2">
        <f ca="1">IFERROR(__xludf.DUMMYFUNCTION("""COMPUTED_VALUE"""),0)</f>
        <v>0</v>
      </c>
      <c r="AS155" s="2">
        <f ca="1">IFERROR(__xludf.DUMMYFUNCTION("""COMPUTED_VALUE"""),0)</f>
        <v>0</v>
      </c>
      <c r="AT155" s="2">
        <f ca="1">IFERROR(__xludf.DUMMYFUNCTION("""COMPUTED_VALUE"""),0)</f>
        <v>0</v>
      </c>
      <c r="AU155" s="2">
        <f ca="1">IFERROR(__xludf.DUMMYFUNCTION("""COMPUTED_VALUE"""),0)</f>
        <v>0</v>
      </c>
    </row>
    <row r="156" spans="1:47" ht="12.5" x14ac:dyDescent="0.25">
      <c r="A156" s="2" t="str">
        <f ca="1">IFERROR(__xludf.DUMMYFUNCTION("""COMPUTED_VALUE"""),"")</f>
        <v/>
      </c>
      <c r="B156" s="2" t="str">
        <f ca="1">IFERROR(__xludf.DUMMYFUNCTION("""COMPUTED_VALUE"""),"Faroe Islands")</f>
        <v>Faroe Islands</v>
      </c>
      <c r="C156" s="2">
        <f ca="1">IFERROR(__xludf.DUMMYFUNCTION("""COMPUTED_VALUE"""),61.8926)</f>
        <v>61.892600000000002</v>
      </c>
      <c r="D156" s="2">
        <f ca="1">IFERROR(__xludf.DUMMYFUNCTION("""COMPUTED_VALUE"""),-6.9118)</f>
        <v>-6.9118000000000004</v>
      </c>
      <c r="E156" s="2">
        <f ca="1">IFERROR(__xludf.DUMMYFUNCTION("""COMPUTED_VALUE"""),0)</f>
        <v>0</v>
      </c>
      <c r="F156" s="2">
        <f ca="1">IFERROR(__xludf.DUMMYFUNCTION("""COMPUTED_VALUE"""),0)</f>
        <v>0</v>
      </c>
      <c r="G156" s="2">
        <f ca="1">IFERROR(__xludf.DUMMYFUNCTION("""COMPUTED_VALUE"""),0)</f>
        <v>0</v>
      </c>
      <c r="H156" s="2">
        <f ca="1">IFERROR(__xludf.DUMMYFUNCTION("""COMPUTED_VALUE"""),0)</f>
        <v>0</v>
      </c>
      <c r="I156" s="2">
        <f ca="1">IFERROR(__xludf.DUMMYFUNCTION("""COMPUTED_VALUE"""),0)</f>
        <v>0</v>
      </c>
      <c r="J156" s="2">
        <f ca="1">IFERROR(__xludf.DUMMYFUNCTION("""COMPUTED_VALUE"""),0)</f>
        <v>0</v>
      </c>
      <c r="K156" s="2">
        <f ca="1">IFERROR(__xludf.DUMMYFUNCTION("""COMPUTED_VALUE"""),0)</f>
        <v>0</v>
      </c>
      <c r="L156" s="2">
        <f ca="1">IFERROR(__xludf.DUMMYFUNCTION("""COMPUTED_VALUE"""),0)</f>
        <v>0</v>
      </c>
      <c r="M156" s="2">
        <f ca="1">IFERROR(__xludf.DUMMYFUNCTION("""COMPUTED_VALUE"""),0)</f>
        <v>0</v>
      </c>
      <c r="N156" s="2">
        <f ca="1">IFERROR(__xludf.DUMMYFUNCTION("""COMPUTED_VALUE"""),0)</f>
        <v>0</v>
      </c>
      <c r="O156" s="2">
        <f ca="1">IFERROR(__xludf.DUMMYFUNCTION("""COMPUTED_VALUE"""),0)</f>
        <v>0</v>
      </c>
      <c r="P156" s="2">
        <f ca="1">IFERROR(__xludf.DUMMYFUNCTION("""COMPUTED_VALUE"""),0)</f>
        <v>0</v>
      </c>
      <c r="Q156" s="2">
        <f ca="1">IFERROR(__xludf.DUMMYFUNCTION("""COMPUTED_VALUE"""),0)</f>
        <v>0</v>
      </c>
      <c r="R156" s="2">
        <f ca="1">IFERROR(__xludf.DUMMYFUNCTION("""COMPUTED_VALUE"""),0)</f>
        <v>0</v>
      </c>
      <c r="S156" s="2">
        <f ca="1">IFERROR(__xludf.DUMMYFUNCTION("""COMPUTED_VALUE"""),0)</f>
        <v>0</v>
      </c>
      <c r="T156" s="2">
        <f ca="1">IFERROR(__xludf.DUMMYFUNCTION("""COMPUTED_VALUE"""),0)</f>
        <v>0</v>
      </c>
      <c r="U156" s="2">
        <f ca="1">IFERROR(__xludf.DUMMYFUNCTION("""COMPUTED_VALUE"""),0)</f>
        <v>0</v>
      </c>
      <c r="V156" s="2">
        <f ca="1">IFERROR(__xludf.DUMMYFUNCTION("""COMPUTED_VALUE"""),0)</f>
        <v>0</v>
      </c>
      <c r="W156" s="2">
        <f ca="1">IFERROR(__xludf.DUMMYFUNCTION("""COMPUTED_VALUE"""),0)</f>
        <v>0</v>
      </c>
      <c r="X156" s="2">
        <f ca="1">IFERROR(__xludf.DUMMYFUNCTION("""COMPUTED_VALUE"""),0)</f>
        <v>0</v>
      </c>
      <c r="Y156" s="2">
        <f ca="1">IFERROR(__xludf.DUMMYFUNCTION("""COMPUTED_VALUE"""),0)</f>
        <v>0</v>
      </c>
      <c r="Z156" s="2">
        <f ca="1">IFERROR(__xludf.DUMMYFUNCTION("""COMPUTED_VALUE"""),0)</f>
        <v>0</v>
      </c>
      <c r="AA156" s="2">
        <f ca="1">IFERROR(__xludf.DUMMYFUNCTION("""COMPUTED_VALUE"""),0)</f>
        <v>0</v>
      </c>
      <c r="AB156" s="2">
        <f ca="1">IFERROR(__xludf.DUMMYFUNCTION("""COMPUTED_VALUE"""),0)</f>
        <v>0</v>
      </c>
      <c r="AC156" s="2">
        <f ca="1">IFERROR(__xludf.DUMMYFUNCTION("""COMPUTED_VALUE"""),0)</f>
        <v>0</v>
      </c>
      <c r="AD156" s="2">
        <f ca="1">IFERROR(__xludf.DUMMYFUNCTION("""COMPUTED_VALUE"""),0)</f>
        <v>0</v>
      </c>
      <c r="AE156" s="2">
        <f ca="1">IFERROR(__xludf.DUMMYFUNCTION("""COMPUTED_VALUE"""),0)</f>
        <v>0</v>
      </c>
      <c r="AF156" s="2">
        <f ca="1">IFERROR(__xludf.DUMMYFUNCTION("""COMPUTED_VALUE"""),0)</f>
        <v>0</v>
      </c>
      <c r="AG156" s="2">
        <f ca="1">IFERROR(__xludf.DUMMYFUNCTION("""COMPUTED_VALUE"""),0)</f>
        <v>0</v>
      </c>
      <c r="AH156" s="2">
        <f ca="1">IFERROR(__xludf.DUMMYFUNCTION("""COMPUTED_VALUE"""),0)</f>
        <v>0</v>
      </c>
      <c r="AI156" s="2">
        <f ca="1">IFERROR(__xludf.DUMMYFUNCTION("""COMPUTED_VALUE"""),0)</f>
        <v>0</v>
      </c>
      <c r="AJ156" s="2">
        <f ca="1">IFERROR(__xludf.DUMMYFUNCTION("""COMPUTED_VALUE"""),0)</f>
        <v>0</v>
      </c>
      <c r="AK156" s="2">
        <f ca="1">IFERROR(__xludf.DUMMYFUNCTION("""COMPUTED_VALUE"""),0)</f>
        <v>0</v>
      </c>
      <c r="AL156" s="2">
        <f ca="1">IFERROR(__xludf.DUMMYFUNCTION("""COMPUTED_VALUE"""),0)</f>
        <v>0</v>
      </c>
      <c r="AM156" s="2">
        <f ca="1">IFERROR(__xludf.DUMMYFUNCTION("""COMPUTED_VALUE"""),0)</f>
        <v>0</v>
      </c>
      <c r="AN156" s="2">
        <f ca="1">IFERROR(__xludf.DUMMYFUNCTION("""COMPUTED_VALUE"""),0)</f>
        <v>0</v>
      </c>
      <c r="AO156" s="2">
        <f ca="1">IFERROR(__xludf.DUMMYFUNCTION("""COMPUTED_VALUE"""),0)</f>
        <v>0</v>
      </c>
      <c r="AP156" s="2">
        <f ca="1">IFERROR(__xludf.DUMMYFUNCTION("""COMPUTED_VALUE"""),0)</f>
        <v>0</v>
      </c>
      <c r="AQ156" s="2">
        <f ca="1">IFERROR(__xludf.DUMMYFUNCTION("""COMPUTED_VALUE"""),0)</f>
        <v>0</v>
      </c>
      <c r="AR156" s="2">
        <f ca="1">IFERROR(__xludf.DUMMYFUNCTION("""COMPUTED_VALUE"""),0)</f>
        <v>0</v>
      </c>
      <c r="AS156" s="2">
        <f ca="1">IFERROR(__xludf.DUMMYFUNCTION("""COMPUTED_VALUE"""),0)</f>
        <v>0</v>
      </c>
      <c r="AT156" s="2">
        <f ca="1">IFERROR(__xludf.DUMMYFUNCTION("""COMPUTED_VALUE"""),0)</f>
        <v>0</v>
      </c>
      <c r="AU156" s="2">
        <f ca="1">IFERROR(__xludf.DUMMYFUNCTION("""COMPUTED_VALUE"""),0)</f>
        <v>0</v>
      </c>
    </row>
    <row r="157" spans="1:47" ht="12.5" x14ac:dyDescent="0.25">
      <c r="A157" s="2" t="str">
        <f ca="1">IFERROR(__xludf.DUMMYFUNCTION("""COMPUTED_VALUE"""),"")</f>
        <v/>
      </c>
      <c r="B157" s="2" t="str">
        <f ca="1">IFERROR(__xludf.DUMMYFUNCTION("""COMPUTED_VALUE"""),"Gibraltar")</f>
        <v>Gibraltar</v>
      </c>
      <c r="C157" s="2">
        <f ca="1">IFERROR(__xludf.DUMMYFUNCTION("""COMPUTED_VALUE"""),36.1408)</f>
        <v>36.140799999999999</v>
      </c>
      <c r="D157" s="2">
        <f ca="1">IFERROR(__xludf.DUMMYFUNCTION("""COMPUTED_VALUE"""),-5.3536)</f>
        <v>-5.3536000000000001</v>
      </c>
      <c r="E157" s="2">
        <f ca="1">IFERROR(__xludf.DUMMYFUNCTION("""COMPUTED_VALUE"""),0)</f>
        <v>0</v>
      </c>
      <c r="F157" s="2">
        <f ca="1">IFERROR(__xludf.DUMMYFUNCTION("""COMPUTED_VALUE"""),0)</f>
        <v>0</v>
      </c>
      <c r="G157" s="2">
        <f ca="1">IFERROR(__xludf.DUMMYFUNCTION("""COMPUTED_VALUE"""),0)</f>
        <v>0</v>
      </c>
      <c r="H157" s="2">
        <f ca="1">IFERROR(__xludf.DUMMYFUNCTION("""COMPUTED_VALUE"""),0)</f>
        <v>0</v>
      </c>
      <c r="I157" s="2">
        <f ca="1">IFERROR(__xludf.DUMMYFUNCTION("""COMPUTED_VALUE"""),0)</f>
        <v>0</v>
      </c>
      <c r="J157" s="2">
        <f ca="1">IFERROR(__xludf.DUMMYFUNCTION("""COMPUTED_VALUE"""),0)</f>
        <v>0</v>
      </c>
      <c r="K157" s="2">
        <f ca="1">IFERROR(__xludf.DUMMYFUNCTION("""COMPUTED_VALUE"""),0)</f>
        <v>0</v>
      </c>
      <c r="L157" s="2">
        <f ca="1">IFERROR(__xludf.DUMMYFUNCTION("""COMPUTED_VALUE"""),0)</f>
        <v>0</v>
      </c>
      <c r="M157" s="2">
        <f ca="1">IFERROR(__xludf.DUMMYFUNCTION("""COMPUTED_VALUE"""),0)</f>
        <v>0</v>
      </c>
      <c r="N157" s="2">
        <f ca="1">IFERROR(__xludf.DUMMYFUNCTION("""COMPUTED_VALUE"""),0)</f>
        <v>0</v>
      </c>
      <c r="O157" s="2">
        <f ca="1">IFERROR(__xludf.DUMMYFUNCTION("""COMPUTED_VALUE"""),0)</f>
        <v>0</v>
      </c>
      <c r="P157" s="2">
        <f ca="1">IFERROR(__xludf.DUMMYFUNCTION("""COMPUTED_VALUE"""),0)</f>
        <v>0</v>
      </c>
      <c r="Q157" s="2">
        <f ca="1">IFERROR(__xludf.DUMMYFUNCTION("""COMPUTED_VALUE"""),0)</f>
        <v>0</v>
      </c>
      <c r="R157" s="2">
        <f ca="1">IFERROR(__xludf.DUMMYFUNCTION("""COMPUTED_VALUE"""),0)</f>
        <v>0</v>
      </c>
      <c r="S157" s="2">
        <f ca="1">IFERROR(__xludf.DUMMYFUNCTION("""COMPUTED_VALUE"""),0)</f>
        <v>0</v>
      </c>
      <c r="T157" s="2">
        <f ca="1">IFERROR(__xludf.DUMMYFUNCTION("""COMPUTED_VALUE"""),0)</f>
        <v>0</v>
      </c>
      <c r="U157" s="2">
        <f ca="1">IFERROR(__xludf.DUMMYFUNCTION("""COMPUTED_VALUE"""),0)</f>
        <v>0</v>
      </c>
      <c r="V157" s="2">
        <f ca="1">IFERROR(__xludf.DUMMYFUNCTION("""COMPUTED_VALUE"""),0)</f>
        <v>0</v>
      </c>
      <c r="W157" s="2">
        <f ca="1">IFERROR(__xludf.DUMMYFUNCTION("""COMPUTED_VALUE"""),0)</f>
        <v>0</v>
      </c>
      <c r="X157" s="2">
        <f ca="1">IFERROR(__xludf.DUMMYFUNCTION("""COMPUTED_VALUE"""),0)</f>
        <v>0</v>
      </c>
      <c r="Y157" s="2">
        <f ca="1">IFERROR(__xludf.DUMMYFUNCTION("""COMPUTED_VALUE"""),0)</f>
        <v>0</v>
      </c>
      <c r="Z157" s="2">
        <f ca="1">IFERROR(__xludf.DUMMYFUNCTION("""COMPUTED_VALUE"""),0)</f>
        <v>0</v>
      </c>
      <c r="AA157" s="2">
        <f ca="1">IFERROR(__xludf.DUMMYFUNCTION("""COMPUTED_VALUE"""),0)</f>
        <v>0</v>
      </c>
      <c r="AB157" s="2">
        <f ca="1">IFERROR(__xludf.DUMMYFUNCTION("""COMPUTED_VALUE"""),0)</f>
        <v>0</v>
      </c>
      <c r="AC157" s="2">
        <f ca="1">IFERROR(__xludf.DUMMYFUNCTION("""COMPUTED_VALUE"""),0)</f>
        <v>0</v>
      </c>
      <c r="AD157" s="2">
        <f ca="1">IFERROR(__xludf.DUMMYFUNCTION("""COMPUTED_VALUE"""),0)</f>
        <v>0</v>
      </c>
      <c r="AE157" s="2">
        <f ca="1">IFERROR(__xludf.DUMMYFUNCTION("""COMPUTED_VALUE"""),0)</f>
        <v>0</v>
      </c>
      <c r="AF157" s="2">
        <f ca="1">IFERROR(__xludf.DUMMYFUNCTION("""COMPUTED_VALUE"""),0)</f>
        <v>0</v>
      </c>
      <c r="AG157" s="2">
        <f ca="1">IFERROR(__xludf.DUMMYFUNCTION("""COMPUTED_VALUE"""),0)</f>
        <v>0</v>
      </c>
      <c r="AH157" s="2">
        <f ca="1">IFERROR(__xludf.DUMMYFUNCTION("""COMPUTED_VALUE"""),0)</f>
        <v>0</v>
      </c>
      <c r="AI157" s="2">
        <f ca="1">IFERROR(__xludf.DUMMYFUNCTION("""COMPUTED_VALUE"""),0)</f>
        <v>0</v>
      </c>
      <c r="AJ157" s="2">
        <f ca="1">IFERROR(__xludf.DUMMYFUNCTION("""COMPUTED_VALUE"""),0)</f>
        <v>0</v>
      </c>
      <c r="AK157" s="2">
        <f ca="1">IFERROR(__xludf.DUMMYFUNCTION("""COMPUTED_VALUE"""),0)</f>
        <v>0</v>
      </c>
      <c r="AL157" s="2">
        <f ca="1">IFERROR(__xludf.DUMMYFUNCTION("""COMPUTED_VALUE"""),0)</f>
        <v>0</v>
      </c>
      <c r="AM157" s="2">
        <f ca="1">IFERROR(__xludf.DUMMYFUNCTION("""COMPUTED_VALUE"""),0)</f>
        <v>0</v>
      </c>
      <c r="AN157" s="2">
        <f ca="1">IFERROR(__xludf.DUMMYFUNCTION("""COMPUTED_VALUE"""),0)</f>
        <v>0</v>
      </c>
      <c r="AO157" s="2">
        <f ca="1">IFERROR(__xludf.DUMMYFUNCTION("""COMPUTED_VALUE"""),0)</f>
        <v>0</v>
      </c>
      <c r="AP157" s="2">
        <f ca="1">IFERROR(__xludf.DUMMYFUNCTION("""COMPUTED_VALUE"""),0)</f>
        <v>0</v>
      </c>
      <c r="AQ157" s="2">
        <f ca="1">IFERROR(__xludf.DUMMYFUNCTION("""COMPUTED_VALUE"""),0)</f>
        <v>0</v>
      </c>
      <c r="AR157" s="2">
        <f ca="1">IFERROR(__xludf.DUMMYFUNCTION("""COMPUTED_VALUE"""),0)</f>
        <v>0</v>
      </c>
      <c r="AS157" s="2">
        <f ca="1">IFERROR(__xludf.DUMMYFUNCTION("""COMPUTED_VALUE"""),0)</f>
        <v>0</v>
      </c>
      <c r="AT157" s="2">
        <f ca="1">IFERROR(__xludf.DUMMYFUNCTION("""COMPUTED_VALUE"""),0)</f>
        <v>0</v>
      </c>
      <c r="AU157" s="2">
        <f ca="1">IFERROR(__xludf.DUMMYFUNCTION("""COMPUTED_VALUE"""),0)</f>
        <v>0</v>
      </c>
    </row>
    <row r="158" spans="1:47" ht="12.5" x14ac:dyDescent="0.25">
      <c r="A158" s="2" t="str">
        <f ca="1">IFERROR(__xludf.DUMMYFUNCTION("""COMPUTED_VALUE"""),"")</f>
        <v/>
      </c>
      <c r="B158" s="2" t="str">
        <f ca="1">IFERROR(__xludf.DUMMYFUNCTION("""COMPUTED_VALUE"""),"Liechtenstein")</f>
        <v>Liechtenstein</v>
      </c>
      <c r="C158" s="2">
        <f ca="1">IFERROR(__xludf.DUMMYFUNCTION("""COMPUTED_VALUE"""),47.14)</f>
        <v>47.14</v>
      </c>
      <c r="D158" s="2">
        <f ca="1">IFERROR(__xludf.DUMMYFUNCTION("""COMPUTED_VALUE"""),9.55)</f>
        <v>9.5500000000000007</v>
      </c>
      <c r="E158" s="2">
        <f ca="1">IFERROR(__xludf.DUMMYFUNCTION("""COMPUTED_VALUE"""),0)</f>
        <v>0</v>
      </c>
      <c r="F158" s="2">
        <f ca="1">IFERROR(__xludf.DUMMYFUNCTION("""COMPUTED_VALUE"""),0)</f>
        <v>0</v>
      </c>
      <c r="G158" s="2">
        <f ca="1">IFERROR(__xludf.DUMMYFUNCTION("""COMPUTED_VALUE"""),0)</f>
        <v>0</v>
      </c>
      <c r="H158" s="2">
        <f ca="1">IFERROR(__xludf.DUMMYFUNCTION("""COMPUTED_VALUE"""),0)</f>
        <v>0</v>
      </c>
      <c r="I158" s="2">
        <f ca="1">IFERROR(__xludf.DUMMYFUNCTION("""COMPUTED_VALUE"""),0)</f>
        <v>0</v>
      </c>
      <c r="J158" s="2">
        <f ca="1">IFERROR(__xludf.DUMMYFUNCTION("""COMPUTED_VALUE"""),0)</f>
        <v>0</v>
      </c>
      <c r="K158" s="2">
        <f ca="1">IFERROR(__xludf.DUMMYFUNCTION("""COMPUTED_VALUE"""),0)</f>
        <v>0</v>
      </c>
      <c r="L158" s="2">
        <f ca="1">IFERROR(__xludf.DUMMYFUNCTION("""COMPUTED_VALUE"""),0)</f>
        <v>0</v>
      </c>
      <c r="M158" s="2">
        <f ca="1">IFERROR(__xludf.DUMMYFUNCTION("""COMPUTED_VALUE"""),0)</f>
        <v>0</v>
      </c>
      <c r="N158" s="2">
        <f ca="1">IFERROR(__xludf.DUMMYFUNCTION("""COMPUTED_VALUE"""),0)</f>
        <v>0</v>
      </c>
      <c r="O158" s="2">
        <f ca="1">IFERROR(__xludf.DUMMYFUNCTION("""COMPUTED_VALUE"""),0)</f>
        <v>0</v>
      </c>
      <c r="P158" s="2">
        <f ca="1">IFERROR(__xludf.DUMMYFUNCTION("""COMPUTED_VALUE"""),0)</f>
        <v>0</v>
      </c>
      <c r="Q158" s="2">
        <f ca="1">IFERROR(__xludf.DUMMYFUNCTION("""COMPUTED_VALUE"""),0)</f>
        <v>0</v>
      </c>
      <c r="R158" s="2">
        <f ca="1">IFERROR(__xludf.DUMMYFUNCTION("""COMPUTED_VALUE"""),0)</f>
        <v>0</v>
      </c>
      <c r="S158" s="2">
        <f ca="1">IFERROR(__xludf.DUMMYFUNCTION("""COMPUTED_VALUE"""),0)</f>
        <v>0</v>
      </c>
      <c r="T158" s="2">
        <f ca="1">IFERROR(__xludf.DUMMYFUNCTION("""COMPUTED_VALUE"""),0)</f>
        <v>0</v>
      </c>
      <c r="U158" s="2">
        <f ca="1">IFERROR(__xludf.DUMMYFUNCTION("""COMPUTED_VALUE"""),0)</f>
        <v>0</v>
      </c>
      <c r="V158" s="2">
        <f ca="1">IFERROR(__xludf.DUMMYFUNCTION("""COMPUTED_VALUE"""),0)</f>
        <v>0</v>
      </c>
      <c r="W158" s="2">
        <f ca="1">IFERROR(__xludf.DUMMYFUNCTION("""COMPUTED_VALUE"""),0)</f>
        <v>0</v>
      </c>
      <c r="X158" s="2">
        <f ca="1">IFERROR(__xludf.DUMMYFUNCTION("""COMPUTED_VALUE"""),0)</f>
        <v>0</v>
      </c>
      <c r="Y158" s="2">
        <f ca="1">IFERROR(__xludf.DUMMYFUNCTION("""COMPUTED_VALUE"""),0)</f>
        <v>0</v>
      </c>
      <c r="Z158" s="2">
        <f ca="1">IFERROR(__xludf.DUMMYFUNCTION("""COMPUTED_VALUE"""),0)</f>
        <v>0</v>
      </c>
      <c r="AA158" s="2">
        <f ca="1">IFERROR(__xludf.DUMMYFUNCTION("""COMPUTED_VALUE"""),0)</f>
        <v>0</v>
      </c>
      <c r="AB158" s="2">
        <f ca="1">IFERROR(__xludf.DUMMYFUNCTION("""COMPUTED_VALUE"""),0)</f>
        <v>0</v>
      </c>
      <c r="AC158" s="2">
        <f ca="1">IFERROR(__xludf.DUMMYFUNCTION("""COMPUTED_VALUE"""),0)</f>
        <v>0</v>
      </c>
      <c r="AD158" s="2">
        <f ca="1">IFERROR(__xludf.DUMMYFUNCTION("""COMPUTED_VALUE"""),0)</f>
        <v>0</v>
      </c>
      <c r="AE158" s="2">
        <f ca="1">IFERROR(__xludf.DUMMYFUNCTION("""COMPUTED_VALUE"""),0)</f>
        <v>0</v>
      </c>
      <c r="AF158" s="2">
        <f ca="1">IFERROR(__xludf.DUMMYFUNCTION("""COMPUTED_VALUE"""),0)</f>
        <v>0</v>
      </c>
      <c r="AG158" s="2">
        <f ca="1">IFERROR(__xludf.DUMMYFUNCTION("""COMPUTED_VALUE"""),0)</f>
        <v>0</v>
      </c>
      <c r="AH158" s="2">
        <f ca="1">IFERROR(__xludf.DUMMYFUNCTION("""COMPUTED_VALUE"""),0)</f>
        <v>0</v>
      </c>
      <c r="AI158" s="2">
        <f ca="1">IFERROR(__xludf.DUMMYFUNCTION("""COMPUTED_VALUE"""),0)</f>
        <v>0</v>
      </c>
      <c r="AJ158" s="2">
        <f ca="1">IFERROR(__xludf.DUMMYFUNCTION("""COMPUTED_VALUE"""),0)</f>
        <v>0</v>
      </c>
      <c r="AK158" s="2">
        <f ca="1">IFERROR(__xludf.DUMMYFUNCTION("""COMPUTED_VALUE"""),0)</f>
        <v>0</v>
      </c>
      <c r="AL158" s="2">
        <f ca="1">IFERROR(__xludf.DUMMYFUNCTION("""COMPUTED_VALUE"""),0)</f>
        <v>0</v>
      </c>
      <c r="AM158" s="2">
        <f ca="1">IFERROR(__xludf.DUMMYFUNCTION("""COMPUTED_VALUE"""),0)</f>
        <v>0</v>
      </c>
      <c r="AN158" s="2">
        <f ca="1">IFERROR(__xludf.DUMMYFUNCTION("""COMPUTED_VALUE"""),0)</f>
        <v>0</v>
      </c>
      <c r="AO158" s="2">
        <f ca="1">IFERROR(__xludf.DUMMYFUNCTION("""COMPUTED_VALUE"""),0)</f>
        <v>0</v>
      </c>
      <c r="AP158" s="2">
        <f ca="1">IFERROR(__xludf.DUMMYFUNCTION("""COMPUTED_VALUE"""),0)</f>
        <v>0</v>
      </c>
      <c r="AQ158" s="2">
        <f ca="1">IFERROR(__xludf.DUMMYFUNCTION("""COMPUTED_VALUE"""),0)</f>
        <v>0</v>
      </c>
      <c r="AR158" s="2">
        <f ca="1">IFERROR(__xludf.DUMMYFUNCTION("""COMPUTED_VALUE"""),0)</f>
        <v>0</v>
      </c>
      <c r="AS158" s="2">
        <f ca="1">IFERROR(__xludf.DUMMYFUNCTION("""COMPUTED_VALUE"""),0)</f>
        <v>0</v>
      </c>
      <c r="AT158" s="2">
        <f ca="1">IFERROR(__xludf.DUMMYFUNCTION("""COMPUTED_VALUE"""),0)</f>
        <v>0</v>
      </c>
      <c r="AU158" s="2">
        <f ca="1">IFERROR(__xludf.DUMMYFUNCTION("""COMPUTED_VALUE"""),0)</f>
        <v>0</v>
      </c>
    </row>
    <row r="159" spans="1:47" ht="12.5" x14ac:dyDescent="0.25">
      <c r="A159" s="2" t="str">
        <f ca="1">IFERROR(__xludf.DUMMYFUNCTION("""COMPUTED_VALUE"""),"")</f>
        <v/>
      </c>
      <c r="B159" s="2" t="str">
        <f ca="1">IFERROR(__xludf.DUMMYFUNCTION("""COMPUTED_VALUE"""),"Poland")</f>
        <v>Poland</v>
      </c>
      <c r="C159" s="2">
        <f ca="1">IFERROR(__xludf.DUMMYFUNCTION("""COMPUTED_VALUE"""),51.9194)</f>
        <v>51.919400000000003</v>
      </c>
      <c r="D159" s="2">
        <f ca="1">IFERROR(__xludf.DUMMYFUNCTION("""COMPUTED_VALUE"""),19.1451)</f>
        <v>19.145099999999999</v>
      </c>
      <c r="E159" s="2">
        <f ca="1">IFERROR(__xludf.DUMMYFUNCTION("""COMPUTED_VALUE"""),0)</f>
        <v>0</v>
      </c>
      <c r="F159" s="2">
        <f ca="1">IFERROR(__xludf.DUMMYFUNCTION("""COMPUTED_VALUE"""),0)</f>
        <v>0</v>
      </c>
      <c r="G159" s="2">
        <f ca="1">IFERROR(__xludf.DUMMYFUNCTION("""COMPUTED_VALUE"""),0)</f>
        <v>0</v>
      </c>
      <c r="H159" s="2">
        <f ca="1">IFERROR(__xludf.DUMMYFUNCTION("""COMPUTED_VALUE"""),0)</f>
        <v>0</v>
      </c>
      <c r="I159" s="2">
        <f ca="1">IFERROR(__xludf.DUMMYFUNCTION("""COMPUTED_VALUE"""),0)</f>
        <v>0</v>
      </c>
      <c r="J159" s="2">
        <f ca="1">IFERROR(__xludf.DUMMYFUNCTION("""COMPUTED_VALUE"""),0)</f>
        <v>0</v>
      </c>
      <c r="K159" s="2">
        <f ca="1">IFERROR(__xludf.DUMMYFUNCTION("""COMPUTED_VALUE"""),0)</f>
        <v>0</v>
      </c>
      <c r="L159" s="2">
        <f ca="1">IFERROR(__xludf.DUMMYFUNCTION("""COMPUTED_VALUE"""),0)</f>
        <v>0</v>
      </c>
      <c r="M159" s="2">
        <f ca="1">IFERROR(__xludf.DUMMYFUNCTION("""COMPUTED_VALUE"""),0)</f>
        <v>0</v>
      </c>
      <c r="N159" s="2">
        <f ca="1">IFERROR(__xludf.DUMMYFUNCTION("""COMPUTED_VALUE"""),0)</f>
        <v>0</v>
      </c>
      <c r="O159" s="2">
        <f ca="1">IFERROR(__xludf.DUMMYFUNCTION("""COMPUTED_VALUE"""),0)</f>
        <v>0</v>
      </c>
      <c r="P159" s="2">
        <f ca="1">IFERROR(__xludf.DUMMYFUNCTION("""COMPUTED_VALUE"""),0)</f>
        <v>0</v>
      </c>
      <c r="Q159" s="2">
        <f ca="1">IFERROR(__xludf.DUMMYFUNCTION("""COMPUTED_VALUE"""),0)</f>
        <v>0</v>
      </c>
      <c r="R159" s="2">
        <f ca="1">IFERROR(__xludf.DUMMYFUNCTION("""COMPUTED_VALUE"""),0)</f>
        <v>0</v>
      </c>
      <c r="S159" s="2">
        <f ca="1">IFERROR(__xludf.DUMMYFUNCTION("""COMPUTED_VALUE"""),0)</f>
        <v>0</v>
      </c>
      <c r="T159" s="2">
        <f ca="1">IFERROR(__xludf.DUMMYFUNCTION("""COMPUTED_VALUE"""),0)</f>
        <v>0</v>
      </c>
      <c r="U159" s="2">
        <f ca="1">IFERROR(__xludf.DUMMYFUNCTION("""COMPUTED_VALUE"""),0)</f>
        <v>0</v>
      </c>
      <c r="V159" s="2">
        <f ca="1">IFERROR(__xludf.DUMMYFUNCTION("""COMPUTED_VALUE"""),0)</f>
        <v>0</v>
      </c>
      <c r="W159" s="2">
        <f ca="1">IFERROR(__xludf.DUMMYFUNCTION("""COMPUTED_VALUE"""),0)</f>
        <v>0</v>
      </c>
      <c r="X159" s="2">
        <f ca="1">IFERROR(__xludf.DUMMYFUNCTION("""COMPUTED_VALUE"""),0)</f>
        <v>0</v>
      </c>
      <c r="Y159" s="2">
        <f ca="1">IFERROR(__xludf.DUMMYFUNCTION("""COMPUTED_VALUE"""),0)</f>
        <v>0</v>
      </c>
      <c r="Z159" s="2">
        <f ca="1">IFERROR(__xludf.DUMMYFUNCTION("""COMPUTED_VALUE"""),0)</f>
        <v>0</v>
      </c>
      <c r="AA159" s="2">
        <f ca="1">IFERROR(__xludf.DUMMYFUNCTION("""COMPUTED_VALUE"""),0)</f>
        <v>0</v>
      </c>
      <c r="AB159" s="2">
        <f ca="1">IFERROR(__xludf.DUMMYFUNCTION("""COMPUTED_VALUE"""),0)</f>
        <v>0</v>
      </c>
      <c r="AC159" s="2">
        <f ca="1">IFERROR(__xludf.DUMMYFUNCTION("""COMPUTED_VALUE"""),0)</f>
        <v>0</v>
      </c>
      <c r="AD159" s="2">
        <f ca="1">IFERROR(__xludf.DUMMYFUNCTION("""COMPUTED_VALUE"""),0)</f>
        <v>0</v>
      </c>
      <c r="AE159" s="2">
        <f ca="1">IFERROR(__xludf.DUMMYFUNCTION("""COMPUTED_VALUE"""),0)</f>
        <v>0</v>
      </c>
      <c r="AF159" s="2">
        <f ca="1">IFERROR(__xludf.DUMMYFUNCTION("""COMPUTED_VALUE"""),0)</f>
        <v>0</v>
      </c>
      <c r="AG159" s="2">
        <f ca="1">IFERROR(__xludf.DUMMYFUNCTION("""COMPUTED_VALUE"""),0)</f>
        <v>0</v>
      </c>
      <c r="AH159" s="2">
        <f ca="1">IFERROR(__xludf.DUMMYFUNCTION("""COMPUTED_VALUE"""),0)</f>
        <v>0</v>
      </c>
      <c r="AI159" s="2">
        <f ca="1">IFERROR(__xludf.DUMMYFUNCTION("""COMPUTED_VALUE"""),0)</f>
        <v>0</v>
      </c>
      <c r="AJ159" s="2">
        <f ca="1">IFERROR(__xludf.DUMMYFUNCTION("""COMPUTED_VALUE"""),0)</f>
        <v>0</v>
      </c>
      <c r="AK159" s="2">
        <f ca="1">IFERROR(__xludf.DUMMYFUNCTION("""COMPUTED_VALUE"""),0)</f>
        <v>0</v>
      </c>
      <c r="AL159" s="2">
        <f ca="1">IFERROR(__xludf.DUMMYFUNCTION("""COMPUTED_VALUE"""),0)</f>
        <v>0</v>
      </c>
      <c r="AM159" s="2">
        <f ca="1">IFERROR(__xludf.DUMMYFUNCTION("""COMPUTED_VALUE"""),0)</f>
        <v>0</v>
      </c>
      <c r="AN159" s="2">
        <f ca="1">IFERROR(__xludf.DUMMYFUNCTION("""COMPUTED_VALUE"""),0)</f>
        <v>0</v>
      </c>
      <c r="AO159" s="2">
        <f ca="1">IFERROR(__xludf.DUMMYFUNCTION("""COMPUTED_VALUE"""),0)</f>
        <v>0</v>
      </c>
      <c r="AP159" s="2">
        <f ca="1">IFERROR(__xludf.DUMMYFUNCTION("""COMPUTED_VALUE"""),0)</f>
        <v>0</v>
      </c>
      <c r="AQ159" s="2">
        <f ca="1">IFERROR(__xludf.DUMMYFUNCTION("""COMPUTED_VALUE"""),0)</f>
        <v>0</v>
      </c>
      <c r="AR159" s="2">
        <f ca="1">IFERROR(__xludf.DUMMYFUNCTION("""COMPUTED_VALUE"""),0)</f>
        <v>0</v>
      </c>
      <c r="AS159" s="2">
        <f ca="1">IFERROR(__xludf.DUMMYFUNCTION("""COMPUTED_VALUE"""),0)</f>
        <v>0</v>
      </c>
      <c r="AT159" s="2">
        <f ca="1">IFERROR(__xludf.DUMMYFUNCTION("""COMPUTED_VALUE"""),0)</f>
        <v>0</v>
      </c>
      <c r="AU159" s="2">
        <f ca="1">IFERROR(__xludf.DUMMYFUNCTION("""COMPUTED_VALUE"""),0)</f>
        <v>0</v>
      </c>
    </row>
    <row r="160" spans="1:47" ht="12.5" x14ac:dyDescent="0.25">
      <c r="A160" s="2" t="str">
        <f ca="1">IFERROR(__xludf.DUMMYFUNCTION("""COMPUTED_VALUE"""),"")</f>
        <v/>
      </c>
      <c r="B160" s="2" t="str">
        <f ca="1">IFERROR(__xludf.DUMMYFUNCTION("""COMPUTED_VALUE"""),"Tunisia")</f>
        <v>Tunisia</v>
      </c>
      <c r="C160" s="2">
        <f ca="1">IFERROR(__xludf.DUMMYFUNCTION("""COMPUTED_VALUE"""),34)</f>
        <v>34</v>
      </c>
      <c r="D160" s="2">
        <f ca="1">IFERROR(__xludf.DUMMYFUNCTION("""COMPUTED_VALUE"""),9)</f>
        <v>9</v>
      </c>
      <c r="E160" s="2">
        <f ca="1">IFERROR(__xludf.DUMMYFUNCTION("""COMPUTED_VALUE"""),0)</f>
        <v>0</v>
      </c>
      <c r="F160" s="2">
        <f ca="1">IFERROR(__xludf.DUMMYFUNCTION("""COMPUTED_VALUE"""),0)</f>
        <v>0</v>
      </c>
      <c r="G160" s="2">
        <f ca="1">IFERROR(__xludf.DUMMYFUNCTION("""COMPUTED_VALUE"""),0)</f>
        <v>0</v>
      </c>
      <c r="H160" s="2">
        <f ca="1">IFERROR(__xludf.DUMMYFUNCTION("""COMPUTED_VALUE"""),0)</f>
        <v>0</v>
      </c>
      <c r="I160" s="2">
        <f ca="1">IFERROR(__xludf.DUMMYFUNCTION("""COMPUTED_VALUE"""),0)</f>
        <v>0</v>
      </c>
      <c r="J160" s="2">
        <f ca="1">IFERROR(__xludf.DUMMYFUNCTION("""COMPUTED_VALUE"""),0)</f>
        <v>0</v>
      </c>
      <c r="K160" s="2">
        <f ca="1">IFERROR(__xludf.DUMMYFUNCTION("""COMPUTED_VALUE"""),0)</f>
        <v>0</v>
      </c>
      <c r="L160" s="2">
        <f ca="1">IFERROR(__xludf.DUMMYFUNCTION("""COMPUTED_VALUE"""),0)</f>
        <v>0</v>
      </c>
      <c r="M160" s="2">
        <f ca="1">IFERROR(__xludf.DUMMYFUNCTION("""COMPUTED_VALUE"""),0)</f>
        <v>0</v>
      </c>
      <c r="N160" s="2">
        <f ca="1">IFERROR(__xludf.DUMMYFUNCTION("""COMPUTED_VALUE"""),0)</f>
        <v>0</v>
      </c>
      <c r="O160" s="2">
        <f ca="1">IFERROR(__xludf.DUMMYFUNCTION("""COMPUTED_VALUE"""),0)</f>
        <v>0</v>
      </c>
      <c r="P160" s="2">
        <f ca="1">IFERROR(__xludf.DUMMYFUNCTION("""COMPUTED_VALUE"""),0)</f>
        <v>0</v>
      </c>
      <c r="Q160" s="2">
        <f ca="1">IFERROR(__xludf.DUMMYFUNCTION("""COMPUTED_VALUE"""),0)</f>
        <v>0</v>
      </c>
      <c r="R160" s="2">
        <f ca="1">IFERROR(__xludf.DUMMYFUNCTION("""COMPUTED_VALUE"""),0)</f>
        <v>0</v>
      </c>
      <c r="S160" s="2">
        <f ca="1">IFERROR(__xludf.DUMMYFUNCTION("""COMPUTED_VALUE"""),0)</f>
        <v>0</v>
      </c>
      <c r="T160" s="2">
        <f ca="1">IFERROR(__xludf.DUMMYFUNCTION("""COMPUTED_VALUE"""),0)</f>
        <v>0</v>
      </c>
      <c r="U160" s="2">
        <f ca="1">IFERROR(__xludf.DUMMYFUNCTION("""COMPUTED_VALUE"""),0)</f>
        <v>0</v>
      </c>
      <c r="V160" s="2">
        <f ca="1">IFERROR(__xludf.DUMMYFUNCTION("""COMPUTED_VALUE"""),0)</f>
        <v>0</v>
      </c>
      <c r="W160" s="2">
        <f ca="1">IFERROR(__xludf.DUMMYFUNCTION("""COMPUTED_VALUE"""),0)</f>
        <v>0</v>
      </c>
      <c r="X160" s="2">
        <f ca="1">IFERROR(__xludf.DUMMYFUNCTION("""COMPUTED_VALUE"""),0)</f>
        <v>0</v>
      </c>
      <c r="Y160" s="2">
        <f ca="1">IFERROR(__xludf.DUMMYFUNCTION("""COMPUTED_VALUE"""),0)</f>
        <v>0</v>
      </c>
      <c r="Z160" s="2">
        <f ca="1">IFERROR(__xludf.DUMMYFUNCTION("""COMPUTED_VALUE"""),0)</f>
        <v>0</v>
      </c>
      <c r="AA160" s="2">
        <f ca="1">IFERROR(__xludf.DUMMYFUNCTION("""COMPUTED_VALUE"""),0)</f>
        <v>0</v>
      </c>
      <c r="AB160" s="2">
        <f ca="1">IFERROR(__xludf.DUMMYFUNCTION("""COMPUTED_VALUE"""),0)</f>
        <v>0</v>
      </c>
      <c r="AC160" s="2">
        <f ca="1">IFERROR(__xludf.DUMMYFUNCTION("""COMPUTED_VALUE"""),0)</f>
        <v>0</v>
      </c>
      <c r="AD160" s="2">
        <f ca="1">IFERROR(__xludf.DUMMYFUNCTION("""COMPUTED_VALUE"""),0)</f>
        <v>0</v>
      </c>
      <c r="AE160" s="2">
        <f ca="1">IFERROR(__xludf.DUMMYFUNCTION("""COMPUTED_VALUE"""),0)</f>
        <v>0</v>
      </c>
      <c r="AF160" s="2">
        <f ca="1">IFERROR(__xludf.DUMMYFUNCTION("""COMPUTED_VALUE"""),0)</f>
        <v>0</v>
      </c>
      <c r="AG160" s="2">
        <f ca="1">IFERROR(__xludf.DUMMYFUNCTION("""COMPUTED_VALUE"""),0)</f>
        <v>0</v>
      </c>
      <c r="AH160" s="2">
        <f ca="1">IFERROR(__xludf.DUMMYFUNCTION("""COMPUTED_VALUE"""),0)</f>
        <v>0</v>
      </c>
      <c r="AI160" s="2">
        <f ca="1">IFERROR(__xludf.DUMMYFUNCTION("""COMPUTED_VALUE"""),0)</f>
        <v>0</v>
      </c>
      <c r="AJ160" s="2">
        <f ca="1">IFERROR(__xludf.DUMMYFUNCTION("""COMPUTED_VALUE"""),0)</f>
        <v>0</v>
      </c>
      <c r="AK160" s="2">
        <f ca="1">IFERROR(__xludf.DUMMYFUNCTION("""COMPUTED_VALUE"""),0)</f>
        <v>0</v>
      </c>
      <c r="AL160" s="2">
        <f ca="1">IFERROR(__xludf.DUMMYFUNCTION("""COMPUTED_VALUE"""),0)</f>
        <v>0</v>
      </c>
      <c r="AM160" s="2">
        <f ca="1">IFERROR(__xludf.DUMMYFUNCTION("""COMPUTED_VALUE"""),0)</f>
        <v>0</v>
      </c>
      <c r="AN160" s="2">
        <f ca="1">IFERROR(__xludf.DUMMYFUNCTION("""COMPUTED_VALUE"""),0)</f>
        <v>0</v>
      </c>
      <c r="AO160" s="2">
        <f ca="1">IFERROR(__xludf.DUMMYFUNCTION("""COMPUTED_VALUE"""),0)</f>
        <v>0</v>
      </c>
      <c r="AP160" s="2">
        <f ca="1">IFERROR(__xludf.DUMMYFUNCTION("""COMPUTED_VALUE"""),0)</f>
        <v>0</v>
      </c>
      <c r="AQ160" s="2">
        <f ca="1">IFERROR(__xludf.DUMMYFUNCTION("""COMPUTED_VALUE"""),0)</f>
        <v>0</v>
      </c>
      <c r="AR160" s="2">
        <f ca="1">IFERROR(__xludf.DUMMYFUNCTION("""COMPUTED_VALUE"""),0)</f>
        <v>0</v>
      </c>
      <c r="AS160" s="2">
        <f ca="1">IFERROR(__xludf.DUMMYFUNCTION("""COMPUTED_VALUE"""),0)</f>
        <v>0</v>
      </c>
      <c r="AT160" s="2">
        <f ca="1">IFERROR(__xludf.DUMMYFUNCTION("""COMPUTED_VALUE"""),0)</f>
        <v>0</v>
      </c>
      <c r="AU160" s="2">
        <f ca="1">IFERROR(__xludf.DUMMYFUNCTION("""COMPUTED_VALUE"""),0)</f>
        <v>0</v>
      </c>
    </row>
    <row r="161" spans="1:47" ht="12.5" x14ac:dyDescent="0.25">
      <c r="A161" s="2" t="str">
        <f ca="1">IFERROR(__xludf.DUMMYFUNCTION("""COMPUTED_VALUE"""),"Contra Costa County, CA")</f>
        <v>Contra Costa County, CA</v>
      </c>
      <c r="B161" s="2" t="str">
        <f ca="1">IFERROR(__xludf.DUMMYFUNCTION("""COMPUTED_VALUE"""),"US")</f>
        <v>US</v>
      </c>
      <c r="C161" s="2">
        <f ca="1">IFERROR(__xludf.DUMMYFUNCTION("""COMPUTED_VALUE"""),37.8534)</f>
        <v>37.853400000000001</v>
      </c>
      <c r="D161" s="2">
        <f ca="1">IFERROR(__xludf.DUMMYFUNCTION("""COMPUTED_VALUE"""),-121.9018)</f>
        <v>-121.90179999999999</v>
      </c>
      <c r="E161" s="2">
        <f ca="1">IFERROR(__xludf.DUMMYFUNCTION("""COMPUTED_VALUE"""),0)</f>
        <v>0</v>
      </c>
      <c r="F161" s="2">
        <f ca="1">IFERROR(__xludf.DUMMYFUNCTION("""COMPUTED_VALUE"""),0)</f>
        <v>0</v>
      </c>
      <c r="G161" s="2">
        <f ca="1">IFERROR(__xludf.DUMMYFUNCTION("""COMPUTED_VALUE"""),0)</f>
        <v>0</v>
      </c>
      <c r="H161" s="2">
        <f ca="1">IFERROR(__xludf.DUMMYFUNCTION("""COMPUTED_VALUE"""),0)</f>
        <v>0</v>
      </c>
      <c r="I161" s="2">
        <f ca="1">IFERROR(__xludf.DUMMYFUNCTION("""COMPUTED_VALUE"""),0)</f>
        <v>0</v>
      </c>
      <c r="J161" s="2">
        <f ca="1">IFERROR(__xludf.DUMMYFUNCTION("""COMPUTED_VALUE"""),0)</f>
        <v>0</v>
      </c>
      <c r="K161" s="2">
        <f ca="1">IFERROR(__xludf.DUMMYFUNCTION("""COMPUTED_VALUE"""),0)</f>
        <v>0</v>
      </c>
      <c r="L161" s="2">
        <f ca="1">IFERROR(__xludf.DUMMYFUNCTION("""COMPUTED_VALUE"""),0)</f>
        <v>0</v>
      </c>
      <c r="M161" s="2">
        <f ca="1">IFERROR(__xludf.DUMMYFUNCTION("""COMPUTED_VALUE"""),0)</f>
        <v>0</v>
      </c>
      <c r="N161" s="2">
        <f ca="1">IFERROR(__xludf.DUMMYFUNCTION("""COMPUTED_VALUE"""),0)</f>
        <v>0</v>
      </c>
      <c r="O161" s="2">
        <f ca="1">IFERROR(__xludf.DUMMYFUNCTION("""COMPUTED_VALUE"""),0)</f>
        <v>0</v>
      </c>
      <c r="P161" s="2">
        <f ca="1">IFERROR(__xludf.DUMMYFUNCTION("""COMPUTED_VALUE"""),0)</f>
        <v>0</v>
      </c>
      <c r="Q161" s="2">
        <f ca="1">IFERROR(__xludf.DUMMYFUNCTION("""COMPUTED_VALUE"""),0)</f>
        <v>0</v>
      </c>
      <c r="R161" s="2">
        <f ca="1">IFERROR(__xludf.DUMMYFUNCTION("""COMPUTED_VALUE"""),0)</f>
        <v>0</v>
      </c>
      <c r="S161" s="2">
        <f ca="1">IFERROR(__xludf.DUMMYFUNCTION("""COMPUTED_VALUE"""),0)</f>
        <v>0</v>
      </c>
      <c r="T161" s="2">
        <f ca="1">IFERROR(__xludf.DUMMYFUNCTION("""COMPUTED_VALUE"""),0)</f>
        <v>0</v>
      </c>
      <c r="U161" s="2">
        <f ca="1">IFERROR(__xludf.DUMMYFUNCTION("""COMPUTED_VALUE"""),0)</f>
        <v>0</v>
      </c>
      <c r="V161" s="2">
        <f ca="1">IFERROR(__xludf.DUMMYFUNCTION("""COMPUTED_VALUE"""),0)</f>
        <v>0</v>
      </c>
      <c r="W161" s="2">
        <f ca="1">IFERROR(__xludf.DUMMYFUNCTION("""COMPUTED_VALUE"""),0)</f>
        <v>0</v>
      </c>
      <c r="X161" s="2">
        <f ca="1">IFERROR(__xludf.DUMMYFUNCTION("""COMPUTED_VALUE"""),0)</f>
        <v>0</v>
      </c>
      <c r="Y161" s="2">
        <f ca="1">IFERROR(__xludf.DUMMYFUNCTION("""COMPUTED_VALUE"""),0)</f>
        <v>0</v>
      </c>
      <c r="Z161" s="2">
        <f ca="1">IFERROR(__xludf.DUMMYFUNCTION("""COMPUTED_VALUE"""),0)</f>
        <v>0</v>
      </c>
      <c r="AA161" s="2">
        <f ca="1">IFERROR(__xludf.DUMMYFUNCTION("""COMPUTED_VALUE"""),0)</f>
        <v>0</v>
      </c>
      <c r="AB161" s="2">
        <f ca="1">IFERROR(__xludf.DUMMYFUNCTION("""COMPUTED_VALUE"""),0)</f>
        <v>0</v>
      </c>
      <c r="AC161" s="2">
        <f ca="1">IFERROR(__xludf.DUMMYFUNCTION("""COMPUTED_VALUE"""),0)</f>
        <v>0</v>
      </c>
      <c r="AD161" s="2">
        <f ca="1">IFERROR(__xludf.DUMMYFUNCTION("""COMPUTED_VALUE"""),0)</f>
        <v>0</v>
      </c>
      <c r="AE161" s="2">
        <f ca="1">IFERROR(__xludf.DUMMYFUNCTION("""COMPUTED_VALUE"""),0)</f>
        <v>0</v>
      </c>
      <c r="AF161" s="2">
        <f ca="1">IFERROR(__xludf.DUMMYFUNCTION("""COMPUTED_VALUE"""),0)</f>
        <v>0</v>
      </c>
      <c r="AG161" s="2">
        <f ca="1">IFERROR(__xludf.DUMMYFUNCTION("""COMPUTED_VALUE"""),0)</f>
        <v>0</v>
      </c>
      <c r="AH161" s="2">
        <f ca="1">IFERROR(__xludf.DUMMYFUNCTION("""COMPUTED_VALUE"""),0)</f>
        <v>0</v>
      </c>
      <c r="AI161" s="2">
        <f ca="1">IFERROR(__xludf.DUMMYFUNCTION("""COMPUTED_VALUE"""),0)</f>
        <v>0</v>
      </c>
      <c r="AJ161" s="2">
        <f ca="1">IFERROR(__xludf.DUMMYFUNCTION("""COMPUTED_VALUE"""),0)</f>
        <v>0</v>
      </c>
      <c r="AK161" s="2">
        <f ca="1">IFERROR(__xludf.DUMMYFUNCTION("""COMPUTED_VALUE"""),0)</f>
        <v>0</v>
      </c>
      <c r="AL161" s="2">
        <f ca="1">IFERROR(__xludf.DUMMYFUNCTION("""COMPUTED_VALUE"""),0)</f>
        <v>0</v>
      </c>
      <c r="AM161" s="2">
        <f ca="1">IFERROR(__xludf.DUMMYFUNCTION("""COMPUTED_VALUE"""),0)</f>
        <v>0</v>
      </c>
      <c r="AN161" s="2">
        <f ca="1">IFERROR(__xludf.DUMMYFUNCTION("""COMPUTED_VALUE"""),0)</f>
        <v>0</v>
      </c>
      <c r="AO161" s="2">
        <f ca="1">IFERROR(__xludf.DUMMYFUNCTION("""COMPUTED_VALUE"""),0)</f>
        <v>0</v>
      </c>
      <c r="AP161" s="2">
        <f ca="1">IFERROR(__xludf.DUMMYFUNCTION("""COMPUTED_VALUE"""),0)</f>
        <v>0</v>
      </c>
      <c r="AQ161" s="2">
        <f ca="1">IFERROR(__xludf.DUMMYFUNCTION("""COMPUTED_VALUE"""),0)</f>
        <v>0</v>
      </c>
      <c r="AR161" s="2">
        <f ca="1">IFERROR(__xludf.DUMMYFUNCTION("""COMPUTED_VALUE"""),0)</f>
        <v>0</v>
      </c>
      <c r="AS161" s="2">
        <f ca="1">IFERROR(__xludf.DUMMYFUNCTION("""COMPUTED_VALUE"""),0)</f>
        <v>0</v>
      </c>
      <c r="AT161" s="2">
        <f ca="1">IFERROR(__xludf.DUMMYFUNCTION("""COMPUTED_VALUE"""),0)</f>
        <v>0</v>
      </c>
      <c r="AU161" s="2">
        <f ca="1">IFERROR(__xludf.DUMMYFUNCTION("""COMPUTED_VALUE"""),0)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A4C2F4"/>
    <outlinePr summaryBelow="0" summaryRight="0"/>
  </sheetPr>
  <dimension ref="A1:K66"/>
  <sheetViews>
    <sheetView tabSelected="1" topLeftCell="B57" workbookViewId="0">
      <selection activeCell="I64" sqref="I64"/>
    </sheetView>
  </sheetViews>
  <sheetFormatPr defaultColWidth="14.453125" defaultRowHeight="15.75" customHeight="1" x14ac:dyDescent="0.25"/>
  <cols>
    <col min="1" max="1" width="14.453125" style="14"/>
    <col min="9" max="9" width="18.1796875" bestFit="1" customWidth="1"/>
    <col min="10" max="10" width="18.26953125" bestFit="1" customWidth="1"/>
    <col min="11" max="11" width="25" bestFit="1" customWidth="1"/>
  </cols>
  <sheetData>
    <row r="1" spans="1:11" ht="46.5" x14ac:dyDescent="0.35">
      <c r="A1" s="1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86</v>
      </c>
      <c r="G1" s="3" t="s">
        <v>87</v>
      </c>
      <c r="H1" s="3" t="s">
        <v>88</v>
      </c>
      <c r="I1" s="3" t="s">
        <v>89</v>
      </c>
      <c r="J1" s="3" t="s">
        <v>90</v>
      </c>
      <c r="K1" s="3" t="s">
        <v>91</v>
      </c>
    </row>
    <row r="2" spans="1:11" ht="15.5" x14ac:dyDescent="0.35">
      <c r="A2" s="13">
        <v>43835</v>
      </c>
      <c r="B2" s="4">
        <v>0.5</v>
      </c>
      <c r="C2" s="4">
        <v>37</v>
      </c>
      <c r="D2" s="4">
        <v>31</v>
      </c>
      <c r="E2" s="4">
        <v>1.19</v>
      </c>
      <c r="F2" s="5"/>
      <c r="G2" s="5"/>
      <c r="H2" s="5"/>
    </row>
    <row r="3" spans="1:11" ht="15.5" x14ac:dyDescent="0.35">
      <c r="A3" s="13">
        <v>43836</v>
      </c>
      <c r="B3" s="4">
        <v>0.5</v>
      </c>
      <c r="C3" s="4">
        <v>96</v>
      </c>
      <c r="D3" s="4">
        <v>89</v>
      </c>
      <c r="E3" s="4">
        <v>1.08</v>
      </c>
      <c r="F3" s="5"/>
      <c r="G3" s="5"/>
      <c r="H3" s="5"/>
    </row>
    <row r="4" spans="1:11" ht="15.5" x14ac:dyDescent="0.35">
      <c r="A4" s="13">
        <v>43837</v>
      </c>
      <c r="B4" s="4">
        <v>0.5</v>
      </c>
      <c r="C4" s="4">
        <v>45</v>
      </c>
      <c r="D4" s="4">
        <v>43</v>
      </c>
      <c r="E4" s="4">
        <v>1.05</v>
      </c>
      <c r="F4" s="5"/>
      <c r="G4" s="5"/>
      <c r="H4" s="5"/>
    </row>
    <row r="5" spans="1:11" ht="15.5" x14ac:dyDescent="0.35">
      <c r="A5" s="13">
        <v>43838</v>
      </c>
      <c r="B5" s="4">
        <v>0.5</v>
      </c>
      <c r="C5" s="4">
        <v>308</v>
      </c>
      <c r="D5" s="4">
        <v>245</v>
      </c>
      <c r="E5" s="4">
        <v>1.26</v>
      </c>
      <c r="F5" s="5"/>
      <c r="G5" s="5"/>
      <c r="H5" s="5"/>
    </row>
    <row r="6" spans="1:11" ht="15.5" x14ac:dyDescent="0.35">
      <c r="A6" s="13">
        <v>43839</v>
      </c>
      <c r="B6" s="4">
        <v>0.5</v>
      </c>
      <c r="C6" s="4">
        <v>679</v>
      </c>
      <c r="D6" s="4">
        <v>535</v>
      </c>
      <c r="E6" s="4">
        <v>1.27</v>
      </c>
      <c r="F6" s="5"/>
      <c r="G6" s="5"/>
      <c r="H6" s="5"/>
    </row>
    <row r="7" spans="1:11" ht="15.5" x14ac:dyDescent="0.35">
      <c r="A7" s="13">
        <v>43840</v>
      </c>
      <c r="B7" s="4">
        <v>0.5</v>
      </c>
      <c r="C7" s="4">
        <v>503</v>
      </c>
      <c r="D7" s="4">
        <v>425</v>
      </c>
      <c r="E7" s="4">
        <v>1.18</v>
      </c>
      <c r="F7" s="5"/>
      <c r="G7" s="5"/>
      <c r="H7" s="5"/>
    </row>
    <row r="8" spans="1:11" ht="15.5" x14ac:dyDescent="0.35">
      <c r="A8" s="13">
        <v>43841</v>
      </c>
      <c r="B8" s="4">
        <v>0.5</v>
      </c>
      <c r="C8" s="4">
        <v>392</v>
      </c>
      <c r="D8" s="4">
        <v>316</v>
      </c>
      <c r="E8" s="4">
        <v>1.24</v>
      </c>
      <c r="F8" s="5"/>
      <c r="G8" s="5"/>
      <c r="H8" s="5"/>
    </row>
    <row r="9" spans="1:11" ht="15.5" x14ac:dyDescent="0.35">
      <c r="A9" s="13">
        <v>43842</v>
      </c>
      <c r="B9" s="4">
        <v>0.5</v>
      </c>
      <c r="C9" s="4">
        <v>160</v>
      </c>
      <c r="D9" s="4">
        <v>116</v>
      </c>
      <c r="E9" s="4">
        <v>1.38</v>
      </c>
      <c r="F9" s="5"/>
      <c r="G9" s="5"/>
      <c r="H9" s="5"/>
    </row>
    <row r="10" spans="1:11" ht="15.5" x14ac:dyDescent="0.35">
      <c r="A10" s="13">
        <v>43843</v>
      </c>
      <c r="B10" s="4">
        <v>0.5</v>
      </c>
      <c r="C10" s="4">
        <v>491</v>
      </c>
      <c r="D10" s="4">
        <v>375</v>
      </c>
      <c r="E10" s="4">
        <v>1.31</v>
      </c>
      <c r="F10" s="5"/>
      <c r="G10" s="5"/>
      <c r="H10" s="5"/>
    </row>
    <row r="11" spans="1:11" ht="15.5" x14ac:dyDescent="0.35">
      <c r="A11" s="13">
        <v>43844</v>
      </c>
      <c r="B11" s="4">
        <v>0.5</v>
      </c>
      <c r="C11" s="4">
        <v>355</v>
      </c>
      <c r="D11" s="4">
        <v>240</v>
      </c>
      <c r="E11" s="4">
        <v>1.48</v>
      </c>
      <c r="F11" s="5"/>
      <c r="G11" s="5"/>
      <c r="H11" s="5"/>
    </row>
    <row r="12" spans="1:11" ht="15.5" x14ac:dyDescent="0.35">
      <c r="A12" s="13">
        <v>43845</v>
      </c>
      <c r="B12" s="4">
        <v>0.5</v>
      </c>
      <c r="C12" s="4">
        <v>557</v>
      </c>
      <c r="D12" s="4">
        <v>395</v>
      </c>
      <c r="E12" s="4">
        <v>1.41</v>
      </c>
      <c r="F12" s="5"/>
      <c r="G12" s="5"/>
      <c r="H12" s="5"/>
    </row>
    <row r="13" spans="1:11" ht="15.5" x14ac:dyDescent="0.35">
      <c r="A13" s="13">
        <v>43846</v>
      </c>
      <c r="B13" s="4">
        <v>0.5</v>
      </c>
      <c r="C13" s="4">
        <v>1116</v>
      </c>
      <c r="D13" s="4">
        <v>648</v>
      </c>
      <c r="E13" s="4">
        <v>1.72</v>
      </c>
      <c r="F13" s="5"/>
      <c r="G13" s="5"/>
      <c r="H13" s="5"/>
    </row>
    <row r="14" spans="1:11" ht="15.5" x14ac:dyDescent="0.35">
      <c r="A14" s="13">
        <v>43847</v>
      </c>
      <c r="B14" s="4">
        <v>0.5</v>
      </c>
      <c r="C14" s="4">
        <v>1747</v>
      </c>
      <c r="D14" s="4">
        <v>1005</v>
      </c>
      <c r="E14" s="4">
        <v>1.74</v>
      </c>
      <c r="F14" s="5"/>
      <c r="G14" s="5"/>
      <c r="H14" s="5"/>
    </row>
    <row r="15" spans="1:11" ht="15.5" x14ac:dyDescent="0.35">
      <c r="A15" s="13">
        <v>43848</v>
      </c>
      <c r="B15" s="4">
        <v>0.5</v>
      </c>
      <c r="C15" s="4">
        <v>1159</v>
      </c>
      <c r="D15" s="4">
        <v>779</v>
      </c>
      <c r="E15" s="4">
        <v>1.49</v>
      </c>
      <c r="F15" s="5"/>
      <c r="G15" s="5"/>
      <c r="H15" s="5"/>
    </row>
    <row r="16" spans="1:11" ht="15.5" x14ac:dyDescent="0.35">
      <c r="A16" s="13">
        <v>43849</v>
      </c>
      <c r="B16" s="4">
        <v>0.5</v>
      </c>
      <c r="C16" s="4">
        <v>1350</v>
      </c>
      <c r="D16" s="4">
        <v>832</v>
      </c>
      <c r="E16" s="4">
        <v>1.62</v>
      </c>
      <c r="F16" s="5"/>
      <c r="G16" s="5"/>
      <c r="H16" s="5"/>
    </row>
    <row r="17" spans="1:11" ht="15.5" x14ac:dyDescent="0.35">
      <c r="A17" s="13">
        <v>43850</v>
      </c>
      <c r="B17" s="4">
        <v>2</v>
      </c>
      <c r="C17" s="4">
        <v>3885</v>
      </c>
      <c r="D17" s="4">
        <v>1647</v>
      </c>
      <c r="E17" s="4">
        <v>2.36</v>
      </c>
      <c r="F17" s="5"/>
      <c r="G17" s="5"/>
      <c r="H17" s="5"/>
    </row>
    <row r="18" spans="1:11" ht="15.5" x14ac:dyDescent="0.35">
      <c r="A18" s="13">
        <v>43851</v>
      </c>
      <c r="B18" s="4">
        <v>7</v>
      </c>
      <c r="C18" s="4">
        <v>10447</v>
      </c>
      <c r="D18" s="4">
        <v>2862</v>
      </c>
      <c r="E18" s="4">
        <v>3.65</v>
      </c>
      <c r="F18" s="5"/>
      <c r="G18" s="5"/>
      <c r="H18" s="5"/>
    </row>
    <row r="19" spans="1:11" ht="15.5" x14ac:dyDescent="0.35">
      <c r="A19" s="13">
        <v>43852</v>
      </c>
      <c r="B19" s="4">
        <v>13</v>
      </c>
      <c r="C19" s="4">
        <v>14158</v>
      </c>
      <c r="D19" s="4">
        <v>3127</v>
      </c>
      <c r="E19" s="4">
        <v>4.53</v>
      </c>
      <c r="F19" s="4">
        <v>17</v>
      </c>
      <c r="G19" s="4">
        <v>555</v>
      </c>
      <c r="H19" s="4">
        <v>28</v>
      </c>
    </row>
    <row r="20" spans="1:11" ht="15.5" x14ac:dyDescent="0.35">
      <c r="A20" s="13">
        <v>43853</v>
      </c>
      <c r="B20" s="4">
        <v>18</v>
      </c>
      <c r="C20" s="4">
        <v>17253</v>
      </c>
      <c r="D20" s="4">
        <v>3496</v>
      </c>
      <c r="E20" s="4">
        <v>4.9400000000000004</v>
      </c>
      <c r="F20" s="4">
        <v>18</v>
      </c>
      <c r="G20" s="4">
        <v>653</v>
      </c>
      <c r="H20" s="4">
        <v>30</v>
      </c>
      <c r="I20">
        <f>G20/G19</f>
        <v>1.1765765765765765</v>
      </c>
      <c r="J20">
        <f>H20/H19</f>
        <v>1.0714285714285714</v>
      </c>
      <c r="K20">
        <f>I20/J20</f>
        <v>1.0981381381381381</v>
      </c>
    </row>
    <row r="21" spans="1:11" ht="15.5" x14ac:dyDescent="0.35">
      <c r="A21" s="13">
        <v>43854</v>
      </c>
      <c r="B21" s="4">
        <v>28</v>
      </c>
      <c r="C21" s="4">
        <v>18422</v>
      </c>
      <c r="D21" s="4">
        <v>3878</v>
      </c>
      <c r="E21" s="4">
        <v>4.75</v>
      </c>
      <c r="F21" s="4">
        <v>26</v>
      </c>
      <c r="G21" s="4">
        <v>941</v>
      </c>
      <c r="H21" s="4">
        <v>36</v>
      </c>
      <c r="I21">
        <f>((G21/G20)+(G20/G19))/2</f>
        <v>1.3088089621014583</v>
      </c>
      <c r="J21">
        <f>((H21/H20)+(H20/H19))/2</f>
        <v>1.1357142857142857</v>
      </c>
      <c r="K21">
        <f t="shared" ref="K21:K66" si="0">I21/J21</f>
        <v>1.1524104068817871</v>
      </c>
    </row>
    <row r="22" spans="1:11" ht="15.5" x14ac:dyDescent="0.35">
      <c r="A22" s="13">
        <v>43855</v>
      </c>
      <c r="B22" s="4">
        <v>36</v>
      </c>
      <c r="C22" s="4">
        <v>10381</v>
      </c>
      <c r="D22" s="4">
        <v>2561</v>
      </c>
      <c r="E22" s="4">
        <v>4.05</v>
      </c>
      <c r="F22" s="4">
        <v>42</v>
      </c>
      <c r="G22" s="6">
        <v>1434</v>
      </c>
      <c r="H22" s="4">
        <v>39</v>
      </c>
      <c r="I22">
        <f>(G22/G21+(G21/G20)+(G20/G19))/3</f>
        <v>1.3805095524884676</v>
      </c>
      <c r="J22">
        <f>(H22/H21+(H21/H20)+(H20/H19))/3</f>
        <v>1.1182539682539681</v>
      </c>
      <c r="K22">
        <f t="shared" si="0"/>
        <v>1.2345223819272317</v>
      </c>
    </row>
    <row r="23" spans="1:11" ht="15.5" x14ac:dyDescent="0.35">
      <c r="A23" s="13">
        <v>43856</v>
      </c>
      <c r="B23" s="4">
        <v>40</v>
      </c>
      <c r="C23" s="4">
        <v>12598</v>
      </c>
      <c r="D23" s="4">
        <v>2947</v>
      </c>
      <c r="E23" s="4">
        <v>4.2699999999999996</v>
      </c>
      <c r="F23" s="4">
        <v>56</v>
      </c>
      <c r="G23" s="6">
        <v>2118</v>
      </c>
      <c r="H23" s="4">
        <v>52</v>
      </c>
      <c r="I23">
        <f>(G23/G22+(G22/G21)+(G21/G20))/3</f>
        <v>1.4806465095291905</v>
      </c>
      <c r="J23">
        <f t="shared" ref="J23:J66" si="1">(H23/H22+(H22/H21)+(H21/H20))/3</f>
        <v>1.2055555555555555</v>
      </c>
      <c r="K23">
        <f t="shared" si="0"/>
        <v>1.2281860447707571</v>
      </c>
    </row>
    <row r="24" spans="1:11" ht="15.5" x14ac:dyDescent="0.35">
      <c r="A24" s="13">
        <v>43857</v>
      </c>
      <c r="B24" s="4">
        <v>43</v>
      </c>
      <c r="C24" s="4">
        <v>21762</v>
      </c>
      <c r="D24" s="4">
        <v>4497</v>
      </c>
      <c r="E24" s="4">
        <v>4.84</v>
      </c>
      <c r="F24" s="4">
        <v>82</v>
      </c>
      <c r="G24" s="6">
        <v>2927</v>
      </c>
      <c r="H24" s="4">
        <v>61</v>
      </c>
      <c r="I24">
        <f t="shared" ref="I24:I66" si="2">(G24/G23+(G23/G22)+(G22/G21))/3</f>
        <v>1.4609540993509427</v>
      </c>
      <c r="J24">
        <f t="shared" si="1"/>
        <v>1.1965811965811965</v>
      </c>
      <c r="K24">
        <f t="shared" si="0"/>
        <v>1.2209402116004306</v>
      </c>
    </row>
    <row r="25" spans="1:11" ht="15.5" x14ac:dyDescent="0.35">
      <c r="A25" s="13">
        <v>43858</v>
      </c>
      <c r="B25" s="4">
        <v>51</v>
      </c>
      <c r="C25" s="4">
        <v>26582</v>
      </c>
      <c r="D25" s="4">
        <v>4936</v>
      </c>
      <c r="E25" s="4">
        <v>5.39</v>
      </c>
      <c r="F25" s="4">
        <v>131</v>
      </c>
      <c r="G25" s="6">
        <v>5578</v>
      </c>
      <c r="H25" s="4">
        <v>107</v>
      </c>
      <c r="I25">
        <f t="shared" si="2"/>
        <v>1.5882190217676035</v>
      </c>
      <c r="J25">
        <f t="shared" si="1"/>
        <v>1.4201695390219979</v>
      </c>
      <c r="K25">
        <f t="shared" si="0"/>
        <v>1.1183305782359851</v>
      </c>
    </row>
    <row r="26" spans="1:11" ht="15.5" x14ac:dyDescent="0.35">
      <c r="A26" s="13">
        <v>43859</v>
      </c>
      <c r="B26" s="4">
        <v>49</v>
      </c>
      <c r="C26" s="4">
        <v>28748</v>
      </c>
      <c r="D26" s="4">
        <v>5229</v>
      </c>
      <c r="E26" s="4">
        <v>5.5</v>
      </c>
      <c r="F26" s="4">
        <v>133</v>
      </c>
      <c r="G26" s="6">
        <v>6166</v>
      </c>
      <c r="H26" s="4">
        <v>126</v>
      </c>
      <c r="I26">
        <f t="shared" si="2"/>
        <v>1.4643612481770933</v>
      </c>
      <c r="J26">
        <f t="shared" si="1"/>
        <v>1.3682484590635349</v>
      </c>
      <c r="K26">
        <f t="shared" si="0"/>
        <v>1.0702451287095478</v>
      </c>
    </row>
    <row r="27" spans="1:11" ht="15.5" x14ac:dyDescent="0.35">
      <c r="A27" s="13">
        <v>43860</v>
      </c>
      <c r="B27" s="4">
        <v>55</v>
      </c>
      <c r="C27" s="4">
        <v>34210</v>
      </c>
      <c r="D27" s="4">
        <v>5605</v>
      </c>
      <c r="E27" s="4">
        <v>6.1</v>
      </c>
      <c r="F27" s="4">
        <v>171</v>
      </c>
      <c r="G27" s="6">
        <v>8234</v>
      </c>
      <c r="H27" s="4">
        <v>143</v>
      </c>
      <c r="I27">
        <f t="shared" si="2"/>
        <v>1.4488357456369927</v>
      </c>
      <c r="J27">
        <f t="shared" si="1"/>
        <v>1.3555296963447721</v>
      </c>
      <c r="K27">
        <f t="shared" si="0"/>
        <v>1.0688336445478275</v>
      </c>
    </row>
    <row r="28" spans="1:11" ht="15.5" x14ac:dyDescent="0.35">
      <c r="A28" s="13">
        <v>43861</v>
      </c>
      <c r="B28" s="4">
        <v>58</v>
      </c>
      <c r="C28" s="4">
        <v>31925</v>
      </c>
      <c r="D28" s="4">
        <v>5468</v>
      </c>
      <c r="E28" s="4">
        <v>5.84</v>
      </c>
      <c r="F28" s="4">
        <v>213</v>
      </c>
      <c r="G28" s="6">
        <v>9927</v>
      </c>
      <c r="H28" s="4">
        <v>222</v>
      </c>
      <c r="I28">
        <f t="shared" si="2"/>
        <v>1.2154708727028305</v>
      </c>
      <c r="J28">
        <f t="shared" si="1"/>
        <v>1.288312760275377</v>
      </c>
      <c r="K28">
        <f t="shared" si="0"/>
        <v>0.94345946899029665</v>
      </c>
    </row>
    <row r="29" spans="1:11" ht="15.5" x14ac:dyDescent="0.35">
      <c r="A29" s="13">
        <v>43862</v>
      </c>
      <c r="B29" s="4">
        <v>42</v>
      </c>
      <c r="C29" s="4">
        <v>15833</v>
      </c>
      <c r="D29" s="4">
        <v>3266</v>
      </c>
      <c r="E29" s="4">
        <v>4.8499999999999996</v>
      </c>
      <c r="F29" s="4">
        <v>259</v>
      </c>
      <c r="G29" s="6">
        <v>12038</v>
      </c>
      <c r="H29" s="4">
        <v>284</v>
      </c>
      <c r="I29">
        <f t="shared" si="2"/>
        <v>1.2512169511418871</v>
      </c>
      <c r="J29">
        <f t="shared" si="1"/>
        <v>1.3222158222158222</v>
      </c>
      <c r="K29">
        <f t="shared" si="0"/>
        <v>0.94630311490679919</v>
      </c>
    </row>
    <row r="30" spans="1:11" ht="15.5" x14ac:dyDescent="0.35">
      <c r="A30" s="13">
        <v>43863</v>
      </c>
      <c r="B30" s="4">
        <v>35</v>
      </c>
      <c r="C30" s="4">
        <v>17267</v>
      </c>
      <c r="D30" s="4">
        <v>3534</v>
      </c>
      <c r="E30" s="4">
        <v>4.8899999999999997</v>
      </c>
      <c r="F30" s="4">
        <v>362</v>
      </c>
      <c r="G30" s="6">
        <v>16787</v>
      </c>
      <c r="H30" s="4">
        <v>472</v>
      </c>
      <c r="I30">
        <f t="shared" si="2"/>
        <v>1.2709213305289548</v>
      </c>
      <c r="J30">
        <f t="shared" si="1"/>
        <v>1.4978995542375824</v>
      </c>
      <c r="K30">
        <f t="shared" si="0"/>
        <v>0.84846899575709034</v>
      </c>
    </row>
    <row r="31" spans="1:11" ht="15.5" x14ac:dyDescent="0.35">
      <c r="A31" s="13">
        <v>43864</v>
      </c>
      <c r="B31" s="4">
        <v>31</v>
      </c>
      <c r="C31" s="4">
        <v>28135</v>
      </c>
      <c r="D31" s="4">
        <v>5220</v>
      </c>
      <c r="E31" s="4">
        <v>5.39</v>
      </c>
      <c r="F31" s="4">
        <v>426</v>
      </c>
      <c r="G31" s="6">
        <v>19881</v>
      </c>
      <c r="H31" s="4">
        <v>623</v>
      </c>
      <c r="I31">
        <f t="shared" si="2"/>
        <v>1.263820798941705</v>
      </c>
      <c r="J31">
        <f t="shared" si="1"/>
        <v>1.4203887881674941</v>
      </c>
      <c r="K31">
        <f t="shared" si="0"/>
        <v>0.88977103274112401</v>
      </c>
    </row>
    <row r="32" spans="1:11" ht="15.5" x14ac:dyDescent="0.35">
      <c r="A32" s="13">
        <v>43865</v>
      </c>
      <c r="B32" s="4">
        <v>28</v>
      </c>
      <c r="C32" s="4">
        <v>29730</v>
      </c>
      <c r="D32" s="4">
        <v>5267</v>
      </c>
      <c r="E32" s="4">
        <v>5.64</v>
      </c>
      <c r="F32" s="4">
        <v>492</v>
      </c>
      <c r="G32" s="6">
        <v>23892</v>
      </c>
      <c r="H32" s="4">
        <v>852</v>
      </c>
      <c r="I32">
        <f t="shared" si="2"/>
        <v>1.260186816516599</v>
      </c>
      <c r="J32">
        <f t="shared" si="1"/>
        <v>1.4498211097346474</v>
      </c>
      <c r="K32">
        <f t="shared" si="0"/>
        <v>0.86920159187587209</v>
      </c>
    </row>
    <row r="33" spans="1:11" ht="15.5" x14ac:dyDescent="0.35">
      <c r="A33" s="13">
        <v>43866</v>
      </c>
      <c r="B33" s="4">
        <v>26</v>
      </c>
      <c r="C33" s="4">
        <v>28534</v>
      </c>
      <c r="D33" s="4">
        <v>5227</v>
      </c>
      <c r="E33" s="4">
        <v>5.46</v>
      </c>
      <c r="F33" s="4">
        <v>564</v>
      </c>
      <c r="G33" s="6">
        <v>27636</v>
      </c>
      <c r="H33" s="6">
        <v>1124</v>
      </c>
      <c r="I33">
        <f t="shared" si="2"/>
        <v>1.1809216250656862</v>
      </c>
      <c r="J33">
        <f t="shared" si="1"/>
        <v>1.3355801081697021</v>
      </c>
      <c r="K33">
        <f t="shared" si="0"/>
        <v>0.8842012679299619</v>
      </c>
    </row>
    <row r="34" spans="1:11" ht="15.5" x14ac:dyDescent="0.35">
      <c r="A34" s="13">
        <v>43867</v>
      </c>
      <c r="B34" s="4">
        <v>26</v>
      </c>
      <c r="C34" s="4">
        <v>27908</v>
      </c>
      <c r="D34" s="4">
        <v>5268</v>
      </c>
      <c r="E34" s="4">
        <v>5.3</v>
      </c>
      <c r="F34" s="4">
        <v>634</v>
      </c>
      <c r="G34" s="6">
        <v>30818</v>
      </c>
      <c r="H34" s="6">
        <v>1487</v>
      </c>
      <c r="I34">
        <f t="shared" si="2"/>
        <v>1.1578650870464191</v>
      </c>
      <c r="J34">
        <f t="shared" si="1"/>
        <v>1.3365929356422075</v>
      </c>
      <c r="K34">
        <f t="shared" si="0"/>
        <v>0.86628101658347234</v>
      </c>
    </row>
    <row r="35" spans="1:11" ht="15.5" x14ac:dyDescent="0.35">
      <c r="A35" s="13">
        <v>43868</v>
      </c>
      <c r="B35" s="4">
        <v>28</v>
      </c>
      <c r="C35" s="4">
        <v>27002</v>
      </c>
      <c r="D35" s="4">
        <v>5064</v>
      </c>
      <c r="E35" s="4">
        <v>5.33</v>
      </c>
      <c r="F35" s="4">
        <v>719</v>
      </c>
      <c r="G35" s="6">
        <v>34392</v>
      </c>
      <c r="H35" s="6">
        <v>2011</v>
      </c>
      <c r="I35">
        <f t="shared" si="2"/>
        <v>1.1292720106136347</v>
      </c>
      <c r="J35">
        <f t="shared" si="1"/>
        <v>1.3315299733469022</v>
      </c>
      <c r="K35">
        <f t="shared" si="0"/>
        <v>0.84810108162651676</v>
      </c>
    </row>
    <row r="36" spans="1:11" ht="15.5" x14ac:dyDescent="0.35">
      <c r="A36" s="13">
        <v>43869</v>
      </c>
      <c r="B36" s="4">
        <v>26</v>
      </c>
      <c r="C36" s="4">
        <v>13600</v>
      </c>
      <c r="D36" s="4">
        <v>3150</v>
      </c>
      <c r="E36" s="4">
        <v>4.32</v>
      </c>
      <c r="F36" s="4">
        <v>806</v>
      </c>
      <c r="G36" s="6">
        <v>37121</v>
      </c>
      <c r="H36" s="6">
        <v>2616</v>
      </c>
      <c r="I36">
        <f t="shared" si="2"/>
        <v>1.1034869024543972</v>
      </c>
      <c r="J36">
        <f t="shared" si="1"/>
        <v>1.3253954814404936</v>
      </c>
      <c r="K36">
        <f t="shared" si="0"/>
        <v>0.83257180057312619</v>
      </c>
    </row>
    <row r="37" spans="1:11" ht="15.5" x14ac:dyDescent="0.35">
      <c r="A37" s="13">
        <v>43870</v>
      </c>
      <c r="B37" s="4">
        <v>23</v>
      </c>
      <c r="C37" s="4">
        <v>13653</v>
      </c>
      <c r="D37" s="4">
        <v>3030</v>
      </c>
      <c r="E37" s="4">
        <v>4.51</v>
      </c>
      <c r="F37" s="4">
        <v>906</v>
      </c>
      <c r="G37" s="6">
        <v>40151</v>
      </c>
      <c r="H37" s="6">
        <v>3244</v>
      </c>
      <c r="I37">
        <f t="shared" si="2"/>
        <v>1.092315330232333</v>
      </c>
      <c r="J37">
        <f t="shared" si="1"/>
        <v>1.297764623248729</v>
      </c>
      <c r="K37">
        <f t="shared" si="0"/>
        <v>0.84168986475984431</v>
      </c>
    </row>
    <row r="38" spans="1:11" ht="15.5" x14ac:dyDescent="0.35">
      <c r="A38" s="13">
        <v>43871</v>
      </c>
      <c r="B38" s="4">
        <v>24</v>
      </c>
      <c r="C38" s="4">
        <v>27251</v>
      </c>
      <c r="D38" s="4">
        <v>5041</v>
      </c>
      <c r="E38" s="4">
        <v>5.41</v>
      </c>
      <c r="F38" s="6">
        <v>1013</v>
      </c>
      <c r="G38" s="6">
        <v>42763</v>
      </c>
      <c r="H38" s="6">
        <v>3946</v>
      </c>
      <c r="I38">
        <f t="shared" si="2"/>
        <v>1.0753430748641415</v>
      </c>
      <c r="J38">
        <f t="shared" si="1"/>
        <v>1.2524353398110388</v>
      </c>
      <c r="K38">
        <f t="shared" si="0"/>
        <v>0.85860167042746005</v>
      </c>
    </row>
    <row r="39" spans="1:11" ht="15.5" x14ac:dyDescent="0.35">
      <c r="A39" s="13">
        <v>43872</v>
      </c>
      <c r="B39" s="4">
        <v>23</v>
      </c>
      <c r="C39" s="4">
        <v>29072</v>
      </c>
      <c r="D39" s="4">
        <v>5397</v>
      </c>
      <c r="E39" s="4">
        <v>5.39</v>
      </c>
      <c r="F39" s="6">
        <v>1113</v>
      </c>
      <c r="G39" s="6">
        <v>44803</v>
      </c>
      <c r="H39" s="6">
        <v>4683</v>
      </c>
      <c r="I39">
        <f t="shared" si="2"/>
        <v>1.0647947224385872</v>
      </c>
      <c r="J39">
        <f t="shared" si="1"/>
        <v>1.21441069431716</v>
      </c>
      <c r="K39">
        <f t="shared" si="0"/>
        <v>0.8767995270638661</v>
      </c>
    </row>
    <row r="40" spans="1:11" ht="15.5" x14ac:dyDescent="0.35">
      <c r="A40" s="13">
        <v>43873</v>
      </c>
      <c r="B40" s="4">
        <v>22</v>
      </c>
      <c r="C40" s="4">
        <v>29059</v>
      </c>
      <c r="D40" s="4">
        <v>5352</v>
      </c>
      <c r="E40" s="4">
        <v>5.43</v>
      </c>
      <c r="F40" s="6">
        <v>1118</v>
      </c>
      <c r="G40" s="6">
        <v>45222</v>
      </c>
      <c r="H40" s="6">
        <v>5150</v>
      </c>
      <c r="I40">
        <f t="shared" si="2"/>
        <v>1.0407037544698157</v>
      </c>
      <c r="J40">
        <f t="shared" si="1"/>
        <v>1.1676311070142666</v>
      </c>
      <c r="K40">
        <f t="shared" si="0"/>
        <v>0.89129498881798797</v>
      </c>
    </row>
    <row r="41" spans="1:11" ht="15.5" x14ac:dyDescent="0.35">
      <c r="A41" s="13">
        <v>43874</v>
      </c>
      <c r="B41" s="4">
        <v>24</v>
      </c>
      <c r="C41" s="4">
        <v>31899</v>
      </c>
      <c r="D41" s="4">
        <v>5629</v>
      </c>
      <c r="E41" s="4">
        <v>5.67</v>
      </c>
      <c r="F41" s="6">
        <v>1371</v>
      </c>
      <c r="G41" s="6">
        <v>60370</v>
      </c>
      <c r="H41" s="6">
        <v>6295</v>
      </c>
      <c r="I41">
        <f t="shared" si="2"/>
        <v>1.1306755162847149</v>
      </c>
      <c r="J41">
        <f t="shared" si="1"/>
        <v>1.1696079704494757</v>
      </c>
      <c r="K41">
        <f t="shared" si="0"/>
        <v>0.96671324482356313</v>
      </c>
    </row>
    <row r="42" spans="1:11" ht="15.5" x14ac:dyDescent="0.35">
      <c r="A42" s="13">
        <v>43875</v>
      </c>
      <c r="B42" s="4">
        <v>20</v>
      </c>
      <c r="C42" s="4">
        <v>27034</v>
      </c>
      <c r="D42" s="4">
        <v>5080</v>
      </c>
      <c r="E42" s="4">
        <v>5.32</v>
      </c>
      <c r="F42" s="6">
        <v>1523</v>
      </c>
      <c r="G42" s="6">
        <v>66887</v>
      </c>
      <c r="H42" s="6">
        <v>8058</v>
      </c>
      <c r="I42">
        <f t="shared" si="2"/>
        <v>1.1507575754510366</v>
      </c>
      <c r="J42">
        <f t="shared" si="1"/>
        <v>1.200705346584084</v>
      </c>
      <c r="K42">
        <f t="shared" si="0"/>
        <v>0.95840130863484119</v>
      </c>
    </row>
    <row r="43" spans="1:11" ht="15.5" x14ac:dyDescent="0.35">
      <c r="A43" s="13">
        <v>43876</v>
      </c>
      <c r="B43" s="4">
        <v>19</v>
      </c>
      <c r="C43" s="4">
        <v>14241</v>
      </c>
      <c r="D43" s="4">
        <v>3086</v>
      </c>
      <c r="E43" s="4">
        <v>4.6100000000000003</v>
      </c>
      <c r="F43" s="6">
        <v>1666</v>
      </c>
      <c r="G43" s="6">
        <v>69032</v>
      </c>
      <c r="H43" s="6">
        <v>9395</v>
      </c>
      <c r="I43">
        <f t="shared" si="2"/>
        <v>1.1583298953169348</v>
      </c>
      <c r="J43">
        <f t="shared" si="1"/>
        <v>1.2227719015366549</v>
      </c>
      <c r="K43">
        <f t="shared" si="0"/>
        <v>0.94729842406524389</v>
      </c>
    </row>
    <row r="44" spans="1:11" ht="15.5" x14ac:dyDescent="0.35">
      <c r="A44" s="13">
        <v>43877</v>
      </c>
      <c r="B44" s="4">
        <v>17</v>
      </c>
      <c r="C44" s="4">
        <v>14699</v>
      </c>
      <c r="D44" s="4">
        <v>3244</v>
      </c>
      <c r="E44" s="4">
        <v>4.53</v>
      </c>
      <c r="F44" s="6">
        <v>1770</v>
      </c>
      <c r="G44" s="6">
        <v>71226</v>
      </c>
      <c r="H44" s="6">
        <v>10865</v>
      </c>
      <c r="I44">
        <f t="shared" si="2"/>
        <v>1.0572674475810635</v>
      </c>
      <c r="J44">
        <f t="shared" si="1"/>
        <v>1.2008172709836684</v>
      </c>
      <c r="K44">
        <f t="shared" si="0"/>
        <v>0.88045656331623723</v>
      </c>
    </row>
    <row r="45" spans="1:11" ht="15.5" x14ac:dyDescent="0.35">
      <c r="A45" s="13">
        <v>43878</v>
      </c>
      <c r="B45" s="4">
        <v>17</v>
      </c>
      <c r="C45" s="4">
        <v>24688</v>
      </c>
      <c r="D45" s="4">
        <v>5027</v>
      </c>
      <c r="E45" s="4">
        <v>4.91</v>
      </c>
      <c r="F45" s="6">
        <v>1868</v>
      </c>
      <c r="G45" s="6">
        <v>73260</v>
      </c>
      <c r="H45" s="6">
        <v>12583</v>
      </c>
      <c r="I45">
        <f t="shared" si="2"/>
        <v>1.0308027871119074</v>
      </c>
      <c r="J45">
        <f t="shared" si="1"/>
        <v>1.1601702272899186</v>
      </c>
      <c r="K45">
        <f t="shared" si="0"/>
        <v>0.8884927081087014</v>
      </c>
    </row>
    <row r="46" spans="1:11" ht="15.5" x14ac:dyDescent="0.35">
      <c r="A46" s="13">
        <v>43879</v>
      </c>
      <c r="B46" s="4">
        <v>16</v>
      </c>
      <c r="C46" s="4">
        <v>28893</v>
      </c>
      <c r="D46" s="4">
        <v>5262</v>
      </c>
      <c r="E46" s="4">
        <v>5.49</v>
      </c>
      <c r="F46" s="6">
        <v>2007</v>
      </c>
      <c r="G46" s="6">
        <v>75138</v>
      </c>
      <c r="H46" s="6">
        <v>14352</v>
      </c>
      <c r="I46">
        <f t="shared" si="2"/>
        <v>1.0286580250182762</v>
      </c>
      <c r="J46">
        <f t="shared" si="1"/>
        <v>1.15172504081467</v>
      </c>
      <c r="K46">
        <f t="shared" si="0"/>
        <v>0.89314548921386427</v>
      </c>
    </row>
    <row r="47" spans="1:11" ht="15.5" x14ac:dyDescent="0.35">
      <c r="A47" s="13">
        <v>43880</v>
      </c>
      <c r="B47" s="4">
        <v>15</v>
      </c>
      <c r="C47" s="4">
        <v>24879</v>
      </c>
      <c r="D47" s="4">
        <v>5139</v>
      </c>
      <c r="E47" s="4">
        <v>4.84</v>
      </c>
      <c r="F47" s="6">
        <v>2122</v>
      </c>
      <c r="G47" s="6">
        <v>75641</v>
      </c>
      <c r="H47" s="6">
        <v>16121</v>
      </c>
      <c r="I47">
        <f t="shared" si="2"/>
        <v>1.0202953541053317</v>
      </c>
      <c r="J47">
        <f t="shared" si="1"/>
        <v>1.1406556665042678</v>
      </c>
      <c r="K47">
        <f t="shared" si="0"/>
        <v>0.89448146716545873</v>
      </c>
    </row>
    <row r="48" spans="1:11" ht="15.5" x14ac:dyDescent="0.35">
      <c r="A48" s="13">
        <v>43881</v>
      </c>
      <c r="B48" s="4">
        <v>16</v>
      </c>
      <c r="C48" s="4">
        <v>23508</v>
      </c>
      <c r="D48" s="4">
        <v>4635</v>
      </c>
      <c r="E48" s="4">
        <v>5.07</v>
      </c>
      <c r="F48" s="6">
        <v>2247</v>
      </c>
      <c r="G48" s="6">
        <v>76199</v>
      </c>
      <c r="H48" s="6">
        <v>18177</v>
      </c>
      <c r="I48">
        <f t="shared" si="2"/>
        <v>1.0132353421174392</v>
      </c>
      <c r="J48">
        <f t="shared" si="1"/>
        <v>1.1304600335951092</v>
      </c>
      <c r="K48">
        <f t="shared" si="0"/>
        <v>0.89630355077227286</v>
      </c>
    </row>
    <row r="49" spans="1:11" ht="15.5" x14ac:dyDescent="0.35">
      <c r="A49" s="13">
        <v>43882</v>
      </c>
      <c r="B49" s="4">
        <v>25</v>
      </c>
      <c r="C49" s="4">
        <v>25549</v>
      </c>
      <c r="D49" s="4">
        <v>4724</v>
      </c>
      <c r="E49" s="4">
        <v>5.41</v>
      </c>
      <c r="F49" s="6">
        <v>2251</v>
      </c>
      <c r="G49" s="6">
        <v>76843</v>
      </c>
      <c r="H49" s="6">
        <v>18890</v>
      </c>
      <c r="I49">
        <f t="shared" si="2"/>
        <v>1.007507618399978</v>
      </c>
      <c r="J49">
        <f t="shared" si="1"/>
        <v>1.0966729966373778</v>
      </c>
      <c r="K49">
        <f t="shared" si="0"/>
        <v>0.91869465327331035</v>
      </c>
    </row>
    <row r="50" spans="1:11" ht="15.5" x14ac:dyDescent="0.35">
      <c r="A50" s="13">
        <v>43883</v>
      </c>
      <c r="B50" s="4">
        <v>40</v>
      </c>
      <c r="C50" s="4">
        <v>15196</v>
      </c>
      <c r="D50" s="4">
        <v>3155</v>
      </c>
      <c r="E50" s="4">
        <v>4.82</v>
      </c>
      <c r="F50" s="6">
        <v>2458</v>
      </c>
      <c r="G50" s="6">
        <v>78599</v>
      </c>
      <c r="H50" s="6">
        <v>22886</v>
      </c>
      <c r="I50">
        <f t="shared" si="2"/>
        <v>1.0128934316158651</v>
      </c>
      <c r="J50">
        <f t="shared" si="1"/>
        <v>1.1261004683442359</v>
      </c>
      <c r="K50">
        <f t="shared" si="0"/>
        <v>0.89946986089542702</v>
      </c>
    </row>
    <row r="51" spans="1:11" ht="15.5" x14ac:dyDescent="0.35">
      <c r="A51" s="13">
        <v>43884</v>
      </c>
      <c r="B51" s="4">
        <v>57</v>
      </c>
      <c r="C51" s="4">
        <v>18472</v>
      </c>
      <c r="D51" s="4">
        <v>3506</v>
      </c>
      <c r="E51" s="4">
        <v>5.27</v>
      </c>
      <c r="F51" s="6">
        <v>2469</v>
      </c>
      <c r="G51" s="6">
        <v>78985</v>
      </c>
      <c r="H51" s="6">
        <v>23394</v>
      </c>
      <c r="I51">
        <f t="shared" si="2"/>
        <v>1.012071449050395</v>
      </c>
      <c r="J51">
        <f t="shared" si="1"/>
        <v>1.0909876228882633</v>
      </c>
      <c r="K51">
        <f t="shared" si="0"/>
        <v>0.92766538118100106</v>
      </c>
    </row>
    <row r="52" spans="1:11" ht="15.5" x14ac:dyDescent="0.35">
      <c r="A52" s="13">
        <v>43885</v>
      </c>
      <c r="B52" s="4">
        <v>65</v>
      </c>
      <c r="C52" s="4">
        <v>38643</v>
      </c>
      <c r="D52" s="4">
        <v>6085</v>
      </c>
      <c r="E52" s="4">
        <v>6.35</v>
      </c>
      <c r="F52" s="6">
        <v>2629</v>
      </c>
      <c r="G52" s="6">
        <v>79570</v>
      </c>
      <c r="H52" s="6">
        <v>25227</v>
      </c>
      <c r="I52">
        <f t="shared" si="2"/>
        <v>1.0117230874172249</v>
      </c>
      <c r="J52">
        <f t="shared" si="1"/>
        <v>1.1040302992966822</v>
      </c>
      <c r="K52">
        <f t="shared" si="0"/>
        <v>0.91639068969550819</v>
      </c>
    </row>
    <row r="53" spans="1:11" ht="15.5" x14ac:dyDescent="0.35">
      <c r="A53" s="13">
        <v>43886</v>
      </c>
      <c r="B53" s="4">
        <v>82</v>
      </c>
      <c r="C53" s="4">
        <v>46046</v>
      </c>
      <c r="D53" s="4">
        <v>6601</v>
      </c>
      <c r="E53" s="4">
        <v>6.98</v>
      </c>
      <c r="F53" s="6">
        <v>2708</v>
      </c>
      <c r="G53" s="6">
        <v>80415</v>
      </c>
      <c r="H53" s="6">
        <v>27905</v>
      </c>
      <c r="I53">
        <f t="shared" si="2"/>
        <v>1.0076456845944788</v>
      </c>
      <c r="J53">
        <f t="shared" si="1"/>
        <v>1.0689021676202521</v>
      </c>
      <c r="K53">
        <f t="shared" si="0"/>
        <v>0.94269215192803701</v>
      </c>
    </row>
    <row r="54" spans="1:11" ht="15.5" x14ac:dyDescent="0.35">
      <c r="A54" s="13">
        <v>43887</v>
      </c>
      <c r="B54" s="4">
        <v>94</v>
      </c>
      <c r="C54" s="4">
        <v>54784</v>
      </c>
      <c r="D54" s="4">
        <v>7287</v>
      </c>
      <c r="E54" s="4">
        <v>7.52</v>
      </c>
      <c r="F54" s="6">
        <v>2770</v>
      </c>
      <c r="G54" s="6">
        <v>81397</v>
      </c>
      <c r="H54" s="6">
        <v>30384</v>
      </c>
      <c r="I54">
        <f t="shared" si="2"/>
        <v>1.0100792339605358</v>
      </c>
      <c r="J54">
        <f t="shared" si="1"/>
        <v>1.0911155508354822</v>
      </c>
      <c r="K54">
        <f t="shared" si="0"/>
        <v>0.92573076535029153</v>
      </c>
    </row>
    <row r="55" spans="1:11" ht="15.5" x14ac:dyDescent="0.35">
      <c r="A55" s="13">
        <v>43888</v>
      </c>
      <c r="B55" s="4">
        <v>94</v>
      </c>
      <c r="C55" s="4">
        <v>63088</v>
      </c>
      <c r="D55" s="4">
        <v>8086</v>
      </c>
      <c r="E55" s="4">
        <v>7.8</v>
      </c>
      <c r="F55" s="6">
        <v>2814</v>
      </c>
      <c r="G55" s="6">
        <v>82756</v>
      </c>
      <c r="H55" s="6">
        <v>33277</v>
      </c>
      <c r="I55">
        <f t="shared" si="2"/>
        <v>1.0131757264412833</v>
      </c>
      <c r="J55">
        <f t="shared" si="1"/>
        <v>1.0967359383920414</v>
      </c>
      <c r="K55">
        <f t="shared" si="0"/>
        <v>0.92381009044595697</v>
      </c>
    </row>
    <row r="56" spans="1:11" ht="15.5" x14ac:dyDescent="0.35">
      <c r="A56" s="13">
        <v>43889</v>
      </c>
      <c r="B56" s="4">
        <v>96</v>
      </c>
      <c r="C56" s="4">
        <v>74155</v>
      </c>
      <c r="D56" s="4">
        <v>8529</v>
      </c>
      <c r="E56" s="4">
        <v>8.69</v>
      </c>
      <c r="F56" s="6">
        <v>2872</v>
      </c>
      <c r="G56" s="6">
        <v>84122</v>
      </c>
      <c r="H56" s="6">
        <v>36711</v>
      </c>
      <c r="I56">
        <f t="shared" si="2"/>
        <v>1.0151379850382158</v>
      </c>
      <c r="J56">
        <f t="shared" si="1"/>
        <v>1.0957487037070501</v>
      </c>
      <c r="K56">
        <f t="shared" si="0"/>
        <v>0.92643320644950933</v>
      </c>
    </row>
    <row r="57" spans="1:11" ht="15.5" x14ac:dyDescent="0.35">
      <c r="A57" s="13">
        <v>43890</v>
      </c>
      <c r="B57" s="4">
        <v>86</v>
      </c>
      <c r="C57" s="4">
        <v>39370</v>
      </c>
      <c r="D57" s="4">
        <v>5348</v>
      </c>
      <c r="E57" s="4">
        <v>7.36</v>
      </c>
      <c r="F57" s="6">
        <v>2941</v>
      </c>
      <c r="G57" s="6">
        <v>86013</v>
      </c>
      <c r="H57" s="6">
        <v>39782</v>
      </c>
      <c r="I57">
        <f t="shared" si="2"/>
        <v>1.0185605197926291</v>
      </c>
      <c r="J57">
        <f t="shared" si="1"/>
        <v>1.0940207953486929</v>
      </c>
      <c r="K57">
        <f t="shared" si="0"/>
        <v>0.9310248252346861</v>
      </c>
    </row>
    <row r="58" spans="1:11" ht="15.5" x14ac:dyDescent="0.35">
      <c r="A58" s="13">
        <v>43891</v>
      </c>
      <c r="B58" s="4">
        <v>82</v>
      </c>
      <c r="C58" s="4">
        <v>38857</v>
      </c>
      <c r="D58" s="4">
        <v>5408</v>
      </c>
      <c r="E58" s="4">
        <v>7.19</v>
      </c>
      <c r="F58" s="6">
        <v>2996</v>
      </c>
      <c r="G58" s="6">
        <v>88371</v>
      </c>
      <c r="H58" s="6">
        <v>42716</v>
      </c>
      <c r="I58">
        <f t="shared" si="2"/>
        <v>1.0221333576525349</v>
      </c>
      <c r="J58">
        <f t="shared" si="1"/>
        <v>1.0868665825129258</v>
      </c>
      <c r="K58">
        <f t="shared" si="0"/>
        <v>0.94044050493233278</v>
      </c>
    </row>
    <row r="59" spans="1:11" ht="15.5" x14ac:dyDescent="0.35">
      <c r="A59" s="13">
        <v>43892</v>
      </c>
      <c r="B59" s="4">
        <v>100</v>
      </c>
      <c r="C59" s="4">
        <v>80241</v>
      </c>
      <c r="D59" s="4">
        <v>9663</v>
      </c>
      <c r="E59" s="4">
        <v>8.3000000000000007</v>
      </c>
      <c r="F59" s="6">
        <v>3085</v>
      </c>
      <c r="G59" s="6">
        <v>90309</v>
      </c>
      <c r="H59" s="6">
        <v>45602</v>
      </c>
      <c r="I59">
        <f t="shared" si="2"/>
        <v>1.0239413293886084</v>
      </c>
      <c r="J59">
        <f t="shared" si="1"/>
        <v>1.0749892849526212</v>
      </c>
      <c r="K59">
        <f t="shared" si="0"/>
        <v>0.95251305638245243</v>
      </c>
    </row>
    <row r="60" spans="1:11" ht="15.5" x14ac:dyDescent="0.35">
      <c r="A60" s="13">
        <v>43893</v>
      </c>
      <c r="B60" s="5"/>
      <c r="C60" s="4">
        <v>85294</v>
      </c>
      <c r="D60" s="4">
        <v>9907</v>
      </c>
      <c r="E60" s="4">
        <v>8.61</v>
      </c>
      <c r="F60" s="6">
        <v>3160</v>
      </c>
      <c r="G60" s="6">
        <v>92843</v>
      </c>
      <c r="H60" s="6">
        <v>48229</v>
      </c>
      <c r="I60">
        <f t="shared" si="2"/>
        <v>1.025801316917202</v>
      </c>
      <c r="J60">
        <f t="shared" si="1"/>
        <v>1.0663071921548246</v>
      </c>
      <c r="K60">
        <f t="shared" si="0"/>
        <v>0.96201294004613513</v>
      </c>
    </row>
    <row r="61" spans="1:11" ht="15.75" customHeight="1" x14ac:dyDescent="0.35">
      <c r="A61" s="13">
        <v>43894</v>
      </c>
      <c r="F61" s="6">
        <v>3254</v>
      </c>
      <c r="G61" s="6">
        <v>95123</v>
      </c>
      <c r="H61" s="6">
        <v>51171</v>
      </c>
      <c r="I61">
        <f t="shared" si="2"/>
        <v>1.0248490255366609</v>
      </c>
      <c r="J61">
        <f t="shared" si="1"/>
        <v>1.0620567570380117</v>
      </c>
      <c r="K61">
        <f t="shared" si="0"/>
        <v>0.96496634360189926</v>
      </c>
    </row>
    <row r="62" spans="1:11" ht="15.75" customHeight="1" x14ac:dyDescent="0.35">
      <c r="A62" s="13">
        <v>43895</v>
      </c>
      <c r="F62" s="6">
        <v>3348</v>
      </c>
      <c r="G62" s="6">
        <v>97885</v>
      </c>
      <c r="H62" s="6">
        <v>53797</v>
      </c>
      <c r="I62">
        <f t="shared" si="2"/>
        <v>1.0272176318273527</v>
      </c>
      <c r="J62">
        <f t="shared" si="1"/>
        <v>1.056641964890221</v>
      </c>
      <c r="K62">
        <f t="shared" si="0"/>
        <v>0.97215297703425463</v>
      </c>
    </row>
    <row r="63" spans="1:11" ht="15.75" customHeight="1" x14ac:dyDescent="0.35">
      <c r="A63" s="13">
        <v>43896</v>
      </c>
      <c r="F63" s="6">
        <v>3460</v>
      </c>
      <c r="G63" s="6">
        <v>101779</v>
      </c>
      <c r="H63" s="6">
        <v>55866</v>
      </c>
      <c r="I63">
        <f t="shared" si="2"/>
        <v>1.0311250175608953</v>
      </c>
      <c r="J63">
        <f t="shared" si="1"/>
        <v>1.0502593886075073</v>
      </c>
      <c r="K63">
        <f t="shared" si="0"/>
        <v>0.98178129017062965</v>
      </c>
    </row>
    <row r="64" spans="1:11" ht="15.75" customHeight="1" x14ac:dyDescent="0.35">
      <c r="A64" s="13">
        <v>43897</v>
      </c>
      <c r="F64" s="6">
        <v>3558</v>
      </c>
      <c r="G64" s="6">
        <v>105835</v>
      </c>
      <c r="H64" s="6">
        <v>58359</v>
      </c>
      <c r="I64">
        <f t="shared" si="2"/>
        <v>1.0362228386810513</v>
      </c>
      <c r="J64">
        <f t="shared" si="1"/>
        <v>1.044800720193743</v>
      </c>
      <c r="K64">
        <f t="shared" si="0"/>
        <v>0.99178993529876092</v>
      </c>
    </row>
    <row r="65" spans="1:11" ht="15.75" customHeight="1" x14ac:dyDescent="0.35">
      <c r="A65" s="13">
        <v>43898</v>
      </c>
      <c r="F65" s="6">
        <v>3803</v>
      </c>
      <c r="G65" s="6">
        <v>109814</v>
      </c>
      <c r="H65" s="6">
        <v>60695</v>
      </c>
      <c r="I65">
        <f t="shared" si="2"/>
        <v>1.0390762280849637</v>
      </c>
      <c r="J65">
        <f t="shared" si="1"/>
        <v>1.0410373776976207</v>
      </c>
      <c r="K65">
        <f t="shared" si="0"/>
        <v>0.99811615831028633</v>
      </c>
    </row>
    <row r="66" spans="1:11" ht="15.75" customHeight="1" x14ac:dyDescent="0.35">
      <c r="A66" s="13">
        <v>43899</v>
      </c>
      <c r="F66" s="6">
        <v>3996</v>
      </c>
      <c r="G66" s="6">
        <v>113583</v>
      </c>
      <c r="H66" s="6">
        <v>62512</v>
      </c>
      <c r="I66">
        <f t="shared" si="2"/>
        <v>1.0372563264465813</v>
      </c>
      <c r="J66">
        <f t="shared" si="1"/>
        <v>1.0381964358442366</v>
      </c>
      <c r="K66">
        <f t="shared" si="0"/>
        <v>0.99909447830372211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A4C2F4"/>
    <outlinePr summaryBelow="0" summaryRight="0"/>
  </sheetPr>
  <dimension ref="A1:I107"/>
  <sheetViews>
    <sheetView workbookViewId="0"/>
  </sheetViews>
  <sheetFormatPr defaultColWidth="14.453125" defaultRowHeight="15.75" customHeight="1" x14ac:dyDescent="0.25"/>
  <cols>
    <col min="6" max="6" width="55.81640625" customWidth="1"/>
  </cols>
  <sheetData>
    <row r="1" spans="1:9" ht="15.75" customHeight="1" x14ac:dyDescent="0.3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8" t="s">
        <v>13</v>
      </c>
    </row>
    <row r="2" spans="1:9" ht="15.75" customHeight="1" x14ac:dyDescent="0.35">
      <c r="A2" s="9" t="s">
        <v>14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10">
        <v>100</v>
      </c>
      <c r="H2" s="11"/>
      <c r="I2" s="8" t="s">
        <v>20</v>
      </c>
    </row>
    <row r="3" spans="1:9" ht="15.75" customHeight="1" x14ac:dyDescent="0.35">
      <c r="A3" s="9" t="s">
        <v>14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21</v>
      </c>
      <c r="G3" s="10">
        <v>74</v>
      </c>
      <c r="H3" s="11"/>
      <c r="I3" s="8" t="s">
        <v>20</v>
      </c>
    </row>
    <row r="4" spans="1:9" ht="15.75" customHeight="1" x14ac:dyDescent="0.35">
      <c r="A4" s="9" t="s">
        <v>14</v>
      </c>
      <c r="B4" s="7" t="s">
        <v>15</v>
      </c>
      <c r="C4" s="7" t="s">
        <v>16</v>
      </c>
      <c r="D4" s="7" t="s">
        <v>17</v>
      </c>
      <c r="E4" s="7" t="s">
        <v>18</v>
      </c>
      <c r="F4" s="7" t="s">
        <v>22</v>
      </c>
      <c r="G4" s="10">
        <v>43</v>
      </c>
      <c r="H4" s="11"/>
      <c r="I4" s="8" t="s">
        <v>20</v>
      </c>
    </row>
    <row r="5" spans="1:9" ht="15.75" customHeight="1" x14ac:dyDescent="0.35">
      <c r="A5" s="9" t="s">
        <v>14</v>
      </c>
      <c r="B5" s="7" t="s">
        <v>15</v>
      </c>
      <c r="C5" s="7" t="s">
        <v>16</v>
      </c>
      <c r="D5" s="7" t="s">
        <v>17</v>
      </c>
      <c r="E5" s="7" t="s">
        <v>18</v>
      </c>
      <c r="F5" s="7" t="s">
        <v>23</v>
      </c>
      <c r="G5" s="10">
        <v>15</v>
      </c>
      <c r="H5" s="11"/>
      <c r="I5" s="8" t="s">
        <v>20</v>
      </c>
    </row>
    <row r="6" spans="1:9" ht="15.75" customHeight="1" x14ac:dyDescent="0.35">
      <c r="A6" s="9" t="s">
        <v>14</v>
      </c>
      <c r="B6" s="7" t="s">
        <v>15</v>
      </c>
      <c r="C6" s="7" t="s">
        <v>16</v>
      </c>
      <c r="D6" s="7" t="s">
        <v>17</v>
      </c>
      <c r="E6" s="7" t="s">
        <v>18</v>
      </c>
      <c r="F6" s="7" t="s">
        <v>24</v>
      </c>
      <c r="G6" s="10">
        <v>13</v>
      </c>
      <c r="H6" s="11"/>
      <c r="I6" s="8" t="s">
        <v>20</v>
      </c>
    </row>
    <row r="7" spans="1:9" ht="15.75" customHeight="1" x14ac:dyDescent="0.35">
      <c r="A7" s="9" t="s">
        <v>14</v>
      </c>
      <c r="B7" s="7" t="s">
        <v>15</v>
      </c>
      <c r="C7" s="7" t="s">
        <v>16</v>
      </c>
      <c r="D7" s="7" t="s">
        <v>17</v>
      </c>
      <c r="E7" s="7" t="s">
        <v>18</v>
      </c>
      <c r="F7" s="7" t="s">
        <v>25</v>
      </c>
      <c r="G7" s="10">
        <v>11</v>
      </c>
      <c r="H7" s="11"/>
      <c r="I7" s="8" t="s">
        <v>20</v>
      </c>
    </row>
    <row r="8" spans="1:9" ht="15.75" customHeight="1" x14ac:dyDescent="0.35">
      <c r="A8" s="9" t="s">
        <v>14</v>
      </c>
      <c r="B8" s="7" t="s">
        <v>15</v>
      </c>
      <c r="C8" s="7" t="s">
        <v>16</v>
      </c>
      <c r="D8" s="7" t="s">
        <v>17</v>
      </c>
      <c r="E8" s="7" t="s">
        <v>18</v>
      </c>
      <c r="F8" s="7" t="s">
        <v>26</v>
      </c>
      <c r="G8" s="10">
        <v>11</v>
      </c>
      <c r="H8" s="11"/>
      <c r="I8" s="8" t="s">
        <v>20</v>
      </c>
    </row>
    <row r="9" spans="1:9" ht="15.75" customHeight="1" x14ac:dyDescent="0.35">
      <c r="A9" s="9" t="s">
        <v>14</v>
      </c>
      <c r="B9" s="7" t="s">
        <v>15</v>
      </c>
      <c r="C9" s="7" t="s">
        <v>16</v>
      </c>
      <c r="D9" s="7" t="s">
        <v>17</v>
      </c>
      <c r="E9" s="7" t="s">
        <v>18</v>
      </c>
      <c r="F9" s="7" t="s">
        <v>27</v>
      </c>
      <c r="G9" s="10">
        <v>11</v>
      </c>
      <c r="H9" s="11"/>
      <c r="I9" s="8" t="s">
        <v>20</v>
      </c>
    </row>
    <row r="10" spans="1:9" ht="15.75" customHeight="1" x14ac:dyDescent="0.35">
      <c r="A10" s="9" t="s">
        <v>14</v>
      </c>
      <c r="B10" s="7" t="s">
        <v>15</v>
      </c>
      <c r="C10" s="7" t="s">
        <v>16</v>
      </c>
      <c r="D10" s="7" t="s">
        <v>17</v>
      </c>
      <c r="E10" s="7" t="s">
        <v>18</v>
      </c>
      <c r="F10" s="7" t="s">
        <v>28</v>
      </c>
      <c r="G10" s="10">
        <v>11</v>
      </c>
      <c r="H10" s="11"/>
      <c r="I10" s="8" t="s">
        <v>20</v>
      </c>
    </row>
    <row r="11" spans="1:9" ht="15.75" customHeight="1" x14ac:dyDescent="0.35">
      <c r="A11" s="9" t="s">
        <v>14</v>
      </c>
      <c r="B11" s="7" t="s">
        <v>15</v>
      </c>
      <c r="C11" s="7" t="s">
        <v>16</v>
      </c>
      <c r="D11" s="7" t="s">
        <v>17</v>
      </c>
      <c r="E11" s="7" t="s">
        <v>18</v>
      </c>
      <c r="F11" s="7" t="s">
        <v>29</v>
      </c>
      <c r="G11" s="10">
        <v>10</v>
      </c>
      <c r="H11" s="11"/>
      <c r="I11" s="8" t="s">
        <v>20</v>
      </c>
    </row>
    <row r="12" spans="1:9" ht="15.75" customHeight="1" x14ac:dyDescent="0.35">
      <c r="A12" s="9" t="s">
        <v>14</v>
      </c>
      <c r="B12" s="7" t="s">
        <v>15</v>
      </c>
      <c r="C12" s="7" t="s">
        <v>16</v>
      </c>
      <c r="D12" s="7" t="s">
        <v>17</v>
      </c>
      <c r="E12" s="7" t="s">
        <v>18</v>
      </c>
      <c r="F12" s="7" t="s">
        <v>30</v>
      </c>
      <c r="G12" s="10">
        <v>10</v>
      </c>
      <c r="H12" s="11"/>
      <c r="I12" s="8" t="s">
        <v>20</v>
      </c>
    </row>
    <row r="13" spans="1:9" ht="15.75" customHeight="1" x14ac:dyDescent="0.35">
      <c r="A13" s="9" t="s">
        <v>14</v>
      </c>
      <c r="B13" s="7" t="s">
        <v>15</v>
      </c>
      <c r="C13" s="7" t="s">
        <v>16</v>
      </c>
      <c r="D13" s="7" t="s">
        <v>17</v>
      </c>
      <c r="E13" s="7" t="s">
        <v>18</v>
      </c>
      <c r="F13" s="7" t="s">
        <v>31</v>
      </c>
      <c r="G13" s="10">
        <v>8</v>
      </c>
      <c r="H13" s="11"/>
      <c r="I13" s="8" t="s">
        <v>20</v>
      </c>
    </row>
    <row r="14" spans="1:9" ht="15.75" customHeight="1" x14ac:dyDescent="0.35">
      <c r="A14" s="9" t="s">
        <v>14</v>
      </c>
      <c r="B14" s="7" t="s">
        <v>15</v>
      </c>
      <c r="C14" s="7" t="s">
        <v>16</v>
      </c>
      <c r="D14" s="7" t="s">
        <v>17</v>
      </c>
      <c r="E14" s="7" t="s">
        <v>18</v>
      </c>
      <c r="F14" s="7" t="s">
        <v>32</v>
      </c>
      <c r="G14" s="10">
        <v>8</v>
      </c>
      <c r="H14" s="11"/>
      <c r="I14" s="8" t="s">
        <v>20</v>
      </c>
    </row>
    <row r="15" spans="1:9" ht="15.75" customHeight="1" x14ac:dyDescent="0.35">
      <c r="A15" s="9" t="s">
        <v>14</v>
      </c>
      <c r="B15" s="7" t="s">
        <v>15</v>
      </c>
      <c r="C15" s="7" t="s">
        <v>16</v>
      </c>
      <c r="D15" s="7" t="s">
        <v>17</v>
      </c>
      <c r="E15" s="7" t="s">
        <v>18</v>
      </c>
      <c r="F15" s="7" t="s">
        <v>33</v>
      </c>
      <c r="G15" s="10">
        <v>7</v>
      </c>
      <c r="H15" s="11"/>
      <c r="I15" s="8" t="s">
        <v>20</v>
      </c>
    </row>
    <row r="16" spans="1:9" ht="15.75" customHeight="1" x14ac:dyDescent="0.35">
      <c r="A16" s="9" t="s">
        <v>14</v>
      </c>
      <c r="B16" s="7" t="s">
        <v>15</v>
      </c>
      <c r="C16" s="7" t="s">
        <v>16</v>
      </c>
      <c r="D16" s="7" t="s">
        <v>17</v>
      </c>
      <c r="E16" s="7" t="s">
        <v>18</v>
      </c>
      <c r="F16" s="7" t="s">
        <v>24</v>
      </c>
      <c r="G16" s="11"/>
      <c r="H16" s="7" t="s">
        <v>34</v>
      </c>
      <c r="I16" s="8" t="s">
        <v>20</v>
      </c>
    </row>
    <row r="17" spans="1:9" ht="15.75" customHeight="1" x14ac:dyDescent="0.35">
      <c r="A17" s="9" t="s">
        <v>14</v>
      </c>
      <c r="B17" s="7" t="s">
        <v>15</v>
      </c>
      <c r="C17" s="7" t="s">
        <v>16</v>
      </c>
      <c r="D17" s="7" t="s">
        <v>17</v>
      </c>
      <c r="E17" s="7" t="s">
        <v>18</v>
      </c>
      <c r="F17" s="7" t="s">
        <v>26</v>
      </c>
      <c r="G17" s="11"/>
      <c r="H17" s="7" t="s">
        <v>34</v>
      </c>
      <c r="I17" s="8" t="s">
        <v>20</v>
      </c>
    </row>
    <row r="18" spans="1:9" ht="15.75" customHeight="1" x14ac:dyDescent="0.35">
      <c r="A18" s="9" t="s">
        <v>14</v>
      </c>
      <c r="B18" s="7" t="s">
        <v>15</v>
      </c>
      <c r="C18" s="7" t="s">
        <v>16</v>
      </c>
      <c r="D18" s="7" t="s">
        <v>17</v>
      </c>
      <c r="E18" s="7" t="s">
        <v>18</v>
      </c>
      <c r="F18" s="7" t="s">
        <v>27</v>
      </c>
      <c r="G18" s="11"/>
      <c r="H18" s="7" t="s">
        <v>34</v>
      </c>
      <c r="I18" s="8" t="s">
        <v>20</v>
      </c>
    </row>
    <row r="19" spans="1:9" ht="15.75" customHeight="1" x14ac:dyDescent="0.35">
      <c r="A19" s="9" t="s">
        <v>14</v>
      </c>
      <c r="B19" s="7" t="s">
        <v>15</v>
      </c>
      <c r="C19" s="7" t="s">
        <v>16</v>
      </c>
      <c r="D19" s="7" t="s">
        <v>17</v>
      </c>
      <c r="E19" s="7" t="s">
        <v>18</v>
      </c>
      <c r="F19" s="7" t="s">
        <v>29</v>
      </c>
      <c r="G19" s="11"/>
      <c r="H19" s="7" t="s">
        <v>34</v>
      </c>
      <c r="I19" s="8" t="s">
        <v>20</v>
      </c>
    </row>
    <row r="20" spans="1:9" ht="15.75" customHeight="1" x14ac:dyDescent="0.35">
      <c r="A20" s="9" t="s">
        <v>14</v>
      </c>
      <c r="B20" s="7" t="s">
        <v>15</v>
      </c>
      <c r="C20" s="7" t="s">
        <v>16</v>
      </c>
      <c r="D20" s="7" t="s">
        <v>17</v>
      </c>
      <c r="E20" s="7" t="s">
        <v>18</v>
      </c>
      <c r="F20" s="7" t="s">
        <v>30</v>
      </c>
      <c r="G20" s="11"/>
      <c r="H20" s="7" t="s">
        <v>34</v>
      </c>
      <c r="I20" s="8" t="s">
        <v>20</v>
      </c>
    </row>
    <row r="21" spans="1:9" ht="15.75" customHeight="1" x14ac:dyDescent="0.35">
      <c r="A21" s="9" t="s">
        <v>14</v>
      </c>
      <c r="B21" s="7" t="s">
        <v>15</v>
      </c>
      <c r="C21" s="7" t="s">
        <v>16</v>
      </c>
      <c r="D21" s="7" t="s">
        <v>17</v>
      </c>
      <c r="E21" s="7" t="s">
        <v>18</v>
      </c>
      <c r="F21" s="7" t="s">
        <v>31</v>
      </c>
      <c r="G21" s="11"/>
      <c r="H21" s="7" t="s">
        <v>34</v>
      </c>
      <c r="I21" s="8" t="s">
        <v>20</v>
      </c>
    </row>
    <row r="22" spans="1:9" ht="15.75" customHeight="1" x14ac:dyDescent="0.35">
      <c r="A22" s="9" t="s">
        <v>14</v>
      </c>
      <c r="B22" s="7" t="s">
        <v>15</v>
      </c>
      <c r="C22" s="7" t="s">
        <v>16</v>
      </c>
      <c r="D22" s="7" t="s">
        <v>17</v>
      </c>
      <c r="E22" s="7" t="s">
        <v>18</v>
      </c>
      <c r="F22" s="7" t="s">
        <v>32</v>
      </c>
      <c r="G22" s="11"/>
      <c r="H22" s="7" t="s">
        <v>34</v>
      </c>
      <c r="I22" s="8" t="s">
        <v>20</v>
      </c>
    </row>
    <row r="23" spans="1:9" ht="15.75" customHeight="1" x14ac:dyDescent="0.35">
      <c r="A23" s="9" t="s">
        <v>14</v>
      </c>
      <c r="B23" s="7" t="s">
        <v>15</v>
      </c>
      <c r="C23" s="7" t="s">
        <v>16</v>
      </c>
      <c r="D23" s="7" t="s">
        <v>17</v>
      </c>
      <c r="E23" s="7" t="s">
        <v>18</v>
      </c>
      <c r="F23" s="7" t="s">
        <v>33</v>
      </c>
      <c r="G23" s="11"/>
      <c r="H23" s="7" t="s">
        <v>34</v>
      </c>
      <c r="I23" s="8" t="s">
        <v>20</v>
      </c>
    </row>
    <row r="24" spans="1:9" ht="15.75" customHeight="1" x14ac:dyDescent="0.35">
      <c r="A24" s="9" t="s">
        <v>14</v>
      </c>
      <c r="B24" s="7" t="s">
        <v>15</v>
      </c>
      <c r="C24" s="7" t="s">
        <v>16</v>
      </c>
      <c r="D24" s="7" t="s">
        <v>17</v>
      </c>
      <c r="E24" s="7" t="s">
        <v>18</v>
      </c>
      <c r="F24" s="7" t="s">
        <v>35</v>
      </c>
      <c r="G24" s="11"/>
      <c r="H24" s="7" t="s">
        <v>34</v>
      </c>
      <c r="I24" s="8" t="s">
        <v>20</v>
      </c>
    </row>
    <row r="25" spans="1:9" ht="15.75" customHeight="1" x14ac:dyDescent="0.35">
      <c r="A25" s="9" t="s">
        <v>14</v>
      </c>
      <c r="B25" s="7" t="s">
        <v>15</v>
      </c>
      <c r="C25" s="7" t="s">
        <v>16</v>
      </c>
      <c r="D25" s="7" t="s">
        <v>17</v>
      </c>
      <c r="E25" s="7" t="s">
        <v>18</v>
      </c>
      <c r="F25" s="7" t="s">
        <v>36</v>
      </c>
      <c r="G25" s="11"/>
      <c r="H25" s="7" t="s">
        <v>34</v>
      </c>
      <c r="I25" s="8" t="s">
        <v>20</v>
      </c>
    </row>
    <row r="26" spans="1:9" ht="15.75" customHeight="1" x14ac:dyDescent="0.35">
      <c r="A26" s="9" t="s">
        <v>14</v>
      </c>
      <c r="B26" s="7" t="s">
        <v>15</v>
      </c>
      <c r="C26" s="7" t="s">
        <v>16</v>
      </c>
      <c r="D26" s="7" t="s">
        <v>17</v>
      </c>
      <c r="E26" s="7" t="s">
        <v>18</v>
      </c>
      <c r="F26" s="7" t="s">
        <v>37</v>
      </c>
      <c r="G26" s="11"/>
      <c r="H26" s="7" t="s">
        <v>34</v>
      </c>
      <c r="I26" s="8" t="s">
        <v>20</v>
      </c>
    </row>
    <row r="27" spans="1:9" ht="15.75" customHeight="1" x14ac:dyDescent="0.35">
      <c r="A27" s="9" t="s">
        <v>14</v>
      </c>
      <c r="B27" s="7" t="s">
        <v>15</v>
      </c>
      <c r="C27" s="7" t="s">
        <v>16</v>
      </c>
      <c r="D27" s="7" t="s">
        <v>17</v>
      </c>
      <c r="E27" s="7" t="s">
        <v>18</v>
      </c>
      <c r="F27" s="7" t="s">
        <v>38</v>
      </c>
      <c r="G27" s="11"/>
      <c r="H27" s="7" t="s">
        <v>34</v>
      </c>
      <c r="I27" s="8" t="s">
        <v>20</v>
      </c>
    </row>
    <row r="28" spans="1:9" ht="15.75" customHeight="1" x14ac:dyDescent="0.35">
      <c r="A28" s="9" t="s">
        <v>14</v>
      </c>
      <c r="B28" s="7" t="s">
        <v>15</v>
      </c>
      <c r="C28" s="7" t="s">
        <v>16</v>
      </c>
      <c r="D28" s="7" t="s">
        <v>17</v>
      </c>
      <c r="E28" s="7" t="s">
        <v>18</v>
      </c>
      <c r="F28" s="7" t="s">
        <v>39</v>
      </c>
      <c r="G28" s="11"/>
      <c r="H28" s="7" t="s">
        <v>34</v>
      </c>
      <c r="I28" s="8" t="s">
        <v>20</v>
      </c>
    </row>
    <row r="29" spans="1:9" ht="15.75" customHeight="1" x14ac:dyDescent="0.35">
      <c r="A29" s="9" t="s">
        <v>14</v>
      </c>
      <c r="B29" s="7" t="s">
        <v>15</v>
      </c>
      <c r="C29" s="7" t="s">
        <v>16</v>
      </c>
      <c r="D29" s="7" t="s">
        <v>17</v>
      </c>
      <c r="E29" s="7" t="s">
        <v>18</v>
      </c>
      <c r="F29" s="7" t="s">
        <v>40</v>
      </c>
      <c r="G29" s="11"/>
      <c r="H29" s="7" t="s">
        <v>34</v>
      </c>
      <c r="I29" s="8" t="s">
        <v>20</v>
      </c>
    </row>
    <row r="30" spans="1:9" ht="15.75" customHeight="1" x14ac:dyDescent="0.35">
      <c r="A30" s="9" t="s">
        <v>14</v>
      </c>
      <c r="B30" s="7" t="s">
        <v>15</v>
      </c>
      <c r="C30" s="7" t="s">
        <v>16</v>
      </c>
      <c r="D30" s="7" t="s">
        <v>17</v>
      </c>
      <c r="E30" s="7" t="s">
        <v>41</v>
      </c>
      <c r="F30" s="7" t="s">
        <v>42</v>
      </c>
      <c r="G30" s="10">
        <v>85</v>
      </c>
      <c r="H30" s="11"/>
      <c r="I30" s="8" t="s">
        <v>43</v>
      </c>
    </row>
    <row r="31" spans="1:9" ht="15.75" customHeight="1" x14ac:dyDescent="0.35">
      <c r="A31" s="9" t="s">
        <v>14</v>
      </c>
      <c r="B31" s="7" t="s">
        <v>15</v>
      </c>
      <c r="C31" s="7" t="s">
        <v>16</v>
      </c>
      <c r="D31" s="7" t="s">
        <v>17</v>
      </c>
      <c r="E31" s="7" t="s">
        <v>41</v>
      </c>
      <c r="F31" s="7" t="s">
        <v>44</v>
      </c>
      <c r="G31" s="10">
        <v>51</v>
      </c>
      <c r="H31" s="11"/>
      <c r="I31" s="8" t="s">
        <v>43</v>
      </c>
    </row>
    <row r="32" spans="1:9" ht="15.75" customHeight="1" x14ac:dyDescent="0.35">
      <c r="A32" s="9" t="s">
        <v>14</v>
      </c>
      <c r="B32" s="7" t="s">
        <v>15</v>
      </c>
      <c r="C32" s="7" t="s">
        <v>16</v>
      </c>
      <c r="D32" s="7" t="s">
        <v>17</v>
      </c>
      <c r="E32" s="7" t="s">
        <v>41</v>
      </c>
      <c r="F32" s="7" t="s">
        <v>45</v>
      </c>
      <c r="G32" s="10">
        <v>38</v>
      </c>
      <c r="H32" s="11"/>
      <c r="I32" s="8" t="s">
        <v>43</v>
      </c>
    </row>
    <row r="33" spans="1:9" ht="15.75" customHeight="1" x14ac:dyDescent="0.35">
      <c r="A33" s="9" t="s">
        <v>14</v>
      </c>
      <c r="B33" s="7" t="s">
        <v>15</v>
      </c>
      <c r="C33" s="7" t="s">
        <v>16</v>
      </c>
      <c r="D33" s="7" t="s">
        <v>17</v>
      </c>
      <c r="E33" s="7" t="s">
        <v>41</v>
      </c>
      <c r="F33" s="7" t="s">
        <v>46</v>
      </c>
      <c r="G33" s="10">
        <v>28</v>
      </c>
      <c r="H33" s="11"/>
      <c r="I33" s="8" t="s">
        <v>43</v>
      </c>
    </row>
    <row r="34" spans="1:9" ht="15.75" customHeight="1" x14ac:dyDescent="0.35">
      <c r="A34" s="9" t="s">
        <v>14</v>
      </c>
      <c r="B34" s="7" t="s">
        <v>15</v>
      </c>
      <c r="C34" s="7" t="s">
        <v>16</v>
      </c>
      <c r="D34" s="7" t="s">
        <v>17</v>
      </c>
      <c r="E34" s="7" t="s">
        <v>41</v>
      </c>
      <c r="F34" s="7" t="s">
        <v>47</v>
      </c>
      <c r="G34" s="10">
        <v>27</v>
      </c>
      <c r="H34" s="11"/>
      <c r="I34" s="8" t="s">
        <v>43</v>
      </c>
    </row>
    <row r="35" spans="1:9" ht="15.75" customHeight="1" x14ac:dyDescent="0.35">
      <c r="A35" s="9" t="s">
        <v>14</v>
      </c>
      <c r="B35" s="7" t="s">
        <v>15</v>
      </c>
      <c r="C35" s="7" t="s">
        <v>16</v>
      </c>
      <c r="D35" s="7" t="s">
        <v>17</v>
      </c>
      <c r="E35" s="7" t="s">
        <v>41</v>
      </c>
      <c r="F35" s="7" t="s">
        <v>48</v>
      </c>
      <c r="G35" s="10">
        <v>16</v>
      </c>
      <c r="H35" s="11"/>
      <c r="I35" s="8" t="s">
        <v>43</v>
      </c>
    </row>
    <row r="36" spans="1:9" ht="15.75" customHeight="1" x14ac:dyDescent="0.35">
      <c r="A36" s="9" t="s">
        <v>14</v>
      </c>
      <c r="B36" s="7" t="s">
        <v>15</v>
      </c>
      <c r="C36" s="7" t="s">
        <v>16</v>
      </c>
      <c r="D36" s="7" t="s">
        <v>17</v>
      </c>
      <c r="E36" s="7" t="s">
        <v>41</v>
      </c>
      <c r="F36" s="7" t="s">
        <v>49</v>
      </c>
      <c r="G36" s="10">
        <v>14</v>
      </c>
      <c r="H36" s="11"/>
      <c r="I36" s="8" t="s">
        <v>43</v>
      </c>
    </row>
    <row r="37" spans="1:9" ht="15.75" customHeight="1" x14ac:dyDescent="0.35">
      <c r="A37" s="9" t="s">
        <v>14</v>
      </c>
      <c r="B37" s="7" t="s">
        <v>15</v>
      </c>
      <c r="C37" s="7" t="s">
        <v>16</v>
      </c>
      <c r="D37" s="7" t="s">
        <v>17</v>
      </c>
      <c r="E37" s="7" t="s">
        <v>41</v>
      </c>
      <c r="F37" s="7" t="s">
        <v>50</v>
      </c>
      <c r="G37" s="10">
        <v>13</v>
      </c>
      <c r="H37" s="11"/>
      <c r="I37" s="8" t="s">
        <v>43</v>
      </c>
    </row>
    <row r="38" spans="1:9" ht="15.5" x14ac:dyDescent="0.35">
      <c r="A38" s="9" t="s">
        <v>14</v>
      </c>
      <c r="B38" s="7" t="s">
        <v>15</v>
      </c>
      <c r="C38" s="7" t="s">
        <v>16</v>
      </c>
      <c r="D38" s="7" t="s">
        <v>17</v>
      </c>
      <c r="E38" s="7" t="s">
        <v>41</v>
      </c>
      <c r="F38" s="7" t="s">
        <v>51</v>
      </c>
      <c r="G38" s="10">
        <v>11</v>
      </c>
      <c r="H38" s="11"/>
      <c r="I38" s="8" t="s">
        <v>43</v>
      </c>
    </row>
    <row r="39" spans="1:9" ht="15.5" x14ac:dyDescent="0.35">
      <c r="A39" s="9" t="s">
        <v>14</v>
      </c>
      <c r="B39" s="7" t="s">
        <v>15</v>
      </c>
      <c r="C39" s="7" t="s">
        <v>16</v>
      </c>
      <c r="D39" s="7" t="s">
        <v>17</v>
      </c>
      <c r="E39" s="7" t="s">
        <v>41</v>
      </c>
      <c r="F39" s="7" t="s">
        <v>52</v>
      </c>
      <c r="G39" s="10">
        <v>11</v>
      </c>
      <c r="H39" s="11"/>
      <c r="I39" s="8" t="s">
        <v>43</v>
      </c>
    </row>
    <row r="40" spans="1:9" ht="15.5" x14ac:dyDescent="0.35">
      <c r="A40" s="9" t="s">
        <v>14</v>
      </c>
      <c r="B40" s="7" t="s">
        <v>15</v>
      </c>
      <c r="C40" s="7" t="s">
        <v>16</v>
      </c>
      <c r="D40" s="7" t="s">
        <v>17</v>
      </c>
      <c r="E40" s="7" t="s">
        <v>41</v>
      </c>
      <c r="F40" s="7" t="s">
        <v>42</v>
      </c>
      <c r="G40" s="11"/>
      <c r="H40" s="7" t="s">
        <v>34</v>
      </c>
      <c r="I40" s="8" t="s">
        <v>43</v>
      </c>
    </row>
    <row r="41" spans="1:9" ht="15.5" x14ac:dyDescent="0.35">
      <c r="A41" s="9" t="s">
        <v>14</v>
      </c>
      <c r="B41" s="7" t="s">
        <v>15</v>
      </c>
      <c r="C41" s="7" t="s">
        <v>16</v>
      </c>
      <c r="D41" s="7" t="s">
        <v>17</v>
      </c>
      <c r="E41" s="7" t="s">
        <v>41</v>
      </c>
      <c r="F41" s="7" t="s">
        <v>44</v>
      </c>
      <c r="G41" s="11"/>
      <c r="H41" s="7" t="s">
        <v>34</v>
      </c>
      <c r="I41" s="8" t="s">
        <v>43</v>
      </c>
    </row>
    <row r="42" spans="1:9" ht="15.5" x14ac:dyDescent="0.35">
      <c r="A42" s="9" t="s">
        <v>14</v>
      </c>
      <c r="B42" s="7" t="s">
        <v>15</v>
      </c>
      <c r="C42" s="7" t="s">
        <v>16</v>
      </c>
      <c r="D42" s="7" t="s">
        <v>17</v>
      </c>
      <c r="E42" s="7" t="s">
        <v>41</v>
      </c>
      <c r="F42" s="7" t="s">
        <v>45</v>
      </c>
      <c r="G42" s="11"/>
      <c r="H42" s="7" t="s">
        <v>34</v>
      </c>
      <c r="I42" s="8" t="s">
        <v>43</v>
      </c>
    </row>
    <row r="43" spans="1:9" ht="15.5" x14ac:dyDescent="0.35">
      <c r="A43" s="9" t="s">
        <v>14</v>
      </c>
      <c r="B43" s="7" t="s">
        <v>15</v>
      </c>
      <c r="C43" s="7" t="s">
        <v>16</v>
      </c>
      <c r="D43" s="7" t="s">
        <v>17</v>
      </c>
      <c r="E43" s="7" t="s">
        <v>41</v>
      </c>
      <c r="F43" s="7" t="s">
        <v>46</v>
      </c>
      <c r="G43" s="11"/>
      <c r="H43" s="7" t="s">
        <v>34</v>
      </c>
      <c r="I43" s="8" t="s">
        <v>43</v>
      </c>
    </row>
    <row r="44" spans="1:9" ht="15.5" x14ac:dyDescent="0.35">
      <c r="A44" s="9" t="s">
        <v>14</v>
      </c>
      <c r="B44" s="7" t="s">
        <v>15</v>
      </c>
      <c r="C44" s="7" t="s">
        <v>16</v>
      </c>
      <c r="D44" s="7" t="s">
        <v>17</v>
      </c>
      <c r="E44" s="7" t="s">
        <v>41</v>
      </c>
      <c r="F44" s="7" t="s">
        <v>47</v>
      </c>
      <c r="G44" s="11"/>
      <c r="H44" s="7" t="s">
        <v>34</v>
      </c>
      <c r="I44" s="8" t="s">
        <v>43</v>
      </c>
    </row>
    <row r="45" spans="1:9" ht="15.5" x14ac:dyDescent="0.35">
      <c r="A45" s="9" t="s">
        <v>14</v>
      </c>
      <c r="B45" s="7" t="s">
        <v>15</v>
      </c>
      <c r="C45" s="7" t="s">
        <v>16</v>
      </c>
      <c r="D45" s="7" t="s">
        <v>17</v>
      </c>
      <c r="E45" s="7" t="s">
        <v>41</v>
      </c>
      <c r="F45" s="7" t="s">
        <v>48</v>
      </c>
      <c r="G45" s="11"/>
      <c r="H45" s="7" t="s">
        <v>34</v>
      </c>
      <c r="I45" s="8" t="s">
        <v>43</v>
      </c>
    </row>
    <row r="46" spans="1:9" ht="15.5" x14ac:dyDescent="0.35">
      <c r="A46" s="9" t="s">
        <v>14</v>
      </c>
      <c r="B46" s="7" t="s">
        <v>15</v>
      </c>
      <c r="C46" s="7" t="s">
        <v>16</v>
      </c>
      <c r="D46" s="7" t="s">
        <v>17</v>
      </c>
      <c r="E46" s="7" t="s">
        <v>41</v>
      </c>
      <c r="F46" s="7" t="s">
        <v>49</v>
      </c>
      <c r="G46" s="11"/>
      <c r="H46" s="7" t="s">
        <v>34</v>
      </c>
      <c r="I46" s="8" t="s">
        <v>43</v>
      </c>
    </row>
    <row r="47" spans="1:9" ht="15.5" x14ac:dyDescent="0.35">
      <c r="A47" s="9" t="s">
        <v>14</v>
      </c>
      <c r="B47" s="7" t="s">
        <v>15</v>
      </c>
      <c r="C47" s="7" t="s">
        <v>16</v>
      </c>
      <c r="D47" s="7" t="s">
        <v>17</v>
      </c>
      <c r="E47" s="7" t="s">
        <v>41</v>
      </c>
      <c r="F47" s="7" t="s">
        <v>50</v>
      </c>
      <c r="G47" s="11"/>
      <c r="H47" s="7" t="s">
        <v>34</v>
      </c>
      <c r="I47" s="8" t="s">
        <v>43</v>
      </c>
    </row>
    <row r="48" spans="1:9" ht="15.5" x14ac:dyDescent="0.35">
      <c r="A48" s="9" t="s">
        <v>14</v>
      </c>
      <c r="B48" s="7" t="s">
        <v>15</v>
      </c>
      <c r="C48" s="7" t="s">
        <v>16</v>
      </c>
      <c r="D48" s="7" t="s">
        <v>17</v>
      </c>
      <c r="E48" s="7" t="s">
        <v>41</v>
      </c>
      <c r="F48" s="7" t="s">
        <v>51</v>
      </c>
      <c r="G48" s="11"/>
      <c r="H48" s="7" t="s">
        <v>34</v>
      </c>
      <c r="I48" s="8" t="s">
        <v>43</v>
      </c>
    </row>
    <row r="49" spans="1:9" ht="15.5" x14ac:dyDescent="0.35">
      <c r="A49" s="9" t="s">
        <v>14</v>
      </c>
      <c r="B49" s="7" t="s">
        <v>15</v>
      </c>
      <c r="C49" s="7" t="s">
        <v>16</v>
      </c>
      <c r="D49" s="7" t="s">
        <v>17</v>
      </c>
      <c r="E49" s="7" t="s">
        <v>41</v>
      </c>
      <c r="F49" s="7" t="s">
        <v>52</v>
      </c>
      <c r="G49" s="11"/>
      <c r="H49" s="7" t="s">
        <v>34</v>
      </c>
      <c r="I49" s="8" t="s">
        <v>43</v>
      </c>
    </row>
    <row r="50" spans="1:9" ht="15.5" x14ac:dyDescent="0.35">
      <c r="A50" s="9" t="s">
        <v>14</v>
      </c>
      <c r="B50" s="7" t="s">
        <v>15</v>
      </c>
      <c r="C50" s="7" t="s">
        <v>16</v>
      </c>
      <c r="D50" s="7" t="s">
        <v>17</v>
      </c>
      <c r="E50" s="7" t="s">
        <v>53</v>
      </c>
      <c r="F50" s="7" t="s">
        <v>54</v>
      </c>
      <c r="G50" s="10">
        <v>100</v>
      </c>
      <c r="H50" s="11"/>
      <c r="I50" s="8" t="s">
        <v>43</v>
      </c>
    </row>
    <row r="51" spans="1:9" ht="15.5" x14ac:dyDescent="0.35">
      <c r="A51" s="9" t="s">
        <v>14</v>
      </c>
      <c r="B51" s="7" t="s">
        <v>15</v>
      </c>
      <c r="C51" s="7" t="s">
        <v>16</v>
      </c>
      <c r="D51" s="7" t="s">
        <v>17</v>
      </c>
      <c r="E51" s="7" t="s">
        <v>53</v>
      </c>
      <c r="F51" s="7" t="s">
        <v>55</v>
      </c>
      <c r="G51" s="10">
        <v>16</v>
      </c>
      <c r="H51" s="11"/>
      <c r="I51" s="8" t="s">
        <v>43</v>
      </c>
    </row>
    <row r="52" spans="1:9" ht="15.5" x14ac:dyDescent="0.35">
      <c r="A52" s="9" t="s">
        <v>14</v>
      </c>
      <c r="B52" s="7" t="s">
        <v>15</v>
      </c>
      <c r="C52" s="7" t="s">
        <v>16</v>
      </c>
      <c r="D52" s="7" t="s">
        <v>17</v>
      </c>
      <c r="E52" s="7" t="s">
        <v>53</v>
      </c>
      <c r="F52" s="7" t="s">
        <v>56</v>
      </c>
      <c r="G52" s="10">
        <v>11</v>
      </c>
      <c r="H52" s="11"/>
      <c r="I52" s="8" t="s">
        <v>43</v>
      </c>
    </row>
    <row r="53" spans="1:9" ht="15.5" x14ac:dyDescent="0.35">
      <c r="A53" s="9" t="s">
        <v>14</v>
      </c>
      <c r="B53" s="7" t="s">
        <v>15</v>
      </c>
      <c r="C53" s="7" t="s">
        <v>16</v>
      </c>
      <c r="D53" s="7" t="s">
        <v>17</v>
      </c>
      <c r="E53" s="7" t="s">
        <v>53</v>
      </c>
      <c r="F53" s="7" t="s">
        <v>57</v>
      </c>
      <c r="G53" s="10">
        <v>10</v>
      </c>
      <c r="H53" s="11"/>
      <c r="I53" s="8" t="s">
        <v>43</v>
      </c>
    </row>
    <row r="54" spans="1:9" ht="15.5" x14ac:dyDescent="0.35">
      <c r="A54" s="9" t="s">
        <v>14</v>
      </c>
      <c r="B54" s="7" t="s">
        <v>15</v>
      </c>
      <c r="C54" s="7" t="s">
        <v>16</v>
      </c>
      <c r="D54" s="7" t="s">
        <v>17</v>
      </c>
      <c r="E54" s="7" t="s">
        <v>53</v>
      </c>
      <c r="F54" s="7" t="s">
        <v>58</v>
      </c>
      <c r="G54" s="10">
        <v>9</v>
      </c>
      <c r="H54" s="11"/>
      <c r="I54" s="8" t="s">
        <v>43</v>
      </c>
    </row>
    <row r="55" spans="1:9" ht="15.5" x14ac:dyDescent="0.35">
      <c r="A55" s="9" t="s">
        <v>14</v>
      </c>
      <c r="B55" s="7" t="s">
        <v>15</v>
      </c>
      <c r="C55" s="7" t="s">
        <v>16</v>
      </c>
      <c r="D55" s="7" t="s">
        <v>17</v>
      </c>
      <c r="E55" s="7" t="s">
        <v>53</v>
      </c>
      <c r="F55" s="7" t="s">
        <v>59</v>
      </c>
      <c r="G55" s="10">
        <v>9</v>
      </c>
      <c r="H55" s="11"/>
      <c r="I55" s="8" t="s">
        <v>43</v>
      </c>
    </row>
    <row r="56" spans="1:9" ht="15.5" x14ac:dyDescent="0.35">
      <c r="A56" s="9" t="s">
        <v>14</v>
      </c>
      <c r="B56" s="7" t="s">
        <v>15</v>
      </c>
      <c r="C56" s="7" t="s">
        <v>16</v>
      </c>
      <c r="D56" s="7" t="s">
        <v>17</v>
      </c>
      <c r="E56" s="7" t="s">
        <v>53</v>
      </c>
      <c r="F56" s="7" t="s">
        <v>60</v>
      </c>
      <c r="G56" s="10">
        <v>9</v>
      </c>
      <c r="H56" s="11"/>
      <c r="I56" s="8" t="s">
        <v>43</v>
      </c>
    </row>
    <row r="57" spans="1:9" ht="15.5" x14ac:dyDescent="0.35">
      <c r="A57" s="9" t="s">
        <v>14</v>
      </c>
      <c r="B57" s="7" t="s">
        <v>15</v>
      </c>
      <c r="C57" s="7" t="s">
        <v>16</v>
      </c>
      <c r="D57" s="7" t="s">
        <v>17</v>
      </c>
      <c r="E57" s="7" t="s">
        <v>53</v>
      </c>
      <c r="F57" s="7" t="s">
        <v>61</v>
      </c>
      <c r="G57" s="10">
        <v>9</v>
      </c>
      <c r="H57" s="11"/>
      <c r="I57" s="8" t="s">
        <v>43</v>
      </c>
    </row>
    <row r="58" spans="1:9" ht="15.5" x14ac:dyDescent="0.35">
      <c r="A58" s="9" t="s">
        <v>14</v>
      </c>
      <c r="B58" s="7" t="s">
        <v>15</v>
      </c>
      <c r="C58" s="7" t="s">
        <v>16</v>
      </c>
      <c r="D58" s="7" t="s">
        <v>17</v>
      </c>
      <c r="E58" s="7" t="s">
        <v>53</v>
      </c>
      <c r="F58" s="7" t="s">
        <v>62</v>
      </c>
      <c r="G58" s="10">
        <v>7</v>
      </c>
      <c r="H58" s="11"/>
      <c r="I58" s="8" t="s">
        <v>43</v>
      </c>
    </row>
    <row r="59" spans="1:9" ht="15.5" x14ac:dyDescent="0.35">
      <c r="A59" s="9" t="s">
        <v>14</v>
      </c>
      <c r="B59" s="7" t="s">
        <v>15</v>
      </c>
      <c r="C59" s="7" t="s">
        <v>16</v>
      </c>
      <c r="D59" s="7" t="s">
        <v>17</v>
      </c>
      <c r="E59" s="7" t="s">
        <v>53</v>
      </c>
      <c r="F59" s="7" t="s">
        <v>54</v>
      </c>
      <c r="G59" s="11"/>
      <c r="H59" s="7" t="s">
        <v>34</v>
      </c>
      <c r="I59" s="8" t="s">
        <v>43</v>
      </c>
    </row>
    <row r="60" spans="1:9" ht="15.5" x14ac:dyDescent="0.35">
      <c r="A60" s="9" t="s">
        <v>14</v>
      </c>
      <c r="B60" s="7" t="s">
        <v>15</v>
      </c>
      <c r="C60" s="7" t="s">
        <v>16</v>
      </c>
      <c r="D60" s="7" t="s">
        <v>17</v>
      </c>
      <c r="E60" s="7" t="s">
        <v>53</v>
      </c>
      <c r="F60" s="7" t="s">
        <v>55</v>
      </c>
      <c r="G60" s="11"/>
      <c r="H60" s="7" t="s">
        <v>34</v>
      </c>
      <c r="I60" s="8" t="s">
        <v>43</v>
      </c>
    </row>
    <row r="61" spans="1:9" ht="15.5" x14ac:dyDescent="0.35">
      <c r="A61" s="9" t="s">
        <v>14</v>
      </c>
      <c r="B61" s="7" t="s">
        <v>15</v>
      </c>
      <c r="C61" s="7" t="s">
        <v>16</v>
      </c>
      <c r="D61" s="7" t="s">
        <v>17</v>
      </c>
      <c r="E61" s="7" t="s">
        <v>53</v>
      </c>
      <c r="F61" s="7" t="s">
        <v>56</v>
      </c>
      <c r="G61" s="11"/>
      <c r="H61" s="7" t="s">
        <v>34</v>
      </c>
      <c r="I61" s="8" t="s">
        <v>43</v>
      </c>
    </row>
    <row r="62" spans="1:9" ht="15.5" x14ac:dyDescent="0.35">
      <c r="A62" s="9" t="s">
        <v>14</v>
      </c>
      <c r="B62" s="7" t="s">
        <v>15</v>
      </c>
      <c r="C62" s="7" t="s">
        <v>16</v>
      </c>
      <c r="D62" s="7" t="s">
        <v>17</v>
      </c>
      <c r="E62" s="7" t="s">
        <v>53</v>
      </c>
      <c r="F62" s="7" t="s">
        <v>57</v>
      </c>
      <c r="G62" s="11"/>
      <c r="H62" s="7" t="s">
        <v>34</v>
      </c>
      <c r="I62" s="8" t="s">
        <v>43</v>
      </c>
    </row>
    <row r="63" spans="1:9" ht="15.5" x14ac:dyDescent="0.35">
      <c r="A63" s="9" t="s">
        <v>14</v>
      </c>
      <c r="B63" s="7" t="s">
        <v>15</v>
      </c>
      <c r="C63" s="7" t="s">
        <v>16</v>
      </c>
      <c r="D63" s="7" t="s">
        <v>17</v>
      </c>
      <c r="E63" s="7" t="s">
        <v>53</v>
      </c>
      <c r="F63" s="7" t="s">
        <v>58</v>
      </c>
      <c r="G63" s="11"/>
      <c r="H63" s="7" t="s">
        <v>34</v>
      </c>
      <c r="I63" s="8" t="s">
        <v>43</v>
      </c>
    </row>
    <row r="64" spans="1:9" ht="15.5" x14ac:dyDescent="0.35">
      <c r="A64" s="9" t="s">
        <v>14</v>
      </c>
      <c r="B64" s="7" t="s">
        <v>15</v>
      </c>
      <c r="C64" s="7" t="s">
        <v>16</v>
      </c>
      <c r="D64" s="7" t="s">
        <v>17</v>
      </c>
      <c r="E64" s="7" t="s">
        <v>53</v>
      </c>
      <c r="F64" s="7" t="s">
        <v>59</v>
      </c>
      <c r="G64" s="11"/>
      <c r="H64" s="7" t="s">
        <v>34</v>
      </c>
      <c r="I64" s="8" t="s">
        <v>43</v>
      </c>
    </row>
    <row r="65" spans="1:9" ht="15.5" x14ac:dyDescent="0.35">
      <c r="A65" s="9" t="s">
        <v>14</v>
      </c>
      <c r="B65" s="7" t="s">
        <v>15</v>
      </c>
      <c r="C65" s="7" t="s">
        <v>16</v>
      </c>
      <c r="D65" s="7" t="s">
        <v>17</v>
      </c>
      <c r="E65" s="7" t="s">
        <v>53</v>
      </c>
      <c r="F65" s="7" t="s">
        <v>60</v>
      </c>
      <c r="G65" s="11"/>
      <c r="H65" s="7" t="s">
        <v>34</v>
      </c>
      <c r="I65" s="8" t="s">
        <v>43</v>
      </c>
    </row>
    <row r="66" spans="1:9" ht="15.5" x14ac:dyDescent="0.35">
      <c r="A66" s="9" t="s">
        <v>14</v>
      </c>
      <c r="B66" s="7" t="s">
        <v>15</v>
      </c>
      <c r="C66" s="7" t="s">
        <v>16</v>
      </c>
      <c r="D66" s="7" t="s">
        <v>17</v>
      </c>
      <c r="E66" s="7" t="s">
        <v>53</v>
      </c>
      <c r="F66" s="7" t="s">
        <v>61</v>
      </c>
      <c r="G66" s="11"/>
      <c r="H66" s="7" t="s">
        <v>34</v>
      </c>
      <c r="I66" s="8" t="s">
        <v>43</v>
      </c>
    </row>
    <row r="67" spans="1:9" ht="15.5" x14ac:dyDescent="0.35">
      <c r="A67" s="9" t="s">
        <v>14</v>
      </c>
      <c r="B67" s="7" t="s">
        <v>15</v>
      </c>
      <c r="C67" s="7" t="s">
        <v>16</v>
      </c>
      <c r="D67" s="7" t="s">
        <v>17</v>
      </c>
      <c r="E67" s="7" t="s">
        <v>53</v>
      </c>
      <c r="F67" s="7" t="s">
        <v>62</v>
      </c>
      <c r="G67" s="11"/>
      <c r="H67" s="7" t="s">
        <v>34</v>
      </c>
      <c r="I67" s="8" t="s">
        <v>43</v>
      </c>
    </row>
    <row r="68" spans="1:9" ht="15.5" x14ac:dyDescent="0.35">
      <c r="A68" s="9" t="s">
        <v>14</v>
      </c>
      <c r="B68" s="7" t="s">
        <v>15</v>
      </c>
      <c r="C68" s="7" t="s">
        <v>16</v>
      </c>
      <c r="D68" s="7" t="s">
        <v>17</v>
      </c>
      <c r="E68" s="7" t="s">
        <v>53</v>
      </c>
      <c r="F68" s="7" t="s">
        <v>63</v>
      </c>
      <c r="G68" s="11"/>
      <c r="H68" s="7" t="s">
        <v>34</v>
      </c>
      <c r="I68" s="8" t="s">
        <v>43</v>
      </c>
    </row>
    <row r="69" spans="1:9" ht="15.5" x14ac:dyDescent="0.35">
      <c r="A69" s="9" t="s">
        <v>14</v>
      </c>
      <c r="B69" s="7" t="s">
        <v>15</v>
      </c>
      <c r="C69" s="7" t="s">
        <v>16</v>
      </c>
      <c r="D69" s="7" t="s">
        <v>17</v>
      </c>
      <c r="E69" s="7" t="s">
        <v>64</v>
      </c>
      <c r="F69" s="7" t="s">
        <v>65</v>
      </c>
      <c r="G69" s="10">
        <v>100</v>
      </c>
      <c r="H69" s="11"/>
      <c r="I69" s="8" t="s">
        <v>43</v>
      </c>
    </row>
    <row r="70" spans="1:9" ht="15.5" x14ac:dyDescent="0.35">
      <c r="A70" s="9" t="s">
        <v>14</v>
      </c>
      <c r="B70" s="7" t="s">
        <v>15</v>
      </c>
      <c r="C70" s="7" t="s">
        <v>16</v>
      </c>
      <c r="D70" s="7" t="s">
        <v>17</v>
      </c>
      <c r="E70" s="7" t="s">
        <v>64</v>
      </c>
      <c r="F70" s="7" t="s">
        <v>66</v>
      </c>
      <c r="G70" s="10">
        <v>76</v>
      </c>
      <c r="H70" s="11"/>
      <c r="I70" s="8" t="s">
        <v>43</v>
      </c>
    </row>
    <row r="71" spans="1:9" ht="15.5" x14ac:dyDescent="0.35">
      <c r="A71" s="9" t="s">
        <v>14</v>
      </c>
      <c r="B71" s="7" t="s">
        <v>15</v>
      </c>
      <c r="C71" s="7" t="s">
        <v>16</v>
      </c>
      <c r="D71" s="7" t="s">
        <v>17</v>
      </c>
      <c r="E71" s="7" t="s">
        <v>64</v>
      </c>
      <c r="F71" s="7" t="s">
        <v>67</v>
      </c>
      <c r="G71" s="10">
        <v>73</v>
      </c>
      <c r="H71" s="11"/>
      <c r="I71" s="8" t="s">
        <v>43</v>
      </c>
    </row>
    <row r="72" spans="1:9" ht="15.5" x14ac:dyDescent="0.35">
      <c r="A72" s="9" t="s">
        <v>14</v>
      </c>
      <c r="B72" s="7" t="s">
        <v>15</v>
      </c>
      <c r="C72" s="7" t="s">
        <v>16</v>
      </c>
      <c r="D72" s="7" t="s">
        <v>17</v>
      </c>
      <c r="E72" s="7" t="s">
        <v>64</v>
      </c>
      <c r="F72" s="7" t="s">
        <v>68</v>
      </c>
      <c r="G72" s="10">
        <v>67</v>
      </c>
      <c r="H72" s="11"/>
      <c r="I72" s="8" t="s">
        <v>43</v>
      </c>
    </row>
    <row r="73" spans="1:9" ht="15.5" x14ac:dyDescent="0.35">
      <c r="A73" s="9" t="s">
        <v>14</v>
      </c>
      <c r="B73" s="7" t="s">
        <v>15</v>
      </c>
      <c r="C73" s="7" t="s">
        <v>16</v>
      </c>
      <c r="D73" s="7" t="s">
        <v>17</v>
      </c>
      <c r="E73" s="7" t="s">
        <v>64</v>
      </c>
      <c r="F73" s="7" t="s">
        <v>69</v>
      </c>
      <c r="G73" s="10">
        <v>65</v>
      </c>
      <c r="H73" s="11"/>
      <c r="I73" s="8" t="s">
        <v>43</v>
      </c>
    </row>
    <row r="74" spans="1:9" ht="15.5" x14ac:dyDescent="0.35">
      <c r="A74" s="9" t="s">
        <v>14</v>
      </c>
      <c r="B74" s="7" t="s">
        <v>15</v>
      </c>
      <c r="C74" s="7" t="s">
        <v>16</v>
      </c>
      <c r="D74" s="7" t="s">
        <v>17</v>
      </c>
      <c r="E74" s="7" t="s">
        <v>64</v>
      </c>
      <c r="F74" s="7" t="s">
        <v>70</v>
      </c>
      <c r="G74" s="10">
        <v>60</v>
      </c>
      <c r="H74" s="11"/>
      <c r="I74" s="8" t="s">
        <v>43</v>
      </c>
    </row>
    <row r="75" spans="1:9" ht="15.5" x14ac:dyDescent="0.35">
      <c r="A75" s="9" t="s">
        <v>14</v>
      </c>
      <c r="B75" s="7" t="s">
        <v>15</v>
      </c>
      <c r="C75" s="7" t="s">
        <v>16</v>
      </c>
      <c r="D75" s="7" t="s">
        <v>17</v>
      </c>
      <c r="E75" s="7" t="s">
        <v>64</v>
      </c>
      <c r="F75" s="7" t="s">
        <v>71</v>
      </c>
      <c r="G75" s="10">
        <v>53</v>
      </c>
      <c r="H75" s="11"/>
      <c r="I75" s="8" t="s">
        <v>43</v>
      </c>
    </row>
    <row r="76" spans="1:9" ht="15.5" x14ac:dyDescent="0.35">
      <c r="A76" s="9" t="s">
        <v>14</v>
      </c>
      <c r="B76" s="7" t="s">
        <v>15</v>
      </c>
      <c r="C76" s="7" t="s">
        <v>16</v>
      </c>
      <c r="D76" s="7" t="s">
        <v>17</v>
      </c>
      <c r="E76" s="7" t="s">
        <v>64</v>
      </c>
      <c r="F76" s="7" t="s">
        <v>72</v>
      </c>
      <c r="G76" s="10">
        <v>50</v>
      </c>
      <c r="H76" s="11"/>
      <c r="I76" s="8" t="s">
        <v>43</v>
      </c>
    </row>
    <row r="77" spans="1:9" ht="15.5" x14ac:dyDescent="0.35">
      <c r="A77" s="9" t="s">
        <v>14</v>
      </c>
      <c r="B77" s="7" t="s">
        <v>15</v>
      </c>
      <c r="C77" s="7" t="s">
        <v>16</v>
      </c>
      <c r="D77" s="7" t="s">
        <v>17</v>
      </c>
      <c r="E77" s="7" t="s">
        <v>64</v>
      </c>
      <c r="F77" s="7" t="s">
        <v>73</v>
      </c>
      <c r="G77" s="10">
        <v>47</v>
      </c>
      <c r="H77" s="11"/>
      <c r="I77" s="8" t="s">
        <v>43</v>
      </c>
    </row>
    <row r="78" spans="1:9" ht="15.5" x14ac:dyDescent="0.35">
      <c r="A78" s="9" t="s">
        <v>14</v>
      </c>
      <c r="B78" s="7" t="s">
        <v>15</v>
      </c>
      <c r="C78" s="7" t="s">
        <v>16</v>
      </c>
      <c r="D78" s="7" t="s">
        <v>17</v>
      </c>
      <c r="E78" s="7" t="s">
        <v>64</v>
      </c>
      <c r="F78" s="7" t="s">
        <v>74</v>
      </c>
      <c r="G78" s="10">
        <v>44</v>
      </c>
      <c r="H78" s="11"/>
      <c r="I78" s="8" t="s">
        <v>43</v>
      </c>
    </row>
    <row r="79" spans="1:9" ht="15.5" x14ac:dyDescent="0.35">
      <c r="A79" s="9" t="s">
        <v>14</v>
      </c>
      <c r="B79" s="7" t="s">
        <v>15</v>
      </c>
      <c r="C79" s="7" t="s">
        <v>16</v>
      </c>
      <c r="D79" s="7" t="s">
        <v>17</v>
      </c>
      <c r="E79" s="7" t="s">
        <v>64</v>
      </c>
      <c r="F79" s="7" t="s">
        <v>75</v>
      </c>
      <c r="G79" s="10">
        <v>42</v>
      </c>
      <c r="H79" s="11"/>
      <c r="I79" s="8" t="s">
        <v>43</v>
      </c>
    </row>
    <row r="80" spans="1:9" ht="15.5" x14ac:dyDescent="0.35">
      <c r="A80" s="9" t="s">
        <v>14</v>
      </c>
      <c r="B80" s="7" t="s">
        <v>15</v>
      </c>
      <c r="C80" s="7" t="s">
        <v>16</v>
      </c>
      <c r="D80" s="7" t="s">
        <v>17</v>
      </c>
      <c r="E80" s="7" t="s">
        <v>64</v>
      </c>
      <c r="F80" s="7" t="s">
        <v>76</v>
      </c>
      <c r="G80" s="10">
        <v>41</v>
      </c>
      <c r="H80" s="11"/>
      <c r="I80" s="8" t="s">
        <v>43</v>
      </c>
    </row>
    <row r="81" spans="1:9" ht="15.5" x14ac:dyDescent="0.35">
      <c r="A81" s="9" t="s">
        <v>14</v>
      </c>
      <c r="B81" s="7" t="s">
        <v>15</v>
      </c>
      <c r="C81" s="7" t="s">
        <v>16</v>
      </c>
      <c r="D81" s="7" t="s">
        <v>17</v>
      </c>
      <c r="E81" s="7" t="s">
        <v>64</v>
      </c>
      <c r="F81" s="7" t="s">
        <v>77</v>
      </c>
      <c r="G81" s="10">
        <v>41</v>
      </c>
      <c r="H81" s="11"/>
      <c r="I81" s="8" t="s">
        <v>43</v>
      </c>
    </row>
    <row r="82" spans="1:9" ht="15.5" x14ac:dyDescent="0.35">
      <c r="A82" s="9" t="s">
        <v>14</v>
      </c>
      <c r="B82" s="7" t="s">
        <v>15</v>
      </c>
      <c r="C82" s="7" t="s">
        <v>16</v>
      </c>
      <c r="D82" s="7" t="s">
        <v>17</v>
      </c>
      <c r="E82" s="7" t="s">
        <v>64</v>
      </c>
      <c r="F82" s="7" t="s">
        <v>78</v>
      </c>
      <c r="G82" s="10">
        <v>36</v>
      </c>
      <c r="H82" s="11"/>
      <c r="I82" s="8" t="s">
        <v>43</v>
      </c>
    </row>
    <row r="83" spans="1:9" ht="15.5" x14ac:dyDescent="0.35">
      <c r="A83" s="9" t="s">
        <v>14</v>
      </c>
      <c r="B83" s="7" t="s">
        <v>15</v>
      </c>
      <c r="C83" s="7" t="s">
        <v>16</v>
      </c>
      <c r="D83" s="7" t="s">
        <v>17</v>
      </c>
      <c r="E83" s="7" t="s">
        <v>64</v>
      </c>
      <c r="F83" s="7" t="s">
        <v>79</v>
      </c>
      <c r="G83" s="10">
        <v>30</v>
      </c>
      <c r="H83" s="11"/>
      <c r="I83" s="8" t="s">
        <v>43</v>
      </c>
    </row>
    <row r="84" spans="1:9" ht="15.5" x14ac:dyDescent="0.35">
      <c r="A84" s="9" t="s">
        <v>14</v>
      </c>
      <c r="B84" s="7" t="s">
        <v>15</v>
      </c>
      <c r="C84" s="7" t="s">
        <v>16</v>
      </c>
      <c r="D84" s="7" t="s">
        <v>17</v>
      </c>
      <c r="E84" s="7" t="s">
        <v>64</v>
      </c>
      <c r="F84" s="7" t="s">
        <v>65</v>
      </c>
      <c r="G84" s="11"/>
      <c r="H84" s="7" t="s">
        <v>34</v>
      </c>
      <c r="I84" s="8" t="s">
        <v>43</v>
      </c>
    </row>
    <row r="85" spans="1:9" ht="15.5" x14ac:dyDescent="0.35">
      <c r="A85" s="9" t="s">
        <v>14</v>
      </c>
      <c r="B85" s="7" t="s">
        <v>15</v>
      </c>
      <c r="C85" s="7" t="s">
        <v>16</v>
      </c>
      <c r="D85" s="7" t="s">
        <v>17</v>
      </c>
      <c r="E85" s="7" t="s">
        <v>64</v>
      </c>
      <c r="F85" s="7" t="s">
        <v>66</v>
      </c>
      <c r="G85" s="11"/>
      <c r="H85" s="7" t="s">
        <v>34</v>
      </c>
      <c r="I85" s="8" t="s">
        <v>43</v>
      </c>
    </row>
    <row r="86" spans="1:9" ht="15.5" x14ac:dyDescent="0.35">
      <c r="A86" s="9" t="s">
        <v>14</v>
      </c>
      <c r="B86" s="7" t="s">
        <v>15</v>
      </c>
      <c r="C86" s="7" t="s">
        <v>16</v>
      </c>
      <c r="D86" s="7" t="s">
        <v>17</v>
      </c>
      <c r="E86" s="7" t="s">
        <v>64</v>
      </c>
      <c r="F86" s="7" t="s">
        <v>67</v>
      </c>
      <c r="G86" s="11"/>
      <c r="H86" s="7" t="s">
        <v>34</v>
      </c>
      <c r="I86" s="8" t="s">
        <v>43</v>
      </c>
    </row>
    <row r="87" spans="1:9" ht="15.5" x14ac:dyDescent="0.35">
      <c r="A87" s="9" t="s">
        <v>14</v>
      </c>
      <c r="B87" s="7" t="s">
        <v>15</v>
      </c>
      <c r="C87" s="7" t="s">
        <v>16</v>
      </c>
      <c r="D87" s="7" t="s">
        <v>17</v>
      </c>
      <c r="E87" s="7" t="s">
        <v>64</v>
      </c>
      <c r="F87" s="7" t="s">
        <v>68</v>
      </c>
      <c r="G87" s="11"/>
      <c r="H87" s="7" t="s">
        <v>34</v>
      </c>
      <c r="I87" s="8" t="s">
        <v>43</v>
      </c>
    </row>
    <row r="88" spans="1:9" ht="15.5" x14ac:dyDescent="0.35">
      <c r="A88" s="9" t="s">
        <v>14</v>
      </c>
      <c r="B88" s="7" t="s">
        <v>15</v>
      </c>
      <c r="C88" s="7" t="s">
        <v>16</v>
      </c>
      <c r="D88" s="7" t="s">
        <v>17</v>
      </c>
      <c r="E88" s="7" t="s">
        <v>64</v>
      </c>
      <c r="F88" s="7" t="s">
        <v>69</v>
      </c>
      <c r="G88" s="11"/>
      <c r="H88" s="7" t="s">
        <v>34</v>
      </c>
      <c r="I88" s="8" t="s">
        <v>43</v>
      </c>
    </row>
    <row r="89" spans="1:9" ht="15.5" x14ac:dyDescent="0.35">
      <c r="A89" s="9" t="s">
        <v>14</v>
      </c>
      <c r="B89" s="7" t="s">
        <v>15</v>
      </c>
      <c r="C89" s="7" t="s">
        <v>16</v>
      </c>
      <c r="D89" s="7" t="s">
        <v>17</v>
      </c>
      <c r="E89" s="7" t="s">
        <v>64</v>
      </c>
      <c r="F89" s="7" t="s">
        <v>70</v>
      </c>
      <c r="G89" s="11"/>
      <c r="H89" s="7" t="s">
        <v>34</v>
      </c>
      <c r="I89" s="8" t="s">
        <v>43</v>
      </c>
    </row>
    <row r="90" spans="1:9" ht="15.5" x14ac:dyDescent="0.35">
      <c r="A90" s="9" t="s">
        <v>14</v>
      </c>
      <c r="B90" s="7" t="s">
        <v>15</v>
      </c>
      <c r="C90" s="7" t="s">
        <v>16</v>
      </c>
      <c r="D90" s="7" t="s">
        <v>17</v>
      </c>
      <c r="E90" s="7" t="s">
        <v>64</v>
      </c>
      <c r="F90" s="7" t="s">
        <v>71</v>
      </c>
      <c r="G90" s="11"/>
      <c r="H90" s="7" t="s">
        <v>34</v>
      </c>
      <c r="I90" s="8" t="s">
        <v>43</v>
      </c>
    </row>
    <row r="91" spans="1:9" ht="15.5" x14ac:dyDescent="0.35">
      <c r="A91" s="9" t="s">
        <v>14</v>
      </c>
      <c r="B91" s="7" t="s">
        <v>15</v>
      </c>
      <c r="C91" s="7" t="s">
        <v>16</v>
      </c>
      <c r="D91" s="7" t="s">
        <v>17</v>
      </c>
      <c r="E91" s="7" t="s">
        <v>64</v>
      </c>
      <c r="F91" s="7" t="s">
        <v>72</v>
      </c>
      <c r="G91" s="11"/>
      <c r="H91" s="7" t="s">
        <v>34</v>
      </c>
      <c r="I91" s="8" t="s">
        <v>43</v>
      </c>
    </row>
    <row r="92" spans="1:9" ht="15.5" x14ac:dyDescent="0.35">
      <c r="A92" s="9" t="s">
        <v>14</v>
      </c>
      <c r="B92" s="7" t="s">
        <v>15</v>
      </c>
      <c r="C92" s="7" t="s">
        <v>16</v>
      </c>
      <c r="D92" s="7" t="s">
        <v>17</v>
      </c>
      <c r="E92" s="7" t="s">
        <v>64</v>
      </c>
      <c r="F92" s="7" t="s">
        <v>73</v>
      </c>
      <c r="G92" s="11"/>
      <c r="H92" s="7" t="s">
        <v>34</v>
      </c>
      <c r="I92" s="8" t="s">
        <v>43</v>
      </c>
    </row>
    <row r="93" spans="1:9" ht="15.5" x14ac:dyDescent="0.35">
      <c r="A93" s="9" t="s">
        <v>14</v>
      </c>
      <c r="B93" s="7" t="s">
        <v>15</v>
      </c>
      <c r="C93" s="7" t="s">
        <v>16</v>
      </c>
      <c r="D93" s="7" t="s">
        <v>17</v>
      </c>
      <c r="E93" s="7" t="s">
        <v>64</v>
      </c>
      <c r="F93" s="7" t="s">
        <v>74</v>
      </c>
      <c r="G93" s="11"/>
      <c r="H93" s="7" t="s">
        <v>34</v>
      </c>
      <c r="I93" s="8" t="s">
        <v>43</v>
      </c>
    </row>
    <row r="94" spans="1:9" ht="15.5" x14ac:dyDescent="0.35">
      <c r="A94" s="9" t="s">
        <v>14</v>
      </c>
      <c r="B94" s="7" t="s">
        <v>15</v>
      </c>
      <c r="C94" s="7" t="s">
        <v>16</v>
      </c>
      <c r="D94" s="7" t="s">
        <v>17</v>
      </c>
      <c r="E94" s="7" t="s">
        <v>64</v>
      </c>
      <c r="F94" s="7" t="s">
        <v>75</v>
      </c>
      <c r="G94" s="11"/>
      <c r="H94" s="7" t="s">
        <v>34</v>
      </c>
      <c r="I94" s="8" t="s">
        <v>43</v>
      </c>
    </row>
    <row r="95" spans="1:9" ht="15.5" x14ac:dyDescent="0.35">
      <c r="A95" s="9" t="s">
        <v>14</v>
      </c>
      <c r="B95" s="7" t="s">
        <v>15</v>
      </c>
      <c r="C95" s="7" t="s">
        <v>16</v>
      </c>
      <c r="D95" s="7" t="s">
        <v>17</v>
      </c>
      <c r="E95" s="7" t="s">
        <v>64</v>
      </c>
      <c r="F95" s="7" t="s">
        <v>76</v>
      </c>
      <c r="G95" s="11"/>
      <c r="H95" s="7" t="s">
        <v>34</v>
      </c>
      <c r="I95" s="8" t="s">
        <v>43</v>
      </c>
    </row>
    <row r="96" spans="1:9" ht="15.5" x14ac:dyDescent="0.35">
      <c r="A96" s="9" t="s">
        <v>14</v>
      </c>
      <c r="B96" s="7" t="s">
        <v>15</v>
      </c>
      <c r="C96" s="7" t="s">
        <v>16</v>
      </c>
      <c r="D96" s="7" t="s">
        <v>17</v>
      </c>
      <c r="E96" s="7" t="s">
        <v>64</v>
      </c>
      <c r="F96" s="7" t="s">
        <v>77</v>
      </c>
      <c r="G96" s="11"/>
      <c r="H96" s="7" t="s">
        <v>34</v>
      </c>
      <c r="I96" s="8" t="s">
        <v>43</v>
      </c>
    </row>
    <row r="97" spans="1:9" ht="15.5" x14ac:dyDescent="0.35">
      <c r="A97" s="9" t="s">
        <v>14</v>
      </c>
      <c r="B97" s="7" t="s">
        <v>15</v>
      </c>
      <c r="C97" s="7" t="s">
        <v>16</v>
      </c>
      <c r="D97" s="7" t="s">
        <v>17</v>
      </c>
      <c r="E97" s="7" t="s">
        <v>64</v>
      </c>
      <c r="F97" s="7" t="s">
        <v>78</v>
      </c>
      <c r="G97" s="11"/>
      <c r="H97" s="7" t="s">
        <v>34</v>
      </c>
      <c r="I97" s="8" t="s">
        <v>43</v>
      </c>
    </row>
    <row r="98" spans="1:9" ht="15.5" x14ac:dyDescent="0.35">
      <c r="A98" s="9" t="s">
        <v>14</v>
      </c>
      <c r="B98" s="7" t="s">
        <v>15</v>
      </c>
      <c r="C98" s="7" t="s">
        <v>16</v>
      </c>
      <c r="D98" s="7" t="s">
        <v>17</v>
      </c>
      <c r="E98" s="7" t="s">
        <v>80</v>
      </c>
      <c r="F98" s="7" t="s">
        <v>81</v>
      </c>
      <c r="G98" s="10">
        <v>68</v>
      </c>
      <c r="H98" s="11"/>
      <c r="I98" s="8" t="s">
        <v>43</v>
      </c>
    </row>
    <row r="99" spans="1:9" ht="15.5" x14ac:dyDescent="0.35">
      <c r="A99" s="9" t="s">
        <v>14</v>
      </c>
      <c r="B99" s="7" t="s">
        <v>15</v>
      </c>
      <c r="C99" s="7" t="s">
        <v>16</v>
      </c>
      <c r="D99" s="7" t="s">
        <v>17</v>
      </c>
      <c r="E99" s="7" t="s">
        <v>80</v>
      </c>
      <c r="F99" s="7" t="s">
        <v>82</v>
      </c>
      <c r="G99" s="10">
        <v>18</v>
      </c>
      <c r="H99" s="11"/>
      <c r="I99" s="8" t="s">
        <v>43</v>
      </c>
    </row>
    <row r="100" spans="1:9" ht="15.5" x14ac:dyDescent="0.35">
      <c r="A100" s="9" t="s">
        <v>14</v>
      </c>
      <c r="B100" s="7" t="s">
        <v>15</v>
      </c>
      <c r="C100" s="7" t="s">
        <v>16</v>
      </c>
      <c r="D100" s="7" t="s">
        <v>17</v>
      </c>
      <c r="E100" s="7" t="s">
        <v>80</v>
      </c>
      <c r="F100" s="7" t="s">
        <v>83</v>
      </c>
      <c r="G100" s="10">
        <v>17</v>
      </c>
      <c r="H100" s="11"/>
      <c r="I100" s="8" t="s">
        <v>43</v>
      </c>
    </row>
    <row r="101" spans="1:9" ht="15.5" x14ac:dyDescent="0.35">
      <c r="A101" s="9" t="s">
        <v>14</v>
      </c>
      <c r="B101" s="7" t="s">
        <v>15</v>
      </c>
      <c r="C101" s="7" t="s">
        <v>16</v>
      </c>
      <c r="D101" s="7" t="s">
        <v>17</v>
      </c>
      <c r="E101" s="7" t="s">
        <v>80</v>
      </c>
      <c r="F101" s="7" t="s">
        <v>84</v>
      </c>
      <c r="G101" s="10">
        <v>17</v>
      </c>
      <c r="H101" s="11"/>
      <c r="I101" s="8" t="s">
        <v>43</v>
      </c>
    </row>
    <row r="102" spans="1:9" ht="15.5" x14ac:dyDescent="0.35">
      <c r="A102" s="9" t="s">
        <v>14</v>
      </c>
      <c r="B102" s="7" t="s">
        <v>15</v>
      </c>
      <c r="C102" s="7" t="s">
        <v>16</v>
      </c>
      <c r="D102" s="7" t="s">
        <v>17</v>
      </c>
      <c r="E102" s="7" t="s">
        <v>80</v>
      </c>
      <c r="F102" s="7" t="s">
        <v>85</v>
      </c>
      <c r="G102" s="10">
        <v>15</v>
      </c>
      <c r="H102" s="11"/>
      <c r="I102" s="8" t="s">
        <v>43</v>
      </c>
    </row>
    <row r="103" spans="1:9" ht="15.5" x14ac:dyDescent="0.35">
      <c r="A103" s="9" t="s">
        <v>14</v>
      </c>
      <c r="B103" s="7" t="s">
        <v>15</v>
      </c>
      <c r="C103" s="7" t="s">
        <v>16</v>
      </c>
      <c r="D103" s="7" t="s">
        <v>17</v>
      </c>
      <c r="E103" s="7" t="s">
        <v>80</v>
      </c>
      <c r="F103" s="7" t="s">
        <v>81</v>
      </c>
      <c r="G103" s="11"/>
      <c r="H103" s="7" t="s">
        <v>34</v>
      </c>
      <c r="I103" s="8" t="s">
        <v>43</v>
      </c>
    </row>
    <row r="104" spans="1:9" ht="15.5" x14ac:dyDescent="0.35">
      <c r="A104" s="9" t="s">
        <v>14</v>
      </c>
      <c r="B104" s="7" t="s">
        <v>15</v>
      </c>
      <c r="C104" s="7" t="s">
        <v>16</v>
      </c>
      <c r="D104" s="7" t="s">
        <v>17</v>
      </c>
      <c r="E104" s="7" t="s">
        <v>80</v>
      </c>
      <c r="F104" s="7" t="s">
        <v>82</v>
      </c>
      <c r="G104" s="11"/>
      <c r="H104" s="7" t="s">
        <v>34</v>
      </c>
      <c r="I104" s="8" t="s">
        <v>43</v>
      </c>
    </row>
    <row r="105" spans="1:9" ht="15.5" x14ac:dyDescent="0.35">
      <c r="A105" s="9" t="s">
        <v>14</v>
      </c>
      <c r="B105" s="7" t="s">
        <v>15</v>
      </c>
      <c r="C105" s="7" t="s">
        <v>16</v>
      </c>
      <c r="D105" s="7" t="s">
        <v>17</v>
      </c>
      <c r="E105" s="7" t="s">
        <v>80</v>
      </c>
      <c r="F105" s="7" t="s">
        <v>83</v>
      </c>
      <c r="G105" s="11"/>
      <c r="H105" s="7" t="s">
        <v>34</v>
      </c>
      <c r="I105" s="8" t="s">
        <v>43</v>
      </c>
    </row>
    <row r="106" spans="1:9" ht="15.5" x14ac:dyDescent="0.35">
      <c r="A106" s="9" t="s">
        <v>14</v>
      </c>
      <c r="B106" s="7" t="s">
        <v>15</v>
      </c>
      <c r="C106" s="7" t="s">
        <v>16</v>
      </c>
      <c r="D106" s="7" t="s">
        <v>17</v>
      </c>
      <c r="E106" s="7" t="s">
        <v>80</v>
      </c>
      <c r="F106" s="7" t="s">
        <v>84</v>
      </c>
      <c r="G106" s="11"/>
      <c r="H106" s="7" t="s">
        <v>34</v>
      </c>
      <c r="I106" s="8" t="s">
        <v>43</v>
      </c>
    </row>
    <row r="107" spans="1:9" ht="15.5" x14ac:dyDescent="0.35">
      <c r="A107" s="9" t="s">
        <v>14</v>
      </c>
      <c r="B107" s="7" t="s">
        <v>15</v>
      </c>
      <c r="C107" s="7" t="s">
        <v>16</v>
      </c>
      <c r="D107" s="7" t="s">
        <v>17</v>
      </c>
      <c r="E107" s="7" t="s">
        <v>80</v>
      </c>
      <c r="F107" s="7" t="s">
        <v>85</v>
      </c>
      <c r="G107" s="11"/>
      <c r="H107" s="7" t="s">
        <v>34</v>
      </c>
      <c r="I107" s="8" t="s">
        <v>43</v>
      </c>
    </row>
  </sheetData>
  <hyperlinks>
    <hyperlink ref="A2" r:id="rId1" xr:uid="{00000000-0004-0000-0400-000000000000}"/>
    <hyperlink ref="A3" r:id="rId2" xr:uid="{00000000-0004-0000-0400-000001000000}"/>
    <hyperlink ref="A4" r:id="rId3" xr:uid="{00000000-0004-0000-0400-000002000000}"/>
    <hyperlink ref="A5" r:id="rId4" xr:uid="{00000000-0004-0000-0400-000003000000}"/>
    <hyperlink ref="A6" r:id="rId5" xr:uid="{00000000-0004-0000-0400-000004000000}"/>
    <hyperlink ref="A7" r:id="rId6" xr:uid="{00000000-0004-0000-0400-000005000000}"/>
    <hyperlink ref="A8" r:id="rId7" xr:uid="{00000000-0004-0000-0400-000006000000}"/>
    <hyperlink ref="A9" r:id="rId8" xr:uid="{00000000-0004-0000-0400-000007000000}"/>
    <hyperlink ref="A10" r:id="rId9" xr:uid="{00000000-0004-0000-0400-000008000000}"/>
    <hyperlink ref="A11" r:id="rId10" xr:uid="{00000000-0004-0000-0400-000009000000}"/>
    <hyperlink ref="A12" r:id="rId11" xr:uid="{00000000-0004-0000-0400-00000A000000}"/>
    <hyperlink ref="A13" r:id="rId12" xr:uid="{00000000-0004-0000-0400-00000B000000}"/>
    <hyperlink ref="A14" r:id="rId13" xr:uid="{00000000-0004-0000-0400-00000C000000}"/>
    <hyperlink ref="A15" r:id="rId14" xr:uid="{00000000-0004-0000-0400-00000D000000}"/>
    <hyperlink ref="A16" r:id="rId15" xr:uid="{00000000-0004-0000-0400-00000E000000}"/>
    <hyperlink ref="A17" r:id="rId16" xr:uid="{00000000-0004-0000-0400-00000F000000}"/>
    <hyperlink ref="A18" r:id="rId17" xr:uid="{00000000-0004-0000-0400-000010000000}"/>
    <hyperlink ref="A19" r:id="rId18" xr:uid="{00000000-0004-0000-0400-000011000000}"/>
    <hyperlink ref="A20" r:id="rId19" xr:uid="{00000000-0004-0000-0400-000012000000}"/>
    <hyperlink ref="A21" r:id="rId20" xr:uid="{00000000-0004-0000-0400-000013000000}"/>
    <hyperlink ref="A22" r:id="rId21" xr:uid="{00000000-0004-0000-0400-000014000000}"/>
    <hyperlink ref="A23" r:id="rId22" xr:uid="{00000000-0004-0000-0400-000015000000}"/>
    <hyperlink ref="A24" r:id="rId23" xr:uid="{00000000-0004-0000-0400-000016000000}"/>
    <hyperlink ref="A25" r:id="rId24" xr:uid="{00000000-0004-0000-0400-000017000000}"/>
    <hyperlink ref="A26" r:id="rId25" xr:uid="{00000000-0004-0000-0400-000018000000}"/>
    <hyperlink ref="A27" r:id="rId26" xr:uid="{00000000-0004-0000-0400-000019000000}"/>
    <hyperlink ref="A28" r:id="rId27" xr:uid="{00000000-0004-0000-0400-00001A000000}"/>
    <hyperlink ref="A29" r:id="rId28" xr:uid="{00000000-0004-0000-0400-00001B000000}"/>
    <hyperlink ref="A30" r:id="rId29" xr:uid="{00000000-0004-0000-0400-00001C000000}"/>
    <hyperlink ref="A31" r:id="rId30" xr:uid="{00000000-0004-0000-0400-00001D000000}"/>
    <hyperlink ref="A32" r:id="rId31" xr:uid="{00000000-0004-0000-0400-00001E000000}"/>
    <hyperlink ref="A33" r:id="rId32" xr:uid="{00000000-0004-0000-0400-00001F000000}"/>
    <hyperlink ref="A34" r:id="rId33" xr:uid="{00000000-0004-0000-0400-000020000000}"/>
    <hyperlink ref="A35" r:id="rId34" xr:uid="{00000000-0004-0000-0400-000021000000}"/>
    <hyperlink ref="A36" r:id="rId35" xr:uid="{00000000-0004-0000-0400-000022000000}"/>
    <hyperlink ref="A37" r:id="rId36" xr:uid="{00000000-0004-0000-0400-000023000000}"/>
    <hyperlink ref="A38" r:id="rId37" xr:uid="{00000000-0004-0000-0400-000024000000}"/>
    <hyperlink ref="A39" r:id="rId38" xr:uid="{00000000-0004-0000-0400-000025000000}"/>
    <hyperlink ref="A40" r:id="rId39" xr:uid="{00000000-0004-0000-0400-000026000000}"/>
    <hyperlink ref="A41" r:id="rId40" xr:uid="{00000000-0004-0000-0400-000027000000}"/>
    <hyperlink ref="A42" r:id="rId41" xr:uid="{00000000-0004-0000-0400-000028000000}"/>
    <hyperlink ref="A43" r:id="rId42" xr:uid="{00000000-0004-0000-0400-000029000000}"/>
    <hyperlink ref="A44" r:id="rId43" xr:uid="{00000000-0004-0000-0400-00002A000000}"/>
    <hyperlink ref="A45" r:id="rId44" xr:uid="{00000000-0004-0000-0400-00002B000000}"/>
    <hyperlink ref="A46" r:id="rId45" xr:uid="{00000000-0004-0000-0400-00002C000000}"/>
    <hyperlink ref="A47" r:id="rId46" xr:uid="{00000000-0004-0000-0400-00002D000000}"/>
    <hyperlink ref="A48" r:id="rId47" xr:uid="{00000000-0004-0000-0400-00002E000000}"/>
    <hyperlink ref="A49" r:id="rId48" xr:uid="{00000000-0004-0000-0400-00002F000000}"/>
    <hyperlink ref="A50" r:id="rId49" xr:uid="{00000000-0004-0000-0400-000030000000}"/>
    <hyperlink ref="A51" r:id="rId50" xr:uid="{00000000-0004-0000-0400-000031000000}"/>
    <hyperlink ref="A52" r:id="rId51" xr:uid="{00000000-0004-0000-0400-000032000000}"/>
    <hyperlink ref="A53" r:id="rId52" xr:uid="{00000000-0004-0000-0400-000033000000}"/>
    <hyperlink ref="A54" r:id="rId53" xr:uid="{00000000-0004-0000-0400-000034000000}"/>
    <hyperlink ref="A55" r:id="rId54" xr:uid="{00000000-0004-0000-0400-000035000000}"/>
    <hyperlink ref="A56" r:id="rId55" xr:uid="{00000000-0004-0000-0400-000036000000}"/>
    <hyperlink ref="A57" r:id="rId56" xr:uid="{00000000-0004-0000-0400-000037000000}"/>
    <hyperlink ref="A58" r:id="rId57" xr:uid="{00000000-0004-0000-0400-000038000000}"/>
    <hyperlink ref="A59" r:id="rId58" xr:uid="{00000000-0004-0000-0400-000039000000}"/>
    <hyperlink ref="A60" r:id="rId59" xr:uid="{00000000-0004-0000-0400-00003A000000}"/>
    <hyperlink ref="A61" r:id="rId60" xr:uid="{00000000-0004-0000-0400-00003B000000}"/>
    <hyperlink ref="A62" r:id="rId61" xr:uid="{00000000-0004-0000-0400-00003C000000}"/>
    <hyperlink ref="A63" r:id="rId62" xr:uid="{00000000-0004-0000-0400-00003D000000}"/>
    <hyperlink ref="A64" r:id="rId63" xr:uid="{00000000-0004-0000-0400-00003E000000}"/>
    <hyperlink ref="A65" r:id="rId64" xr:uid="{00000000-0004-0000-0400-00003F000000}"/>
    <hyperlink ref="A66" r:id="rId65" xr:uid="{00000000-0004-0000-0400-000040000000}"/>
    <hyperlink ref="A67" r:id="rId66" xr:uid="{00000000-0004-0000-0400-000041000000}"/>
    <hyperlink ref="A68" r:id="rId67" xr:uid="{00000000-0004-0000-0400-000042000000}"/>
    <hyperlink ref="A69" r:id="rId68" xr:uid="{00000000-0004-0000-0400-000043000000}"/>
    <hyperlink ref="A70" r:id="rId69" xr:uid="{00000000-0004-0000-0400-000044000000}"/>
    <hyperlink ref="A71" r:id="rId70" xr:uid="{00000000-0004-0000-0400-000045000000}"/>
    <hyperlink ref="A72" r:id="rId71" xr:uid="{00000000-0004-0000-0400-000046000000}"/>
    <hyperlink ref="A73" r:id="rId72" xr:uid="{00000000-0004-0000-0400-000047000000}"/>
    <hyperlink ref="A74" r:id="rId73" xr:uid="{00000000-0004-0000-0400-000048000000}"/>
    <hyperlink ref="A75" r:id="rId74" xr:uid="{00000000-0004-0000-0400-000049000000}"/>
    <hyperlink ref="A76" r:id="rId75" xr:uid="{00000000-0004-0000-0400-00004A000000}"/>
    <hyperlink ref="A77" r:id="rId76" xr:uid="{00000000-0004-0000-0400-00004B000000}"/>
    <hyperlink ref="A78" r:id="rId77" xr:uid="{00000000-0004-0000-0400-00004C000000}"/>
    <hyperlink ref="A79" r:id="rId78" xr:uid="{00000000-0004-0000-0400-00004D000000}"/>
    <hyperlink ref="A80" r:id="rId79" xr:uid="{00000000-0004-0000-0400-00004E000000}"/>
    <hyperlink ref="A81" r:id="rId80" xr:uid="{00000000-0004-0000-0400-00004F000000}"/>
    <hyperlink ref="A82" r:id="rId81" xr:uid="{00000000-0004-0000-0400-000050000000}"/>
    <hyperlink ref="A83" r:id="rId82" xr:uid="{00000000-0004-0000-0400-000051000000}"/>
    <hyperlink ref="A84" r:id="rId83" xr:uid="{00000000-0004-0000-0400-000052000000}"/>
    <hyperlink ref="A85" r:id="rId84" xr:uid="{00000000-0004-0000-0400-000053000000}"/>
    <hyperlink ref="A86" r:id="rId85" xr:uid="{00000000-0004-0000-0400-000054000000}"/>
    <hyperlink ref="A87" r:id="rId86" xr:uid="{00000000-0004-0000-0400-000055000000}"/>
    <hyperlink ref="A88" r:id="rId87" xr:uid="{00000000-0004-0000-0400-000056000000}"/>
    <hyperlink ref="A89" r:id="rId88" xr:uid="{00000000-0004-0000-0400-000057000000}"/>
    <hyperlink ref="A90" r:id="rId89" xr:uid="{00000000-0004-0000-0400-000058000000}"/>
    <hyperlink ref="A91" r:id="rId90" xr:uid="{00000000-0004-0000-0400-000059000000}"/>
    <hyperlink ref="A92" r:id="rId91" xr:uid="{00000000-0004-0000-0400-00005A000000}"/>
    <hyperlink ref="A93" r:id="rId92" xr:uid="{00000000-0004-0000-0400-00005B000000}"/>
    <hyperlink ref="A94" r:id="rId93" xr:uid="{00000000-0004-0000-0400-00005C000000}"/>
    <hyperlink ref="A95" r:id="rId94" xr:uid="{00000000-0004-0000-0400-00005D000000}"/>
    <hyperlink ref="A96" r:id="rId95" xr:uid="{00000000-0004-0000-0400-00005E000000}"/>
    <hyperlink ref="A97" r:id="rId96" xr:uid="{00000000-0004-0000-0400-00005F000000}"/>
    <hyperlink ref="A98" r:id="rId97" xr:uid="{00000000-0004-0000-0400-000060000000}"/>
    <hyperlink ref="A99" r:id="rId98" xr:uid="{00000000-0004-0000-0400-000061000000}"/>
    <hyperlink ref="A100" r:id="rId99" xr:uid="{00000000-0004-0000-0400-000062000000}"/>
    <hyperlink ref="A101" r:id="rId100" xr:uid="{00000000-0004-0000-0400-000063000000}"/>
    <hyperlink ref="A102" r:id="rId101" xr:uid="{00000000-0004-0000-0400-000064000000}"/>
    <hyperlink ref="A103" r:id="rId102" xr:uid="{00000000-0004-0000-0400-000065000000}"/>
    <hyperlink ref="A104" r:id="rId103" xr:uid="{00000000-0004-0000-0400-000066000000}"/>
    <hyperlink ref="A105" r:id="rId104" xr:uid="{00000000-0004-0000-0400-000067000000}"/>
    <hyperlink ref="A106" r:id="rId105" xr:uid="{00000000-0004-0000-0400-000068000000}"/>
    <hyperlink ref="A107" r:id="rId106" xr:uid="{00000000-0004-0000-0400-00006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infections</vt:lpstr>
      <vt:lpstr>deaths</vt:lpstr>
      <vt:lpstr>recovered</vt:lpstr>
      <vt:lpstr>Daily Counts searches+news+infe</vt:lpstr>
      <vt:lpstr>Questions (ENGLISH)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.</cp:lastModifiedBy>
  <dcterms:modified xsi:type="dcterms:W3CDTF">2020-03-10T13:10:56Z</dcterms:modified>
</cp:coreProperties>
</file>