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ropbox\1project\2\"/>
    </mc:Choice>
  </mc:AlternateContent>
  <xr:revisionPtr revIDLastSave="0" documentId="13_ncr:1_{4F44BFC4-AC5B-4F97-8863-C09A23B6285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67" i="3" l="1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<sst xmlns="http://schemas.openxmlformats.org/spreadsheetml/2006/main" count="817" uniqueCount="94">
  <si>
    <t>Date</t>
  </si>
  <si>
    <t>Search Volume (Indexed)</t>
  </si>
  <si>
    <t>News Articles Published</t>
  </si>
  <si>
    <t>Unique News Outlets</t>
  </si>
  <si>
    <t>Avg Articles per News Outlet</t>
  </si>
  <si>
    <t>Death Toll (Global)</t>
  </si>
  <si>
    <t>Infections (Global)</t>
  </si>
  <si>
    <t>Recovered (Global)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</si>
  <si>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</si>
  <si>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</si>
  <si>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</si>
  <si>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</si>
  <si>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</si>
  <si>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</si>
  <si>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</si>
  <si>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</si>
  <si>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</si>
  <si>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</si>
  <si>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</si>
  <si>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</si>
  <si>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</si>
  <si>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</si>
  <si>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</si>
  <si>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</si>
  <si>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</si>
  <si>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</si>
  <si>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</si>
  <si>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</si>
  <si>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</si>
  <si>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</si>
  <si>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</si>
  <si>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</si>
  <si>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</si>
  <si>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</si>
  <si>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</si>
  <si>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</si>
  <si>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</si>
  <si>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</si>
  <si>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</si>
  <si>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</si>
  <si>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</si>
  <si>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</si>
  <si>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</si>
  <si>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</si>
  <si>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</si>
  <si>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</si>
  <si>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</si>
  <si>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</si>
  <si>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</si>
  <si>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</si>
  <si>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</si>
  <si>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</si>
  <si>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</si>
  <si>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</si>
  <si>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</si>
  <si>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</si>
  <si>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</si>
  <si>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</si>
  <si>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</si>
  <si>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</si>
  <si>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</si>
  <si>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</si>
  <si>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</si>
  <si>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</si>
  <si>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</si>
  <si>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</si>
  <si>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</si>
  <si>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</si>
  <si>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</si>
  <si>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</si>
  <si>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</si>
  <si>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</si>
  <si>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</si>
  <si>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</si>
  <si>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</si>
  <si>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</si>
  <si>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</si>
  <si>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</si>
  <si>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</si>
  <si>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</si>
  <si>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</si>
  <si>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</si>
  <si>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</si>
  <si>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</si>
  <si>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</si>
  <si>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</si>
  <si>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</si>
  <si>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</si>
  <si>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</si>
  <si>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Australia</t>
  </si>
  <si>
    <t>Canada</t>
  </si>
  <si>
    <t>Mainland China</t>
  </si>
  <si>
    <t>Diamond Princess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</si>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</sst>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B112"/>
  <sheetViews>
    <sheetView tabSelected="1" workbookViewId="0">
      <selection activeCell="A93" sqref="A93"/>
    </sheetView>
  </sheetViews>
  <sheetFormatPr defaultColWidth="14.453125" defaultRowHeight="15.75" customHeight="1" x14ac:dyDescent="0.25"/>
  <cols>
    <col min="1" max="1" width="20.08984375" bestFit="1" customWidth="1"/>
  </cols>
  <sheetData>
    <row r="1" spans="1:54" ht="15.75" customHeight="1" x14ac:dyDescent="0.25">
      <c r="A1" s="1" t="str">
        <f ca="1">IFERROR(__xludf.DUMMYFUNCTION("""COMPUTED_VALUE"""),"Country/Region")</f>
        <v>Country/Region</v>
      </c>
      <c r="B1" s="1">
        <f ca="1">IFERROR(__xludf.DUMMYFUNCTION("""COMPUTED_VALUE"""),43852)</f>
        <v>43852</v>
      </c>
      <c r="C1" s="1">
        <f ca="1">IFERROR(__xludf.DUMMYFUNCTION("""COMPUTED_VALUE"""),43853)</f>
        <v>43853</v>
      </c>
      <c r="D1" s="1">
        <f ca="1">IFERROR(__xludf.DUMMYFUNCTION("""COMPUTED_VALUE"""),43854)</f>
        <v>43854</v>
      </c>
      <c r="E1" s="1">
        <f ca="1">IFERROR(__xludf.DUMMYFUNCTION("""COMPUTED_VALUE"""),43855)</f>
        <v>43855</v>
      </c>
      <c r="F1" s="1">
        <f ca="1">IFERROR(__xludf.DUMMYFUNCTION("""COMPUTED_VALUE"""),43856)</f>
        <v>43856</v>
      </c>
      <c r="G1" s="1">
        <f ca="1">IFERROR(__xludf.DUMMYFUNCTION("""COMPUTED_VALUE"""),43857)</f>
        <v>43857</v>
      </c>
      <c r="H1" s="1">
        <f ca="1">IFERROR(__xludf.DUMMYFUNCTION("""COMPUTED_VALUE"""),43858)</f>
        <v>43858</v>
      </c>
      <c r="I1" s="1">
        <f ca="1">IFERROR(__xludf.DUMMYFUNCTION("""COMPUTED_VALUE"""),43859)</f>
        <v>43859</v>
      </c>
      <c r="J1" s="1">
        <f ca="1">IFERROR(__xludf.DUMMYFUNCTION("""COMPUTED_VALUE"""),43860)</f>
        <v>43860</v>
      </c>
      <c r="K1" s="1">
        <f ca="1">IFERROR(__xludf.DUMMYFUNCTION("""COMPUTED_VALUE"""),43861)</f>
        <v>43861</v>
      </c>
      <c r="L1" s="1">
        <f ca="1">IFERROR(__xludf.DUMMYFUNCTION("""COMPUTED_VALUE"""),43862)</f>
        <v>43862</v>
      </c>
      <c r="M1" s="1">
        <f ca="1">IFERROR(__xludf.DUMMYFUNCTION("""COMPUTED_VALUE"""),43863)</f>
        <v>43863</v>
      </c>
      <c r="N1" s="1">
        <f ca="1">IFERROR(__xludf.DUMMYFUNCTION("""COMPUTED_VALUE"""),43864)</f>
        <v>43864</v>
      </c>
      <c r="O1" s="1">
        <f ca="1">IFERROR(__xludf.DUMMYFUNCTION("""COMPUTED_VALUE"""),43865)</f>
        <v>43865</v>
      </c>
      <c r="P1" s="1">
        <f ca="1">IFERROR(__xludf.DUMMYFUNCTION("""COMPUTED_VALUE"""),43866)</f>
        <v>43866</v>
      </c>
      <c r="Q1" s="1">
        <f ca="1">IFERROR(__xludf.DUMMYFUNCTION("""COMPUTED_VALUE"""),43867)</f>
        <v>43867</v>
      </c>
      <c r="R1" s="1">
        <f ca="1">IFERROR(__xludf.DUMMYFUNCTION("""COMPUTED_VALUE"""),43868)</f>
        <v>43868</v>
      </c>
      <c r="S1" s="1">
        <f ca="1">IFERROR(__xludf.DUMMYFUNCTION("""COMPUTED_VALUE"""),43869)</f>
        <v>43869</v>
      </c>
      <c r="T1" s="1">
        <f ca="1">IFERROR(__xludf.DUMMYFUNCTION("""COMPUTED_VALUE"""),43870)</f>
        <v>43870</v>
      </c>
      <c r="U1" s="1">
        <f ca="1">IFERROR(__xludf.DUMMYFUNCTION("""COMPUTED_VALUE"""),43871)</f>
        <v>43871</v>
      </c>
      <c r="V1" s="1">
        <f ca="1">IFERROR(__xludf.DUMMYFUNCTION("""COMPUTED_VALUE"""),43872)</f>
        <v>43872</v>
      </c>
      <c r="W1" s="1">
        <f ca="1">IFERROR(__xludf.DUMMYFUNCTION("""COMPUTED_VALUE"""),43873)</f>
        <v>43873</v>
      </c>
      <c r="X1" s="1">
        <f ca="1">IFERROR(__xludf.DUMMYFUNCTION("""COMPUTED_VALUE"""),43874)</f>
        <v>43874</v>
      </c>
      <c r="Y1" s="1">
        <f ca="1">IFERROR(__xludf.DUMMYFUNCTION("""COMPUTED_VALUE"""),43875)</f>
        <v>43875</v>
      </c>
      <c r="Z1" s="1">
        <f ca="1">IFERROR(__xludf.DUMMYFUNCTION("""COMPUTED_VALUE"""),43876)</f>
        <v>43876</v>
      </c>
      <c r="AA1" s="1">
        <f ca="1">IFERROR(__xludf.DUMMYFUNCTION("""COMPUTED_VALUE"""),43877)</f>
        <v>43877</v>
      </c>
      <c r="AB1" s="1">
        <f ca="1">IFERROR(__xludf.DUMMYFUNCTION("""COMPUTED_VALUE"""),43878)</f>
        <v>43878</v>
      </c>
      <c r="AC1" s="1">
        <f ca="1">IFERROR(__xludf.DUMMYFUNCTION("""COMPUTED_VALUE"""),43879)</f>
        <v>43879</v>
      </c>
      <c r="AD1" s="1">
        <f ca="1">IFERROR(__xludf.DUMMYFUNCTION("""COMPUTED_VALUE"""),43880)</f>
        <v>43880</v>
      </c>
      <c r="AE1" s="1">
        <f ca="1">IFERROR(__xludf.DUMMYFUNCTION("""COMPUTED_VALUE"""),43881)</f>
        <v>43881</v>
      </c>
      <c r="AF1" s="1">
        <f ca="1">IFERROR(__xludf.DUMMYFUNCTION("""COMPUTED_VALUE"""),43882)</f>
        <v>43882</v>
      </c>
      <c r="AG1" s="1">
        <f ca="1">IFERROR(__xludf.DUMMYFUNCTION("""COMPUTED_VALUE"""),43883)</f>
        <v>43883</v>
      </c>
      <c r="AH1" s="1">
        <f ca="1">IFERROR(__xludf.DUMMYFUNCTION("""COMPUTED_VALUE"""),43884)</f>
        <v>43884</v>
      </c>
      <c r="AI1" s="1">
        <f ca="1">IFERROR(__xludf.DUMMYFUNCTION("""COMPUTED_VALUE"""),43885)</f>
        <v>43885</v>
      </c>
      <c r="AJ1" s="1">
        <f ca="1">IFERROR(__xludf.DUMMYFUNCTION("""COMPUTED_VALUE"""),43886)</f>
        <v>43886</v>
      </c>
      <c r="AK1" s="1">
        <f ca="1">IFERROR(__xludf.DUMMYFUNCTION("""COMPUTED_VALUE"""),43887)</f>
        <v>43887</v>
      </c>
      <c r="AL1" s="1">
        <f ca="1">IFERROR(__xludf.DUMMYFUNCTION("""COMPUTED_VALUE"""),43888)</f>
        <v>43888</v>
      </c>
      <c r="AM1" s="1">
        <f ca="1">IFERROR(__xludf.DUMMYFUNCTION("""COMPUTED_VALUE"""),43889)</f>
        <v>43889</v>
      </c>
      <c r="AN1" s="1">
        <f ca="1">IFERROR(__xludf.DUMMYFUNCTION("""COMPUTED_VALUE"""),43890)</f>
        <v>43890</v>
      </c>
      <c r="AO1" s="1">
        <f ca="1">IFERROR(__xludf.DUMMYFUNCTION("""COMPUTED_VALUE"""),43891)</f>
        <v>43891</v>
      </c>
      <c r="AP1" s="1">
        <f ca="1">IFERROR(__xludf.DUMMYFUNCTION("""COMPUTED_VALUE"""),43892)</f>
        <v>43892</v>
      </c>
      <c r="AQ1" s="1">
        <f ca="1">IFERROR(__xludf.DUMMYFUNCTION("""COMPUTED_VALUE"""),43893)</f>
        <v>43893</v>
      </c>
      <c r="AR1" s="1">
        <f ca="1">IFERROR(__xludf.DUMMYFUNCTION("""COMPUTED_VALUE"""),43894)</f>
        <v>43894</v>
      </c>
      <c r="AS1" s="1">
        <f ca="1">IFERROR(__xludf.DUMMYFUNCTION("""COMPUTED_VALUE"""),43895)</f>
        <v>43895</v>
      </c>
      <c r="AT1" s="1">
        <f ca="1">IFERROR(__xludf.DUMMYFUNCTION("""COMPUTED_VALUE"""),43896)</f>
        <v>43896</v>
      </c>
      <c r="AU1" s="1">
        <f ca="1">IFERROR(__xludf.DUMMYFUNCTION("""COMPUTED_VALUE"""),43897)</f>
        <v>43897</v>
      </c>
      <c r="AV1" s="1">
        <f ca="1">IFERROR(__xludf.DUMMYFUNCTION("""COMPUTED_VALUE"""),43898)</f>
        <v>43898</v>
      </c>
      <c r="AW1" s="1">
        <f ca="1">IFERROR(__xludf.DUMMYFUNCTION("""COMPUTED_VALUE"""),43899)</f>
        <v>43899</v>
      </c>
      <c r="AX1" s="1"/>
      <c r="AY1" s="1"/>
      <c r="AZ1" s="1"/>
      <c r="BA1" s="1"/>
      <c r="BB1" s="1"/>
    </row>
    <row r="2" spans="1:54" ht="15.75" customHeight="1" x14ac:dyDescent="0.25">
      <c r="A2" s="2" t="str">
        <f ca="1">IFERROR(__xludf.DUMMYFUNCTION("""COMPUTED_VALUE"""),"Afghanistan")</f>
        <v>Afghanistan</v>
      </c>
      <c r="B2" s="2">
        <f ca="1">IFERROR(__xludf.DUMMYFUNCTION("""COMPUTED_VALUE"""),0)</f>
        <v>0</v>
      </c>
      <c r="C2" s="2">
        <f ca="1">IFERROR(__xludf.DUMMYFUNCTION("""COMPUTED_VALUE"""),0)</f>
        <v>0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IFERROR(__xludf.DUMMYFUNCTION("""COMPUTED_VALUE"""),0)</f>
        <v>0</v>
      </c>
      <c r="X2" s="2">
        <f ca="1">IFERROR(__xludf.DUMMYFUNCTION("""COMPUTED_VALUE"""),0)</f>
        <v>0</v>
      </c>
      <c r="Y2" s="2">
        <f ca="1">IFERROR(__xludf.DUMMYFUNCTION("""COMPUTED_VALUE"""),0)</f>
        <v>0</v>
      </c>
      <c r="Z2" s="2">
        <f ca="1">IFERROR(__xludf.DUMMYFUNCTION("""COMPUTED_VALUE"""),0)</f>
        <v>0</v>
      </c>
      <c r="AA2" s="2">
        <f ca="1">IFERROR(__xludf.DUMMYFUNCTION("""COMPUTED_VALUE"""),0)</f>
        <v>0</v>
      </c>
      <c r="AB2" s="2">
        <f ca="1">IFERROR(__xludf.DUMMYFUNCTION("""COMPUTED_VALUE"""),0)</f>
        <v>0</v>
      </c>
      <c r="AC2" s="2">
        <f ca="1">IFERROR(__xludf.DUMMYFUNCTION("""COMPUTED_VALUE"""),0)</f>
        <v>0</v>
      </c>
      <c r="AD2" s="2">
        <f ca="1">IFERROR(__xludf.DUMMYFUNCTION("""COMPUTED_VALUE"""),0)</f>
        <v>0</v>
      </c>
      <c r="AE2" s="2">
        <f ca="1">IFERROR(__xludf.DUMMYFUNCTION("""COMPUTED_VALUE"""),0)</f>
        <v>0</v>
      </c>
      <c r="AF2" s="2">
        <f ca="1">IFERROR(__xludf.DUMMYFUNCTION("""COMPUTED_VALUE"""),0)</f>
        <v>0</v>
      </c>
      <c r="AG2" s="2">
        <f ca="1">IFERROR(__xludf.DUMMYFUNCTION("""COMPUTED_VALUE"""),0)</f>
        <v>0</v>
      </c>
      <c r="AH2" s="2">
        <f ca="1">IFERROR(__xludf.DUMMYFUNCTION("""COMPUTED_VALUE"""),0)</f>
        <v>0</v>
      </c>
      <c r="AI2" s="2">
        <f ca="1">IFERROR(__xludf.DUMMYFUNCTION("""COMPUTED_VALUE"""),1)</f>
        <v>1</v>
      </c>
      <c r="AJ2" s="2">
        <f ca="1">IFERROR(__xludf.DUMMYFUNCTION("""COMPUTED_VALUE"""),1)</f>
        <v>1</v>
      </c>
      <c r="AK2" s="2">
        <f ca="1">IFERROR(__xludf.DUMMYFUNCTION("""COMPUTED_VALUE"""),1)</f>
        <v>1</v>
      </c>
      <c r="AL2" s="2">
        <f ca="1">IFERROR(__xludf.DUMMYFUNCTION("""COMPUTED_VALUE"""),1)</f>
        <v>1</v>
      </c>
      <c r="AM2" s="2">
        <f ca="1">IFERROR(__xludf.DUMMYFUNCTION("""COMPUTED_VALUE"""),1)</f>
        <v>1</v>
      </c>
      <c r="AN2" s="2">
        <f ca="1">IFERROR(__xludf.DUMMYFUNCTION("""COMPUTED_VALUE"""),1)</f>
        <v>1</v>
      </c>
      <c r="AO2" s="2">
        <f ca="1">IFERROR(__xludf.DUMMYFUNCTION("""COMPUTED_VALUE"""),1)</f>
        <v>1</v>
      </c>
      <c r="AP2" s="2">
        <f ca="1">IFERROR(__xludf.DUMMYFUNCTION("""COMPUTED_VALUE"""),1)</f>
        <v>1</v>
      </c>
      <c r="AQ2" s="2">
        <f ca="1">IFERROR(__xludf.DUMMYFUNCTION("""COMPUTED_VALUE"""),1)</f>
        <v>1</v>
      </c>
      <c r="AR2" s="2">
        <f ca="1">IFERROR(__xludf.DUMMYFUNCTION("""COMPUTED_VALUE"""),1)</f>
        <v>1</v>
      </c>
      <c r="AS2" s="2">
        <f ca="1">IFERROR(__xludf.DUMMYFUNCTION("""COMPUTED_VALUE"""),1)</f>
        <v>1</v>
      </c>
      <c r="AT2" s="2">
        <f ca="1">IFERROR(__xludf.DUMMYFUNCTION("""COMPUTED_VALUE"""),1)</f>
        <v>1</v>
      </c>
      <c r="AU2" s="2">
        <f ca="1">IFERROR(__xludf.DUMMYFUNCTION("""COMPUTED_VALUE"""),1)</f>
        <v>1</v>
      </c>
      <c r="AV2" s="2">
        <f ca="1">IFERROR(__xludf.DUMMYFUNCTION("""COMPUTED_VALUE"""),4)</f>
        <v>4</v>
      </c>
      <c r="AW2" s="2">
        <f ca="1">IFERROR(__xludf.DUMMYFUNCTION("""COMPUTED_VALUE"""),4)</f>
        <v>4</v>
      </c>
    </row>
    <row r="3" spans="1:54" ht="15.75" customHeight="1" x14ac:dyDescent="0.25">
      <c r="A3" s="2" t="str">
        <f ca="1">IFERROR(__xludf.DUMMYFUNCTION("""COMPUTED_VALUE"""),"Albania")</f>
        <v>Albania</v>
      </c>
      <c r="B3" s="2">
        <f ca="1">IFERROR(__xludf.DUMMYFUNCTION("""COMPUTED_VALUE"""),0)</f>
        <v>0</v>
      </c>
      <c r="C3" s="2">
        <f ca="1">IFERROR(__xludf.DUMMYFUNCTION("""COMPUTED_VALUE"""),0)</f>
        <v>0</v>
      </c>
      <c r="D3" s="2">
        <f ca="1">IFERROR(__xludf.DUMMYFUNCTION("""COMPUTED_VALUE"""),0)</f>
        <v>0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>
        <f ca="1">IFERROR(__xludf.DUMMYFUNCTION("""COMPUTED_VALUE"""),0)</f>
        <v>0</v>
      </c>
      <c r="L3" s="2">
        <f ca="1">IFERROR(__xludf.DUMMYFUNCTION("""COMPUTED_VALUE"""),0)</f>
        <v>0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A3" s="2">
        <f ca="1">IFERROR(__xludf.DUMMYFUNCTION("""COMPUTED_VALUE"""),0)</f>
        <v>0</v>
      </c>
      <c r="AB3" s="2">
        <f ca="1">IFERROR(__xludf.DUMMYFUNCTION("""COMPUTED_VALUE"""),0)</f>
        <v>0</v>
      </c>
      <c r="AC3" s="2">
        <f ca="1">IFERROR(__xludf.DUMMYFUNCTION("""COMPUTED_VALUE"""),0)</f>
        <v>0</v>
      </c>
      <c r="AD3" s="2">
        <f ca="1">IFERROR(__xludf.DUMMYFUNCTION("""COMPUTED_VALUE"""),0)</f>
        <v>0</v>
      </c>
      <c r="AE3" s="2">
        <f ca="1">IFERROR(__xludf.DUMMYFUNCTION("""COMPUTED_VALUE"""),0)</f>
        <v>0</v>
      </c>
      <c r="AF3" s="2">
        <f ca="1">IFERROR(__xludf.DUMMYFUNCTION("""COMPUTED_VALUE"""),0)</f>
        <v>0</v>
      </c>
      <c r="AG3" s="2">
        <f ca="1">IFERROR(__xludf.DUMMYFUNCTION("""COMPUTED_VALUE"""),0)</f>
        <v>0</v>
      </c>
      <c r="AH3" s="2">
        <f ca="1">IFERROR(__xludf.DUMMYFUNCTION("""COMPUTED_VALUE"""),0)</f>
        <v>0</v>
      </c>
      <c r="AI3" s="2">
        <f ca="1">IFERROR(__xludf.DUMMYFUNCTION("""COMPUTED_VALUE"""),0)</f>
        <v>0</v>
      </c>
      <c r="AJ3" s="2">
        <f ca="1">IFERROR(__xludf.DUMMYFUNCTION("""COMPUTED_VALUE"""),0)</f>
        <v>0</v>
      </c>
      <c r="AK3" s="2">
        <f ca="1">IFERROR(__xludf.DUMMYFUNCTION("""COMPUTED_VALUE"""),0)</f>
        <v>0</v>
      </c>
      <c r="AL3" s="2">
        <f ca="1">IFERROR(__xludf.DUMMYFUNCTION("""COMPUTED_VALUE"""),0)</f>
        <v>0</v>
      </c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IFERROR(__xludf.DUMMYFUNCTION("""COMPUTED_VALUE"""),2)</f>
        <v>2</v>
      </c>
    </row>
    <row r="4" spans="1:54" ht="15.75" customHeight="1" x14ac:dyDescent="0.25">
      <c r="A4" s="2" t="str">
        <f ca="1">IFERROR(__xludf.DUMMYFUNCTION("""COMPUTED_VALUE"""),"Algeria")</f>
        <v>Algeria</v>
      </c>
      <c r="B4" s="2">
        <f ca="1">IFERROR(__xludf.DUMMYFUNCTION("""COMPUTED_VALUE"""),0)</f>
        <v>0</v>
      </c>
      <c r="C4" s="2">
        <f ca="1">IFERROR(__xludf.DUMMYFUNCTION("""COMPUTED_VALUE"""),0)</f>
        <v>0</v>
      </c>
      <c r="D4" s="2">
        <f ca="1">IFERROR(__xludf.DUMMYFUNCTION("""COMPUTED_VALUE"""),0)</f>
        <v>0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A4" s="2">
        <f ca="1">IFERROR(__xludf.DUMMYFUNCTION("""COMPUTED_VALUE"""),0)</f>
        <v>0</v>
      </c>
      <c r="AB4" s="2">
        <f ca="1">IFERROR(__xludf.DUMMYFUNCTION("""COMPUTED_VALUE"""),0)</f>
        <v>0</v>
      </c>
      <c r="AC4" s="2">
        <f ca="1">IFERROR(__xludf.DUMMYFUNCTION("""COMPUTED_VALUE"""),0)</f>
        <v>0</v>
      </c>
      <c r="AD4" s="2">
        <f ca="1">IFERROR(__xludf.DUMMYFUNCTION("""COMPUTED_VALUE"""),0)</f>
        <v>0</v>
      </c>
      <c r="AE4" s="2">
        <f ca="1">IFERROR(__xludf.DUMMYFUNCTION("""COMPUTED_VALUE"""),0)</f>
        <v>0</v>
      </c>
      <c r="AF4" s="2">
        <f ca="1">IFERROR(__xludf.DUMMYFUNCTION("""COMPUTED_VALUE"""),0)</f>
        <v>0</v>
      </c>
      <c r="AG4" s="2">
        <f ca="1">IFERROR(__xludf.DUMMYFUNCTION("""COMPUTED_VALUE"""),0)</f>
        <v>0</v>
      </c>
      <c r="AH4" s="2">
        <f ca="1">IFERROR(__xludf.DUMMYFUNCTION("""COMPUTED_VALUE"""),0)</f>
        <v>0</v>
      </c>
      <c r="AI4" s="2">
        <f ca="1">IFERROR(__xludf.DUMMYFUNCTION("""COMPUTED_VALUE"""),0)</f>
        <v>0</v>
      </c>
      <c r="AJ4" s="2">
        <f ca="1">IFERROR(__xludf.DUMMYFUNCTION("""COMPUTED_VALUE"""),1)</f>
        <v>1</v>
      </c>
      <c r="AK4" s="2">
        <f ca="1">IFERROR(__xludf.DUMMYFUNCTION("""COMPUTED_VALUE"""),1)</f>
        <v>1</v>
      </c>
      <c r="AL4" s="2">
        <f ca="1">IFERROR(__xludf.DUMMYFUNCTION("""COMPUTED_VALUE"""),1)</f>
        <v>1</v>
      </c>
      <c r="AM4" s="2">
        <f ca="1">IFERROR(__xludf.DUMMYFUNCTION("""COMPUTED_VALUE"""),1)</f>
        <v>1</v>
      </c>
      <c r="AN4" s="2">
        <f ca="1">IFERROR(__xludf.DUMMYFUNCTION("""COMPUTED_VALUE"""),1)</f>
        <v>1</v>
      </c>
      <c r="AO4" s="2">
        <f ca="1">IFERROR(__xludf.DUMMYFUNCTION("""COMPUTED_VALUE"""),1)</f>
        <v>1</v>
      </c>
      <c r="AP4" s="2">
        <f ca="1">IFERROR(__xludf.DUMMYFUNCTION("""COMPUTED_VALUE"""),3)</f>
        <v>3</v>
      </c>
      <c r="AQ4" s="2">
        <f ca="1">IFERROR(__xludf.DUMMYFUNCTION("""COMPUTED_VALUE"""),5)</f>
        <v>5</v>
      </c>
      <c r="AR4" s="2">
        <f ca="1">IFERROR(__xludf.DUMMYFUNCTION("""COMPUTED_VALUE"""),12)</f>
        <v>12</v>
      </c>
      <c r="AS4" s="2">
        <f ca="1">IFERROR(__xludf.DUMMYFUNCTION("""COMPUTED_VALUE"""),12)</f>
        <v>12</v>
      </c>
      <c r="AT4" s="2">
        <f ca="1">IFERROR(__xludf.DUMMYFUNCTION("""COMPUTED_VALUE"""),17)</f>
        <v>17</v>
      </c>
      <c r="AU4" s="2">
        <f ca="1">IFERROR(__xludf.DUMMYFUNCTION("""COMPUTED_VALUE"""),17)</f>
        <v>17</v>
      </c>
      <c r="AV4" s="2">
        <f ca="1">IFERROR(__xludf.DUMMYFUNCTION("""COMPUTED_VALUE"""),19)</f>
        <v>19</v>
      </c>
      <c r="AW4" s="2">
        <f ca="1">IFERROR(__xludf.DUMMYFUNCTION("""COMPUTED_VALUE"""),20)</f>
        <v>20</v>
      </c>
    </row>
    <row r="5" spans="1:54" ht="15.75" customHeight="1" x14ac:dyDescent="0.25">
      <c r="A5" s="2" t="str">
        <f ca="1">IFERROR(__xludf.DUMMYFUNCTION("""COMPUTED_VALUE"""),"Andorra")</f>
        <v>Andorra</v>
      </c>
      <c r="B5" s="2">
        <f ca="1">IFERROR(__xludf.DUMMYFUNCTION("""COMPUTED_VALUE"""),0)</f>
        <v>0</v>
      </c>
      <c r="C5" s="2">
        <f ca="1">IFERROR(__xludf.DUMMYFUNCTION("""COMPUTED_VALUE"""),0)</f>
        <v>0</v>
      </c>
      <c r="D5" s="2">
        <f ca="1">IFERROR(__xludf.DUMMYFUNCTION("""COMPUTED_VALUE"""),0)</f>
        <v>0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IFERROR(__xludf.DUMMYFUNCTION("""COMPUTED_VALUE"""),0)</f>
        <v>0</v>
      </c>
      <c r="AI5" s="2">
        <f ca="1">IFERROR(__xludf.DUMMYFUNCTION("""COMPUTED_VALUE"""),0)</f>
        <v>0</v>
      </c>
      <c r="AJ5" s="2">
        <f ca="1">IFERROR(__xludf.DUMMYFUNCTION("""COMPUTED_VALUE"""),0)</f>
        <v>0</v>
      </c>
      <c r="AK5" s="2">
        <f ca="1">IFERROR(__xludf.DUMMYFUNCTION("""COMPUTED_VALUE"""),0)</f>
        <v>0</v>
      </c>
      <c r="AL5" s="2">
        <f ca="1">IFERROR(__xludf.DUMMYFUNCTION("""COMPUTED_VALUE"""),0)</f>
        <v>0</v>
      </c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</row>
    <row r="6" spans="1:54" ht="15.75" customHeight="1" x14ac:dyDescent="0.25">
      <c r="A6" s="2" t="str">
        <f ca="1">IFERROR(__xludf.DUMMYFUNCTION("""COMPUTED_VALUE"""),"Argentina")</f>
        <v>Argentina</v>
      </c>
      <c r="B6" s="2">
        <f ca="1">IFERROR(__xludf.DUMMYFUNCTION("""COMPUTED_VALUE"""),0)</f>
        <v>0</v>
      </c>
      <c r="C6" s="2">
        <f ca="1">IFERROR(__xludf.DUMMYFUNCTION("""COMPUTED_VALUE"""),0)</f>
        <v>0</v>
      </c>
      <c r="D6" s="2">
        <f ca="1">IFERROR(__xludf.DUMMYFUNCTION("""COMPUTED_VALUE"""),0)</f>
        <v>0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A6" s="2">
        <f ca="1">IFERROR(__xludf.DUMMYFUNCTION("""COMPUTED_VALUE"""),0)</f>
        <v>0</v>
      </c>
      <c r="AB6" s="2">
        <f ca="1">IFERROR(__xludf.DUMMYFUNCTION("""COMPUTED_VALUE"""),0)</f>
        <v>0</v>
      </c>
      <c r="AC6" s="2">
        <f ca="1">IFERROR(__xludf.DUMMYFUNCTION("""COMPUTED_VALUE"""),0)</f>
        <v>0</v>
      </c>
      <c r="AD6" s="2">
        <f ca="1">IFERROR(__xludf.DUMMYFUNCTION("""COMPUTED_VALUE"""),0)</f>
        <v>0</v>
      </c>
      <c r="AE6" s="2">
        <f ca="1">IFERROR(__xludf.DUMMYFUNCTION("""COMPUTED_VALUE"""),0)</f>
        <v>0</v>
      </c>
      <c r="AF6" s="2">
        <f ca="1">IFERROR(__xludf.DUMMYFUNCTION("""COMPUTED_VALUE"""),0)</f>
        <v>0</v>
      </c>
      <c r="AG6" s="2">
        <f ca="1">IFERROR(__xludf.DUMMYFUNCTION("""COMPUTED_VALUE"""),0)</f>
        <v>0</v>
      </c>
      <c r="AH6" s="2">
        <f ca="1">IFERROR(__xludf.DUMMYFUNCTION("""COMPUTED_VALUE"""),0)</f>
        <v>0</v>
      </c>
      <c r="AI6" s="2">
        <f ca="1">IFERROR(__xludf.DUMMYFUNCTION("""COMPUTED_VALUE"""),0)</f>
        <v>0</v>
      </c>
      <c r="AJ6" s="2">
        <f ca="1">IFERROR(__xludf.DUMMYFUNCTION("""COMPUTED_VALUE"""),0)</f>
        <v>0</v>
      </c>
      <c r="AK6" s="2">
        <f ca="1">IFERROR(__xludf.DUMMYFUNCTION("""COMPUTED_VALUE"""),0)</f>
        <v>0</v>
      </c>
      <c r="AL6" s="2">
        <f ca="1">IFERROR(__xludf.DUMMYFUNCTION("""COMPUTED_VALUE"""),0)</f>
        <v>0</v>
      </c>
      <c r="AM6" s="2">
        <f ca="1">IFERROR(__xludf.DUMMYFUNCTION("""COMPUTED_VALUE"""),0)</f>
        <v>0</v>
      </c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IFERROR(__xludf.DUMMYFUNCTION("""COMPUTED_VALUE"""),0)</f>
        <v>0</v>
      </c>
      <c r="AQ6" s="2">
        <f ca="1">IFERROR(__xludf.DUMMYFUNCTION("""COMPUTED_VALUE"""),1)</f>
        <v>1</v>
      </c>
      <c r="AR6" s="2">
        <f ca="1">IFERROR(__xludf.DUMMYFUNCTION("""COMPUTED_VALUE"""),1)</f>
        <v>1</v>
      </c>
      <c r="AS6" s="2">
        <f ca="1">IFERROR(__xludf.DUMMYFUNCTION("""COMPUTED_VALUE"""),1)</f>
        <v>1</v>
      </c>
      <c r="AT6" s="2">
        <f ca="1">IFERROR(__xludf.DUMMYFUNCTION("""COMPUTED_VALUE"""),2)</f>
        <v>2</v>
      </c>
      <c r="AU6" s="2">
        <f ca="1">IFERROR(__xludf.DUMMYFUNCTION("""COMPUTED_VALUE"""),8)</f>
        <v>8</v>
      </c>
      <c r="AV6" s="2">
        <f ca="1">IFERROR(__xludf.DUMMYFUNCTION("""COMPUTED_VALUE"""),12)</f>
        <v>12</v>
      </c>
      <c r="AW6" s="2">
        <f ca="1">IFERROR(__xludf.DUMMYFUNCTION("""COMPUTED_VALUE"""),12)</f>
        <v>12</v>
      </c>
    </row>
    <row r="7" spans="1:54" ht="15.75" customHeight="1" x14ac:dyDescent="0.25">
      <c r="A7" s="2" t="str">
        <f ca="1">IFERROR(__xludf.DUMMYFUNCTION("""COMPUTED_VALUE"""),"Armenia")</f>
        <v>Armenia</v>
      </c>
      <c r="B7" s="2">
        <f ca="1">IFERROR(__xludf.DUMMYFUNCTION("""COMPUTED_VALUE"""),0)</f>
        <v>0</v>
      </c>
      <c r="C7" s="2">
        <f ca="1">IFERROR(__xludf.DUMMYFUNCTION("""COMPUTED_VALUE"""),0)</f>
        <v>0</v>
      </c>
      <c r="D7" s="2">
        <f ca="1">IFERROR(__xludf.DUMMYFUNCTION("""COMPUTED_VALUE"""),0)</f>
        <v>0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A7" s="2">
        <f ca="1">IFERROR(__xludf.DUMMYFUNCTION("""COMPUTED_VALUE"""),0)</f>
        <v>0</v>
      </c>
      <c r="AB7" s="2">
        <f ca="1">IFERROR(__xludf.DUMMYFUNCTION("""COMPUTED_VALUE"""),0)</f>
        <v>0</v>
      </c>
      <c r="AC7" s="2">
        <f ca="1">IFERROR(__xludf.DUMMYFUNCTION("""COMPUTED_VALUE"""),0)</f>
        <v>0</v>
      </c>
      <c r="AD7" s="2">
        <f ca="1">IFERROR(__xludf.DUMMYFUNCTION("""COMPUTED_VALUE"""),0)</f>
        <v>0</v>
      </c>
      <c r="AE7" s="2">
        <f ca="1">IFERROR(__xludf.DUMMYFUNCTION("""COMPUTED_VALUE"""),0)</f>
        <v>0</v>
      </c>
      <c r="AF7" s="2">
        <f ca="1">IFERROR(__xludf.DUMMYFUNCTION("""COMPUTED_VALUE"""),0)</f>
        <v>0</v>
      </c>
      <c r="AG7" s="2">
        <f ca="1">IFERROR(__xludf.DUMMYFUNCTION("""COMPUTED_VALUE"""),0)</f>
        <v>0</v>
      </c>
      <c r="AH7" s="2">
        <f ca="1">IFERROR(__xludf.DUMMYFUNCTION("""COMPUTED_VALUE"""),0)</f>
        <v>0</v>
      </c>
      <c r="AI7" s="2">
        <f ca="1">IFERROR(__xludf.DUMMYFUNCTION("""COMPUTED_VALUE"""),0)</f>
        <v>0</v>
      </c>
      <c r="AJ7" s="2">
        <f ca="1">IFERROR(__xludf.DUMMYFUNCTION("""COMPUTED_VALUE"""),0)</f>
        <v>0</v>
      </c>
      <c r="AK7" s="2">
        <f ca="1">IFERROR(__xludf.DUMMYFUNCTION("""COMPUTED_VALUE"""),0)</f>
        <v>0</v>
      </c>
      <c r="AL7" s="2">
        <f ca="1">IFERROR(__xludf.DUMMYFUNCTION("""COMPUTED_VALUE"""),0)</f>
        <v>0</v>
      </c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IFERROR(__xludf.DUMMYFUNCTION("""COMPUTED_VALUE"""),1)</f>
        <v>1</v>
      </c>
      <c r="AP7" s="2">
        <f ca="1">IFERROR(__xludf.DUMMYFUNCTION("""COMPUTED_VALUE"""),1)</f>
        <v>1</v>
      </c>
      <c r="AQ7" s="2">
        <f ca="1">IFERROR(__xludf.DUMMYFUNCTION("""COMPUTED_VALUE"""),1)</f>
        <v>1</v>
      </c>
      <c r="AR7" s="2">
        <f ca="1">IFERROR(__xludf.DUMMYFUNCTION("""COMPUTED_VALUE"""),1)</f>
        <v>1</v>
      </c>
      <c r="AS7" s="2">
        <f ca="1">IFERROR(__xludf.DUMMYFUNCTION("""COMPUTED_VALUE"""),1)</f>
        <v>1</v>
      </c>
      <c r="AT7" s="2">
        <f ca="1">IFERROR(__xludf.DUMMYFUNCTION("""COMPUTED_VALUE"""),1)</f>
        <v>1</v>
      </c>
      <c r="AU7" s="2">
        <f ca="1">IFERROR(__xludf.DUMMYFUNCTION("""COMPUTED_VALUE"""),1)</f>
        <v>1</v>
      </c>
      <c r="AV7" s="2">
        <f ca="1">IFERROR(__xludf.DUMMYFUNCTION("""COMPUTED_VALUE"""),1)</f>
        <v>1</v>
      </c>
      <c r="AW7" s="2">
        <f ca="1">IFERROR(__xludf.DUMMYFUNCTION("""COMPUTED_VALUE"""),1)</f>
        <v>1</v>
      </c>
    </row>
    <row r="8" spans="1:54" ht="15.75" customHeight="1" x14ac:dyDescent="0.25">
      <c r="A8" s="2" t="s">
        <v>89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5</v>
      </c>
      <c r="H8" s="2">
        <v>5</v>
      </c>
      <c r="I8" s="2">
        <v>6</v>
      </c>
      <c r="J8" s="2">
        <v>9</v>
      </c>
      <c r="K8" s="2">
        <v>9</v>
      </c>
      <c r="L8" s="2">
        <v>12</v>
      </c>
      <c r="M8" s="2">
        <v>12</v>
      </c>
      <c r="N8" s="2">
        <v>12</v>
      </c>
      <c r="O8" s="2">
        <v>13</v>
      </c>
      <c r="P8" s="2">
        <v>13</v>
      </c>
      <c r="Q8" s="2">
        <v>14</v>
      </c>
      <c r="R8" s="2">
        <v>15</v>
      </c>
      <c r="S8" s="2">
        <v>15</v>
      </c>
      <c r="T8" s="2">
        <v>15</v>
      </c>
      <c r="U8" s="2">
        <v>15</v>
      </c>
      <c r="V8" s="2">
        <v>15</v>
      </c>
      <c r="W8" s="2">
        <v>15</v>
      </c>
      <c r="X8" s="2">
        <v>15</v>
      </c>
      <c r="Y8" s="2">
        <v>15</v>
      </c>
      <c r="Z8" s="2">
        <v>15</v>
      </c>
      <c r="AA8" s="2">
        <v>15</v>
      </c>
      <c r="AB8" s="2">
        <v>15</v>
      </c>
      <c r="AC8" s="2">
        <v>15</v>
      </c>
      <c r="AD8" s="2">
        <v>15</v>
      </c>
      <c r="AE8" s="2">
        <v>15</v>
      </c>
      <c r="AF8" s="2">
        <v>19</v>
      </c>
      <c r="AG8" s="2">
        <v>22</v>
      </c>
      <c r="AH8" s="2">
        <v>22</v>
      </c>
      <c r="AI8" s="2">
        <v>23</v>
      </c>
      <c r="AJ8" s="2">
        <v>24</v>
      </c>
      <c r="AK8" s="2">
        <v>24</v>
      </c>
      <c r="AL8" s="2">
        <v>25</v>
      </c>
      <c r="AM8" s="2">
        <v>25</v>
      </c>
      <c r="AN8" s="2">
        <v>27</v>
      </c>
      <c r="AO8" s="2">
        <v>30</v>
      </c>
      <c r="AP8" s="2">
        <v>36</v>
      </c>
      <c r="AQ8" s="2">
        <v>48</v>
      </c>
      <c r="AR8" s="2">
        <v>67</v>
      </c>
      <c r="AS8" s="2">
        <v>70</v>
      </c>
      <c r="AT8" s="2">
        <v>82</v>
      </c>
      <c r="AU8" s="2">
        <v>91</v>
      </c>
      <c r="AV8" s="2">
        <v>113</v>
      </c>
      <c r="AW8" s="2">
        <v>131</v>
      </c>
    </row>
    <row r="9" spans="1:54" ht="15.75" customHeight="1" x14ac:dyDescent="0.25">
      <c r="A9" s="2" t="str">
        <f ca="1">IFERROR(__xludf.DUMMYFUNCTION("""COMPUTED_VALUE"""),"Austria")</f>
        <v>Austria</v>
      </c>
      <c r="B9" s="2">
        <f ca="1">IFERROR(__xludf.DUMMYFUNCTION("""COMPUTED_VALUE"""),0)</f>
        <v>0</v>
      </c>
      <c r="C9" s="2">
        <f ca="1">IFERROR(__xludf.DUMMYFUNCTION("""COMPUTED_VALUE"""),0)</f>
        <v>0</v>
      </c>
      <c r="D9" s="2">
        <f ca="1">IFERROR(__xludf.DUMMYFUNCTION("""COMPUTED_VALUE"""),0)</f>
        <v>0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A9" s="2">
        <f ca="1">IFERROR(__xludf.DUMMYFUNCTION("""COMPUTED_VALUE"""),0)</f>
        <v>0</v>
      </c>
      <c r="AB9" s="2">
        <f ca="1">IFERROR(__xludf.DUMMYFUNCTION("""COMPUTED_VALUE"""),0)</f>
        <v>0</v>
      </c>
      <c r="AC9" s="2">
        <f ca="1">IFERROR(__xludf.DUMMYFUNCTION("""COMPUTED_VALUE"""),0)</f>
        <v>0</v>
      </c>
      <c r="AD9" s="2">
        <f ca="1">IFERROR(__xludf.DUMMYFUNCTION("""COMPUTED_VALUE"""),0)</f>
        <v>0</v>
      </c>
      <c r="AE9" s="2">
        <f ca="1">IFERROR(__xludf.DUMMYFUNCTION("""COMPUTED_VALUE"""),0)</f>
        <v>0</v>
      </c>
      <c r="AF9" s="2">
        <f ca="1">IFERROR(__xludf.DUMMYFUNCTION("""COMPUTED_VALUE"""),0)</f>
        <v>0</v>
      </c>
      <c r="AG9" s="2">
        <f ca="1">IFERROR(__xludf.DUMMYFUNCTION("""COMPUTED_VALUE"""),0)</f>
        <v>0</v>
      </c>
      <c r="AH9" s="2">
        <f ca="1">IFERROR(__xludf.DUMMYFUNCTION("""COMPUTED_VALUE"""),0)</f>
        <v>0</v>
      </c>
      <c r="AI9" s="2">
        <f ca="1">IFERROR(__xludf.DUMMYFUNCTION("""COMPUTED_VALUE"""),0)</f>
        <v>0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IFERROR(__xludf.DUMMYFUNCTION("""COMPUTED_VALUE"""),3)</f>
        <v>3</v>
      </c>
      <c r="AM9" s="2">
        <f ca="1">IFERROR(__xludf.DUMMYFUNCTION("""COMPUTED_VALUE"""),3)</f>
        <v>3</v>
      </c>
      <c r="AN9" s="2">
        <f ca="1">IFERROR(__xludf.DUMMYFUNCTION("""COMPUTED_VALUE"""),9)</f>
        <v>9</v>
      </c>
      <c r="AO9" s="2">
        <f ca="1">IFERROR(__xludf.DUMMYFUNCTION("""COMPUTED_VALUE"""),14)</f>
        <v>14</v>
      </c>
      <c r="AP9" s="2">
        <f ca="1">IFERROR(__xludf.DUMMYFUNCTION("""COMPUTED_VALUE"""),18)</f>
        <v>18</v>
      </c>
      <c r="AQ9" s="2">
        <f ca="1">IFERROR(__xludf.DUMMYFUNCTION("""COMPUTED_VALUE"""),21)</f>
        <v>21</v>
      </c>
      <c r="AR9" s="2">
        <f ca="1">IFERROR(__xludf.DUMMYFUNCTION("""COMPUTED_VALUE"""),29)</f>
        <v>29</v>
      </c>
      <c r="AS9" s="2">
        <f ca="1">IFERROR(__xludf.DUMMYFUNCTION("""COMPUTED_VALUE"""),41)</f>
        <v>41</v>
      </c>
      <c r="AT9" s="2">
        <f ca="1">IFERROR(__xludf.DUMMYFUNCTION("""COMPUTED_VALUE"""),55)</f>
        <v>55</v>
      </c>
      <c r="AU9" s="2">
        <f ca="1">IFERROR(__xludf.DUMMYFUNCTION("""COMPUTED_VALUE"""),79)</f>
        <v>79</v>
      </c>
      <c r="AV9" s="2">
        <f ca="1">IFERROR(__xludf.DUMMYFUNCTION("""COMPUTED_VALUE"""),104)</f>
        <v>104</v>
      </c>
      <c r="AW9" s="2">
        <f ca="1">IFERROR(__xludf.DUMMYFUNCTION("""COMPUTED_VALUE"""),131)</f>
        <v>131</v>
      </c>
    </row>
    <row r="10" spans="1:54" ht="15.75" customHeight="1" x14ac:dyDescent="0.25">
      <c r="A10" s="2" t="str">
        <f ca="1">IFERROR(__xludf.DUMMYFUNCTION("""COMPUTED_VALUE"""),"Azerbaijan")</f>
        <v>Azerbaijan</v>
      </c>
      <c r="B10" s="2">
        <f ca="1">IFERROR(__xludf.DUMMYFUNCTION("""COMPUTED_VALUE"""),0)</f>
        <v>0</v>
      </c>
      <c r="C10" s="2">
        <f ca="1">IFERROR(__xludf.DUMMYFUNCTION("""COMPUTED_VALUE"""),0)</f>
        <v>0</v>
      </c>
      <c r="D10" s="2">
        <f ca="1">IFERROR(__xludf.DUMMYFUNCTION("""COMPUTED_VALUE"""),0)</f>
        <v>0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IFERROR(__xludf.DUMMYFUNCTION("""COMPUTED_VALUE"""),0)</f>
        <v>0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A10" s="2">
        <f ca="1">IFERROR(__xludf.DUMMYFUNCTION("""COMPUTED_VALUE"""),0)</f>
        <v>0</v>
      </c>
      <c r="AB10" s="2">
        <f ca="1">IFERROR(__xludf.DUMMYFUNCTION("""COMPUTED_VALUE"""),0)</f>
        <v>0</v>
      </c>
      <c r="AC10" s="2">
        <f ca="1">IFERROR(__xludf.DUMMYFUNCTION("""COMPUTED_VALUE"""),0)</f>
        <v>0</v>
      </c>
      <c r="AD10" s="2">
        <f ca="1">IFERROR(__xludf.DUMMYFUNCTION("""COMPUTED_VALUE"""),0)</f>
        <v>0</v>
      </c>
      <c r="AE10" s="2">
        <f ca="1">IFERROR(__xludf.DUMMYFUNCTION("""COMPUTED_VALUE"""),0)</f>
        <v>0</v>
      </c>
      <c r="AF10" s="2">
        <f ca="1">IFERROR(__xludf.DUMMYFUNCTION("""COMPUTED_VALUE"""),0)</f>
        <v>0</v>
      </c>
      <c r="AG10" s="2">
        <f ca="1">IFERROR(__xludf.DUMMYFUNCTION("""COMPUTED_VALUE"""),0)</f>
        <v>0</v>
      </c>
      <c r="AH10" s="2">
        <f ca="1">IFERROR(__xludf.DUMMYFUNCTION("""COMPUTED_VALUE"""),0)</f>
        <v>0</v>
      </c>
      <c r="AI10" s="2">
        <f ca="1">IFERROR(__xludf.DUMMYFUNCTION("""COMPUTED_VALUE"""),0)</f>
        <v>0</v>
      </c>
      <c r="AJ10" s="2">
        <f ca="1">IFERROR(__xludf.DUMMYFUNCTION("""COMPUTED_VALUE"""),0)</f>
        <v>0</v>
      </c>
      <c r="AK10" s="2">
        <f ca="1">IFERROR(__xludf.DUMMYFUNCTION("""COMPUTED_VALUE"""),0)</f>
        <v>0</v>
      </c>
      <c r="AL10" s="2">
        <f ca="1">IFERROR(__xludf.DUMMYFUNCTION("""COMPUTED_VALUE"""),0)</f>
        <v>0</v>
      </c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IFERROR(__xludf.DUMMYFUNCTION("""COMPUTED_VALUE"""),3)</f>
        <v>3</v>
      </c>
      <c r="AP10" s="2">
        <f ca="1">IFERROR(__xludf.DUMMYFUNCTION("""COMPUTED_VALUE"""),3)</f>
        <v>3</v>
      </c>
      <c r="AQ10" s="2">
        <f ca="1">IFERROR(__xludf.DUMMYFUNCTION("""COMPUTED_VALUE"""),3)</f>
        <v>3</v>
      </c>
      <c r="AR10" s="2">
        <f ca="1">IFERROR(__xludf.DUMMYFUNCTION("""COMPUTED_VALUE"""),3)</f>
        <v>3</v>
      </c>
      <c r="AS10" s="2">
        <f ca="1">IFERROR(__xludf.DUMMYFUNCTION("""COMPUTED_VALUE"""),6)</f>
        <v>6</v>
      </c>
      <c r="AT10" s="2">
        <f ca="1">IFERROR(__xludf.DUMMYFUNCTION("""COMPUTED_VALUE"""),6)</f>
        <v>6</v>
      </c>
      <c r="AU10" s="2">
        <f ca="1">IFERROR(__xludf.DUMMYFUNCTION("""COMPUTED_VALUE"""),9)</f>
        <v>9</v>
      </c>
      <c r="AV10" s="2">
        <f ca="1">IFERROR(__xludf.DUMMYFUNCTION("""COMPUTED_VALUE"""),9)</f>
        <v>9</v>
      </c>
      <c r="AW10" s="2">
        <f ca="1">IFERROR(__xludf.DUMMYFUNCTION("""COMPUTED_VALUE"""),9)</f>
        <v>9</v>
      </c>
    </row>
    <row r="11" spans="1:54" ht="15.75" customHeight="1" x14ac:dyDescent="0.25">
      <c r="A11" s="2" t="str">
        <f ca="1">IFERROR(__xludf.DUMMYFUNCTION("""COMPUTED_VALUE"""),"Bahrain")</f>
        <v>Bahrain</v>
      </c>
      <c r="B11" s="2">
        <f ca="1">IFERROR(__xludf.DUMMYFUNCTION("""COMPUTED_VALUE"""),0)</f>
        <v>0</v>
      </c>
      <c r="C11" s="2">
        <f ca="1">IFERROR(__xludf.DUMMYFUNCTION("""COMPUTED_VALUE"""),0)</f>
        <v>0</v>
      </c>
      <c r="D11" s="2">
        <f ca="1">IFERROR(__xludf.DUMMYFUNCTION("""COMPUTED_VALUE"""),0)</f>
        <v>0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A11" s="2">
        <f ca="1">IFERROR(__xludf.DUMMYFUNCTION("""COMPUTED_VALUE"""),0)</f>
        <v>0</v>
      </c>
      <c r="AB11" s="2">
        <f ca="1">IFERROR(__xludf.DUMMYFUNCTION("""COMPUTED_VALUE"""),0)</f>
        <v>0</v>
      </c>
      <c r="AC11" s="2">
        <f ca="1">IFERROR(__xludf.DUMMYFUNCTION("""COMPUTED_VALUE"""),0)</f>
        <v>0</v>
      </c>
      <c r="AD11" s="2">
        <f ca="1">IFERROR(__xludf.DUMMYFUNCTION("""COMPUTED_VALUE"""),0)</f>
        <v>0</v>
      </c>
      <c r="AE11" s="2">
        <f ca="1">IFERROR(__xludf.DUMMYFUNCTION("""COMPUTED_VALUE"""),0)</f>
        <v>0</v>
      </c>
      <c r="AF11" s="2">
        <f ca="1">IFERROR(__xludf.DUMMYFUNCTION("""COMPUTED_VALUE"""),0)</f>
        <v>0</v>
      </c>
      <c r="AG11" s="2">
        <f ca="1">IFERROR(__xludf.DUMMYFUNCTION("""COMPUTED_VALUE"""),0)</f>
        <v>0</v>
      </c>
      <c r="AH11" s="2">
        <f ca="1">IFERROR(__xludf.DUMMYFUNCTION("""COMPUTED_VALUE"""),0)</f>
        <v>0</v>
      </c>
      <c r="AI11" s="2">
        <f ca="1">IFERROR(__xludf.DUMMYFUNCTION("""COMPUTED_VALUE"""),1)</f>
        <v>1</v>
      </c>
      <c r="AJ11" s="2">
        <f ca="1">IFERROR(__xludf.DUMMYFUNCTION("""COMPUTED_VALUE"""),23)</f>
        <v>23</v>
      </c>
      <c r="AK11" s="2">
        <f ca="1">IFERROR(__xludf.DUMMYFUNCTION("""COMPUTED_VALUE"""),33)</f>
        <v>33</v>
      </c>
      <c r="AL11" s="2">
        <f ca="1">IFERROR(__xludf.DUMMYFUNCTION("""COMPUTED_VALUE"""),33)</f>
        <v>33</v>
      </c>
      <c r="AM11" s="2">
        <f ca="1">IFERROR(__xludf.DUMMYFUNCTION("""COMPUTED_VALUE"""),36)</f>
        <v>36</v>
      </c>
      <c r="AN11" s="2">
        <f ca="1">IFERROR(__xludf.DUMMYFUNCTION("""COMPUTED_VALUE"""),41)</f>
        <v>41</v>
      </c>
      <c r="AO11" s="2">
        <f ca="1">IFERROR(__xludf.DUMMYFUNCTION("""COMPUTED_VALUE"""),47)</f>
        <v>47</v>
      </c>
      <c r="AP11" s="2">
        <f ca="1">IFERROR(__xludf.DUMMYFUNCTION("""COMPUTED_VALUE"""),49)</f>
        <v>49</v>
      </c>
      <c r="AQ11" s="2">
        <f ca="1">IFERROR(__xludf.DUMMYFUNCTION("""COMPUTED_VALUE"""),49)</f>
        <v>49</v>
      </c>
      <c r="AR11" s="2">
        <f ca="1">IFERROR(__xludf.DUMMYFUNCTION("""COMPUTED_VALUE"""),52)</f>
        <v>52</v>
      </c>
      <c r="AS11" s="2">
        <f ca="1">IFERROR(__xludf.DUMMYFUNCTION("""COMPUTED_VALUE"""),55)</f>
        <v>55</v>
      </c>
      <c r="AT11" s="2">
        <f ca="1">IFERROR(__xludf.DUMMYFUNCTION("""COMPUTED_VALUE"""),60)</f>
        <v>60</v>
      </c>
      <c r="AU11" s="2">
        <f ca="1">IFERROR(__xludf.DUMMYFUNCTION("""COMPUTED_VALUE"""),85)</f>
        <v>85</v>
      </c>
      <c r="AV11" s="2">
        <f ca="1">IFERROR(__xludf.DUMMYFUNCTION("""COMPUTED_VALUE"""),85)</f>
        <v>85</v>
      </c>
      <c r="AW11" s="2">
        <f ca="1">IFERROR(__xludf.DUMMYFUNCTION("""COMPUTED_VALUE"""),95)</f>
        <v>95</v>
      </c>
    </row>
    <row r="12" spans="1:54" ht="15.75" customHeight="1" x14ac:dyDescent="0.25">
      <c r="A12" s="2" t="str">
        <f ca="1">IFERROR(__xludf.DUMMYFUNCTION("""COMPUTED_VALUE"""),"Bangladesh")</f>
        <v>Bangladesh</v>
      </c>
      <c r="B12" s="2">
        <f ca="1">IFERROR(__xludf.DUMMYFUNCTION("""COMPUTED_VALUE"""),0)</f>
        <v>0</v>
      </c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A12" s="2">
        <f ca="1">IFERROR(__xludf.DUMMYFUNCTION("""COMPUTED_VALUE"""),0)</f>
        <v>0</v>
      </c>
      <c r="AB12" s="2">
        <f ca="1">IFERROR(__xludf.DUMMYFUNCTION("""COMPUTED_VALUE"""),0)</f>
        <v>0</v>
      </c>
      <c r="AC12" s="2">
        <f ca="1">IFERROR(__xludf.DUMMYFUNCTION("""COMPUTED_VALUE"""),0)</f>
        <v>0</v>
      </c>
      <c r="AD12" s="2">
        <f ca="1">IFERROR(__xludf.DUMMYFUNCTION("""COMPUTED_VALUE"""),0)</f>
        <v>0</v>
      </c>
      <c r="AE12" s="2">
        <f ca="1">IFERROR(__xludf.DUMMYFUNCTION("""COMPUTED_VALUE"""),0)</f>
        <v>0</v>
      </c>
      <c r="AF12" s="2">
        <f ca="1">IFERROR(__xludf.DUMMYFUNCTION("""COMPUTED_VALUE"""),0)</f>
        <v>0</v>
      </c>
      <c r="AG12" s="2">
        <f ca="1">IFERROR(__xludf.DUMMYFUNCTION("""COMPUTED_VALUE"""),0)</f>
        <v>0</v>
      </c>
      <c r="AH12" s="2">
        <f ca="1">IFERROR(__xludf.DUMMYFUNCTION("""COMPUTED_VALUE"""),0)</f>
        <v>0</v>
      </c>
      <c r="AI12" s="2">
        <f ca="1">IFERROR(__xludf.DUMMYFUNCTION("""COMPUTED_VALUE"""),0)</f>
        <v>0</v>
      </c>
      <c r="AJ12" s="2">
        <f ca="1">IFERROR(__xludf.DUMMYFUNCTION("""COMPUTED_VALUE"""),0)</f>
        <v>0</v>
      </c>
      <c r="AK12" s="2">
        <f ca="1">IFERROR(__xludf.DUMMYFUNCTION("""COMPUTED_VALUE"""),0)</f>
        <v>0</v>
      </c>
      <c r="AL12" s="2">
        <f ca="1">IFERROR(__xludf.DUMMYFUNCTION("""COMPUTED_VALUE"""),0)</f>
        <v>0</v>
      </c>
      <c r="AM12" s="2">
        <f ca="1">IFERROR(__xludf.DUMMYFUNCTION("""COMPUTED_VALUE"""),0)</f>
        <v>0</v>
      </c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IFERROR(__xludf.DUMMYFUNCTION("""COMPUTED_VALUE"""),3)</f>
        <v>3</v>
      </c>
      <c r="AW12" s="2">
        <f ca="1">IFERROR(__xludf.DUMMYFUNCTION("""COMPUTED_VALUE"""),3)</f>
        <v>3</v>
      </c>
    </row>
    <row r="13" spans="1:54" ht="15.75" customHeight="1" x14ac:dyDescent="0.25">
      <c r="A13" s="2" t="str">
        <f ca="1">IFERROR(__xludf.DUMMYFUNCTION("""COMPUTED_VALUE"""),"Belarus")</f>
        <v>Belarus</v>
      </c>
      <c r="B13" s="2">
        <f ca="1">IFERROR(__xludf.DUMMYFUNCTION("""COMPUTED_VALUE"""),0)</f>
        <v>0</v>
      </c>
      <c r="C13" s="2">
        <f ca="1">IFERROR(__xludf.DUMMYFUNCTION("""COMPUTED_VALUE"""),0)</f>
        <v>0</v>
      </c>
      <c r="D13" s="2">
        <f ca="1">IFERROR(__xludf.DUMMYFUNCTION("""COMPUTED_VALUE"""),0)</f>
        <v>0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IFERROR(__xludf.DUMMYFUNCTION("""COMPUTED_VALUE"""),0)</f>
        <v>0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A13" s="2">
        <f ca="1">IFERROR(__xludf.DUMMYFUNCTION("""COMPUTED_VALUE"""),0)</f>
        <v>0</v>
      </c>
      <c r="AB13" s="2">
        <f ca="1">IFERROR(__xludf.DUMMYFUNCTION("""COMPUTED_VALUE"""),0)</f>
        <v>0</v>
      </c>
      <c r="AC13" s="2">
        <f ca="1">IFERROR(__xludf.DUMMYFUNCTION("""COMPUTED_VALUE"""),0)</f>
        <v>0</v>
      </c>
      <c r="AD13" s="2">
        <f ca="1">IFERROR(__xludf.DUMMYFUNCTION("""COMPUTED_VALUE"""),0)</f>
        <v>0</v>
      </c>
      <c r="AE13" s="2">
        <f ca="1">IFERROR(__xludf.DUMMYFUNCTION("""COMPUTED_VALUE"""),0)</f>
        <v>0</v>
      </c>
      <c r="AF13" s="2">
        <f ca="1">IFERROR(__xludf.DUMMYFUNCTION("""COMPUTED_VALUE"""),0)</f>
        <v>0</v>
      </c>
      <c r="AG13" s="2">
        <f ca="1">IFERROR(__xludf.DUMMYFUNCTION("""COMPUTED_VALUE"""),0)</f>
        <v>0</v>
      </c>
      <c r="AH13" s="2">
        <f ca="1">IFERROR(__xludf.DUMMYFUNCTION("""COMPUTED_VALUE"""),0)</f>
        <v>0</v>
      </c>
      <c r="AI13" s="2">
        <f ca="1">IFERROR(__xludf.DUMMYFUNCTION("""COMPUTED_VALUE"""),0)</f>
        <v>0</v>
      </c>
      <c r="AJ13" s="2">
        <f ca="1">IFERROR(__xludf.DUMMYFUNCTION("""COMPUTED_VALUE"""),0)</f>
        <v>0</v>
      </c>
      <c r="AK13" s="2">
        <f ca="1">IFERROR(__xludf.DUMMYFUNCTION("""COMPUTED_VALUE"""),0)</f>
        <v>0</v>
      </c>
      <c r="AL13" s="2">
        <f ca="1">IFERROR(__xludf.DUMMYFUNCTION("""COMPUTED_VALUE"""),0)</f>
        <v>0</v>
      </c>
      <c r="AM13" s="2">
        <f ca="1">IFERROR(__xludf.DUMMYFUNCTION("""COMPUTED_VALUE"""),1)</f>
        <v>1</v>
      </c>
      <c r="AN13" s="2">
        <f ca="1">IFERROR(__xludf.DUMMYFUNCTION("""COMPUTED_VALUE"""),1)</f>
        <v>1</v>
      </c>
      <c r="AO13" s="2">
        <f ca="1">IFERROR(__xludf.DUMMYFUNCTION("""COMPUTED_VALUE"""),1)</f>
        <v>1</v>
      </c>
      <c r="AP13" s="2">
        <f ca="1">IFERROR(__xludf.DUMMYFUNCTION("""COMPUTED_VALUE"""),1)</f>
        <v>1</v>
      </c>
      <c r="AQ13" s="2">
        <f ca="1">IFERROR(__xludf.DUMMYFUNCTION("""COMPUTED_VALUE"""),1)</f>
        <v>1</v>
      </c>
      <c r="AR13" s="2">
        <f ca="1">IFERROR(__xludf.DUMMYFUNCTION("""COMPUTED_VALUE"""),6)</f>
        <v>6</v>
      </c>
      <c r="AS13" s="2">
        <f ca="1">IFERROR(__xludf.DUMMYFUNCTION("""COMPUTED_VALUE"""),6)</f>
        <v>6</v>
      </c>
      <c r="AT13" s="2">
        <f ca="1">IFERROR(__xludf.DUMMYFUNCTION("""COMPUTED_VALUE"""),6)</f>
        <v>6</v>
      </c>
      <c r="AU13" s="2">
        <f ca="1">IFERROR(__xludf.DUMMYFUNCTION("""COMPUTED_VALUE"""),6)</f>
        <v>6</v>
      </c>
      <c r="AV13" s="2">
        <f ca="1">IFERROR(__xludf.DUMMYFUNCTION("""COMPUTED_VALUE"""),6)</f>
        <v>6</v>
      </c>
      <c r="AW13" s="2">
        <f ca="1">IFERROR(__xludf.DUMMYFUNCTION("""COMPUTED_VALUE"""),6)</f>
        <v>6</v>
      </c>
    </row>
    <row r="14" spans="1:54" ht="15.75" customHeight="1" x14ac:dyDescent="0.25">
      <c r="A14" s="2" t="str">
        <f ca="1">IFERROR(__xludf.DUMMYFUNCTION("""COMPUTED_VALUE"""),"Belgium")</f>
        <v>Belgium</v>
      </c>
      <c r="B14" s="2">
        <f ca="1">IFERROR(__xludf.DUMMYFUNCTION("""COMPUTED_VALUE"""),0)</f>
        <v>0</v>
      </c>
      <c r="C14" s="2">
        <f ca="1">IFERROR(__xludf.DUMMYFUNCTION("""COMPUTED_VALUE"""),0)</f>
        <v>0</v>
      </c>
      <c r="D14" s="2">
        <f ca="1">IFERROR(__xludf.DUMMYFUNCTION("""COMPUTED_VALUE"""),0)</f>
        <v>0</v>
      </c>
      <c r="E14" s="2">
        <f ca="1">IFERROR(__xludf.DUMMYFUNCTION("""COMPUTED_VALUE"""),0)</f>
        <v>0</v>
      </c>
      <c r="F14" s="2">
        <f ca="1">IFERROR(__xludf.DUMMYFUNCTION("""COMPUTED_VALUE"""),0)</f>
        <v>0</v>
      </c>
      <c r="G14" s="2">
        <f ca="1">IFERROR(__xludf.DUMMYFUNCTION("""COMPUTED_VALUE"""),0)</f>
        <v>0</v>
      </c>
      <c r="H14" s="2">
        <f ca="1">IFERROR(__xludf.DUMMYFUNCTION("""COMPUTED_VALUE"""),0)</f>
        <v>0</v>
      </c>
      <c r="I14" s="2">
        <f ca="1">IFERROR(__xludf.DUMMYFUNCTION("""COMPUTED_VALUE"""),0)</f>
        <v>0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2">
        <f ca="1">IFERROR(__xludf.DUMMYFUNCTION("""COMPUTED_VALUE"""),0)</f>
        <v>0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IFERROR(__xludf.DUMMYFUNCTION("""COMPUTED_VALUE"""),1)</f>
        <v>1</v>
      </c>
      <c r="P14" s="2">
        <f ca="1">IFERROR(__xludf.DUMMYFUNCTION("""COMPUTED_VALUE"""),1)</f>
        <v>1</v>
      </c>
      <c r="Q14" s="2">
        <f ca="1">IFERROR(__xludf.DUMMYFUNCTION("""COMPUTED_VALUE"""),1)</f>
        <v>1</v>
      </c>
      <c r="R14" s="2">
        <f ca="1">IFERROR(__xludf.DUMMYFUNCTION("""COMPUTED_VALUE"""),1)</f>
        <v>1</v>
      </c>
      <c r="S14" s="2">
        <f ca="1">IFERROR(__xludf.DUMMYFUNCTION("""COMPUTED_VALUE"""),1)</f>
        <v>1</v>
      </c>
      <c r="T14" s="2">
        <f ca="1">IFERROR(__xludf.DUMMYFUNCTION("""COMPUTED_VALUE"""),1)</f>
        <v>1</v>
      </c>
      <c r="U14" s="2">
        <f ca="1">IFERROR(__xludf.DUMMYFUNCTION("""COMPUTED_VALUE"""),1)</f>
        <v>1</v>
      </c>
      <c r="V14" s="2">
        <f ca="1">IFERROR(__xludf.DUMMYFUNCTION("""COMPUTED_VALUE"""),1)</f>
        <v>1</v>
      </c>
      <c r="W14" s="2">
        <f ca="1">IFERROR(__xludf.DUMMYFUNCTION("""COMPUTED_VALUE"""),1)</f>
        <v>1</v>
      </c>
      <c r="X14" s="2">
        <f ca="1">IFERROR(__xludf.DUMMYFUNCTION("""COMPUTED_VALUE"""),1)</f>
        <v>1</v>
      </c>
      <c r="Y14" s="2">
        <f ca="1">IFERROR(__xludf.DUMMYFUNCTION("""COMPUTED_VALUE"""),1)</f>
        <v>1</v>
      </c>
      <c r="Z14" s="2">
        <f ca="1">IFERROR(__xludf.DUMMYFUNCTION("""COMPUTED_VALUE"""),1)</f>
        <v>1</v>
      </c>
      <c r="AA14" s="2">
        <f ca="1">IFERROR(__xludf.DUMMYFUNCTION("""COMPUTED_VALUE"""),1)</f>
        <v>1</v>
      </c>
      <c r="AB14" s="2">
        <f ca="1">IFERROR(__xludf.DUMMYFUNCTION("""COMPUTED_VALUE"""),1)</f>
        <v>1</v>
      </c>
      <c r="AC14" s="2">
        <f ca="1">IFERROR(__xludf.DUMMYFUNCTION("""COMPUTED_VALUE"""),1)</f>
        <v>1</v>
      </c>
      <c r="AD14" s="2">
        <f ca="1">IFERROR(__xludf.DUMMYFUNCTION("""COMPUTED_VALUE"""),1)</f>
        <v>1</v>
      </c>
      <c r="AE14" s="2">
        <f ca="1">IFERROR(__xludf.DUMMYFUNCTION("""COMPUTED_VALUE"""),1)</f>
        <v>1</v>
      </c>
      <c r="AF14" s="2">
        <f ca="1">IFERROR(__xludf.DUMMYFUNCTION("""COMPUTED_VALUE"""),1)</f>
        <v>1</v>
      </c>
      <c r="AG14" s="2">
        <f ca="1">IFERROR(__xludf.DUMMYFUNCTION("""COMPUTED_VALUE"""),1)</f>
        <v>1</v>
      </c>
      <c r="AH14" s="2">
        <f ca="1">IFERROR(__xludf.DUMMYFUNCTION("""COMPUTED_VALUE"""),1)</f>
        <v>1</v>
      </c>
      <c r="AI14" s="2">
        <f ca="1">IFERROR(__xludf.DUMMYFUNCTION("""COMPUTED_VALUE"""),1)</f>
        <v>1</v>
      </c>
      <c r="AJ14" s="2">
        <f ca="1">IFERROR(__xludf.DUMMYFUNCTION("""COMPUTED_VALUE"""),1)</f>
        <v>1</v>
      </c>
      <c r="AK14" s="2">
        <f ca="1">IFERROR(__xludf.DUMMYFUNCTION("""COMPUTED_VALUE"""),1)</f>
        <v>1</v>
      </c>
      <c r="AL14" s="2">
        <f ca="1">IFERROR(__xludf.DUMMYFUNCTION("""COMPUTED_VALUE"""),1)</f>
        <v>1</v>
      </c>
      <c r="AM14" s="2">
        <f ca="1">IFERROR(__xludf.DUMMYFUNCTION("""COMPUTED_VALUE"""),1)</f>
        <v>1</v>
      </c>
      <c r="AN14" s="2">
        <f ca="1">IFERROR(__xludf.DUMMYFUNCTION("""COMPUTED_VALUE"""),1)</f>
        <v>1</v>
      </c>
      <c r="AO14" s="2">
        <f ca="1">IFERROR(__xludf.DUMMYFUNCTION("""COMPUTED_VALUE"""),2)</f>
        <v>2</v>
      </c>
      <c r="AP14" s="2">
        <f ca="1">IFERROR(__xludf.DUMMYFUNCTION("""COMPUTED_VALUE"""),8)</f>
        <v>8</v>
      </c>
      <c r="AQ14" s="2">
        <f ca="1">IFERROR(__xludf.DUMMYFUNCTION("""COMPUTED_VALUE"""),13)</f>
        <v>13</v>
      </c>
      <c r="AR14" s="2">
        <f ca="1">IFERROR(__xludf.DUMMYFUNCTION("""COMPUTED_VALUE"""),23)</f>
        <v>23</v>
      </c>
      <c r="AS14" s="2">
        <f ca="1">IFERROR(__xludf.DUMMYFUNCTION("""COMPUTED_VALUE"""),50)</f>
        <v>50</v>
      </c>
      <c r="AT14" s="2">
        <f ca="1">IFERROR(__xludf.DUMMYFUNCTION("""COMPUTED_VALUE"""),109)</f>
        <v>109</v>
      </c>
      <c r="AU14" s="2">
        <f ca="1">IFERROR(__xludf.DUMMYFUNCTION("""COMPUTED_VALUE"""),169)</f>
        <v>169</v>
      </c>
      <c r="AV14" s="2">
        <f ca="1">IFERROR(__xludf.DUMMYFUNCTION("""COMPUTED_VALUE"""),200)</f>
        <v>200</v>
      </c>
      <c r="AW14" s="2">
        <f ca="1">IFERROR(__xludf.DUMMYFUNCTION("""COMPUTED_VALUE"""),239)</f>
        <v>239</v>
      </c>
    </row>
    <row r="15" spans="1:54" ht="12.5" x14ac:dyDescent="0.25">
      <c r="A15" s="2" t="str">
        <f ca="1">IFERROR(__xludf.DUMMYFUNCTION("""COMPUTED_VALUE"""),"Bhutan")</f>
        <v>Bhutan</v>
      </c>
      <c r="B15" s="2">
        <f ca="1">IFERROR(__xludf.DUMMYFUNCTION("""COMPUTED_VALUE"""),0)</f>
        <v>0</v>
      </c>
      <c r="C15" s="2">
        <f ca="1">IFERROR(__xludf.DUMMYFUNCTION("""COMPUTED_VALUE"""),0)</f>
        <v>0</v>
      </c>
      <c r="D15" s="2">
        <f ca="1">IFERROR(__xludf.DUMMYFUNCTION("""COMPUTED_VALUE"""),0)</f>
        <v>0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A15" s="2">
        <f ca="1">IFERROR(__xludf.DUMMYFUNCTION("""COMPUTED_VALUE"""),0)</f>
        <v>0</v>
      </c>
      <c r="AB15" s="2">
        <f ca="1">IFERROR(__xludf.DUMMYFUNCTION("""COMPUTED_VALUE"""),0)</f>
        <v>0</v>
      </c>
      <c r="AC15" s="2">
        <f ca="1">IFERROR(__xludf.DUMMYFUNCTION("""COMPUTED_VALUE"""),0)</f>
        <v>0</v>
      </c>
      <c r="AD15" s="2">
        <f ca="1">IFERROR(__xludf.DUMMYFUNCTION("""COMPUTED_VALUE"""),0)</f>
        <v>0</v>
      </c>
      <c r="AE15" s="2">
        <f ca="1">IFERROR(__xludf.DUMMYFUNCTION("""COMPUTED_VALUE"""),0)</f>
        <v>0</v>
      </c>
      <c r="AF15" s="2">
        <f ca="1">IFERROR(__xludf.DUMMYFUNCTION("""COMPUTED_VALUE"""),0)</f>
        <v>0</v>
      </c>
      <c r="AG15" s="2">
        <f ca="1">IFERROR(__xludf.DUMMYFUNCTION("""COMPUTED_VALUE"""),0)</f>
        <v>0</v>
      </c>
      <c r="AH15" s="2">
        <f ca="1">IFERROR(__xludf.DUMMYFUNCTION("""COMPUTED_VALUE"""),0)</f>
        <v>0</v>
      </c>
      <c r="AI15" s="2">
        <f ca="1">IFERROR(__xludf.DUMMYFUNCTION("""COMPUTED_VALUE"""),0)</f>
        <v>0</v>
      </c>
      <c r="AJ15" s="2">
        <f ca="1">IFERROR(__xludf.DUMMYFUNCTION("""COMPUTED_VALUE"""),0)</f>
        <v>0</v>
      </c>
      <c r="AK15" s="2">
        <f ca="1">IFERROR(__xludf.DUMMYFUNCTION("""COMPUTED_VALUE"""),0)</f>
        <v>0</v>
      </c>
      <c r="AL15" s="2">
        <f ca="1">IFERROR(__xludf.DUMMYFUNCTION("""COMPUTED_VALUE"""),0)</f>
        <v>0</v>
      </c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IFERROR(__xludf.DUMMYFUNCTION("""COMPUTED_VALUE"""),1)</f>
        <v>1</v>
      </c>
      <c r="AU15" s="2">
        <f ca="1">IFERROR(__xludf.DUMMYFUNCTION("""COMPUTED_VALUE"""),1)</f>
        <v>1</v>
      </c>
      <c r="AV15" s="2">
        <f ca="1">IFERROR(__xludf.DUMMYFUNCTION("""COMPUTED_VALUE"""),1)</f>
        <v>1</v>
      </c>
      <c r="AW15" s="2">
        <f ca="1">IFERROR(__xludf.DUMMYFUNCTION("""COMPUTED_VALUE"""),1)</f>
        <v>1</v>
      </c>
    </row>
    <row r="16" spans="1:54" ht="12.5" x14ac:dyDescent="0.25">
      <c r="A16" s="2" t="str">
        <f ca="1">IFERROR(__xludf.DUMMYFUNCTION("""COMPUTED_VALUE"""),"Bosnia and Herzegovina")</f>
        <v>Bosnia and Herzegovina</v>
      </c>
      <c r="B16" s="2">
        <f ca="1">IFERROR(__xludf.DUMMYFUNCTION("""COMPUTED_VALUE"""),0)</f>
        <v>0</v>
      </c>
      <c r="C16" s="2">
        <f ca="1">IFERROR(__xludf.DUMMYFUNCTION("""COMPUTED_VALUE"""),0)</f>
        <v>0</v>
      </c>
      <c r="D16" s="2">
        <f ca="1">IFERROR(__xludf.DUMMYFUNCTION("""COMPUTED_VALUE"""),0)</f>
        <v>0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IFERROR(__xludf.DUMMYFUNCTION("""COMPUTED_VALUE"""),2)</f>
        <v>2</v>
      </c>
      <c r="AT16" s="2">
        <f ca="1">IFERROR(__xludf.DUMMYFUNCTION("""COMPUTED_VALUE"""),2)</f>
        <v>2</v>
      </c>
      <c r="AU16" s="2">
        <f ca="1">IFERROR(__xludf.DUMMYFUNCTION("""COMPUTED_VALUE"""),3)</f>
        <v>3</v>
      </c>
      <c r="AV16" s="2">
        <f ca="1">IFERROR(__xludf.DUMMYFUNCTION("""COMPUTED_VALUE"""),3)</f>
        <v>3</v>
      </c>
      <c r="AW16" s="2">
        <f ca="1">IFERROR(__xludf.DUMMYFUNCTION("""COMPUTED_VALUE"""),3)</f>
        <v>3</v>
      </c>
    </row>
    <row r="17" spans="1:49" ht="12.5" x14ac:dyDescent="0.25">
      <c r="A17" s="2" t="str">
        <f ca="1">IFERROR(__xludf.DUMMYFUNCTION("""COMPUTED_VALUE"""),"Brazil")</f>
        <v>Brazil</v>
      </c>
      <c r="B17" s="2">
        <f ca="1">IFERROR(__xludf.DUMMYFUNCTION("""COMPUTED_VALUE"""),0)</f>
        <v>0</v>
      </c>
      <c r="C17" s="2">
        <f ca="1">IFERROR(__xludf.DUMMYFUNCTION("""COMPUTED_VALUE"""),0)</f>
        <v>0</v>
      </c>
      <c r="D17" s="2">
        <f ca="1">IFERROR(__xludf.DUMMYFUNCTION("""COMPUTED_VALUE"""),0)</f>
        <v>0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IFERROR(__xludf.DUMMYFUNCTION("""COMPUTED_VALUE"""),1)</f>
        <v>1</v>
      </c>
      <c r="AL17" s="2">
        <f ca="1">IFERROR(__xludf.DUMMYFUNCTION("""COMPUTED_VALUE"""),1)</f>
        <v>1</v>
      </c>
      <c r="AM17" s="2">
        <f ca="1">IFERROR(__xludf.DUMMYFUNCTION("""COMPUTED_VALUE"""),1)</f>
        <v>1</v>
      </c>
      <c r="AN17" s="2">
        <f ca="1">IFERROR(__xludf.DUMMYFUNCTION("""COMPUTED_VALUE"""),2)</f>
        <v>2</v>
      </c>
      <c r="AO17" s="2">
        <f ca="1">IFERROR(__xludf.DUMMYFUNCTION("""COMPUTED_VALUE"""),2)</f>
        <v>2</v>
      </c>
      <c r="AP17" s="2">
        <f ca="1">IFERROR(__xludf.DUMMYFUNCTION("""COMPUTED_VALUE"""),2)</f>
        <v>2</v>
      </c>
      <c r="AQ17" s="2">
        <f ca="1">IFERROR(__xludf.DUMMYFUNCTION("""COMPUTED_VALUE"""),2)</f>
        <v>2</v>
      </c>
      <c r="AR17" s="2">
        <f ca="1">IFERROR(__xludf.DUMMYFUNCTION("""COMPUTED_VALUE"""),4)</f>
        <v>4</v>
      </c>
      <c r="AS17" s="2">
        <f ca="1">IFERROR(__xludf.DUMMYFUNCTION("""COMPUTED_VALUE"""),4)</f>
        <v>4</v>
      </c>
      <c r="AT17" s="2">
        <f ca="1">IFERROR(__xludf.DUMMYFUNCTION("""COMPUTED_VALUE"""),13)</f>
        <v>13</v>
      </c>
      <c r="AU17" s="2">
        <f ca="1">IFERROR(__xludf.DUMMYFUNCTION("""COMPUTED_VALUE"""),13)</f>
        <v>13</v>
      </c>
      <c r="AV17" s="2">
        <f ca="1">IFERROR(__xludf.DUMMYFUNCTION("""COMPUTED_VALUE"""),20)</f>
        <v>20</v>
      </c>
      <c r="AW17" s="2">
        <f ca="1">IFERROR(__xludf.DUMMYFUNCTION("""COMPUTED_VALUE"""),25)</f>
        <v>25</v>
      </c>
    </row>
    <row r="18" spans="1:49" ht="12.5" x14ac:dyDescent="0.25">
      <c r="A18" s="2" t="str">
        <f ca="1">IFERROR(__xludf.DUMMYFUNCTION("""COMPUTED_VALUE"""),"Brunei")</f>
        <v>Brunei</v>
      </c>
      <c r="B18" s="2">
        <f ca="1">IFERROR(__xludf.DUMMYFUNCTION("""COMPUTED_VALUE"""),0)</f>
        <v>0</v>
      </c>
      <c r="C18" s="2">
        <f ca="1">IFERROR(__xludf.DUMMYFUNCTION("""COMPUTED_VALUE"""),0)</f>
        <v>0</v>
      </c>
      <c r="D18" s="2">
        <f ca="1">IFERROR(__xludf.DUMMYFUNCTION("""COMPUTED_VALUE"""),0)</f>
        <v>0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A18" s="2">
        <f ca="1">IFERROR(__xludf.DUMMYFUNCTION("""COMPUTED_VALUE"""),0)</f>
        <v>0</v>
      </c>
      <c r="AB18" s="2">
        <f ca="1">IFERROR(__xludf.DUMMYFUNCTION("""COMPUTED_VALUE"""),0)</f>
        <v>0</v>
      </c>
      <c r="AC18" s="2">
        <f ca="1">IFERROR(__xludf.DUMMYFUNCTION("""COMPUTED_VALUE"""),0)</f>
        <v>0</v>
      </c>
      <c r="AD18" s="2">
        <f ca="1">IFERROR(__xludf.DUMMYFUNCTION("""COMPUTED_VALUE"""),0)</f>
        <v>0</v>
      </c>
      <c r="AE18" s="2">
        <f ca="1">IFERROR(__xludf.DUMMYFUNCTION("""COMPUTED_VALUE"""),0)</f>
        <v>0</v>
      </c>
      <c r="AF18" s="2">
        <f ca="1">IFERROR(__xludf.DUMMYFUNCTION("""COMPUTED_VALUE"""),0)</f>
        <v>0</v>
      </c>
      <c r="AG18" s="2">
        <f ca="1">IFERROR(__xludf.DUMMYFUNCTION("""COMPUTED_VALUE"""),0)</f>
        <v>0</v>
      </c>
      <c r="AH18" s="2">
        <f ca="1">IFERROR(__xludf.DUMMYFUNCTION("""COMPUTED_VALUE"""),0)</f>
        <v>0</v>
      </c>
      <c r="AI18" s="2">
        <f ca="1">IFERROR(__xludf.DUMMYFUNCTION("""COMPUTED_VALUE"""),0)</f>
        <v>0</v>
      </c>
      <c r="AJ18" s="2">
        <f ca="1">IFERROR(__xludf.DUMMYFUNCTION("""COMPUTED_VALUE"""),0)</f>
        <v>0</v>
      </c>
      <c r="AK18" s="2">
        <f ca="1">IFERROR(__xludf.DUMMYFUNCTION("""COMPUTED_VALUE"""),0)</f>
        <v>0</v>
      </c>
      <c r="AL18" s="2">
        <f ca="1">IFERROR(__xludf.DUMMYFUNCTION("""COMPUTED_VALUE"""),0)</f>
        <v>0</v>
      </c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IFERROR(__xludf.DUMMYFUNCTION("""COMPUTED_VALUE"""),1)</f>
        <v>1</v>
      </c>
    </row>
    <row r="19" spans="1:49" ht="12.5" x14ac:dyDescent="0.25">
      <c r="A19" s="2" t="str">
        <f ca="1">IFERROR(__xludf.DUMMYFUNCTION("""COMPUTED_VALUE"""),"Bulgaria")</f>
        <v>Bulgaria</v>
      </c>
      <c r="B19" s="2">
        <f ca="1">IFERROR(__xludf.DUMMYFUNCTION("""COMPUTED_VALUE"""),0)</f>
        <v>0</v>
      </c>
      <c r="C19" s="2">
        <f ca="1">IFERROR(__xludf.DUMMYFUNCTION("""COMPUTED_VALUE"""),0)</f>
        <v>0</v>
      </c>
      <c r="D19" s="2">
        <f ca="1">IFERROR(__xludf.DUMMYFUNCTION("""COMPUTED_VALUE"""),0)</f>
        <v>0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IFERROR(__xludf.DUMMYFUNCTION("""COMPUTED_VALUE"""),0)</f>
        <v>0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A19" s="2">
        <f ca="1">IFERROR(__xludf.DUMMYFUNCTION("""COMPUTED_VALUE"""),0)</f>
        <v>0</v>
      </c>
      <c r="AB19" s="2">
        <f ca="1">IFERROR(__xludf.DUMMYFUNCTION("""COMPUTED_VALUE"""),0)</f>
        <v>0</v>
      </c>
      <c r="AC19" s="2">
        <f ca="1">IFERROR(__xludf.DUMMYFUNCTION("""COMPUTED_VALUE"""),0)</f>
        <v>0</v>
      </c>
      <c r="AD19" s="2">
        <f ca="1">IFERROR(__xludf.DUMMYFUNCTION("""COMPUTED_VALUE"""),0)</f>
        <v>0</v>
      </c>
      <c r="AE19" s="2">
        <f ca="1">IFERROR(__xludf.DUMMYFUNCTION("""COMPUTED_VALUE"""),0)</f>
        <v>0</v>
      </c>
      <c r="AF19" s="2">
        <f ca="1">IFERROR(__xludf.DUMMYFUNCTION("""COMPUTED_VALUE"""),0)</f>
        <v>0</v>
      </c>
      <c r="AG19" s="2">
        <f ca="1">IFERROR(__xludf.DUMMYFUNCTION("""COMPUTED_VALUE"""),0)</f>
        <v>0</v>
      </c>
      <c r="AH19" s="2">
        <f ca="1">IFERROR(__xludf.DUMMYFUNCTION("""COMPUTED_VALUE"""),0)</f>
        <v>0</v>
      </c>
      <c r="AI19" s="2">
        <f ca="1">IFERROR(__xludf.DUMMYFUNCTION("""COMPUTED_VALUE"""),0)</f>
        <v>0</v>
      </c>
      <c r="AJ19" s="2">
        <f ca="1">IFERROR(__xludf.DUMMYFUNCTION("""COMPUTED_VALUE"""),0)</f>
        <v>0</v>
      </c>
      <c r="AK19" s="2">
        <f ca="1">IFERROR(__xludf.DUMMYFUNCTION("""COMPUTED_VALUE"""),0)</f>
        <v>0</v>
      </c>
      <c r="AL19" s="2">
        <f ca="1">IFERROR(__xludf.DUMMYFUNCTION("""COMPUTED_VALUE"""),0)</f>
        <v>0</v>
      </c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IFERROR(__xludf.DUMMYFUNCTION("""COMPUTED_VALUE"""),4)</f>
        <v>4</v>
      </c>
      <c r="AW19" s="2">
        <f ca="1">IFERROR(__xludf.DUMMYFUNCTION("""COMPUTED_VALUE"""),4)</f>
        <v>4</v>
      </c>
    </row>
    <row r="20" spans="1:49" ht="12.5" x14ac:dyDescent="0.25">
      <c r="A20" s="2" t="str">
        <f ca="1">IFERROR(__xludf.DUMMYFUNCTION("""COMPUTED_VALUE"""),"Cambodia")</f>
        <v>Cambodia</v>
      </c>
      <c r="B20" s="2">
        <f ca="1">IFERROR(__xludf.DUMMYFUNCTION("""COMPUTED_VALUE"""),0)</f>
        <v>0</v>
      </c>
      <c r="C20" s="2">
        <f ca="1">IFERROR(__xludf.DUMMYFUNCTION("""COMPUTED_VALUE"""),0)</f>
        <v>0</v>
      </c>
      <c r="D20" s="2">
        <f ca="1">IFERROR(__xludf.DUMMYFUNCTION("""COMPUTED_VALUE"""),0)</f>
        <v>0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IFERROR(__xludf.DUMMYFUNCTION("""COMPUTED_VALUE"""),1)</f>
        <v>1</v>
      </c>
      <c r="H20" s="2">
        <f ca="1">IFERROR(__xludf.DUMMYFUNCTION("""COMPUTED_VALUE"""),1)</f>
        <v>1</v>
      </c>
      <c r="I20" s="2">
        <f ca="1">IFERROR(__xludf.DUMMYFUNCTION("""COMPUTED_VALUE"""),1)</f>
        <v>1</v>
      </c>
      <c r="J20" s="2">
        <f ca="1">IFERROR(__xludf.DUMMYFUNCTION("""COMPUTED_VALUE"""),1)</f>
        <v>1</v>
      </c>
      <c r="K20" s="2">
        <f ca="1">IFERROR(__xludf.DUMMYFUNCTION("""COMPUTED_VALUE"""),1)</f>
        <v>1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IFERROR(__xludf.DUMMYFUNCTION("""COMPUTED_VALUE"""),1)</f>
        <v>1</v>
      </c>
      <c r="S20" s="2">
        <f ca="1">IFERROR(__xludf.DUMMYFUNCTION("""COMPUTED_VALUE"""),1)</f>
        <v>1</v>
      </c>
      <c r="T20" s="2">
        <f ca="1">IFERROR(__xludf.DUMMYFUNCTION("""COMPUTED_VALUE"""),1)</f>
        <v>1</v>
      </c>
      <c r="U20" s="2">
        <f ca="1">IFERROR(__xludf.DUMMYFUNCTION("""COMPUTED_VALUE"""),1)</f>
        <v>1</v>
      </c>
      <c r="V20" s="2">
        <f ca="1">IFERROR(__xludf.DUMMYFUNCTION("""COMPUTED_VALUE"""),1)</f>
        <v>1</v>
      </c>
      <c r="W20" s="2">
        <f ca="1">IFERROR(__xludf.DUMMYFUNCTION("""COMPUTED_VALUE"""),1)</f>
        <v>1</v>
      </c>
      <c r="X20" s="2">
        <f ca="1">IFERROR(__xludf.DUMMYFUNCTION("""COMPUTED_VALUE"""),1)</f>
        <v>1</v>
      </c>
      <c r="Y20" s="2">
        <f ca="1">IFERROR(__xludf.DUMMYFUNCTION("""COMPUTED_VALUE"""),1)</f>
        <v>1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IFERROR(__xludf.DUMMYFUNCTION("""COMPUTED_VALUE"""),2)</f>
        <v>2</v>
      </c>
      <c r="AW20" s="2">
        <f ca="1">IFERROR(__xludf.DUMMYFUNCTION("""COMPUTED_VALUE"""),2)</f>
        <v>2</v>
      </c>
    </row>
    <row r="21" spans="1:49" ht="12.5" x14ac:dyDescent="0.25">
      <c r="A21" s="2" t="str">
        <f ca="1">IFERROR(__xludf.DUMMYFUNCTION("""COMPUTED_VALUE"""),"Cameroon")</f>
        <v>Cameroon</v>
      </c>
      <c r="B21" s="2">
        <f ca="1">IFERROR(__xludf.DUMMYFUNCTION("""COMPUTED_VALUE"""),0)</f>
        <v>0</v>
      </c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IFERROR(__xludf.DUMMYFUNCTION("""COMPUTED_VALUE"""),1)</f>
        <v>1</v>
      </c>
      <c r="AU21" s="2">
        <f ca="1">IFERROR(__xludf.DUMMYFUNCTION("""COMPUTED_VALUE"""),1)</f>
        <v>1</v>
      </c>
      <c r="AV21" s="2">
        <f ca="1">IFERROR(__xludf.DUMMYFUNCTION("""COMPUTED_VALUE"""),2)</f>
        <v>2</v>
      </c>
      <c r="AW21" s="2">
        <f ca="1">IFERROR(__xludf.DUMMYFUNCTION("""COMPUTED_VALUE"""),2)</f>
        <v>2</v>
      </c>
    </row>
    <row r="22" spans="1:49" ht="12.5" x14ac:dyDescent="0.25">
      <c r="A22" s="2" t="s">
        <v>90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2</v>
      </c>
      <c r="I22" s="2">
        <v>2</v>
      </c>
      <c r="J22" s="2">
        <v>2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2">
        <v>5</v>
      </c>
      <c r="Q22" s="2">
        <v>5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8</v>
      </c>
      <c r="AC22" s="2">
        <v>8</v>
      </c>
      <c r="AD22" s="2">
        <v>8</v>
      </c>
      <c r="AE22" s="2">
        <v>8</v>
      </c>
      <c r="AF22" s="2">
        <v>9</v>
      </c>
      <c r="AG22" s="2">
        <v>9</v>
      </c>
      <c r="AH22" s="2">
        <v>9</v>
      </c>
      <c r="AI22" s="2">
        <v>10</v>
      </c>
      <c r="AJ22" s="2">
        <v>11</v>
      </c>
      <c r="AK22" s="2">
        <v>11</v>
      </c>
      <c r="AL22" s="2">
        <v>13</v>
      </c>
      <c r="AM22" s="2">
        <v>14</v>
      </c>
      <c r="AN22" s="2">
        <v>20</v>
      </c>
      <c r="AO22" s="2">
        <v>24</v>
      </c>
      <c r="AP22" s="2">
        <v>27</v>
      </c>
      <c r="AQ22" s="2">
        <v>30</v>
      </c>
      <c r="AR22" s="2">
        <v>33</v>
      </c>
      <c r="AS22" s="2">
        <v>37</v>
      </c>
      <c r="AT22" s="2">
        <v>49</v>
      </c>
      <c r="AU22" s="2">
        <v>54</v>
      </c>
      <c r="AV22" s="2">
        <v>64</v>
      </c>
      <c r="AW22" s="2">
        <v>77</v>
      </c>
    </row>
    <row r="23" spans="1:49" ht="12.5" x14ac:dyDescent="0.25">
      <c r="A23" s="2" t="str">
        <f ca="1">IFERROR(__xludf.DUMMYFUNCTION("""COMPUTED_VALUE"""),"Chile")</f>
        <v>Chile</v>
      </c>
      <c r="B23" s="2">
        <f ca="1">IFERROR(__xludf.DUMMYFUNCTION("""COMPUTED_VALUE"""),0)</f>
        <v>0</v>
      </c>
      <c r="C23" s="2">
        <f ca="1">IFERROR(__xludf.DUMMYFUNCTION("""COMPUTED_VALUE"""),0)</f>
        <v>0</v>
      </c>
      <c r="D23" s="2">
        <f ca="1">IFERROR(__xludf.DUMMYFUNCTION("""COMPUTED_VALUE"""),0)</f>
        <v>0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IFERROR(__xludf.DUMMYFUNCTION("""COMPUTED_VALUE"""),0)</f>
        <v>0</v>
      </c>
      <c r="AI23" s="2">
        <f ca="1">IFERROR(__xludf.DUMMYFUNCTION("""COMPUTED_VALUE"""),0)</f>
        <v>0</v>
      </c>
      <c r="AJ23" s="2">
        <f ca="1">IFERROR(__xludf.DUMMYFUNCTION("""COMPUTED_VALUE"""),0)</f>
        <v>0</v>
      </c>
      <c r="AK23" s="2">
        <f ca="1">IFERROR(__xludf.DUMMYFUNCTION("""COMPUTED_VALUE"""),0)</f>
        <v>0</v>
      </c>
      <c r="AL23" s="2">
        <f ca="1">IFERROR(__xludf.DUMMYFUNCTION("""COMPUTED_VALUE"""),0)</f>
        <v>0</v>
      </c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IFERROR(__xludf.DUMMYFUNCTION("""COMPUTED_VALUE"""),4)</f>
        <v>4</v>
      </c>
      <c r="AT23" s="2">
        <f ca="1">IFERROR(__xludf.DUMMYFUNCTION("""COMPUTED_VALUE"""),4)</f>
        <v>4</v>
      </c>
      <c r="AU23" s="2">
        <f ca="1">IFERROR(__xludf.DUMMYFUNCTION("""COMPUTED_VALUE"""),4)</f>
        <v>4</v>
      </c>
      <c r="AV23" s="2">
        <f ca="1">IFERROR(__xludf.DUMMYFUNCTION("""COMPUTED_VALUE"""),8)</f>
        <v>8</v>
      </c>
      <c r="AW23" s="2">
        <f ca="1">IFERROR(__xludf.DUMMYFUNCTION("""COMPUTED_VALUE"""),8)</f>
        <v>8</v>
      </c>
    </row>
    <row r="24" spans="1:49" ht="12.5" x14ac:dyDescent="0.25">
      <c r="A24" s="2" t="str">
        <f ca="1">IFERROR(__xludf.DUMMYFUNCTION("""COMPUTED_VALUE"""),"Colombia")</f>
        <v>Colombia</v>
      </c>
      <c r="B24" s="2">
        <f ca="1">IFERROR(__xludf.DUMMYFUNCTION("""COMPUTED_VALUE"""),0)</f>
        <v>0</v>
      </c>
      <c r="C24" s="2">
        <f ca="1">IFERROR(__xludf.DUMMYFUNCTION("""COMPUTED_VALUE"""),0)</f>
        <v>0</v>
      </c>
      <c r="D24" s="2">
        <f ca="1">IFERROR(__xludf.DUMMYFUNCTION("""COMPUTED_VALUE"""),0)</f>
        <v>0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A24" s="2">
        <f ca="1">IFERROR(__xludf.DUMMYFUNCTION("""COMPUTED_VALUE"""),0)</f>
        <v>0</v>
      </c>
      <c r="AB24" s="2">
        <f ca="1">IFERROR(__xludf.DUMMYFUNCTION("""COMPUTED_VALUE"""),0)</f>
        <v>0</v>
      </c>
      <c r="AC24" s="2">
        <f ca="1">IFERROR(__xludf.DUMMYFUNCTION("""COMPUTED_VALUE"""),0)</f>
        <v>0</v>
      </c>
      <c r="AD24" s="2">
        <f ca="1">IFERROR(__xludf.DUMMYFUNCTION("""COMPUTED_VALUE"""),0)</f>
        <v>0</v>
      </c>
      <c r="AE24" s="2">
        <f ca="1">IFERROR(__xludf.DUMMYFUNCTION("""COMPUTED_VALUE"""),0)</f>
        <v>0</v>
      </c>
      <c r="AF24" s="2">
        <f ca="1">IFERROR(__xludf.DUMMYFUNCTION("""COMPUTED_VALUE"""),0)</f>
        <v>0</v>
      </c>
      <c r="AG24" s="2">
        <f ca="1">IFERROR(__xludf.DUMMYFUNCTION("""COMPUTED_VALUE"""),0)</f>
        <v>0</v>
      </c>
      <c r="AH24" s="2">
        <f ca="1">IFERROR(__xludf.DUMMYFUNCTION("""COMPUTED_VALUE"""),0)</f>
        <v>0</v>
      </c>
      <c r="AI24" s="2">
        <f ca="1">IFERROR(__xludf.DUMMYFUNCTION("""COMPUTED_VALUE"""),0)</f>
        <v>0</v>
      </c>
      <c r="AJ24" s="2">
        <f ca="1">IFERROR(__xludf.DUMMYFUNCTION("""COMPUTED_VALUE"""),0)</f>
        <v>0</v>
      </c>
      <c r="AK24" s="2">
        <f ca="1">IFERROR(__xludf.DUMMYFUNCTION("""COMPUTED_VALUE"""),0)</f>
        <v>0</v>
      </c>
      <c r="AL24" s="2">
        <f ca="1">IFERROR(__xludf.DUMMYFUNCTION("""COMPUTED_VALUE"""),0)</f>
        <v>0</v>
      </c>
      <c r="AM24" s="2">
        <f ca="1">IFERROR(__xludf.DUMMYFUNCTION("""COMPUTED_VALUE"""),0)</f>
        <v>0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IFERROR(__xludf.DUMMYFUNCTION("""COMPUTED_VALUE"""),1)</f>
        <v>1</v>
      </c>
      <c r="AU24" s="2">
        <f ca="1">IFERROR(__xludf.DUMMYFUNCTION("""COMPUTED_VALUE"""),1)</f>
        <v>1</v>
      </c>
      <c r="AV24" s="2">
        <f ca="1">IFERROR(__xludf.DUMMYFUNCTION("""COMPUTED_VALUE"""),1)</f>
        <v>1</v>
      </c>
      <c r="AW24" s="2">
        <f ca="1">IFERROR(__xludf.DUMMYFUNCTION("""COMPUTED_VALUE"""),1)</f>
        <v>1</v>
      </c>
    </row>
    <row r="25" spans="1:49" ht="12.5" x14ac:dyDescent="0.25">
      <c r="A25" s="2" t="str">
        <f ca="1">IFERROR(__xludf.DUMMYFUNCTION("""COMPUTED_VALUE"""),"Costa Rica")</f>
        <v>Costa Rica</v>
      </c>
      <c r="B25" s="2">
        <f ca="1">IFERROR(__xludf.DUMMYFUNCTION("""COMPUTED_VALUE"""),0)</f>
        <v>0</v>
      </c>
      <c r="C25" s="2">
        <f ca="1">IFERROR(__xludf.DUMMYFUNCTION("""COMPUTED_VALUE"""),0)</f>
        <v>0</v>
      </c>
      <c r="D25" s="2">
        <f ca="1">IFERROR(__xludf.DUMMYFUNCTION("""COMPUTED_VALUE"""),0)</f>
        <v>0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2">
        <f ca="1">IFERROR(__xludf.DUMMYFUNCTION("""COMPUTED_VALUE"""),0)</f>
        <v>0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A25" s="2">
        <f ca="1">IFERROR(__xludf.DUMMYFUNCTION("""COMPUTED_VALUE"""),0)</f>
        <v>0</v>
      </c>
      <c r="AB25" s="2">
        <f ca="1">IFERROR(__xludf.DUMMYFUNCTION("""COMPUTED_VALUE"""),0)</f>
        <v>0</v>
      </c>
      <c r="AC25" s="2">
        <f ca="1">IFERROR(__xludf.DUMMYFUNCTION("""COMPUTED_VALUE"""),0)</f>
        <v>0</v>
      </c>
      <c r="AD25" s="2">
        <f ca="1">IFERROR(__xludf.DUMMYFUNCTION("""COMPUTED_VALUE"""),0)</f>
        <v>0</v>
      </c>
      <c r="AE25" s="2">
        <f ca="1">IFERROR(__xludf.DUMMYFUNCTION("""COMPUTED_VALUE"""),0)</f>
        <v>0</v>
      </c>
      <c r="AF25" s="2">
        <f ca="1">IFERROR(__xludf.DUMMYFUNCTION("""COMPUTED_VALUE"""),0)</f>
        <v>0</v>
      </c>
      <c r="AG25" s="2">
        <f ca="1">IFERROR(__xludf.DUMMYFUNCTION("""COMPUTED_VALUE"""),0)</f>
        <v>0</v>
      </c>
      <c r="AH25" s="2">
        <f ca="1">IFERROR(__xludf.DUMMYFUNCTION("""COMPUTED_VALUE"""),0)</f>
        <v>0</v>
      </c>
      <c r="AI25" s="2">
        <f ca="1">IFERROR(__xludf.DUMMYFUNCTION("""COMPUTED_VALUE"""),0)</f>
        <v>0</v>
      </c>
      <c r="AJ25" s="2">
        <f ca="1">IFERROR(__xludf.DUMMYFUNCTION("""COMPUTED_VALUE"""),0)</f>
        <v>0</v>
      </c>
      <c r="AK25" s="2">
        <f ca="1">IFERROR(__xludf.DUMMYFUNCTION("""COMPUTED_VALUE"""),0)</f>
        <v>0</v>
      </c>
      <c r="AL25" s="2">
        <f ca="1">IFERROR(__xludf.DUMMYFUNCTION("""COMPUTED_VALUE"""),0)</f>
        <v>0</v>
      </c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IFERROR(__xludf.DUMMYFUNCTION("""COMPUTED_VALUE"""),0)</f>
        <v>0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IFERROR(__xludf.DUMMYFUNCTION("""COMPUTED_VALUE"""),1)</f>
        <v>1</v>
      </c>
      <c r="AU25" s="2">
        <f ca="1">IFERROR(__xludf.DUMMYFUNCTION("""COMPUTED_VALUE"""),1)</f>
        <v>1</v>
      </c>
      <c r="AV25" s="2">
        <f ca="1">IFERROR(__xludf.DUMMYFUNCTION("""COMPUTED_VALUE"""),5)</f>
        <v>5</v>
      </c>
      <c r="AW25" s="2">
        <f ca="1">IFERROR(__xludf.DUMMYFUNCTION("""COMPUTED_VALUE"""),9)</f>
        <v>9</v>
      </c>
    </row>
    <row r="26" spans="1:49" ht="12.5" x14ac:dyDescent="0.25">
      <c r="A26" s="2" t="str">
        <f ca="1">IFERROR(__xludf.DUMMYFUNCTION("""COMPUTED_VALUE"""),"Croatia")</f>
        <v>Croatia</v>
      </c>
      <c r="B26" s="2">
        <f ca="1">IFERROR(__xludf.DUMMYFUNCTION("""COMPUTED_VALUE"""),0)</f>
        <v>0</v>
      </c>
      <c r="C26" s="2">
        <f ca="1">IFERROR(__xludf.DUMMYFUNCTION("""COMPUTED_VALUE"""),0)</f>
        <v>0</v>
      </c>
      <c r="D26" s="2">
        <f ca="1">IFERROR(__xludf.DUMMYFUNCTION("""COMPUTED_VALUE"""),0)</f>
        <v>0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IFERROR(__xludf.DUMMYFUNCTION("""COMPUTED_VALUE"""),1)</f>
        <v>1</v>
      </c>
      <c r="AK26" s="2">
        <f ca="1">IFERROR(__xludf.DUMMYFUNCTION("""COMPUTED_VALUE"""),3)</f>
        <v>3</v>
      </c>
      <c r="AL26" s="2">
        <f ca="1">IFERROR(__xludf.DUMMYFUNCTION("""COMPUTED_VALUE"""),3)</f>
        <v>3</v>
      </c>
      <c r="AM26" s="2">
        <f ca="1">IFERROR(__xludf.DUMMYFUNCTION("""COMPUTED_VALUE"""),5)</f>
        <v>5</v>
      </c>
      <c r="AN26" s="2">
        <f ca="1">IFERROR(__xludf.DUMMYFUNCTION("""COMPUTED_VALUE"""),6)</f>
        <v>6</v>
      </c>
      <c r="AO26" s="2">
        <f ca="1">IFERROR(__xludf.DUMMYFUNCTION("""COMPUTED_VALUE"""),7)</f>
        <v>7</v>
      </c>
      <c r="AP26" s="2">
        <f ca="1">IFERROR(__xludf.DUMMYFUNCTION("""COMPUTED_VALUE"""),7)</f>
        <v>7</v>
      </c>
      <c r="AQ26" s="2">
        <f ca="1">IFERROR(__xludf.DUMMYFUNCTION("""COMPUTED_VALUE"""),9)</f>
        <v>9</v>
      </c>
      <c r="AR26" s="2">
        <f ca="1">IFERROR(__xludf.DUMMYFUNCTION("""COMPUTED_VALUE"""),10)</f>
        <v>10</v>
      </c>
      <c r="AS26" s="2">
        <f ca="1">IFERROR(__xludf.DUMMYFUNCTION("""COMPUTED_VALUE"""),10)</f>
        <v>10</v>
      </c>
      <c r="AT26" s="2">
        <f ca="1">IFERROR(__xludf.DUMMYFUNCTION("""COMPUTED_VALUE"""),11)</f>
        <v>11</v>
      </c>
      <c r="AU26" s="2">
        <f ca="1">IFERROR(__xludf.DUMMYFUNCTION("""COMPUTED_VALUE"""),12)</f>
        <v>12</v>
      </c>
      <c r="AV26" s="2">
        <f ca="1">IFERROR(__xludf.DUMMYFUNCTION("""COMPUTED_VALUE"""),12)</f>
        <v>12</v>
      </c>
      <c r="AW26" s="2">
        <f ca="1">IFERROR(__xludf.DUMMYFUNCTION("""COMPUTED_VALUE"""),12)</f>
        <v>12</v>
      </c>
    </row>
    <row r="27" spans="1:49" ht="12.5" x14ac:dyDescent="0.25">
      <c r="A27" s="2" t="str">
        <f ca="1">IFERROR(__xludf.DUMMYFUNCTION("""COMPUTED_VALUE"""),"Cyprus")</f>
        <v>Cyprus</v>
      </c>
      <c r="B27" s="2">
        <f ca="1">IFERROR(__xludf.DUMMYFUNCTION("""COMPUTED_VALUE"""),0)</f>
        <v>0</v>
      </c>
      <c r="C27" s="2">
        <f ca="1">IFERROR(__xludf.DUMMYFUNCTION("""COMPUTED_VALUE"""),0)</f>
        <v>0</v>
      </c>
      <c r="D27" s="2">
        <f ca="1">IFERROR(__xludf.DUMMYFUNCTION("""COMPUTED_VALUE"""),0)</f>
        <v>0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IFERROR(__xludf.DUMMYFUNCTION("""COMPUTED_VALUE"""),0)</f>
        <v>0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A27" s="2">
        <f ca="1">IFERROR(__xludf.DUMMYFUNCTION("""COMPUTED_VALUE"""),0)</f>
        <v>0</v>
      </c>
      <c r="AB27" s="2">
        <f ca="1">IFERROR(__xludf.DUMMYFUNCTION("""COMPUTED_VALUE"""),0)</f>
        <v>0</v>
      </c>
      <c r="AC27" s="2">
        <f ca="1">IFERROR(__xludf.DUMMYFUNCTION("""COMPUTED_VALUE"""),0)</f>
        <v>0</v>
      </c>
      <c r="AD27" s="2">
        <f ca="1">IFERROR(__xludf.DUMMYFUNCTION("""COMPUTED_VALUE"""),0)</f>
        <v>0</v>
      </c>
      <c r="AE27" s="2">
        <f ca="1">IFERROR(__xludf.DUMMYFUNCTION("""COMPUTED_VALUE"""),0)</f>
        <v>0</v>
      </c>
      <c r="AF27" s="2">
        <f ca="1">IFERROR(__xludf.DUMMYFUNCTION("""COMPUTED_VALUE"""),0)</f>
        <v>0</v>
      </c>
      <c r="AG27" s="2">
        <f ca="1">IFERROR(__xludf.DUMMYFUNCTION("""COMPUTED_VALUE"""),0)</f>
        <v>0</v>
      </c>
      <c r="AH27" s="2">
        <f ca="1">IFERROR(__xludf.DUMMYFUNCTION("""COMPUTED_VALUE"""),0)</f>
        <v>0</v>
      </c>
      <c r="AI27" s="2">
        <f ca="1">IFERROR(__xludf.DUMMYFUNCTION("""COMPUTED_VALUE"""),0)</f>
        <v>0</v>
      </c>
      <c r="AJ27" s="2">
        <f ca="1">IFERROR(__xludf.DUMMYFUNCTION("""COMPUTED_VALUE"""),0)</f>
        <v>0</v>
      </c>
      <c r="AK27" s="2">
        <f ca="1">IFERROR(__xludf.DUMMYFUNCTION("""COMPUTED_VALUE"""),0)</f>
        <v>0</v>
      </c>
      <c r="AL27" s="2">
        <f ca="1">IFERROR(__xludf.DUMMYFUNCTION("""COMPUTED_VALUE"""),0)</f>
        <v>0</v>
      </c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IFERROR(__xludf.DUMMYFUNCTION("""COMPUTED_VALUE"""),2)</f>
        <v>2</v>
      </c>
    </row>
    <row r="28" spans="1:49" ht="12.5" x14ac:dyDescent="0.25">
      <c r="A28" s="2" t="str">
        <f ca="1">IFERROR(__xludf.DUMMYFUNCTION("""COMPUTED_VALUE"""),"Czech Republic")</f>
        <v>Czech Republic</v>
      </c>
      <c r="B28" s="2">
        <f ca="1">IFERROR(__xludf.DUMMYFUNCTION("""COMPUTED_VALUE"""),0)</f>
        <v>0</v>
      </c>
      <c r="C28" s="2">
        <f ca="1">IFERROR(__xludf.DUMMYFUNCTION("""COMPUTED_VALUE"""),0)</f>
        <v>0</v>
      </c>
      <c r="D28" s="2">
        <f ca="1">IFERROR(__xludf.DUMMYFUNCTION("""COMPUTED_VALUE"""),0)</f>
        <v>0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IFERROR(__xludf.DUMMYFUNCTION("""COMPUTED_VALUE"""),0)</f>
        <v>0</v>
      </c>
      <c r="W28" s="2">
        <f ca="1">IFERROR(__xludf.DUMMYFUNCTION("""COMPUTED_VALUE"""),0)</f>
        <v>0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A28" s="2">
        <f ca="1">IFERROR(__xludf.DUMMYFUNCTION("""COMPUTED_VALUE"""),0)</f>
        <v>0</v>
      </c>
      <c r="AB28" s="2">
        <f ca="1">IFERROR(__xludf.DUMMYFUNCTION("""COMPUTED_VALUE"""),0)</f>
        <v>0</v>
      </c>
      <c r="AC28" s="2">
        <f ca="1">IFERROR(__xludf.DUMMYFUNCTION("""COMPUTED_VALUE"""),0)</f>
        <v>0</v>
      </c>
      <c r="AD28" s="2">
        <f ca="1">IFERROR(__xludf.DUMMYFUNCTION("""COMPUTED_VALUE"""),0)</f>
        <v>0</v>
      </c>
      <c r="AE28" s="2">
        <f ca="1">IFERROR(__xludf.DUMMYFUNCTION("""COMPUTED_VALUE"""),0)</f>
        <v>0</v>
      </c>
      <c r="AF28" s="2">
        <f ca="1">IFERROR(__xludf.DUMMYFUNCTION("""COMPUTED_VALUE"""),0)</f>
        <v>0</v>
      </c>
      <c r="AG28" s="2">
        <f ca="1">IFERROR(__xludf.DUMMYFUNCTION("""COMPUTED_VALUE"""),0)</f>
        <v>0</v>
      </c>
      <c r="AH28" s="2">
        <f ca="1">IFERROR(__xludf.DUMMYFUNCTION("""COMPUTED_VALUE"""),0)</f>
        <v>0</v>
      </c>
      <c r="AI28" s="2">
        <f ca="1">IFERROR(__xludf.DUMMYFUNCTION("""COMPUTED_VALUE"""),0)</f>
        <v>0</v>
      </c>
      <c r="AJ28" s="2">
        <f ca="1">IFERROR(__xludf.DUMMYFUNCTION("""COMPUTED_VALUE"""),0)</f>
        <v>0</v>
      </c>
      <c r="AK28" s="2">
        <f ca="1">IFERROR(__xludf.DUMMYFUNCTION("""COMPUTED_VALUE"""),0)</f>
        <v>0</v>
      </c>
      <c r="AL28" s="2">
        <f ca="1">IFERROR(__xludf.DUMMYFUNCTION("""COMPUTED_VALUE"""),0)</f>
        <v>0</v>
      </c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IFERROR(__xludf.DUMMYFUNCTION("""COMPUTED_VALUE"""),5)</f>
        <v>5</v>
      </c>
      <c r="AR28" s="2">
        <f ca="1">IFERROR(__xludf.DUMMYFUNCTION("""COMPUTED_VALUE"""),8)</f>
        <v>8</v>
      </c>
      <c r="AS28" s="2">
        <f ca="1">IFERROR(__xludf.DUMMYFUNCTION("""COMPUTED_VALUE"""),12)</f>
        <v>12</v>
      </c>
      <c r="AT28" s="2">
        <f ca="1">IFERROR(__xludf.DUMMYFUNCTION("""COMPUTED_VALUE"""),18)</f>
        <v>18</v>
      </c>
      <c r="AU28" s="2">
        <f ca="1">IFERROR(__xludf.DUMMYFUNCTION("""COMPUTED_VALUE"""),19)</f>
        <v>19</v>
      </c>
      <c r="AV28" s="2">
        <f ca="1">IFERROR(__xludf.DUMMYFUNCTION("""COMPUTED_VALUE"""),31)</f>
        <v>31</v>
      </c>
      <c r="AW28" s="2">
        <f ca="1">IFERROR(__xludf.DUMMYFUNCTION("""COMPUTED_VALUE"""),31)</f>
        <v>31</v>
      </c>
    </row>
    <row r="29" spans="1:49" ht="12.5" x14ac:dyDescent="0.25">
      <c r="A29" s="2" t="str">
        <f ca="1">IFERROR(__xludf.DUMMYFUNCTION("""COMPUTED_VALUE"""),"Denmark")</f>
        <v>Denmark</v>
      </c>
      <c r="B29" s="2">
        <f ca="1">IFERROR(__xludf.DUMMYFUNCTION("""COMPUTED_VALUE"""),0)</f>
        <v>0</v>
      </c>
      <c r="C29" s="2">
        <f ca="1">IFERROR(__xludf.DUMMYFUNCTION("""COMPUTED_VALUE"""),0)</f>
        <v>0</v>
      </c>
      <c r="D29" s="2">
        <f ca="1">IFERROR(__xludf.DUMMYFUNCTION("""COMPUTED_VALUE"""),0)</f>
        <v>0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IFERROR(__xludf.DUMMYFUNCTION("""COMPUTED_VALUE"""),3)</f>
        <v>3</v>
      </c>
      <c r="AO29" s="2">
        <f ca="1">IFERROR(__xludf.DUMMYFUNCTION("""COMPUTED_VALUE"""),4)</f>
        <v>4</v>
      </c>
      <c r="AP29" s="2">
        <f ca="1">IFERROR(__xludf.DUMMYFUNCTION("""COMPUTED_VALUE"""),4)</f>
        <v>4</v>
      </c>
      <c r="AQ29" s="2">
        <f ca="1">IFERROR(__xludf.DUMMYFUNCTION("""COMPUTED_VALUE"""),6)</f>
        <v>6</v>
      </c>
      <c r="AR29" s="2">
        <f ca="1">IFERROR(__xludf.DUMMYFUNCTION("""COMPUTED_VALUE"""),10)</f>
        <v>10</v>
      </c>
      <c r="AS29" s="2">
        <f ca="1">IFERROR(__xludf.DUMMYFUNCTION("""COMPUTED_VALUE"""),10)</f>
        <v>10</v>
      </c>
      <c r="AT29" s="2">
        <f ca="1">IFERROR(__xludf.DUMMYFUNCTION("""COMPUTED_VALUE"""),23)</f>
        <v>23</v>
      </c>
      <c r="AU29" s="2">
        <f ca="1">IFERROR(__xludf.DUMMYFUNCTION("""COMPUTED_VALUE"""),23)</f>
        <v>23</v>
      </c>
      <c r="AV29" s="2">
        <f ca="1">IFERROR(__xludf.DUMMYFUNCTION("""COMPUTED_VALUE"""),35)</f>
        <v>35</v>
      </c>
      <c r="AW29" s="2">
        <f ca="1">IFERROR(__xludf.DUMMYFUNCTION("""COMPUTED_VALUE"""),90)</f>
        <v>90</v>
      </c>
    </row>
    <row r="30" spans="1:49" ht="12.5" x14ac:dyDescent="0.25">
      <c r="A30" s="2" t="str">
        <f ca="1">IFERROR(__xludf.DUMMYFUNCTION("""COMPUTED_VALUE"""),"Dominican Republic")</f>
        <v>Dominican Republic</v>
      </c>
      <c r="B30" s="2">
        <f ca="1">IFERROR(__xludf.DUMMYFUNCTION("""COMPUTED_VALUE"""),0)</f>
        <v>0</v>
      </c>
      <c r="C30" s="2">
        <f ca="1">IFERROR(__xludf.DUMMYFUNCTION("""COMPUTED_VALUE"""),0)</f>
        <v>0</v>
      </c>
      <c r="D30" s="2">
        <f ca="1">IFERROR(__xludf.DUMMYFUNCTION("""COMPUTED_VALUE"""),0)</f>
        <v>0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IFERROR(__xludf.DUMMYFUNCTION("""COMPUTED_VALUE"""),0)</f>
        <v>0</v>
      </c>
      <c r="AB30" s="2">
        <f ca="1">IFERROR(__xludf.DUMMYFUNCTION("""COMPUTED_VALUE"""),0)</f>
        <v>0</v>
      </c>
      <c r="AC30" s="2">
        <f ca="1">IFERROR(__xludf.DUMMYFUNCTION("""COMPUTED_VALUE"""),0)</f>
        <v>0</v>
      </c>
      <c r="AD30" s="2">
        <f ca="1">IFERROR(__xludf.DUMMYFUNCTION("""COMPUTED_VALUE"""),0)</f>
        <v>0</v>
      </c>
      <c r="AE30" s="2">
        <f ca="1">IFERROR(__xludf.DUMMYFUNCTION("""COMPUTED_VALUE"""),0)</f>
        <v>0</v>
      </c>
      <c r="AF30" s="2">
        <f ca="1">IFERROR(__xludf.DUMMYFUNCTION("""COMPUTED_VALUE"""),0)</f>
        <v>0</v>
      </c>
      <c r="AG30" s="2">
        <f ca="1">IFERROR(__xludf.DUMMYFUNCTION("""COMPUTED_VALUE"""),0)</f>
        <v>0</v>
      </c>
      <c r="AH30" s="2">
        <f ca="1">IFERROR(__xludf.DUMMYFUNCTION("""COMPUTED_VALUE"""),0)</f>
        <v>0</v>
      </c>
      <c r="AI30" s="2">
        <f ca="1">IFERROR(__xludf.DUMMYFUNCTION("""COMPUTED_VALUE"""),0)</f>
        <v>0</v>
      </c>
      <c r="AJ30" s="2">
        <f ca="1">IFERROR(__xludf.DUMMYFUNCTION("""COMPUTED_VALUE"""),0)</f>
        <v>0</v>
      </c>
      <c r="AK30" s="2">
        <f ca="1">IFERROR(__xludf.DUMMYFUNCTION("""COMPUTED_VALUE"""),0)</f>
        <v>0</v>
      </c>
      <c r="AL30" s="2">
        <f ca="1">IFERROR(__xludf.DUMMYFUNCTION("""COMPUTED_VALUE"""),0)</f>
        <v>0</v>
      </c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IFERROR(__xludf.DUMMYFUNCTION("""COMPUTED_VALUE"""),1)</f>
        <v>1</v>
      </c>
      <c r="AP30" s="2">
        <f ca="1">IFERROR(__xludf.DUMMYFUNCTION("""COMPUTED_VALUE"""),1)</f>
        <v>1</v>
      </c>
      <c r="AQ30" s="2">
        <f ca="1">IFERROR(__xludf.DUMMYFUNCTION("""COMPUTED_VALUE"""),1)</f>
        <v>1</v>
      </c>
      <c r="AR30" s="2">
        <f ca="1">IFERROR(__xludf.DUMMYFUNCTION("""COMPUTED_VALUE"""),1)</f>
        <v>1</v>
      </c>
      <c r="AS30" s="2">
        <f ca="1">IFERROR(__xludf.DUMMYFUNCTION("""COMPUTED_VALUE"""),1)</f>
        <v>1</v>
      </c>
      <c r="AT30" s="2">
        <f ca="1">IFERROR(__xludf.DUMMYFUNCTION("""COMPUTED_VALUE"""),2)</f>
        <v>2</v>
      </c>
      <c r="AU30" s="2">
        <f ca="1">IFERROR(__xludf.DUMMYFUNCTION("""COMPUTED_VALUE"""),2)</f>
        <v>2</v>
      </c>
      <c r="AV30" s="2">
        <f ca="1">IFERROR(__xludf.DUMMYFUNCTION("""COMPUTED_VALUE"""),5)</f>
        <v>5</v>
      </c>
      <c r="AW30" s="2">
        <f ca="1">IFERROR(__xludf.DUMMYFUNCTION("""COMPUTED_VALUE"""),5)</f>
        <v>5</v>
      </c>
    </row>
    <row r="31" spans="1:49" ht="12.5" x14ac:dyDescent="0.25">
      <c r="A31" s="2" t="str">
        <f ca="1">IFERROR(__xludf.DUMMYFUNCTION("""COMPUTED_VALUE"""),"Ecuador")</f>
        <v>Ecuador</v>
      </c>
      <c r="B31" s="2">
        <f ca="1">IFERROR(__xludf.DUMMYFUNCTION("""COMPUTED_VALUE"""),0)</f>
        <v>0</v>
      </c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IFERROR(__xludf.DUMMYFUNCTION("""COMPUTED_VALUE"""),0)</f>
        <v>0</v>
      </c>
      <c r="AH31" s="2">
        <f ca="1">IFERROR(__xludf.DUMMYFUNCTION("""COMPUTED_VALUE"""),0)</f>
        <v>0</v>
      </c>
      <c r="AI31" s="2">
        <f ca="1">IFERROR(__xludf.DUMMYFUNCTION("""COMPUTED_VALUE"""),0)</f>
        <v>0</v>
      </c>
      <c r="AJ31" s="2">
        <f ca="1">IFERROR(__xludf.DUMMYFUNCTION("""COMPUTED_VALUE"""),0)</f>
        <v>0</v>
      </c>
      <c r="AK31" s="2">
        <f ca="1">IFERROR(__xludf.DUMMYFUNCTION("""COMPUTED_VALUE"""),0)</f>
        <v>0</v>
      </c>
      <c r="AL31" s="2">
        <f ca="1">IFERROR(__xludf.DUMMYFUNCTION("""COMPUTED_VALUE"""),0)</f>
        <v>0</v>
      </c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IFERROR(__xludf.DUMMYFUNCTION("""COMPUTED_VALUE"""),6)</f>
        <v>6</v>
      </c>
      <c r="AP31" s="2">
        <f ca="1">IFERROR(__xludf.DUMMYFUNCTION("""COMPUTED_VALUE"""),6)</f>
        <v>6</v>
      </c>
      <c r="AQ31" s="2">
        <f ca="1">IFERROR(__xludf.DUMMYFUNCTION("""COMPUTED_VALUE"""),7)</f>
        <v>7</v>
      </c>
      <c r="AR31" s="2">
        <f ca="1">IFERROR(__xludf.DUMMYFUNCTION("""COMPUTED_VALUE"""),10)</f>
        <v>10</v>
      </c>
      <c r="AS31" s="2">
        <f ca="1">IFERROR(__xludf.DUMMYFUNCTION("""COMPUTED_VALUE"""),13)</f>
        <v>13</v>
      </c>
      <c r="AT31" s="2">
        <f ca="1">IFERROR(__xludf.DUMMYFUNCTION("""COMPUTED_VALUE"""),13)</f>
        <v>13</v>
      </c>
      <c r="AU31" s="2">
        <f ca="1">IFERROR(__xludf.DUMMYFUNCTION("""COMPUTED_VALUE"""),13)</f>
        <v>13</v>
      </c>
      <c r="AV31" s="2">
        <f ca="1">IFERROR(__xludf.DUMMYFUNCTION("""COMPUTED_VALUE"""),14)</f>
        <v>14</v>
      </c>
      <c r="AW31" s="2">
        <f ca="1">IFERROR(__xludf.DUMMYFUNCTION("""COMPUTED_VALUE"""),15)</f>
        <v>15</v>
      </c>
    </row>
    <row r="32" spans="1:49" ht="12.5" x14ac:dyDescent="0.25">
      <c r="A32" s="2" t="str">
        <f ca="1">IFERROR(__xludf.DUMMYFUNCTION("""COMPUTED_VALUE"""),"Egypt")</f>
        <v>Egypt</v>
      </c>
      <c r="B32" s="2">
        <f ca="1">IFERROR(__xludf.DUMMYFUNCTION("""COMPUTED_VALUE"""),0)</f>
        <v>0</v>
      </c>
      <c r="C32" s="2">
        <f ca="1">IFERROR(__xludf.DUMMYFUNCTION("""COMPUTED_VALUE"""),0)</f>
        <v>0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IFERROR(__xludf.DUMMYFUNCTION("""COMPUTED_VALUE"""),1)</f>
        <v>1</v>
      </c>
      <c r="Z32" s="2">
        <f ca="1">IFERROR(__xludf.DUMMYFUNCTION("""COMPUTED_VALUE"""),1)</f>
        <v>1</v>
      </c>
      <c r="AA32" s="2">
        <f ca="1">IFERROR(__xludf.DUMMYFUNCTION("""COMPUTED_VALUE"""),1)</f>
        <v>1</v>
      </c>
      <c r="AB32" s="2">
        <f ca="1">IFERROR(__xludf.DUMMYFUNCTION("""COMPUTED_VALUE"""),1)</f>
        <v>1</v>
      </c>
      <c r="AC32" s="2">
        <f ca="1">IFERROR(__xludf.DUMMYFUNCTION("""COMPUTED_VALUE"""),1)</f>
        <v>1</v>
      </c>
      <c r="AD32" s="2">
        <f ca="1">IFERROR(__xludf.DUMMYFUNCTION("""COMPUTED_VALUE"""),1)</f>
        <v>1</v>
      </c>
      <c r="AE32" s="2">
        <f ca="1">IFERROR(__xludf.DUMMYFUNCTION("""COMPUTED_VALUE"""),1)</f>
        <v>1</v>
      </c>
      <c r="AF32" s="2">
        <f ca="1">IFERROR(__xludf.DUMMYFUNCTION("""COMPUTED_VALUE"""),1)</f>
        <v>1</v>
      </c>
      <c r="AG32" s="2">
        <f ca="1">IFERROR(__xludf.DUMMYFUNCTION("""COMPUTED_VALUE"""),1)</f>
        <v>1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IFERROR(__xludf.DUMMYFUNCTION("""COMPUTED_VALUE"""),2)</f>
        <v>2</v>
      </c>
      <c r="AP32" s="2">
        <f ca="1">IFERROR(__xludf.DUMMYFUNCTION("""COMPUTED_VALUE"""),2)</f>
        <v>2</v>
      </c>
      <c r="AQ32" s="2">
        <f ca="1">IFERROR(__xludf.DUMMYFUNCTION("""COMPUTED_VALUE"""),2)</f>
        <v>2</v>
      </c>
      <c r="AR32" s="2">
        <f ca="1">IFERROR(__xludf.DUMMYFUNCTION("""COMPUTED_VALUE"""),2)</f>
        <v>2</v>
      </c>
      <c r="AS32" s="2">
        <f ca="1">IFERROR(__xludf.DUMMYFUNCTION("""COMPUTED_VALUE"""),3)</f>
        <v>3</v>
      </c>
      <c r="AT32" s="2">
        <f ca="1">IFERROR(__xludf.DUMMYFUNCTION("""COMPUTED_VALUE"""),15)</f>
        <v>15</v>
      </c>
      <c r="AU32" s="2">
        <f ca="1">IFERROR(__xludf.DUMMYFUNCTION("""COMPUTED_VALUE"""),15)</f>
        <v>15</v>
      </c>
      <c r="AV32" s="2">
        <f ca="1">IFERROR(__xludf.DUMMYFUNCTION("""COMPUTED_VALUE"""),49)</f>
        <v>49</v>
      </c>
      <c r="AW32" s="2">
        <f ca="1">IFERROR(__xludf.DUMMYFUNCTION("""COMPUTED_VALUE"""),55)</f>
        <v>55</v>
      </c>
    </row>
    <row r="33" spans="1:49" ht="12.5" x14ac:dyDescent="0.25">
      <c r="A33" s="2" t="str">
        <f ca="1">IFERROR(__xludf.DUMMYFUNCTION("""COMPUTED_VALUE"""),"Estonia")</f>
        <v>Estonia</v>
      </c>
      <c r="B33" s="2">
        <f ca="1">IFERROR(__xludf.DUMMYFUNCTION("""COMPUTED_VALUE"""),0)</f>
        <v>0</v>
      </c>
      <c r="C33" s="2">
        <f ca="1">IFERROR(__xludf.DUMMYFUNCTION("""COMPUTED_VALUE"""),0)</f>
        <v>0</v>
      </c>
      <c r="D33" s="2">
        <f ca="1">IFERROR(__xludf.DUMMYFUNCTION("""COMPUTED_VALUE"""),0)</f>
        <v>0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IFERROR(__xludf.DUMMYFUNCTION("""COMPUTED_VALUE"""),1)</f>
        <v>1</v>
      </c>
      <c r="AM33" s="2">
        <f ca="1">IFERROR(__xludf.DUMMYFUNCTION("""COMPUTED_VALUE"""),1)</f>
        <v>1</v>
      </c>
      <c r="AN33" s="2">
        <f ca="1">IFERROR(__xludf.DUMMYFUNCTION("""COMPUTED_VALUE"""),1)</f>
        <v>1</v>
      </c>
      <c r="AO33" s="2">
        <f ca="1">IFERROR(__xludf.DUMMYFUNCTION("""COMPUTED_VALUE"""),1)</f>
        <v>1</v>
      </c>
      <c r="AP33" s="2">
        <f ca="1">IFERROR(__xludf.DUMMYFUNCTION("""COMPUTED_VALUE"""),1)</f>
        <v>1</v>
      </c>
      <c r="AQ33" s="2">
        <f ca="1">IFERROR(__xludf.DUMMYFUNCTION("""COMPUTED_VALUE"""),2)</f>
        <v>2</v>
      </c>
      <c r="AR33" s="2">
        <f ca="1">IFERROR(__xludf.DUMMYFUNCTION("""COMPUTED_VALUE"""),2)</f>
        <v>2</v>
      </c>
      <c r="AS33" s="2">
        <f ca="1">IFERROR(__xludf.DUMMYFUNCTION("""COMPUTED_VALUE"""),3)</f>
        <v>3</v>
      </c>
      <c r="AT33" s="2">
        <f ca="1">IFERROR(__xludf.DUMMYFUNCTION("""COMPUTED_VALUE"""),10)</f>
        <v>10</v>
      </c>
      <c r="AU33" s="2">
        <f ca="1">IFERROR(__xludf.DUMMYFUNCTION("""COMPUTED_VALUE"""),10)</f>
        <v>10</v>
      </c>
      <c r="AV33" s="2">
        <f ca="1">IFERROR(__xludf.DUMMYFUNCTION("""COMPUTED_VALUE"""),10)</f>
        <v>10</v>
      </c>
      <c r="AW33" s="2">
        <f ca="1">IFERROR(__xludf.DUMMYFUNCTION("""COMPUTED_VALUE"""),10)</f>
        <v>10</v>
      </c>
    </row>
    <row r="34" spans="1:49" ht="12.5" x14ac:dyDescent="0.25">
      <c r="A34" s="2" t="str">
        <f ca="1">IFERROR(__xludf.DUMMYFUNCTION("""COMPUTED_VALUE"""),"Faroe Islands")</f>
        <v>Faroe Islands</v>
      </c>
      <c r="B34" s="2">
        <f ca="1">IFERROR(__xludf.DUMMYFUNCTION("""COMPUTED_VALUE"""),0)</f>
        <v>0</v>
      </c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IFERROR(__xludf.DUMMYFUNCTION("""COMPUTED_VALUE"""),0)</f>
        <v>0</v>
      </c>
      <c r="AB34" s="2">
        <f ca="1">IFERROR(__xludf.DUMMYFUNCTION("""COMPUTED_VALUE"""),0)</f>
        <v>0</v>
      </c>
      <c r="AC34" s="2">
        <f ca="1">IFERROR(__xludf.DUMMYFUNCTION("""COMPUTED_VALUE"""),0)</f>
        <v>0</v>
      </c>
      <c r="AD34" s="2">
        <f ca="1">IFERROR(__xludf.DUMMYFUNCTION("""COMPUTED_VALUE"""),0)</f>
        <v>0</v>
      </c>
      <c r="AE34" s="2">
        <f ca="1">IFERROR(__xludf.DUMMYFUNCTION("""COMPUTED_VALUE"""),0)</f>
        <v>0</v>
      </c>
      <c r="AF34" s="2">
        <f ca="1">IFERROR(__xludf.DUMMYFUNCTION("""COMPUTED_VALUE"""),0)</f>
        <v>0</v>
      </c>
      <c r="AG34" s="2">
        <f ca="1">IFERROR(__xludf.DUMMYFUNCTION("""COMPUTED_VALUE"""),0)</f>
        <v>0</v>
      </c>
      <c r="AH34" s="2">
        <f ca="1">IFERROR(__xludf.DUMMYFUNCTION("""COMPUTED_VALUE"""),0)</f>
        <v>0</v>
      </c>
      <c r="AI34" s="2">
        <f ca="1">IFERROR(__xludf.DUMMYFUNCTION("""COMPUTED_VALUE"""),0)</f>
        <v>0</v>
      </c>
      <c r="AJ34" s="2">
        <f ca="1">IFERROR(__xludf.DUMMYFUNCTION("""COMPUTED_VALUE"""),0)</f>
        <v>0</v>
      </c>
      <c r="AK34" s="2">
        <f ca="1">IFERROR(__xludf.DUMMYFUNCTION("""COMPUTED_VALUE"""),0)</f>
        <v>0</v>
      </c>
      <c r="AL34" s="2">
        <f ca="1">IFERROR(__xludf.DUMMYFUNCTION("""COMPUTED_VALUE"""),0)</f>
        <v>0</v>
      </c>
      <c r="AM34" s="2">
        <f ca="1">IFERROR(__xludf.DUMMYFUNCTION("""COMPUTED_VALUE"""),0)</f>
        <v>0</v>
      </c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IFERROR(__xludf.DUMMYFUNCTION("""COMPUTED_VALUE"""),1)</f>
        <v>1</v>
      </c>
      <c r="AS34" s="2">
        <f ca="1">IFERROR(__xludf.DUMMYFUNCTION("""COMPUTED_VALUE"""),1)</f>
        <v>1</v>
      </c>
      <c r="AT34" s="2">
        <f ca="1">IFERROR(__xludf.DUMMYFUNCTION("""COMPUTED_VALUE"""),1)</f>
        <v>1</v>
      </c>
      <c r="AU34" s="2">
        <f ca="1">IFERROR(__xludf.DUMMYFUNCTION("""COMPUTED_VALUE"""),1)</f>
        <v>1</v>
      </c>
      <c r="AV34" s="2">
        <f ca="1">IFERROR(__xludf.DUMMYFUNCTION("""COMPUTED_VALUE"""),2)</f>
        <v>2</v>
      </c>
      <c r="AW34" s="2">
        <f ca="1">IFERROR(__xludf.DUMMYFUNCTION("""COMPUTED_VALUE"""),2)</f>
        <v>2</v>
      </c>
    </row>
    <row r="35" spans="1:49" ht="12.5" x14ac:dyDescent="0.25">
      <c r="A35" s="2" t="str">
        <f ca="1">IFERROR(__xludf.DUMMYFUNCTION("""COMPUTED_VALUE"""),"Finland")</f>
        <v>Finland</v>
      </c>
      <c r="B35" s="2">
        <f ca="1">IFERROR(__xludf.DUMMYFUNCTION("""COMPUTED_VALUE"""),0)</f>
        <v>0</v>
      </c>
      <c r="C35" s="2">
        <f ca="1">IFERROR(__xludf.DUMMYFUNCTION("""COMPUTED_VALUE"""),0)</f>
        <v>0</v>
      </c>
      <c r="D35" s="2">
        <f ca="1">IFERROR(__xludf.DUMMYFUNCTION("""COMPUTED_VALUE"""),0)</f>
        <v>0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IFERROR(__xludf.DUMMYFUNCTION("""COMPUTED_VALUE"""),1)</f>
        <v>1</v>
      </c>
      <c r="J35" s="2">
        <f ca="1">IFERROR(__xludf.DUMMYFUNCTION("""COMPUTED_VALUE"""),1)</f>
        <v>1</v>
      </c>
      <c r="K35" s="2">
        <f ca="1">IFERROR(__xludf.DUMMYFUNCTION("""COMPUTED_VALUE"""),1)</f>
        <v>1</v>
      </c>
      <c r="L35" s="2">
        <f ca="1">IFERROR(__xludf.DUMMYFUNCTION("""COMPUTED_VALUE"""),1)</f>
        <v>1</v>
      </c>
      <c r="M35" s="2">
        <f ca="1">IFERROR(__xludf.DUMMYFUNCTION("""COMPUTED_VALUE"""),1)</f>
        <v>1</v>
      </c>
      <c r="N35" s="2">
        <f ca="1">IFERROR(__xludf.DUMMYFUNCTION("""COMPUTED_VALUE"""),1)</f>
        <v>1</v>
      </c>
      <c r="O35" s="2">
        <f ca="1">IFERROR(__xludf.DUMMYFUNCTION("""COMPUTED_VALUE"""),1)</f>
        <v>1</v>
      </c>
      <c r="P35" s="2">
        <f ca="1">IFERROR(__xludf.DUMMYFUNCTION("""COMPUTED_VALUE"""),1)</f>
        <v>1</v>
      </c>
      <c r="Q35" s="2">
        <f ca="1">IFERROR(__xludf.DUMMYFUNCTION("""COMPUTED_VALUE"""),1)</f>
        <v>1</v>
      </c>
      <c r="R35" s="2">
        <f ca="1">IFERROR(__xludf.DUMMYFUNCTION("""COMPUTED_VALUE"""),1)</f>
        <v>1</v>
      </c>
      <c r="S35" s="2">
        <f ca="1">IFERROR(__xludf.DUMMYFUNCTION("""COMPUTED_VALUE"""),1)</f>
        <v>1</v>
      </c>
      <c r="T35" s="2">
        <f ca="1">IFERROR(__xludf.DUMMYFUNCTION("""COMPUTED_VALUE"""),1)</f>
        <v>1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IFERROR(__xludf.DUMMYFUNCTION("""COMPUTED_VALUE"""),1)</f>
        <v>1</v>
      </c>
      <c r="X35" s="2">
        <f ca="1">IFERROR(__xludf.DUMMYFUNCTION("""COMPUTED_VALUE"""),1)</f>
        <v>1</v>
      </c>
      <c r="Y35" s="2">
        <f ca="1">IFERROR(__xludf.DUMMYFUNCTION("""COMPUTED_VALUE"""),1)</f>
        <v>1</v>
      </c>
      <c r="Z35" s="2">
        <f ca="1">IFERROR(__xludf.DUMMYFUNCTION("""COMPUTED_VALUE"""),1)</f>
        <v>1</v>
      </c>
      <c r="AA35" s="2">
        <f ca="1">IFERROR(__xludf.DUMMYFUNCTION("""COMPUTED_VALUE"""),1)</f>
        <v>1</v>
      </c>
      <c r="AB35" s="2">
        <f ca="1">IFERROR(__xludf.DUMMYFUNCTION("""COMPUTED_VALUE"""),1)</f>
        <v>1</v>
      </c>
      <c r="AC35" s="2">
        <f ca="1">IFERROR(__xludf.DUMMYFUNCTION("""COMPUTED_VALUE"""),1)</f>
        <v>1</v>
      </c>
      <c r="AD35" s="2">
        <f ca="1">IFERROR(__xludf.DUMMYFUNCTION("""COMPUTED_VALUE"""),1)</f>
        <v>1</v>
      </c>
      <c r="AE35" s="2">
        <f ca="1">IFERROR(__xludf.DUMMYFUNCTION("""COMPUTED_VALUE"""),1)</f>
        <v>1</v>
      </c>
      <c r="AF35" s="2">
        <f ca="1">IFERROR(__xludf.DUMMYFUNCTION("""COMPUTED_VALUE"""),1)</f>
        <v>1</v>
      </c>
      <c r="AG35" s="2">
        <f ca="1">IFERROR(__xludf.DUMMYFUNCTION("""COMPUTED_VALUE"""),1)</f>
        <v>1</v>
      </c>
      <c r="AH35" s="2">
        <f ca="1">IFERROR(__xludf.DUMMYFUNCTION("""COMPUTED_VALUE"""),1)</f>
        <v>1</v>
      </c>
      <c r="AI35" s="2">
        <f ca="1">IFERROR(__xludf.DUMMYFUNCTION("""COMPUTED_VALUE"""),1)</f>
        <v>1</v>
      </c>
      <c r="AJ35" s="2">
        <f ca="1">IFERROR(__xludf.DUMMYFUNCTION("""COMPUTED_VALUE"""),1)</f>
        <v>1</v>
      </c>
      <c r="AK35" s="2">
        <f ca="1">IFERROR(__xludf.DUMMYFUNCTION("""COMPUTED_VALUE"""),2)</f>
        <v>2</v>
      </c>
      <c r="AL35" s="2">
        <f ca="1">IFERROR(__xludf.DUMMYFUNCTION("""COMPUTED_VALUE"""),2)</f>
        <v>2</v>
      </c>
      <c r="AM35" s="2">
        <f ca="1">IFERROR(__xludf.DUMMYFUNCTION("""COMPUTED_VALUE"""),2)</f>
        <v>2</v>
      </c>
      <c r="AN35" s="2">
        <f ca="1">IFERROR(__xludf.DUMMYFUNCTION("""COMPUTED_VALUE"""),3)</f>
        <v>3</v>
      </c>
      <c r="AO35" s="2">
        <f ca="1">IFERROR(__xludf.DUMMYFUNCTION("""COMPUTED_VALUE"""),6)</f>
        <v>6</v>
      </c>
      <c r="AP35" s="2">
        <f ca="1">IFERROR(__xludf.DUMMYFUNCTION("""COMPUTED_VALUE"""),6)</f>
        <v>6</v>
      </c>
      <c r="AQ35" s="2">
        <f ca="1">IFERROR(__xludf.DUMMYFUNCTION("""COMPUTED_VALUE"""),6)</f>
        <v>6</v>
      </c>
      <c r="AR35" s="2">
        <f ca="1">IFERROR(__xludf.DUMMYFUNCTION("""COMPUTED_VALUE"""),6)</f>
        <v>6</v>
      </c>
      <c r="AS35" s="2">
        <f ca="1">IFERROR(__xludf.DUMMYFUNCTION("""COMPUTED_VALUE"""),12)</f>
        <v>12</v>
      </c>
      <c r="AT35" s="2">
        <f ca="1">IFERROR(__xludf.DUMMYFUNCTION("""COMPUTED_VALUE"""),15)</f>
        <v>15</v>
      </c>
      <c r="AU35" s="2">
        <f ca="1">IFERROR(__xludf.DUMMYFUNCTION("""COMPUTED_VALUE"""),15)</f>
        <v>15</v>
      </c>
      <c r="AV35" s="2">
        <f ca="1">IFERROR(__xludf.DUMMYFUNCTION("""COMPUTED_VALUE"""),23)</f>
        <v>23</v>
      </c>
      <c r="AW35" s="2">
        <f ca="1">IFERROR(__xludf.DUMMYFUNCTION("""COMPUTED_VALUE"""),30)</f>
        <v>30</v>
      </c>
    </row>
    <row r="36" spans="1:49" ht="12.5" x14ac:dyDescent="0.25">
      <c r="A36" s="2" t="str">
        <f ca="1">IFERROR(__xludf.DUMMYFUNCTION("""COMPUTED_VALUE"""),"France")</f>
        <v>France</v>
      </c>
      <c r="B36" s="2">
        <f ca="1">IFERROR(__xludf.DUMMYFUNCTION("""COMPUTED_VALUE"""),0)</f>
        <v>0</v>
      </c>
      <c r="C36" s="2">
        <f ca="1">IFERROR(__xludf.DUMMYFUNCTION("""COMPUTED_VALUE"""),0)</f>
        <v>0</v>
      </c>
      <c r="D36" s="2">
        <f ca="1">IFERROR(__xludf.DUMMYFUNCTION("""COMPUTED_VALUE"""),2)</f>
        <v>2</v>
      </c>
      <c r="E36" s="2">
        <f ca="1">IFERROR(__xludf.DUMMYFUNCTION("""COMPUTED_VALUE"""),3)</f>
        <v>3</v>
      </c>
      <c r="F36" s="2">
        <f ca="1">IFERROR(__xludf.DUMMYFUNCTION("""COMPUTED_VALUE"""),3)</f>
        <v>3</v>
      </c>
      <c r="G36" s="2">
        <f ca="1">IFERROR(__xludf.DUMMYFUNCTION("""COMPUTED_VALUE"""),3)</f>
        <v>3</v>
      </c>
      <c r="H36" s="2">
        <f ca="1">IFERROR(__xludf.DUMMYFUNCTION("""COMPUTED_VALUE"""),4)</f>
        <v>4</v>
      </c>
      <c r="I36" s="2">
        <f ca="1">IFERROR(__xludf.DUMMYFUNCTION("""COMPUTED_VALUE"""),5)</f>
        <v>5</v>
      </c>
      <c r="J36" s="2">
        <f ca="1">IFERROR(__xludf.DUMMYFUNCTION("""COMPUTED_VALUE"""),5)</f>
        <v>5</v>
      </c>
      <c r="K36" s="2">
        <f ca="1">IFERROR(__xludf.DUMMYFUNCTION("""COMPUTED_VALUE"""),5)</f>
        <v>5</v>
      </c>
      <c r="L36" s="2">
        <f ca="1">IFERROR(__xludf.DUMMYFUNCTION("""COMPUTED_VALUE"""),6)</f>
        <v>6</v>
      </c>
      <c r="M36" s="2">
        <f ca="1">IFERROR(__xludf.DUMMYFUNCTION("""COMPUTED_VALUE"""),6)</f>
        <v>6</v>
      </c>
      <c r="N36" s="2">
        <f ca="1">IFERROR(__xludf.DUMMYFUNCTION("""COMPUTED_VALUE"""),6)</f>
        <v>6</v>
      </c>
      <c r="O36" s="2">
        <f ca="1">IFERROR(__xludf.DUMMYFUNCTION("""COMPUTED_VALUE"""),6)</f>
        <v>6</v>
      </c>
      <c r="P36" s="2">
        <f ca="1">IFERROR(__xludf.DUMMYFUNCTION("""COMPUTED_VALUE"""),6)</f>
        <v>6</v>
      </c>
      <c r="Q36" s="2">
        <f ca="1">IFERROR(__xludf.DUMMYFUNCTION("""COMPUTED_VALUE"""),6)</f>
        <v>6</v>
      </c>
      <c r="R36" s="2">
        <f ca="1">IFERROR(__xludf.DUMMYFUNCTION("""COMPUTED_VALUE"""),6)</f>
        <v>6</v>
      </c>
      <c r="S36" s="2">
        <f ca="1">IFERROR(__xludf.DUMMYFUNCTION("""COMPUTED_VALUE"""),11)</f>
        <v>11</v>
      </c>
      <c r="T36" s="2">
        <f ca="1">IFERROR(__xludf.DUMMYFUNCTION("""COMPUTED_VALUE"""),11)</f>
        <v>11</v>
      </c>
      <c r="U36" s="2">
        <f ca="1">IFERROR(__xludf.DUMMYFUNCTION("""COMPUTED_VALUE"""),11)</f>
        <v>11</v>
      </c>
      <c r="V36" s="2">
        <f ca="1">IFERROR(__xludf.DUMMYFUNCTION("""COMPUTED_VALUE"""),11)</f>
        <v>11</v>
      </c>
      <c r="W36" s="2">
        <f ca="1">IFERROR(__xludf.DUMMYFUNCTION("""COMPUTED_VALUE"""),11)</f>
        <v>11</v>
      </c>
      <c r="X36" s="2">
        <f ca="1">IFERROR(__xludf.DUMMYFUNCTION("""COMPUTED_VALUE"""),11)</f>
        <v>11</v>
      </c>
      <c r="Y36" s="2">
        <f ca="1">IFERROR(__xludf.DUMMYFUNCTION("""COMPUTED_VALUE"""),11)</f>
        <v>11</v>
      </c>
      <c r="Z36" s="2">
        <f ca="1">IFERROR(__xludf.DUMMYFUNCTION("""COMPUTED_VALUE"""),12)</f>
        <v>12</v>
      </c>
      <c r="AA36" s="2">
        <f ca="1">IFERROR(__xludf.DUMMYFUNCTION("""COMPUTED_VALUE"""),12)</f>
        <v>12</v>
      </c>
      <c r="AB36" s="2">
        <f ca="1">IFERROR(__xludf.DUMMYFUNCTION("""COMPUTED_VALUE"""),12)</f>
        <v>12</v>
      </c>
      <c r="AC36" s="2">
        <f ca="1">IFERROR(__xludf.DUMMYFUNCTION("""COMPUTED_VALUE"""),12)</f>
        <v>12</v>
      </c>
      <c r="AD36" s="2">
        <f ca="1">IFERROR(__xludf.DUMMYFUNCTION("""COMPUTED_VALUE"""),12)</f>
        <v>12</v>
      </c>
      <c r="AE36" s="2">
        <f ca="1">IFERROR(__xludf.DUMMYFUNCTION("""COMPUTED_VALUE"""),12)</f>
        <v>12</v>
      </c>
      <c r="AF36" s="2">
        <f ca="1">IFERROR(__xludf.DUMMYFUNCTION("""COMPUTED_VALUE"""),12)</f>
        <v>12</v>
      </c>
      <c r="AG36" s="2">
        <f ca="1">IFERROR(__xludf.DUMMYFUNCTION("""COMPUTED_VALUE"""),12)</f>
        <v>12</v>
      </c>
      <c r="AH36" s="2">
        <f ca="1">IFERROR(__xludf.DUMMYFUNCTION("""COMPUTED_VALUE"""),12)</f>
        <v>12</v>
      </c>
      <c r="AI36" s="2">
        <f ca="1">IFERROR(__xludf.DUMMYFUNCTION("""COMPUTED_VALUE"""),12)</f>
        <v>12</v>
      </c>
      <c r="AJ36" s="2">
        <f ca="1">IFERROR(__xludf.DUMMYFUNCTION("""COMPUTED_VALUE"""),14)</f>
        <v>14</v>
      </c>
      <c r="AK36" s="2">
        <f ca="1">IFERROR(__xludf.DUMMYFUNCTION("""COMPUTED_VALUE"""),18)</f>
        <v>18</v>
      </c>
      <c r="AL36" s="2">
        <f ca="1">IFERROR(__xludf.DUMMYFUNCTION("""COMPUTED_VALUE"""),38)</f>
        <v>38</v>
      </c>
      <c r="AM36" s="2">
        <f ca="1">IFERROR(__xludf.DUMMYFUNCTION("""COMPUTED_VALUE"""),57)</f>
        <v>57</v>
      </c>
      <c r="AN36" s="2">
        <f ca="1">IFERROR(__xludf.DUMMYFUNCTION("""COMPUTED_VALUE"""),100)</f>
        <v>100</v>
      </c>
      <c r="AO36" s="2">
        <f ca="1">IFERROR(__xludf.DUMMYFUNCTION("""COMPUTED_VALUE"""),130)</f>
        <v>130</v>
      </c>
      <c r="AP36" s="2">
        <f ca="1">IFERROR(__xludf.DUMMYFUNCTION("""COMPUTED_VALUE"""),191)</f>
        <v>191</v>
      </c>
      <c r="AQ36" s="2">
        <f ca="1">IFERROR(__xludf.DUMMYFUNCTION("""COMPUTED_VALUE"""),204)</f>
        <v>204</v>
      </c>
      <c r="AR36" s="2">
        <f ca="1">IFERROR(__xludf.DUMMYFUNCTION("""COMPUTED_VALUE"""),285)</f>
        <v>285</v>
      </c>
      <c r="AS36" s="2">
        <f ca="1">IFERROR(__xludf.DUMMYFUNCTION("""COMPUTED_VALUE"""),377)</f>
        <v>377</v>
      </c>
      <c r="AT36" s="2">
        <f ca="1">IFERROR(__xludf.DUMMYFUNCTION("""COMPUTED_VALUE"""),653)</f>
        <v>653</v>
      </c>
      <c r="AU36" s="2">
        <f ca="1">IFERROR(__xludf.DUMMYFUNCTION("""COMPUTED_VALUE"""),949)</f>
        <v>949</v>
      </c>
      <c r="AV36" s="2">
        <f ca="1">IFERROR(__xludf.DUMMYFUNCTION("""COMPUTED_VALUE"""),1126)</f>
        <v>1126</v>
      </c>
      <c r="AW36" s="2">
        <f ca="1">IFERROR(__xludf.DUMMYFUNCTION("""COMPUTED_VALUE"""),1209)</f>
        <v>1209</v>
      </c>
    </row>
    <row r="37" spans="1:49" ht="12.5" x14ac:dyDescent="0.25">
      <c r="A37" s="2" t="str">
        <f ca="1">IFERROR(__xludf.DUMMYFUNCTION("""COMPUTED_VALUE"""),"French Guiana")</f>
        <v>French Guiana</v>
      </c>
      <c r="B37" s="2">
        <f ca="1">IFERROR(__xludf.DUMMYFUNCTION("""COMPUTED_VALUE"""),0)</f>
        <v>0</v>
      </c>
      <c r="C37" s="2">
        <f ca="1">IFERROR(__xludf.DUMMYFUNCTION("""COMPUTED_VALUE"""),0)</f>
        <v>0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IFERROR(__xludf.DUMMYFUNCTION("""COMPUTED_VALUE"""),5)</f>
        <v>5</v>
      </c>
      <c r="AV37" s="2">
        <f ca="1">IFERROR(__xludf.DUMMYFUNCTION("""COMPUTED_VALUE"""),5)</f>
        <v>5</v>
      </c>
      <c r="AW37" s="2">
        <f ca="1">IFERROR(__xludf.DUMMYFUNCTION("""COMPUTED_VALUE"""),5)</f>
        <v>5</v>
      </c>
    </row>
    <row r="38" spans="1:49" ht="12.5" x14ac:dyDescent="0.25">
      <c r="A38" s="2" t="str">
        <f ca="1">IFERROR(__xludf.DUMMYFUNCTION("""COMPUTED_VALUE"""),"Georgia")</f>
        <v>Georgia</v>
      </c>
      <c r="B38" s="2">
        <f ca="1">IFERROR(__xludf.DUMMYFUNCTION("""COMPUTED_VALUE"""),0)</f>
        <v>0</v>
      </c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IFERROR(__xludf.DUMMYFUNCTION("""COMPUTED_VALUE"""),1)</f>
        <v>1</v>
      </c>
      <c r="AL38" s="2">
        <f ca="1">IFERROR(__xludf.DUMMYFUNCTION("""COMPUTED_VALUE"""),1)</f>
        <v>1</v>
      </c>
      <c r="AM38" s="2">
        <f ca="1">IFERROR(__xludf.DUMMYFUNCTION("""COMPUTED_VALUE"""),1)</f>
        <v>1</v>
      </c>
      <c r="AN38" s="2">
        <f ca="1">IFERROR(__xludf.DUMMYFUNCTION("""COMPUTED_VALUE"""),1)</f>
        <v>1</v>
      </c>
      <c r="AO38" s="2">
        <f ca="1">IFERROR(__xludf.DUMMYFUNCTION("""COMPUTED_VALUE"""),3)</f>
        <v>3</v>
      </c>
      <c r="AP38" s="2">
        <f ca="1">IFERROR(__xludf.DUMMYFUNCTION("""COMPUTED_VALUE"""),3)</f>
        <v>3</v>
      </c>
      <c r="AQ38" s="2">
        <f ca="1">IFERROR(__xludf.DUMMYFUNCTION("""COMPUTED_VALUE"""),3)</f>
        <v>3</v>
      </c>
      <c r="AR38" s="2">
        <f ca="1">IFERROR(__xludf.DUMMYFUNCTION("""COMPUTED_VALUE"""),3)</f>
        <v>3</v>
      </c>
      <c r="AS38" s="2">
        <f ca="1">IFERROR(__xludf.DUMMYFUNCTION("""COMPUTED_VALUE"""),4)</f>
        <v>4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  <c r="AV38" s="2">
        <f ca="1">IFERROR(__xludf.DUMMYFUNCTION("""COMPUTED_VALUE"""),13)</f>
        <v>13</v>
      </c>
      <c r="AW38" s="2">
        <f ca="1">IFERROR(__xludf.DUMMYFUNCTION("""COMPUTED_VALUE"""),15)</f>
        <v>15</v>
      </c>
    </row>
    <row r="39" spans="1:49" ht="12.5" x14ac:dyDescent="0.25">
      <c r="A39" s="2" t="str">
        <f ca="1">IFERROR(__xludf.DUMMYFUNCTION("""COMPUTED_VALUE"""),"Germany")</f>
        <v>Germany</v>
      </c>
      <c r="B39" s="2">
        <f ca="1">IFERROR(__xludf.DUMMYFUNCTION("""COMPUTED_VALUE"""),0)</f>
        <v>0</v>
      </c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IFERROR(__xludf.DUMMYFUNCTION("""COMPUTED_VALUE"""),1)</f>
        <v>1</v>
      </c>
      <c r="H39" s="2">
        <f ca="1">IFERROR(__xludf.DUMMYFUNCTION("""COMPUTED_VALUE"""),4)</f>
        <v>4</v>
      </c>
      <c r="I39" s="2">
        <f ca="1">IFERROR(__xludf.DUMMYFUNCTION("""COMPUTED_VALUE"""),4)</f>
        <v>4</v>
      </c>
      <c r="J39" s="2">
        <f ca="1">IFERROR(__xludf.DUMMYFUNCTION("""COMPUTED_VALUE"""),4)</f>
        <v>4</v>
      </c>
      <c r="K39" s="2">
        <f ca="1">IFERROR(__xludf.DUMMYFUNCTION("""COMPUTED_VALUE"""),5)</f>
        <v>5</v>
      </c>
      <c r="L39" s="2">
        <f ca="1">IFERROR(__xludf.DUMMYFUNCTION("""COMPUTED_VALUE"""),8)</f>
        <v>8</v>
      </c>
      <c r="M39" s="2">
        <f ca="1">IFERROR(__xludf.DUMMYFUNCTION("""COMPUTED_VALUE"""),10)</f>
        <v>10</v>
      </c>
      <c r="N39" s="2">
        <f ca="1">IFERROR(__xludf.DUMMYFUNCTION("""COMPUTED_VALUE"""),12)</f>
        <v>12</v>
      </c>
      <c r="O39" s="2">
        <f ca="1">IFERROR(__xludf.DUMMYFUNCTION("""COMPUTED_VALUE"""),12)</f>
        <v>12</v>
      </c>
      <c r="P39" s="2">
        <f ca="1">IFERROR(__xludf.DUMMYFUNCTION("""COMPUTED_VALUE"""),12)</f>
        <v>12</v>
      </c>
      <c r="Q39" s="2">
        <f ca="1">IFERROR(__xludf.DUMMYFUNCTION("""COMPUTED_VALUE"""),12)</f>
        <v>12</v>
      </c>
      <c r="R39" s="2">
        <f ca="1">IFERROR(__xludf.DUMMYFUNCTION("""COMPUTED_VALUE"""),13)</f>
        <v>13</v>
      </c>
      <c r="S39" s="2">
        <f ca="1">IFERROR(__xludf.DUMMYFUNCTION("""COMPUTED_VALUE"""),13)</f>
        <v>13</v>
      </c>
      <c r="T39" s="2">
        <f ca="1">IFERROR(__xludf.DUMMYFUNCTION("""COMPUTED_VALUE"""),14)</f>
        <v>14</v>
      </c>
      <c r="U39" s="2">
        <f ca="1">IFERROR(__xludf.DUMMYFUNCTION("""COMPUTED_VALUE"""),14)</f>
        <v>14</v>
      </c>
      <c r="V39" s="2">
        <f ca="1">IFERROR(__xludf.DUMMYFUNCTION("""COMPUTED_VALUE"""),16)</f>
        <v>16</v>
      </c>
      <c r="W39" s="2">
        <f ca="1">IFERROR(__xludf.DUMMYFUNCTION("""COMPUTED_VALUE"""),16)</f>
        <v>16</v>
      </c>
      <c r="X39" s="2">
        <f ca="1">IFERROR(__xludf.DUMMYFUNCTION("""COMPUTED_VALUE"""),16)</f>
        <v>16</v>
      </c>
      <c r="Y39" s="2">
        <f ca="1">IFERROR(__xludf.DUMMYFUNCTION("""COMPUTED_VALUE"""),16)</f>
        <v>16</v>
      </c>
      <c r="Z39" s="2">
        <f ca="1">IFERROR(__xludf.DUMMYFUNCTION("""COMPUTED_VALUE"""),16)</f>
        <v>16</v>
      </c>
      <c r="AA39" s="2">
        <f ca="1">IFERROR(__xludf.DUMMYFUNCTION("""COMPUTED_VALUE"""),16)</f>
        <v>16</v>
      </c>
      <c r="AB39" s="2">
        <f ca="1">IFERROR(__xludf.DUMMYFUNCTION("""COMPUTED_VALUE"""),16)</f>
        <v>16</v>
      </c>
      <c r="AC39" s="2">
        <f ca="1">IFERROR(__xludf.DUMMYFUNCTION("""COMPUTED_VALUE"""),16)</f>
        <v>16</v>
      </c>
      <c r="AD39" s="2">
        <f ca="1">IFERROR(__xludf.DUMMYFUNCTION("""COMPUTED_VALUE"""),16)</f>
        <v>16</v>
      </c>
      <c r="AE39" s="2">
        <f ca="1">IFERROR(__xludf.DUMMYFUNCTION("""COMPUTED_VALUE"""),16)</f>
        <v>16</v>
      </c>
      <c r="AF39" s="2">
        <f ca="1">IFERROR(__xludf.DUMMYFUNCTION("""COMPUTED_VALUE"""),16)</f>
        <v>16</v>
      </c>
      <c r="AG39" s="2">
        <f ca="1">IFERROR(__xludf.DUMMYFUNCTION("""COMPUTED_VALUE"""),16)</f>
        <v>16</v>
      </c>
      <c r="AH39" s="2">
        <f ca="1">IFERROR(__xludf.DUMMYFUNCTION("""COMPUTED_VALUE"""),16)</f>
        <v>16</v>
      </c>
      <c r="AI39" s="2">
        <f ca="1">IFERROR(__xludf.DUMMYFUNCTION("""COMPUTED_VALUE"""),16)</f>
        <v>16</v>
      </c>
      <c r="AJ39" s="2">
        <f ca="1">IFERROR(__xludf.DUMMYFUNCTION("""COMPUTED_VALUE"""),17)</f>
        <v>17</v>
      </c>
      <c r="AK39" s="2">
        <f ca="1">IFERROR(__xludf.DUMMYFUNCTION("""COMPUTED_VALUE"""),27)</f>
        <v>27</v>
      </c>
      <c r="AL39" s="2">
        <f ca="1">IFERROR(__xludf.DUMMYFUNCTION("""COMPUTED_VALUE"""),46)</f>
        <v>46</v>
      </c>
      <c r="AM39" s="2">
        <f ca="1">IFERROR(__xludf.DUMMYFUNCTION("""COMPUTED_VALUE"""),48)</f>
        <v>48</v>
      </c>
      <c r="AN39" s="2">
        <f ca="1">IFERROR(__xludf.DUMMYFUNCTION("""COMPUTED_VALUE"""),79)</f>
        <v>79</v>
      </c>
      <c r="AO39" s="2">
        <f ca="1">IFERROR(__xludf.DUMMYFUNCTION("""COMPUTED_VALUE"""),130)</f>
        <v>130</v>
      </c>
      <c r="AP39" s="2">
        <f ca="1">IFERROR(__xludf.DUMMYFUNCTION("""COMPUTED_VALUE"""),159)</f>
        <v>159</v>
      </c>
      <c r="AQ39" s="2">
        <f ca="1">IFERROR(__xludf.DUMMYFUNCTION("""COMPUTED_VALUE"""),196)</f>
        <v>196</v>
      </c>
      <c r="AR39" s="2">
        <f ca="1">IFERROR(__xludf.DUMMYFUNCTION("""COMPUTED_VALUE"""),262)</f>
        <v>262</v>
      </c>
      <c r="AS39" s="2">
        <f ca="1">IFERROR(__xludf.DUMMYFUNCTION("""COMPUTED_VALUE"""),482)</f>
        <v>482</v>
      </c>
      <c r="AT39" s="2">
        <f ca="1">IFERROR(__xludf.DUMMYFUNCTION("""COMPUTED_VALUE"""),670)</f>
        <v>670</v>
      </c>
      <c r="AU39" s="2">
        <f ca="1">IFERROR(__xludf.DUMMYFUNCTION("""COMPUTED_VALUE"""),799)</f>
        <v>799</v>
      </c>
      <c r="AV39" s="2">
        <f ca="1">IFERROR(__xludf.DUMMYFUNCTION("""COMPUTED_VALUE"""),1040)</f>
        <v>1040</v>
      </c>
      <c r="AW39" s="2">
        <f ca="1">IFERROR(__xludf.DUMMYFUNCTION("""COMPUTED_VALUE"""),1176)</f>
        <v>1176</v>
      </c>
    </row>
    <row r="40" spans="1:49" ht="12.5" x14ac:dyDescent="0.25">
      <c r="A40" s="2" t="str">
        <f ca="1">IFERROR(__xludf.DUMMYFUNCTION("""COMPUTED_VALUE"""),"Gibraltar")</f>
        <v>Gibraltar</v>
      </c>
      <c r="B40" s="2">
        <f ca="1">IFERROR(__xludf.DUMMYFUNCTION("""COMPUTED_VALUE"""),0)</f>
        <v>0</v>
      </c>
      <c r="C40" s="2">
        <f ca="1">IFERROR(__xludf.DUMMYFUNCTION("""COMPUTED_VALUE"""),0)</f>
        <v>0</v>
      </c>
      <c r="D40" s="2">
        <f ca="1">IFERROR(__xludf.DUMMYFUNCTION("""COMPUTED_VALUE"""),0)</f>
        <v>0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IFERROR(__xludf.DUMMYFUNCTION("""COMPUTED_VALUE"""),1)</f>
        <v>1</v>
      </c>
      <c r="AS40" s="2">
        <f ca="1">IFERROR(__xludf.DUMMYFUNCTION("""COMPUTED_VALUE"""),1)</f>
        <v>1</v>
      </c>
      <c r="AT40" s="2">
        <f ca="1">IFERROR(__xludf.DUMMYFUNCTION("""COMPUTED_VALUE"""),1)</f>
        <v>1</v>
      </c>
      <c r="AU40" s="2">
        <f ca="1">IFERROR(__xludf.DUMMYFUNCTION("""COMPUTED_VALUE"""),1)</f>
        <v>1</v>
      </c>
      <c r="AV40" s="2">
        <f ca="1">IFERROR(__xludf.DUMMYFUNCTION("""COMPUTED_VALUE"""),1)</f>
        <v>1</v>
      </c>
      <c r="AW40" s="2">
        <f ca="1">IFERROR(__xludf.DUMMYFUNCTION("""COMPUTED_VALUE"""),1)</f>
        <v>1</v>
      </c>
    </row>
    <row r="41" spans="1:49" ht="12.5" x14ac:dyDescent="0.25">
      <c r="A41" s="2" t="str">
        <f ca="1">IFERROR(__xludf.DUMMYFUNCTION("""COMPUTED_VALUE"""),"Greece")</f>
        <v>Greece</v>
      </c>
      <c r="B41" s="2">
        <f ca="1">IFERROR(__xludf.DUMMYFUNCTION("""COMPUTED_VALUE"""),0)</f>
        <v>0</v>
      </c>
      <c r="C41" s="2">
        <f ca="1">IFERROR(__xludf.DUMMYFUNCTION("""COMPUTED_VALUE"""),0)</f>
        <v>0</v>
      </c>
      <c r="D41" s="2">
        <f ca="1">IFERROR(__xludf.DUMMYFUNCTION("""COMPUTED_VALUE"""),0)</f>
        <v>0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IFERROR(__xludf.DUMMYFUNCTION("""COMPUTED_VALUE"""),1)</f>
        <v>1</v>
      </c>
      <c r="AL41" s="2">
        <f ca="1">IFERROR(__xludf.DUMMYFUNCTION("""COMPUTED_VALUE"""),3)</f>
        <v>3</v>
      </c>
      <c r="AM41" s="2">
        <f ca="1">IFERROR(__xludf.DUMMYFUNCTION("""COMPUTED_VALUE"""),4)</f>
        <v>4</v>
      </c>
      <c r="AN41" s="2">
        <f ca="1">IFERROR(__xludf.DUMMYFUNCTION("""COMPUTED_VALUE"""),4)</f>
        <v>4</v>
      </c>
      <c r="AO41" s="2">
        <f ca="1">IFERROR(__xludf.DUMMYFUNCTION("""COMPUTED_VALUE"""),7)</f>
        <v>7</v>
      </c>
      <c r="AP41" s="2">
        <f ca="1">IFERROR(__xludf.DUMMYFUNCTION("""COMPUTED_VALUE"""),7)</f>
        <v>7</v>
      </c>
      <c r="AQ41" s="2">
        <f ca="1">IFERROR(__xludf.DUMMYFUNCTION("""COMPUTED_VALUE"""),7)</f>
        <v>7</v>
      </c>
      <c r="AR41" s="2">
        <f ca="1">IFERROR(__xludf.DUMMYFUNCTION("""COMPUTED_VALUE"""),9)</f>
        <v>9</v>
      </c>
      <c r="AS41" s="2">
        <f ca="1">IFERROR(__xludf.DUMMYFUNCTION("""COMPUTED_VALUE"""),31)</f>
        <v>31</v>
      </c>
      <c r="AT41" s="2">
        <f ca="1">IFERROR(__xludf.DUMMYFUNCTION("""COMPUTED_VALUE"""),45)</f>
        <v>45</v>
      </c>
      <c r="AU41" s="2">
        <f ca="1">IFERROR(__xludf.DUMMYFUNCTION("""COMPUTED_VALUE"""),46)</f>
        <v>46</v>
      </c>
      <c r="AV41" s="2">
        <f ca="1">IFERROR(__xludf.DUMMYFUNCTION("""COMPUTED_VALUE"""),73)</f>
        <v>73</v>
      </c>
      <c r="AW41" s="2">
        <f ca="1">IFERROR(__xludf.DUMMYFUNCTION("""COMPUTED_VALUE"""),73)</f>
        <v>73</v>
      </c>
    </row>
    <row r="42" spans="1:49" ht="12.5" x14ac:dyDescent="0.25">
      <c r="A42" s="2" t="str">
        <f ca="1">IFERROR(__xludf.DUMMYFUNCTION("""COMPUTED_VALUE"""),"Hong Kong")</f>
        <v>Hong Kong</v>
      </c>
      <c r="B42" s="2">
        <f ca="1">IFERROR(__xludf.DUMMYFUNCTION("""COMPUTED_VALUE"""),0)</f>
        <v>0</v>
      </c>
      <c r="C42" s="2">
        <f ca="1">IFERROR(__xludf.DUMMYFUNCTION("""COMPUTED_VALUE"""),2)</f>
        <v>2</v>
      </c>
      <c r="D42" s="2">
        <f ca="1">IFERROR(__xludf.DUMMYFUNCTION("""COMPUTED_VALUE"""),2)</f>
        <v>2</v>
      </c>
      <c r="E42" s="2">
        <f ca="1">IFERROR(__xludf.DUMMYFUNCTION("""COMPUTED_VALUE"""),5)</f>
        <v>5</v>
      </c>
      <c r="F42" s="2">
        <f ca="1">IFERROR(__xludf.DUMMYFUNCTION("""COMPUTED_VALUE"""),8)</f>
        <v>8</v>
      </c>
      <c r="G42" s="2">
        <f ca="1">IFERROR(__xludf.DUMMYFUNCTION("""COMPUTED_VALUE"""),8)</f>
        <v>8</v>
      </c>
      <c r="H42" s="2">
        <f ca="1">IFERROR(__xludf.DUMMYFUNCTION("""COMPUTED_VALUE"""),8)</f>
        <v>8</v>
      </c>
      <c r="I42" s="2">
        <f ca="1">IFERROR(__xludf.DUMMYFUNCTION("""COMPUTED_VALUE"""),10)</f>
        <v>10</v>
      </c>
      <c r="J42" s="2">
        <f ca="1">IFERROR(__xludf.DUMMYFUNCTION("""COMPUTED_VALUE"""),10)</f>
        <v>10</v>
      </c>
      <c r="K42" s="2">
        <f ca="1">IFERROR(__xludf.DUMMYFUNCTION("""COMPUTED_VALUE"""),12)</f>
        <v>12</v>
      </c>
      <c r="L42" s="2">
        <f ca="1">IFERROR(__xludf.DUMMYFUNCTION("""COMPUTED_VALUE"""),13)</f>
        <v>13</v>
      </c>
      <c r="M42" s="2">
        <f ca="1">IFERROR(__xludf.DUMMYFUNCTION("""COMPUTED_VALUE"""),15)</f>
        <v>15</v>
      </c>
      <c r="N42" s="2">
        <f ca="1">IFERROR(__xludf.DUMMYFUNCTION("""COMPUTED_VALUE"""),15)</f>
        <v>15</v>
      </c>
      <c r="O42" s="2">
        <f ca="1">IFERROR(__xludf.DUMMYFUNCTION("""COMPUTED_VALUE"""),17)</f>
        <v>17</v>
      </c>
      <c r="P42" s="2">
        <f ca="1">IFERROR(__xludf.DUMMYFUNCTION("""COMPUTED_VALUE"""),21)</f>
        <v>21</v>
      </c>
      <c r="Q42" s="2">
        <f ca="1">IFERROR(__xludf.DUMMYFUNCTION("""COMPUTED_VALUE"""),24)</f>
        <v>24</v>
      </c>
      <c r="R42" s="2">
        <f ca="1">IFERROR(__xludf.DUMMYFUNCTION("""COMPUTED_VALUE"""),25)</f>
        <v>25</v>
      </c>
      <c r="S42" s="2">
        <f ca="1">IFERROR(__xludf.DUMMYFUNCTION("""COMPUTED_VALUE"""),26)</f>
        <v>26</v>
      </c>
      <c r="T42" s="2">
        <f ca="1">IFERROR(__xludf.DUMMYFUNCTION("""COMPUTED_VALUE"""),29)</f>
        <v>29</v>
      </c>
      <c r="U42" s="2">
        <f ca="1">IFERROR(__xludf.DUMMYFUNCTION("""COMPUTED_VALUE"""),38)</f>
        <v>38</v>
      </c>
      <c r="V42" s="2">
        <f ca="1">IFERROR(__xludf.DUMMYFUNCTION("""COMPUTED_VALUE"""),49)</f>
        <v>49</v>
      </c>
      <c r="W42" s="2">
        <f ca="1">IFERROR(__xludf.DUMMYFUNCTION("""COMPUTED_VALUE"""),50)</f>
        <v>50</v>
      </c>
      <c r="X42" s="2">
        <f ca="1">IFERROR(__xludf.DUMMYFUNCTION("""COMPUTED_VALUE"""),53)</f>
        <v>53</v>
      </c>
      <c r="Y42" s="2">
        <f ca="1">IFERROR(__xludf.DUMMYFUNCTION("""COMPUTED_VALUE"""),56)</f>
        <v>56</v>
      </c>
      <c r="Z42" s="2">
        <f ca="1">IFERROR(__xludf.DUMMYFUNCTION("""COMPUTED_VALUE"""),56)</f>
        <v>56</v>
      </c>
      <c r="AA42" s="2">
        <f ca="1">IFERROR(__xludf.DUMMYFUNCTION("""COMPUTED_VALUE"""),57)</f>
        <v>57</v>
      </c>
      <c r="AB42" s="2">
        <f ca="1">IFERROR(__xludf.DUMMYFUNCTION("""COMPUTED_VALUE"""),60)</f>
        <v>60</v>
      </c>
      <c r="AC42" s="2">
        <f ca="1">IFERROR(__xludf.DUMMYFUNCTION("""COMPUTED_VALUE"""),62)</f>
        <v>62</v>
      </c>
      <c r="AD42" s="2">
        <f ca="1">IFERROR(__xludf.DUMMYFUNCTION("""COMPUTED_VALUE"""),63)</f>
        <v>63</v>
      </c>
      <c r="AE42" s="2">
        <f ca="1">IFERROR(__xludf.DUMMYFUNCTION("""COMPUTED_VALUE"""),68)</f>
        <v>68</v>
      </c>
      <c r="AF42" s="2">
        <f ca="1">IFERROR(__xludf.DUMMYFUNCTION("""COMPUTED_VALUE"""),68)</f>
        <v>68</v>
      </c>
      <c r="AG42" s="2">
        <f ca="1">IFERROR(__xludf.DUMMYFUNCTION("""COMPUTED_VALUE"""),69)</f>
        <v>69</v>
      </c>
      <c r="AH42" s="2">
        <f ca="1">IFERROR(__xludf.DUMMYFUNCTION("""COMPUTED_VALUE"""),74)</f>
        <v>74</v>
      </c>
      <c r="AI42" s="2">
        <f ca="1">IFERROR(__xludf.DUMMYFUNCTION("""COMPUTED_VALUE"""),79)</f>
        <v>79</v>
      </c>
      <c r="AJ42" s="2">
        <f ca="1">IFERROR(__xludf.DUMMYFUNCTION("""COMPUTED_VALUE"""),84)</f>
        <v>84</v>
      </c>
      <c r="AK42" s="2">
        <f ca="1">IFERROR(__xludf.DUMMYFUNCTION("""COMPUTED_VALUE"""),91)</f>
        <v>91</v>
      </c>
      <c r="AL42" s="2">
        <f ca="1">IFERROR(__xludf.DUMMYFUNCTION("""COMPUTED_VALUE"""),92)</f>
        <v>92</v>
      </c>
      <c r="AM42" s="2">
        <f ca="1">IFERROR(__xludf.DUMMYFUNCTION("""COMPUTED_VALUE"""),94)</f>
        <v>94</v>
      </c>
      <c r="AN42" s="2">
        <f ca="1">IFERROR(__xludf.DUMMYFUNCTION("""COMPUTED_VALUE"""),95)</f>
        <v>95</v>
      </c>
      <c r="AO42" s="2">
        <f ca="1">IFERROR(__xludf.DUMMYFUNCTION("""COMPUTED_VALUE"""),96)</f>
        <v>96</v>
      </c>
      <c r="AP42" s="2">
        <f ca="1">IFERROR(__xludf.DUMMYFUNCTION("""COMPUTED_VALUE"""),100)</f>
        <v>100</v>
      </c>
      <c r="AQ42" s="2">
        <f ca="1">IFERROR(__xludf.DUMMYFUNCTION("""COMPUTED_VALUE"""),100)</f>
        <v>100</v>
      </c>
      <c r="AR42" s="2">
        <f ca="1">IFERROR(__xludf.DUMMYFUNCTION("""COMPUTED_VALUE"""),105)</f>
        <v>105</v>
      </c>
      <c r="AS42" s="2">
        <f ca="1">IFERROR(__xludf.DUMMYFUNCTION("""COMPUTED_VALUE"""),105)</f>
        <v>105</v>
      </c>
      <c r="AT42" s="2">
        <f ca="1">IFERROR(__xludf.DUMMYFUNCTION("""COMPUTED_VALUE"""),107)</f>
        <v>107</v>
      </c>
      <c r="AU42" s="2">
        <f ca="1">IFERROR(__xludf.DUMMYFUNCTION("""COMPUTED_VALUE"""),108)</f>
        <v>108</v>
      </c>
      <c r="AV42" s="2">
        <f ca="1">IFERROR(__xludf.DUMMYFUNCTION("""COMPUTED_VALUE"""),114)</f>
        <v>114</v>
      </c>
      <c r="AW42" s="2">
        <f ca="1">IFERROR(__xludf.DUMMYFUNCTION("""COMPUTED_VALUE"""),115)</f>
        <v>115</v>
      </c>
    </row>
    <row r="43" spans="1:49" ht="12.5" x14ac:dyDescent="0.25">
      <c r="A43" s="2" t="str">
        <f ca="1">IFERROR(__xludf.DUMMYFUNCTION("""COMPUTED_VALUE"""),"Hungary")</f>
        <v>Hungary</v>
      </c>
      <c r="B43" s="2">
        <f ca="1">IFERROR(__xludf.DUMMYFUNCTION("""COMPUTED_VALUE"""),0)</f>
        <v>0</v>
      </c>
      <c r="C43" s="2">
        <f ca="1">IFERROR(__xludf.DUMMYFUNCTION("""COMPUTED_VALUE"""),0)</f>
        <v>0</v>
      </c>
      <c r="D43" s="2">
        <f ca="1">IFERROR(__xludf.DUMMYFUNCTION("""COMPUTED_VALUE"""),0)</f>
        <v>0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IFERROR(__xludf.DUMMYFUNCTION("""COMPUTED_VALUE"""),2)</f>
        <v>2</v>
      </c>
      <c r="AS43" s="2">
        <f ca="1">IFERROR(__xludf.DUMMYFUNCTION("""COMPUTED_VALUE"""),2)</f>
        <v>2</v>
      </c>
      <c r="AT43" s="2">
        <f ca="1">IFERROR(__xludf.DUMMYFUNCTION("""COMPUTED_VALUE"""),2)</f>
        <v>2</v>
      </c>
      <c r="AU43" s="2">
        <f ca="1">IFERROR(__xludf.DUMMYFUNCTION("""COMPUTED_VALUE"""),4)</f>
        <v>4</v>
      </c>
      <c r="AV43" s="2">
        <f ca="1">IFERROR(__xludf.DUMMYFUNCTION("""COMPUTED_VALUE"""),7)</f>
        <v>7</v>
      </c>
      <c r="AW43" s="2">
        <f ca="1">IFERROR(__xludf.DUMMYFUNCTION("""COMPUTED_VALUE"""),9)</f>
        <v>9</v>
      </c>
    </row>
    <row r="44" spans="1:49" ht="12.5" x14ac:dyDescent="0.25">
      <c r="A44" s="2" t="str">
        <f ca="1">IFERROR(__xludf.DUMMYFUNCTION("""COMPUTED_VALUE"""),"Iceland")</f>
        <v>Iceland</v>
      </c>
      <c r="B44" s="2">
        <f ca="1">IFERROR(__xludf.DUMMYFUNCTION("""COMPUTED_VALUE"""),0)</f>
        <v>0</v>
      </c>
      <c r="C44" s="2">
        <f ca="1">IFERROR(__xludf.DUMMYFUNCTION("""COMPUTED_VALUE"""),0)</f>
        <v>0</v>
      </c>
      <c r="D44" s="2">
        <f ca="1">IFERROR(__xludf.DUMMYFUNCTION("""COMPUTED_VALUE"""),0)</f>
        <v>0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IFERROR(__xludf.DUMMYFUNCTION("""COMPUTED_VALUE"""),3)</f>
        <v>3</v>
      </c>
      <c r="AP44" s="2">
        <f ca="1">IFERROR(__xludf.DUMMYFUNCTION("""COMPUTED_VALUE"""),6)</f>
        <v>6</v>
      </c>
      <c r="AQ44" s="2">
        <f ca="1">IFERROR(__xludf.DUMMYFUNCTION("""COMPUTED_VALUE"""),11)</f>
        <v>11</v>
      </c>
      <c r="AR44" s="2">
        <f ca="1">IFERROR(__xludf.DUMMYFUNCTION("""COMPUTED_VALUE"""),26)</f>
        <v>26</v>
      </c>
      <c r="AS44" s="2">
        <f ca="1">IFERROR(__xludf.DUMMYFUNCTION("""COMPUTED_VALUE"""),34)</f>
        <v>34</v>
      </c>
      <c r="AT44" s="2">
        <f ca="1">IFERROR(__xludf.DUMMYFUNCTION("""COMPUTED_VALUE"""),43)</f>
        <v>43</v>
      </c>
      <c r="AU44" s="2">
        <f ca="1">IFERROR(__xludf.DUMMYFUNCTION("""COMPUTED_VALUE"""),50)</f>
        <v>50</v>
      </c>
      <c r="AV44" s="2">
        <f ca="1">IFERROR(__xludf.DUMMYFUNCTION("""COMPUTED_VALUE"""),50)</f>
        <v>50</v>
      </c>
      <c r="AW44" s="2">
        <f ca="1">IFERROR(__xludf.DUMMYFUNCTION("""COMPUTED_VALUE"""),58)</f>
        <v>58</v>
      </c>
    </row>
    <row r="45" spans="1:49" ht="12.5" x14ac:dyDescent="0.25">
      <c r="A45" s="2" t="str">
        <f ca="1">IFERROR(__xludf.DUMMYFUNCTION("""COMPUTED_VALUE"""),"India")</f>
        <v>India</v>
      </c>
      <c r="B45" s="2">
        <f ca="1">IFERROR(__xludf.DUMMYFUNCTION("""COMPUTED_VALUE"""),0)</f>
        <v>0</v>
      </c>
      <c r="C45" s="2">
        <f ca="1">IFERROR(__xludf.DUMMYFUNCTION("""COMPUTED_VALUE"""),0)</f>
        <v>0</v>
      </c>
      <c r="D45" s="2">
        <f ca="1">IFERROR(__xludf.DUMMYFUNCTION("""COMPUTED_VALUE"""),0)</f>
        <v>0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IFERROR(__xludf.DUMMYFUNCTION("""COMPUTED_VALUE"""),1)</f>
        <v>1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IFERROR(__xludf.DUMMYFUNCTION("""COMPUTED_VALUE"""),2)</f>
        <v>2</v>
      </c>
      <c r="N45" s="2">
        <f ca="1">IFERROR(__xludf.DUMMYFUNCTION("""COMPUTED_VALUE"""),3)</f>
        <v>3</v>
      </c>
      <c r="O45" s="2">
        <f ca="1">IFERROR(__xludf.DUMMYFUNCTION("""COMPUTED_VALUE"""),3)</f>
        <v>3</v>
      </c>
      <c r="P45" s="2">
        <f ca="1">IFERROR(__xludf.DUMMYFUNCTION("""COMPUTED_VALUE"""),3)</f>
        <v>3</v>
      </c>
      <c r="Q45" s="2">
        <f ca="1">IFERROR(__xludf.DUMMYFUNCTION("""COMPUTED_VALUE"""),3)</f>
        <v>3</v>
      </c>
      <c r="R45" s="2">
        <f ca="1">IFERROR(__xludf.DUMMYFUNCTION("""COMPUTED_VALUE"""),3)</f>
        <v>3</v>
      </c>
      <c r="S45" s="2">
        <f ca="1">IFERROR(__xludf.DUMMYFUNCTION("""COMPUTED_VALUE"""),3)</f>
        <v>3</v>
      </c>
      <c r="T45" s="2">
        <f ca="1">IFERROR(__xludf.DUMMYFUNCTION("""COMPUTED_VALUE"""),3)</f>
        <v>3</v>
      </c>
      <c r="U45" s="2">
        <f ca="1">IFERROR(__xludf.DUMMYFUNCTION("""COMPUTED_VALUE"""),3)</f>
        <v>3</v>
      </c>
      <c r="V45" s="2">
        <f ca="1">IFERROR(__xludf.DUMMYFUNCTION("""COMPUTED_VALUE"""),3)</f>
        <v>3</v>
      </c>
      <c r="W45" s="2">
        <f ca="1">IFERROR(__xludf.DUMMYFUNCTION("""COMPUTED_VALUE"""),3)</f>
        <v>3</v>
      </c>
      <c r="X45" s="2">
        <f ca="1">IFERROR(__xludf.DUMMYFUNCTION("""COMPUTED_VALUE"""),3)</f>
        <v>3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IFERROR(__xludf.DUMMYFUNCTION("""COMPUTED_VALUE"""),3)</f>
        <v>3</v>
      </c>
      <c r="AD45" s="2">
        <f ca="1">IFERROR(__xludf.DUMMYFUNCTION("""COMPUTED_VALUE"""),3)</f>
        <v>3</v>
      </c>
      <c r="AE45" s="2">
        <f ca="1">IFERROR(__xludf.DUMMYFUNCTION("""COMPUTED_VALUE"""),3)</f>
        <v>3</v>
      </c>
      <c r="AF45" s="2">
        <f ca="1">IFERROR(__xludf.DUMMYFUNCTION("""COMPUTED_VALUE"""),3)</f>
        <v>3</v>
      </c>
      <c r="AG45" s="2">
        <f ca="1">IFERROR(__xludf.DUMMYFUNCTION("""COMPUTED_VALUE"""),3)</f>
        <v>3</v>
      </c>
      <c r="AH45" s="2">
        <f ca="1">IFERROR(__xludf.DUMMYFUNCTION("""COMPUTED_VALUE"""),3)</f>
        <v>3</v>
      </c>
      <c r="AI45" s="2">
        <f ca="1">IFERROR(__xludf.DUMMYFUNCTION("""COMPUTED_VALUE"""),3)</f>
        <v>3</v>
      </c>
      <c r="AJ45" s="2">
        <f ca="1">IFERROR(__xludf.DUMMYFUNCTION("""COMPUTED_VALUE"""),3)</f>
        <v>3</v>
      </c>
      <c r="AK45" s="2">
        <f ca="1">IFERROR(__xludf.DUMMYFUNCTION("""COMPUTED_VALUE"""),3)</f>
        <v>3</v>
      </c>
      <c r="AL45" s="2">
        <f ca="1">IFERROR(__xludf.DUMMYFUNCTION("""COMPUTED_VALUE"""),3)</f>
        <v>3</v>
      </c>
      <c r="AM45" s="2">
        <f ca="1">IFERROR(__xludf.DUMMYFUNCTION("""COMPUTED_VALUE"""),3)</f>
        <v>3</v>
      </c>
      <c r="AN45" s="2">
        <f ca="1">IFERROR(__xludf.DUMMYFUNCTION("""COMPUTED_VALUE"""),3)</f>
        <v>3</v>
      </c>
      <c r="AO45" s="2">
        <f ca="1">IFERROR(__xludf.DUMMYFUNCTION("""COMPUTED_VALUE"""),3)</f>
        <v>3</v>
      </c>
      <c r="AP45" s="2">
        <f ca="1">IFERROR(__xludf.DUMMYFUNCTION("""COMPUTED_VALUE"""),5)</f>
        <v>5</v>
      </c>
      <c r="AQ45" s="2">
        <f ca="1">IFERROR(__xludf.DUMMYFUNCTION("""COMPUTED_VALUE"""),5)</f>
        <v>5</v>
      </c>
      <c r="AR45" s="2">
        <f ca="1">IFERROR(__xludf.DUMMYFUNCTION("""COMPUTED_VALUE"""),28)</f>
        <v>28</v>
      </c>
      <c r="AS45" s="2">
        <f ca="1">IFERROR(__xludf.DUMMYFUNCTION("""COMPUTED_VALUE"""),30)</f>
        <v>30</v>
      </c>
      <c r="AT45" s="2">
        <f ca="1">IFERROR(__xludf.DUMMYFUNCTION("""COMPUTED_VALUE"""),31)</f>
        <v>31</v>
      </c>
      <c r="AU45" s="2">
        <f ca="1">IFERROR(__xludf.DUMMYFUNCTION("""COMPUTED_VALUE"""),34)</f>
        <v>34</v>
      </c>
      <c r="AV45" s="2">
        <f ca="1">IFERROR(__xludf.DUMMYFUNCTION("""COMPUTED_VALUE"""),39)</f>
        <v>39</v>
      </c>
      <c r="AW45" s="2">
        <f ca="1">IFERROR(__xludf.DUMMYFUNCTION("""COMPUTED_VALUE"""),43)</f>
        <v>43</v>
      </c>
    </row>
    <row r="46" spans="1:49" ht="12.5" x14ac:dyDescent="0.25">
      <c r="A46" s="2" t="str">
        <f ca="1">IFERROR(__xludf.DUMMYFUNCTION("""COMPUTED_VALUE"""),"Indonesia")</f>
        <v>Indonesia</v>
      </c>
      <c r="B46" s="2">
        <f ca="1">IFERROR(__xludf.DUMMYFUNCTION("""COMPUTED_VALUE"""),0)</f>
        <v>0</v>
      </c>
      <c r="C46" s="2">
        <f ca="1">IFERROR(__xludf.DUMMYFUNCTION("""COMPUTED_VALUE"""),0)</f>
        <v>0</v>
      </c>
      <c r="D46" s="2">
        <f ca="1">IFERROR(__xludf.DUMMYFUNCTION("""COMPUTED_VALUE"""),0)</f>
        <v>0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IFERROR(__xludf.DUMMYFUNCTION("""COMPUTED_VALUE"""),2)</f>
        <v>2</v>
      </c>
      <c r="AQ46" s="2">
        <f ca="1">IFERROR(__xludf.DUMMYFUNCTION("""COMPUTED_VALUE"""),2)</f>
        <v>2</v>
      </c>
      <c r="AR46" s="2">
        <f ca="1">IFERROR(__xludf.DUMMYFUNCTION("""COMPUTED_VALUE"""),2)</f>
        <v>2</v>
      </c>
      <c r="AS46" s="2">
        <f ca="1">IFERROR(__xludf.DUMMYFUNCTION("""COMPUTED_VALUE"""),2)</f>
        <v>2</v>
      </c>
      <c r="AT46" s="2">
        <f ca="1">IFERROR(__xludf.DUMMYFUNCTION("""COMPUTED_VALUE"""),4)</f>
        <v>4</v>
      </c>
      <c r="AU46" s="2">
        <f ca="1">IFERROR(__xludf.DUMMYFUNCTION("""COMPUTED_VALUE"""),4)</f>
        <v>4</v>
      </c>
      <c r="AV46" s="2">
        <f ca="1">IFERROR(__xludf.DUMMYFUNCTION("""COMPUTED_VALUE"""),6)</f>
        <v>6</v>
      </c>
      <c r="AW46" s="2">
        <f ca="1">IFERROR(__xludf.DUMMYFUNCTION("""COMPUTED_VALUE"""),19)</f>
        <v>19</v>
      </c>
    </row>
    <row r="47" spans="1:49" ht="12.5" x14ac:dyDescent="0.25">
      <c r="A47" s="2" t="str">
        <f ca="1">IFERROR(__xludf.DUMMYFUNCTION("""COMPUTED_VALUE"""),"Iran")</f>
        <v>Iran</v>
      </c>
      <c r="B47" s="2">
        <f ca="1">IFERROR(__xludf.DUMMYFUNCTION("""COMPUTED_VALUE"""),0)</f>
        <v>0</v>
      </c>
      <c r="C47" s="2">
        <f ca="1">IFERROR(__xludf.DUMMYFUNCTION("""COMPUTED_VALUE"""),0)</f>
        <v>0</v>
      </c>
      <c r="D47" s="2">
        <f ca="1">IFERROR(__xludf.DUMMYFUNCTION("""COMPUTED_VALUE"""),0)</f>
        <v>0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IFERROR(__xludf.DUMMYFUNCTION("""COMPUTED_VALUE"""),2)</f>
        <v>2</v>
      </c>
      <c r="AE47" s="2">
        <f ca="1">IFERROR(__xludf.DUMMYFUNCTION("""COMPUTED_VALUE"""),5)</f>
        <v>5</v>
      </c>
      <c r="AF47" s="2">
        <f ca="1">IFERROR(__xludf.DUMMYFUNCTION("""COMPUTED_VALUE"""),18)</f>
        <v>18</v>
      </c>
      <c r="AG47" s="2">
        <f ca="1">IFERROR(__xludf.DUMMYFUNCTION("""COMPUTED_VALUE"""),28)</f>
        <v>28</v>
      </c>
      <c r="AH47" s="2">
        <f ca="1">IFERROR(__xludf.DUMMYFUNCTION("""COMPUTED_VALUE"""),43)</f>
        <v>43</v>
      </c>
      <c r="AI47" s="2">
        <f ca="1">IFERROR(__xludf.DUMMYFUNCTION("""COMPUTED_VALUE"""),61)</f>
        <v>61</v>
      </c>
      <c r="AJ47" s="2">
        <f ca="1">IFERROR(__xludf.DUMMYFUNCTION("""COMPUTED_VALUE"""),95)</f>
        <v>95</v>
      </c>
      <c r="AK47" s="2">
        <f ca="1">IFERROR(__xludf.DUMMYFUNCTION("""COMPUTED_VALUE"""),139)</f>
        <v>139</v>
      </c>
      <c r="AL47" s="2">
        <f ca="1">IFERROR(__xludf.DUMMYFUNCTION("""COMPUTED_VALUE"""),245)</f>
        <v>245</v>
      </c>
      <c r="AM47" s="2">
        <f ca="1">IFERROR(__xludf.DUMMYFUNCTION("""COMPUTED_VALUE"""),388)</f>
        <v>388</v>
      </c>
      <c r="AN47" s="2">
        <f ca="1">IFERROR(__xludf.DUMMYFUNCTION("""COMPUTED_VALUE"""),593)</f>
        <v>593</v>
      </c>
      <c r="AO47" s="2">
        <f ca="1">IFERROR(__xludf.DUMMYFUNCTION("""COMPUTED_VALUE"""),978)</f>
        <v>978</v>
      </c>
      <c r="AP47" s="2">
        <f ca="1">IFERROR(__xludf.DUMMYFUNCTION("""COMPUTED_VALUE"""),1501)</f>
        <v>1501</v>
      </c>
      <c r="AQ47" s="2">
        <f ca="1">IFERROR(__xludf.DUMMYFUNCTION("""COMPUTED_VALUE"""),2336)</f>
        <v>2336</v>
      </c>
      <c r="AR47" s="2">
        <f ca="1">IFERROR(__xludf.DUMMYFUNCTION("""COMPUTED_VALUE"""),2922)</f>
        <v>2922</v>
      </c>
      <c r="AS47" s="2">
        <f ca="1">IFERROR(__xludf.DUMMYFUNCTION("""COMPUTED_VALUE"""),3513)</f>
        <v>3513</v>
      </c>
      <c r="AT47" s="2">
        <f ca="1">IFERROR(__xludf.DUMMYFUNCTION("""COMPUTED_VALUE"""),4747)</f>
        <v>4747</v>
      </c>
      <c r="AU47" s="2">
        <f ca="1">IFERROR(__xludf.DUMMYFUNCTION("""COMPUTED_VALUE"""),5823)</f>
        <v>5823</v>
      </c>
      <c r="AV47" s="2">
        <f ca="1">IFERROR(__xludf.DUMMYFUNCTION("""COMPUTED_VALUE"""),6566)</f>
        <v>6566</v>
      </c>
      <c r="AW47" s="2">
        <f ca="1">IFERROR(__xludf.DUMMYFUNCTION("""COMPUTED_VALUE"""),7161)</f>
        <v>7161</v>
      </c>
    </row>
    <row r="48" spans="1:49" ht="12.5" x14ac:dyDescent="0.25">
      <c r="A48" s="2" t="str">
        <f ca="1">IFERROR(__xludf.DUMMYFUNCTION("""COMPUTED_VALUE"""),"Iraq")</f>
        <v>Iraq</v>
      </c>
      <c r="B48" s="2">
        <f ca="1">IFERROR(__xludf.DUMMYFUNCTION("""COMPUTED_VALUE"""),0)</f>
        <v>0</v>
      </c>
      <c r="C48" s="2">
        <f ca="1">IFERROR(__xludf.DUMMYFUNCTION("""COMPUTED_VALUE"""),0)</f>
        <v>0</v>
      </c>
      <c r="D48" s="2">
        <f ca="1">IFERROR(__xludf.DUMMYFUNCTION("""COMPUTED_VALUE"""),0)</f>
        <v>0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IFERROR(__xludf.DUMMYFUNCTION("""COMPUTED_VALUE"""),1)</f>
        <v>1</v>
      </c>
      <c r="AJ48" s="2">
        <f ca="1">IFERROR(__xludf.DUMMYFUNCTION("""COMPUTED_VALUE"""),1)</f>
        <v>1</v>
      </c>
      <c r="AK48" s="2">
        <f ca="1">IFERROR(__xludf.DUMMYFUNCTION("""COMPUTED_VALUE"""),5)</f>
        <v>5</v>
      </c>
      <c r="AL48" s="2">
        <f ca="1">IFERROR(__xludf.DUMMYFUNCTION("""COMPUTED_VALUE"""),7)</f>
        <v>7</v>
      </c>
      <c r="AM48" s="2">
        <f ca="1">IFERROR(__xludf.DUMMYFUNCTION("""COMPUTED_VALUE"""),7)</f>
        <v>7</v>
      </c>
      <c r="AN48" s="2">
        <f ca="1">IFERROR(__xludf.DUMMYFUNCTION("""COMPUTED_VALUE"""),13)</f>
        <v>13</v>
      </c>
      <c r="AO48" s="2">
        <f ca="1">IFERROR(__xludf.DUMMYFUNCTION("""COMPUTED_VALUE"""),19)</f>
        <v>19</v>
      </c>
      <c r="AP48" s="2">
        <f ca="1">IFERROR(__xludf.DUMMYFUNCTION("""COMPUTED_VALUE"""),26)</f>
        <v>26</v>
      </c>
      <c r="AQ48" s="2">
        <f ca="1">IFERROR(__xludf.DUMMYFUNCTION("""COMPUTED_VALUE"""),32)</f>
        <v>32</v>
      </c>
      <c r="AR48" s="2">
        <f ca="1">IFERROR(__xludf.DUMMYFUNCTION("""COMPUTED_VALUE"""),35)</f>
        <v>35</v>
      </c>
      <c r="AS48" s="2">
        <f ca="1">IFERROR(__xludf.DUMMYFUNCTION("""COMPUTED_VALUE"""),35)</f>
        <v>35</v>
      </c>
      <c r="AT48" s="2">
        <f ca="1">IFERROR(__xludf.DUMMYFUNCTION("""COMPUTED_VALUE"""),40)</f>
        <v>40</v>
      </c>
      <c r="AU48" s="2">
        <f ca="1">IFERROR(__xludf.DUMMYFUNCTION("""COMPUTED_VALUE"""),54)</f>
        <v>54</v>
      </c>
      <c r="AV48" s="2">
        <f ca="1">IFERROR(__xludf.DUMMYFUNCTION("""COMPUTED_VALUE"""),60)</f>
        <v>60</v>
      </c>
      <c r="AW48" s="2">
        <f ca="1">IFERROR(__xludf.DUMMYFUNCTION("""COMPUTED_VALUE"""),60)</f>
        <v>60</v>
      </c>
    </row>
    <row r="49" spans="1:49" ht="12.5" x14ac:dyDescent="0.25">
      <c r="A49" s="2" t="str">
        <f ca="1">IFERROR(__xludf.DUMMYFUNCTION("""COMPUTED_VALUE"""),"Ireland")</f>
        <v>Ireland</v>
      </c>
      <c r="B49" s="2">
        <f ca="1">IFERROR(__xludf.DUMMYFUNCTION("""COMPUTED_VALUE"""),0)</f>
        <v>0</v>
      </c>
      <c r="C49" s="2">
        <f ca="1">IFERROR(__xludf.DUMMYFUNCTION("""COMPUTED_VALUE"""),0)</f>
        <v>0</v>
      </c>
      <c r="D49" s="2">
        <f ca="1">IFERROR(__xludf.DUMMYFUNCTION("""COMPUTED_VALUE"""),0)</f>
        <v>0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IFERROR(__xludf.DUMMYFUNCTION("""COMPUTED_VALUE"""),1)</f>
        <v>1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IFERROR(__xludf.DUMMYFUNCTION("""COMPUTED_VALUE"""),2)</f>
        <v>2</v>
      </c>
      <c r="AR49" s="2">
        <f ca="1">IFERROR(__xludf.DUMMYFUNCTION("""COMPUTED_VALUE"""),6)</f>
        <v>6</v>
      </c>
      <c r="AS49" s="2">
        <f ca="1">IFERROR(__xludf.DUMMYFUNCTION("""COMPUTED_VALUE"""),6)</f>
        <v>6</v>
      </c>
      <c r="AT49" s="2">
        <f ca="1">IFERROR(__xludf.DUMMYFUNCTION("""COMPUTED_VALUE"""),18)</f>
        <v>18</v>
      </c>
      <c r="AU49" s="2">
        <f ca="1">IFERROR(__xludf.DUMMYFUNCTION("""COMPUTED_VALUE"""),18)</f>
        <v>18</v>
      </c>
      <c r="AV49" s="2">
        <f ca="1">IFERROR(__xludf.DUMMYFUNCTION("""COMPUTED_VALUE"""),19)</f>
        <v>19</v>
      </c>
      <c r="AW49" s="2">
        <f ca="1">IFERROR(__xludf.DUMMYFUNCTION("""COMPUTED_VALUE"""),21)</f>
        <v>21</v>
      </c>
    </row>
    <row r="50" spans="1:49" ht="12.5" x14ac:dyDescent="0.25">
      <c r="A50" s="2" t="str">
        <f ca="1">IFERROR(__xludf.DUMMYFUNCTION("""COMPUTED_VALUE"""),"Israel")</f>
        <v>Israel</v>
      </c>
      <c r="B50" s="2">
        <f ca="1">IFERROR(__xludf.DUMMYFUNCTION("""COMPUTED_VALUE"""),0)</f>
        <v>0</v>
      </c>
      <c r="C50" s="2">
        <f ca="1">IFERROR(__xludf.DUMMYFUNCTION("""COMPUTED_VALUE"""),0)</f>
        <v>0</v>
      </c>
      <c r="D50" s="2">
        <f ca="1">IFERROR(__xludf.DUMMYFUNCTION("""COMPUTED_VALUE"""),0)</f>
        <v>0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IFERROR(__xludf.DUMMYFUNCTION("""COMPUTED_VALUE"""),1)</f>
        <v>1</v>
      </c>
      <c r="AG50" s="2">
        <f ca="1">IFERROR(__xludf.DUMMYFUNCTION("""COMPUTED_VALUE"""),1)</f>
        <v>1</v>
      </c>
      <c r="AH50" s="2">
        <f ca="1">IFERROR(__xludf.DUMMYFUNCTION("""COMPUTED_VALUE"""),1)</f>
        <v>1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IFERROR(__xludf.DUMMYFUNCTION("""COMPUTED_VALUE"""),2)</f>
        <v>2</v>
      </c>
      <c r="AL50" s="2">
        <f ca="1">IFERROR(__xludf.DUMMYFUNCTION("""COMPUTED_VALUE"""),3)</f>
        <v>3</v>
      </c>
      <c r="AM50" s="2">
        <f ca="1">IFERROR(__xludf.DUMMYFUNCTION("""COMPUTED_VALUE"""),4)</f>
        <v>4</v>
      </c>
      <c r="AN50" s="2">
        <f ca="1">IFERROR(__xludf.DUMMYFUNCTION("""COMPUTED_VALUE"""),7)</f>
        <v>7</v>
      </c>
      <c r="AO50" s="2">
        <f ca="1">IFERROR(__xludf.DUMMYFUNCTION("""COMPUTED_VALUE"""),10)</f>
        <v>10</v>
      </c>
      <c r="AP50" s="2">
        <f ca="1">IFERROR(__xludf.DUMMYFUNCTION("""COMPUTED_VALUE"""),10)</f>
        <v>10</v>
      </c>
      <c r="AQ50" s="2">
        <f ca="1">IFERROR(__xludf.DUMMYFUNCTION("""COMPUTED_VALUE"""),12)</f>
        <v>12</v>
      </c>
      <c r="AR50" s="2">
        <f ca="1">IFERROR(__xludf.DUMMYFUNCTION("""COMPUTED_VALUE"""),15)</f>
        <v>15</v>
      </c>
      <c r="AS50" s="2">
        <f ca="1">IFERROR(__xludf.DUMMYFUNCTION("""COMPUTED_VALUE"""),16)</f>
        <v>16</v>
      </c>
      <c r="AT50" s="2">
        <f ca="1">IFERROR(__xludf.DUMMYFUNCTION("""COMPUTED_VALUE"""),21)</f>
        <v>21</v>
      </c>
      <c r="AU50" s="2">
        <f ca="1">IFERROR(__xludf.DUMMYFUNCTION("""COMPUTED_VALUE"""),21)</f>
        <v>21</v>
      </c>
      <c r="AV50" s="2">
        <f ca="1">IFERROR(__xludf.DUMMYFUNCTION("""COMPUTED_VALUE"""),39)</f>
        <v>39</v>
      </c>
      <c r="AW50" s="2">
        <f ca="1">IFERROR(__xludf.DUMMYFUNCTION("""COMPUTED_VALUE"""),39)</f>
        <v>39</v>
      </c>
    </row>
    <row r="51" spans="1:49" ht="12.5" x14ac:dyDescent="0.25">
      <c r="A51" s="2" t="str">
        <f ca="1">IFERROR(__xludf.DUMMYFUNCTION("""COMPUTED_VALUE"""),"Italy")</f>
        <v>Italy</v>
      </c>
      <c r="B51" s="2">
        <f ca="1">IFERROR(__xludf.DUMMYFUNCTION("""COMPUTED_VALUE"""),0)</f>
        <v>0</v>
      </c>
      <c r="C51" s="2">
        <f ca="1">IFERROR(__xludf.DUMMYFUNCTION("""COMPUTED_VALUE"""),0)</f>
        <v>0</v>
      </c>
      <c r="D51" s="2">
        <f ca="1">IFERROR(__xludf.DUMMYFUNCTION("""COMPUTED_VALUE"""),0)</f>
        <v>0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IFERROR(__xludf.DUMMYFUNCTION("""COMPUTED_VALUE"""),2)</f>
        <v>2</v>
      </c>
      <c r="L51" s="2">
        <f ca="1">IFERROR(__xludf.DUMMYFUNCTION("""COMPUTED_VALUE"""),2)</f>
        <v>2</v>
      </c>
      <c r="M51" s="2">
        <f ca="1">IFERROR(__xludf.DUMMYFUNCTION("""COMPUTED_VALUE"""),2)</f>
        <v>2</v>
      </c>
      <c r="N51" s="2">
        <f ca="1">IFERROR(__xludf.DUMMYFUNCTION("""COMPUTED_VALUE"""),2)</f>
        <v>2</v>
      </c>
      <c r="O51" s="2">
        <f ca="1">IFERROR(__xludf.DUMMYFUNCTION("""COMPUTED_VALUE"""),2)</f>
        <v>2</v>
      </c>
      <c r="P51" s="2">
        <f ca="1">IFERROR(__xludf.DUMMYFUNCTION("""COMPUTED_VALUE"""),2)</f>
        <v>2</v>
      </c>
      <c r="Q51" s="2">
        <f ca="1">IFERROR(__xludf.DUMMYFUNCTION("""COMPUTED_VALUE"""),2)</f>
        <v>2</v>
      </c>
      <c r="R51" s="2">
        <f ca="1">IFERROR(__xludf.DUMMYFUNCTION("""COMPUTED_VALUE"""),3)</f>
        <v>3</v>
      </c>
      <c r="S51" s="2">
        <f ca="1">IFERROR(__xludf.DUMMYFUNCTION("""COMPUTED_VALUE"""),3)</f>
        <v>3</v>
      </c>
      <c r="T51" s="2">
        <f ca="1">IFERROR(__xludf.DUMMYFUNCTION("""COMPUTED_VALUE"""),3)</f>
        <v>3</v>
      </c>
      <c r="U51" s="2">
        <f ca="1">IFERROR(__xludf.DUMMYFUNCTION("""COMPUTED_VALUE"""),3)</f>
        <v>3</v>
      </c>
      <c r="V51" s="2">
        <f ca="1">IFERROR(__xludf.DUMMYFUNCTION("""COMPUTED_VALUE"""),3)</f>
        <v>3</v>
      </c>
      <c r="W51" s="2">
        <f ca="1">IFERROR(__xludf.DUMMYFUNCTION("""COMPUTED_VALUE"""),3)</f>
        <v>3</v>
      </c>
      <c r="X51" s="2">
        <f ca="1">IFERROR(__xludf.DUMMYFUNCTION("""COMPUTED_VALUE"""),3)</f>
        <v>3</v>
      </c>
      <c r="Y51" s="2">
        <f ca="1">IFERROR(__xludf.DUMMYFUNCTION("""COMPUTED_VALUE"""),3)</f>
        <v>3</v>
      </c>
      <c r="Z51" s="2">
        <f ca="1">IFERROR(__xludf.DUMMYFUNCTION("""COMPUTED_VALUE"""),3)</f>
        <v>3</v>
      </c>
      <c r="AA51" s="2">
        <f ca="1">IFERROR(__xludf.DUMMYFUNCTION("""COMPUTED_VALUE"""),3)</f>
        <v>3</v>
      </c>
      <c r="AB51" s="2">
        <f ca="1">IFERROR(__xludf.DUMMYFUNCTION("""COMPUTED_VALUE"""),3)</f>
        <v>3</v>
      </c>
      <c r="AC51" s="2">
        <f ca="1">IFERROR(__xludf.DUMMYFUNCTION("""COMPUTED_VALUE"""),3)</f>
        <v>3</v>
      </c>
      <c r="AD51" s="2">
        <f ca="1">IFERROR(__xludf.DUMMYFUNCTION("""COMPUTED_VALUE"""),3)</f>
        <v>3</v>
      </c>
      <c r="AE51" s="2">
        <f ca="1">IFERROR(__xludf.DUMMYFUNCTION("""COMPUTED_VALUE"""),3)</f>
        <v>3</v>
      </c>
      <c r="AF51" s="2">
        <f ca="1">IFERROR(__xludf.DUMMYFUNCTION("""COMPUTED_VALUE"""),20)</f>
        <v>20</v>
      </c>
      <c r="AG51" s="2">
        <f ca="1">IFERROR(__xludf.DUMMYFUNCTION("""COMPUTED_VALUE"""),62)</f>
        <v>62</v>
      </c>
      <c r="AH51" s="2">
        <f ca="1">IFERROR(__xludf.DUMMYFUNCTION("""COMPUTED_VALUE"""),155)</f>
        <v>155</v>
      </c>
      <c r="AI51" s="2">
        <f ca="1">IFERROR(__xludf.DUMMYFUNCTION("""COMPUTED_VALUE"""),229)</f>
        <v>229</v>
      </c>
      <c r="AJ51" s="2">
        <f ca="1">IFERROR(__xludf.DUMMYFUNCTION("""COMPUTED_VALUE"""),322)</f>
        <v>322</v>
      </c>
      <c r="AK51" s="2">
        <f ca="1">IFERROR(__xludf.DUMMYFUNCTION("""COMPUTED_VALUE"""),453)</f>
        <v>453</v>
      </c>
      <c r="AL51" s="2">
        <f ca="1">IFERROR(__xludf.DUMMYFUNCTION("""COMPUTED_VALUE"""),655)</f>
        <v>655</v>
      </c>
      <c r="AM51" s="2">
        <f ca="1">IFERROR(__xludf.DUMMYFUNCTION("""COMPUTED_VALUE"""),888)</f>
        <v>888</v>
      </c>
      <c r="AN51" s="2">
        <f ca="1">IFERROR(__xludf.DUMMYFUNCTION("""COMPUTED_VALUE"""),1128)</f>
        <v>1128</v>
      </c>
      <c r="AO51" s="2">
        <f ca="1">IFERROR(__xludf.DUMMYFUNCTION("""COMPUTED_VALUE"""),1694)</f>
        <v>1694</v>
      </c>
      <c r="AP51" s="2">
        <f ca="1">IFERROR(__xludf.DUMMYFUNCTION("""COMPUTED_VALUE"""),2036)</f>
        <v>2036</v>
      </c>
      <c r="AQ51" s="2">
        <f ca="1">IFERROR(__xludf.DUMMYFUNCTION("""COMPUTED_VALUE"""),2502)</f>
        <v>2502</v>
      </c>
      <c r="AR51" s="2">
        <f ca="1">IFERROR(__xludf.DUMMYFUNCTION("""COMPUTED_VALUE"""),3089)</f>
        <v>3089</v>
      </c>
      <c r="AS51" s="2">
        <f ca="1">IFERROR(__xludf.DUMMYFUNCTION("""COMPUTED_VALUE"""),3858)</f>
        <v>3858</v>
      </c>
      <c r="AT51" s="2">
        <f ca="1">IFERROR(__xludf.DUMMYFUNCTION("""COMPUTED_VALUE"""),4636)</f>
        <v>4636</v>
      </c>
      <c r="AU51" s="2">
        <f ca="1">IFERROR(__xludf.DUMMYFUNCTION("""COMPUTED_VALUE"""),5883)</f>
        <v>5883</v>
      </c>
      <c r="AV51" s="2">
        <f ca="1">IFERROR(__xludf.DUMMYFUNCTION("""COMPUTED_VALUE"""),7375)</f>
        <v>7375</v>
      </c>
      <c r="AW51" s="2">
        <f ca="1">IFERROR(__xludf.DUMMYFUNCTION("""COMPUTED_VALUE"""),9172)</f>
        <v>9172</v>
      </c>
    </row>
    <row r="52" spans="1:49" ht="12.5" x14ac:dyDescent="0.25">
      <c r="A52" s="2" t="str">
        <f ca="1">IFERROR(__xludf.DUMMYFUNCTION("""COMPUTED_VALUE"""),"Japan")</f>
        <v>Japan</v>
      </c>
      <c r="B52" s="2">
        <f ca="1">IFERROR(__xludf.DUMMYFUNCTION("""COMPUTED_VALUE"""),2)</f>
        <v>2</v>
      </c>
      <c r="C52" s="2">
        <f ca="1">IFERROR(__xludf.DUMMYFUNCTION("""COMPUTED_VALUE"""),1)</f>
        <v>1</v>
      </c>
      <c r="D52" s="2">
        <f ca="1">IFERROR(__xludf.DUMMYFUNCTION("""COMPUTED_VALUE"""),2)</f>
        <v>2</v>
      </c>
      <c r="E52" s="2">
        <f ca="1">IFERROR(__xludf.DUMMYFUNCTION("""COMPUTED_VALUE"""),2)</f>
        <v>2</v>
      </c>
      <c r="F52" s="2">
        <f ca="1">IFERROR(__xludf.DUMMYFUNCTION("""COMPUTED_VALUE"""),4)</f>
        <v>4</v>
      </c>
      <c r="G52" s="2">
        <f ca="1">IFERROR(__xludf.DUMMYFUNCTION("""COMPUTED_VALUE"""),4)</f>
        <v>4</v>
      </c>
      <c r="H52" s="2">
        <f ca="1">IFERROR(__xludf.DUMMYFUNCTION("""COMPUTED_VALUE"""),7)</f>
        <v>7</v>
      </c>
      <c r="I52" s="2">
        <f ca="1">IFERROR(__xludf.DUMMYFUNCTION("""COMPUTED_VALUE"""),7)</f>
        <v>7</v>
      </c>
      <c r="J52" s="2">
        <f ca="1">IFERROR(__xludf.DUMMYFUNCTION("""COMPUTED_VALUE"""),11)</f>
        <v>11</v>
      </c>
      <c r="K52" s="2">
        <f ca="1">IFERROR(__xludf.DUMMYFUNCTION("""COMPUTED_VALUE"""),15)</f>
        <v>15</v>
      </c>
      <c r="L52" s="2">
        <f ca="1">IFERROR(__xludf.DUMMYFUNCTION("""COMPUTED_VALUE"""),20)</f>
        <v>20</v>
      </c>
      <c r="M52" s="2">
        <f ca="1">IFERROR(__xludf.DUMMYFUNCTION("""COMPUTED_VALUE"""),20)</f>
        <v>20</v>
      </c>
      <c r="N52" s="2">
        <f ca="1">IFERROR(__xludf.DUMMYFUNCTION("""COMPUTED_VALUE"""),20)</f>
        <v>20</v>
      </c>
      <c r="O52" s="2">
        <f ca="1">IFERROR(__xludf.DUMMYFUNCTION("""COMPUTED_VALUE"""),22)</f>
        <v>22</v>
      </c>
      <c r="P52" s="2">
        <f ca="1">IFERROR(__xludf.DUMMYFUNCTION("""COMPUTED_VALUE"""),22)</f>
        <v>22</v>
      </c>
      <c r="Q52" s="2">
        <f ca="1">IFERROR(__xludf.DUMMYFUNCTION("""COMPUTED_VALUE"""),45)</f>
        <v>45</v>
      </c>
      <c r="R52" s="2">
        <f ca="1">IFERROR(__xludf.DUMMYFUNCTION("""COMPUTED_VALUE"""),25)</f>
        <v>25</v>
      </c>
      <c r="S52" s="2">
        <f ca="1">IFERROR(__xludf.DUMMYFUNCTION("""COMPUTED_VALUE"""),25)</f>
        <v>25</v>
      </c>
      <c r="T52" s="2">
        <f ca="1">IFERROR(__xludf.DUMMYFUNCTION("""COMPUTED_VALUE"""),26)</f>
        <v>26</v>
      </c>
      <c r="U52" s="2">
        <f ca="1">IFERROR(__xludf.DUMMYFUNCTION("""COMPUTED_VALUE"""),26)</f>
        <v>26</v>
      </c>
      <c r="V52" s="2">
        <f ca="1">IFERROR(__xludf.DUMMYFUNCTION("""COMPUTED_VALUE"""),26)</f>
        <v>26</v>
      </c>
      <c r="W52" s="2">
        <f ca="1">IFERROR(__xludf.DUMMYFUNCTION("""COMPUTED_VALUE"""),28)</f>
        <v>28</v>
      </c>
      <c r="X52" s="2">
        <f ca="1">IFERROR(__xludf.DUMMYFUNCTION("""COMPUTED_VALUE"""),28)</f>
        <v>28</v>
      </c>
      <c r="Y52" s="2">
        <f ca="1">IFERROR(__xludf.DUMMYFUNCTION("""COMPUTED_VALUE"""),29)</f>
        <v>29</v>
      </c>
      <c r="Z52" s="2">
        <f ca="1">IFERROR(__xludf.DUMMYFUNCTION("""COMPUTED_VALUE"""),43)</f>
        <v>43</v>
      </c>
      <c r="AA52" s="2">
        <f ca="1">IFERROR(__xludf.DUMMYFUNCTION("""COMPUTED_VALUE"""),59)</f>
        <v>59</v>
      </c>
      <c r="AB52" s="2">
        <f ca="1">IFERROR(__xludf.DUMMYFUNCTION("""COMPUTED_VALUE"""),66)</f>
        <v>66</v>
      </c>
      <c r="AC52" s="2">
        <f ca="1">IFERROR(__xludf.DUMMYFUNCTION("""COMPUTED_VALUE"""),74)</f>
        <v>74</v>
      </c>
      <c r="AD52" s="2">
        <f ca="1">IFERROR(__xludf.DUMMYFUNCTION("""COMPUTED_VALUE"""),84)</f>
        <v>84</v>
      </c>
      <c r="AE52" s="2">
        <f ca="1">IFERROR(__xludf.DUMMYFUNCTION("""COMPUTED_VALUE"""),94)</f>
        <v>94</v>
      </c>
      <c r="AF52" s="2">
        <f ca="1">IFERROR(__xludf.DUMMYFUNCTION("""COMPUTED_VALUE"""),105)</f>
        <v>105</v>
      </c>
      <c r="AG52" s="2">
        <f ca="1">IFERROR(__xludf.DUMMYFUNCTION("""COMPUTED_VALUE"""),122)</f>
        <v>122</v>
      </c>
      <c r="AH52" s="2">
        <f ca="1">IFERROR(__xludf.DUMMYFUNCTION("""COMPUTED_VALUE"""),147)</f>
        <v>147</v>
      </c>
      <c r="AI52" s="2">
        <f ca="1">IFERROR(__xludf.DUMMYFUNCTION("""COMPUTED_VALUE"""),159)</f>
        <v>159</v>
      </c>
      <c r="AJ52" s="2">
        <f ca="1">IFERROR(__xludf.DUMMYFUNCTION("""COMPUTED_VALUE"""),170)</f>
        <v>170</v>
      </c>
      <c r="AK52" s="2">
        <f ca="1">IFERROR(__xludf.DUMMYFUNCTION("""COMPUTED_VALUE"""),189)</f>
        <v>189</v>
      </c>
      <c r="AL52" s="2">
        <f ca="1">IFERROR(__xludf.DUMMYFUNCTION("""COMPUTED_VALUE"""),214)</f>
        <v>214</v>
      </c>
      <c r="AM52" s="2">
        <f ca="1">IFERROR(__xludf.DUMMYFUNCTION("""COMPUTED_VALUE"""),228)</f>
        <v>228</v>
      </c>
      <c r="AN52" s="2">
        <f ca="1">IFERROR(__xludf.DUMMYFUNCTION("""COMPUTED_VALUE"""),241)</f>
        <v>241</v>
      </c>
      <c r="AO52" s="2">
        <f ca="1">IFERROR(__xludf.DUMMYFUNCTION("""COMPUTED_VALUE"""),256)</f>
        <v>256</v>
      </c>
      <c r="AP52" s="2">
        <f ca="1">IFERROR(__xludf.DUMMYFUNCTION("""COMPUTED_VALUE"""),274)</f>
        <v>274</v>
      </c>
      <c r="AQ52" s="2">
        <f ca="1">IFERROR(__xludf.DUMMYFUNCTION("""COMPUTED_VALUE"""),293)</f>
        <v>293</v>
      </c>
      <c r="AR52" s="2">
        <f ca="1">IFERROR(__xludf.DUMMYFUNCTION("""COMPUTED_VALUE"""),331)</f>
        <v>331</v>
      </c>
      <c r="AS52" s="2">
        <f ca="1">IFERROR(__xludf.DUMMYFUNCTION("""COMPUTED_VALUE"""),360)</f>
        <v>360</v>
      </c>
      <c r="AT52" s="2">
        <f ca="1">IFERROR(__xludf.DUMMYFUNCTION("""COMPUTED_VALUE"""),420)</f>
        <v>420</v>
      </c>
      <c r="AU52" s="2">
        <f ca="1">IFERROR(__xludf.DUMMYFUNCTION("""COMPUTED_VALUE"""),461)</f>
        <v>461</v>
      </c>
      <c r="AV52" s="2">
        <f ca="1">IFERROR(__xludf.DUMMYFUNCTION("""COMPUTED_VALUE"""),502)</f>
        <v>502</v>
      </c>
      <c r="AW52" s="2">
        <f ca="1">IFERROR(__xludf.DUMMYFUNCTION("""COMPUTED_VALUE"""),511)</f>
        <v>511</v>
      </c>
    </row>
    <row r="53" spans="1:49" ht="12.5" x14ac:dyDescent="0.25">
      <c r="A53" s="2" t="str">
        <f ca="1">IFERROR(__xludf.DUMMYFUNCTION("""COMPUTED_VALUE"""),"Jordan")</f>
        <v>Jordan</v>
      </c>
      <c r="B53" s="2">
        <f ca="1">IFERROR(__xludf.DUMMYFUNCTION("""COMPUTED_VALUE"""),0)</f>
        <v>0</v>
      </c>
      <c r="C53" s="2">
        <f ca="1">IFERROR(__xludf.DUMMYFUNCTION("""COMPUTED_VALUE"""),0)</f>
        <v>0</v>
      </c>
      <c r="D53" s="2">
        <f ca="1">IFERROR(__xludf.DUMMYFUNCTION("""COMPUTED_VALUE"""),0)</f>
        <v>0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IFERROR(__xludf.DUMMYFUNCTION("""COMPUTED_VALUE"""),1)</f>
        <v>1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  <c r="AV53" s="2">
        <f ca="1">IFERROR(__xludf.DUMMYFUNCTION("""COMPUTED_VALUE"""),1)</f>
        <v>1</v>
      </c>
      <c r="AW53" s="2">
        <f ca="1">IFERROR(__xludf.DUMMYFUNCTION("""COMPUTED_VALUE"""),1)</f>
        <v>1</v>
      </c>
    </row>
    <row r="54" spans="1:49" ht="12.5" x14ac:dyDescent="0.25">
      <c r="A54" s="2" t="str">
        <f ca="1">IFERROR(__xludf.DUMMYFUNCTION("""COMPUTED_VALUE"""),"Kuwait")</f>
        <v>Kuwait</v>
      </c>
      <c r="B54" s="2">
        <f ca="1">IFERROR(__xludf.DUMMYFUNCTION("""COMPUTED_VALUE"""),0)</f>
        <v>0</v>
      </c>
      <c r="C54" s="2">
        <f ca="1">IFERROR(__xludf.DUMMYFUNCTION("""COMPUTED_VALUE"""),0)</f>
        <v>0</v>
      </c>
      <c r="D54" s="2">
        <f ca="1">IFERROR(__xludf.DUMMYFUNCTION("""COMPUTED_VALUE"""),0)</f>
        <v>0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IFERROR(__xludf.DUMMYFUNCTION("""COMPUTED_VALUE"""),1)</f>
        <v>1</v>
      </c>
      <c r="AJ54" s="2">
        <f ca="1">IFERROR(__xludf.DUMMYFUNCTION("""COMPUTED_VALUE"""),11)</f>
        <v>11</v>
      </c>
      <c r="AK54" s="2">
        <f ca="1">IFERROR(__xludf.DUMMYFUNCTION("""COMPUTED_VALUE"""),26)</f>
        <v>26</v>
      </c>
      <c r="AL54" s="2">
        <f ca="1">IFERROR(__xludf.DUMMYFUNCTION("""COMPUTED_VALUE"""),43)</f>
        <v>43</v>
      </c>
      <c r="AM54" s="2">
        <f ca="1">IFERROR(__xludf.DUMMYFUNCTION("""COMPUTED_VALUE"""),45)</f>
        <v>45</v>
      </c>
      <c r="AN54" s="2">
        <f ca="1">IFERROR(__xludf.DUMMYFUNCTION("""COMPUTED_VALUE"""),45)</f>
        <v>45</v>
      </c>
      <c r="AO54" s="2">
        <f ca="1">IFERROR(__xludf.DUMMYFUNCTION("""COMPUTED_VALUE"""),45)</f>
        <v>45</v>
      </c>
      <c r="AP54" s="2">
        <f ca="1">IFERROR(__xludf.DUMMYFUNCTION("""COMPUTED_VALUE"""),56)</f>
        <v>56</v>
      </c>
      <c r="AQ54" s="2">
        <f ca="1">IFERROR(__xludf.DUMMYFUNCTION("""COMPUTED_VALUE"""),56)</f>
        <v>56</v>
      </c>
      <c r="AR54" s="2">
        <f ca="1">IFERROR(__xludf.DUMMYFUNCTION("""COMPUTED_VALUE"""),56)</f>
        <v>56</v>
      </c>
      <c r="AS54" s="2">
        <f ca="1">IFERROR(__xludf.DUMMYFUNCTION("""COMPUTED_VALUE"""),58)</f>
        <v>58</v>
      </c>
      <c r="AT54" s="2">
        <f ca="1">IFERROR(__xludf.DUMMYFUNCTION("""COMPUTED_VALUE"""),58)</f>
        <v>58</v>
      </c>
      <c r="AU54" s="2">
        <f ca="1">IFERROR(__xludf.DUMMYFUNCTION("""COMPUTED_VALUE"""),61)</f>
        <v>61</v>
      </c>
      <c r="AV54" s="2">
        <f ca="1">IFERROR(__xludf.DUMMYFUNCTION("""COMPUTED_VALUE"""),64)</f>
        <v>64</v>
      </c>
      <c r="AW54" s="2">
        <f ca="1">IFERROR(__xludf.DUMMYFUNCTION("""COMPUTED_VALUE"""),64)</f>
        <v>64</v>
      </c>
    </row>
    <row r="55" spans="1:49" ht="12.5" x14ac:dyDescent="0.25">
      <c r="A55" s="2" t="str">
        <f ca="1">IFERROR(__xludf.DUMMYFUNCTION("""COMPUTED_VALUE"""),"Latvia")</f>
        <v>Latvia</v>
      </c>
      <c r="B55" s="2">
        <f ca="1">IFERROR(__xludf.DUMMYFUNCTION("""COMPUTED_VALUE"""),0)</f>
        <v>0</v>
      </c>
      <c r="C55" s="2">
        <f ca="1">IFERROR(__xludf.DUMMYFUNCTION("""COMPUTED_VALUE"""),0)</f>
        <v>0</v>
      </c>
      <c r="D55" s="2">
        <f ca="1">IFERROR(__xludf.DUMMYFUNCTION("""COMPUTED_VALUE"""),0)</f>
        <v>0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IFERROR(__xludf.DUMMYFUNCTION("""COMPUTED_VALUE"""),1)</f>
        <v>1</v>
      </c>
      <c r="AQ55" s="2">
        <f ca="1">IFERROR(__xludf.DUMMYFUNCTION("""COMPUTED_VALUE"""),1)</f>
        <v>1</v>
      </c>
      <c r="AR55" s="2">
        <f ca="1">IFERROR(__xludf.DUMMYFUNCTION("""COMPUTED_VALUE"""),1)</f>
        <v>1</v>
      </c>
      <c r="AS55" s="2">
        <f ca="1">IFERROR(__xludf.DUMMYFUNCTION("""COMPUTED_VALUE"""),1)</f>
        <v>1</v>
      </c>
      <c r="AT55" s="2">
        <f ca="1">IFERROR(__xludf.DUMMYFUNCTION("""COMPUTED_VALUE"""),1)</f>
        <v>1</v>
      </c>
      <c r="AU55" s="2">
        <f ca="1">IFERROR(__xludf.DUMMYFUNCTION("""COMPUTED_VALUE"""),1)</f>
        <v>1</v>
      </c>
      <c r="AV55" s="2">
        <f ca="1">IFERROR(__xludf.DUMMYFUNCTION("""COMPUTED_VALUE"""),2)</f>
        <v>2</v>
      </c>
      <c r="AW55" s="2">
        <f ca="1">IFERROR(__xludf.DUMMYFUNCTION("""COMPUTED_VALUE"""),6)</f>
        <v>6</v>
      </c>
    </row>
    <row r="56" spans="1:49" ht="12.5" x14ac:dyDescent="0.25">
      <c r="A56" s="2" t="str">
        <f ca="1">IFERROR(__xludf.DUMMYFUNCTION("""COMPUTED_VALUE"""),"Lebanon")</f>
        <v>Lebanon</v>
      </c>
      <c r="B56" s="2">
        <f ca="1">IFERROR(__xludf.DUMMYFUNCTION("""COMPUTED_VALUE"""),0)</f>
        <v>0</v>
      </c>
      <c r="C56" s="2">
        <f ca="1">IFERROR(__xludf.DUMMYFUNCTION("""COMPUTED_VALUE"""),0)</f>
        <v>0</v>
      </c>
      <c r="D56" s="2">
        <f ca="1">IFERROR(__xludf.DUMMYFUNCTION("""COMPUTED_VALUE"""),0)</f>
        <v>0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IFERROR(__xludf.DUMMYFUNCTION("""COMPUTED_VALUE"""),2)</f>
        <v>2</v>
      </c>
      <c r="AL56" s="2">
        <f ca="1">IFERROR(__xludf.DUMMYFUNCTION("""COMPUTED_VALUE"""),2)</f>
        <v>2</v>
      </c>
      <c r="AM56" s="2">
        <f ca="1">IFERROR(__xludf.DUMMYFUNCTION("""COMPUTED_VALUE"""),2)</f>
        <v>2</v>
      </c>
      <c r="AN56" s="2">
        <f ca="1">IFERROR(__xludf.DUMMYFUNCTION("""COMPUTED_VALUE"""),4)</f>
        <v>4</v>
      </c>
      <c r="AO56" s="2">
        <f ca="1">IFERROR(__xludf.DUMMYFUNCTION("""COMPUTED_VALUE"""),10)</f>
        <v>10</v>
      </c>
      <c r="AP56" s="2">
        <f ca="1">IFERROR(__xludf.DUMMYFUNCTION("""COMPUTED_VALUE"""),13)</f>
        <v>13</v>
      </c>
      <c r="AQ56" s="2">
        <f ca="1">IFERROR(__xludf.DUMMYFUNCTION("""COMPUTED_VALUE"""),13)</f>
        <v>13</v>
      </c>
      <c r="AR56" s="2">
        <f ca="1">IFERROR(__xludf.DUMMYFUNCTION("""COMPUTED_VALUE"""),13)</f>
        <v>13</v>
      </c>
      <c r="AS56" s="2">
        <f ca="1">IFERROR(__xludf.DUMMYFUNCTION("""COMPUTED_VALUE"""),16)</f>
        <v>16</v>
      </c>
      <c r="AT56" s="2">
        <f ca="1">IFERROR(__xludf.DUMMYFUNCTION("""COMPUTED_VALUE"""),22)</f>
        <v>22</v>
      </c>
      <c r="AU56" s="2">
        <f ca="1">IFERROR(__xludf.DUMMYFUNCTION("""COMPUTED_VALUE"""),22)</f>
        <v>22</v>
      </c>
      <c r="AV56" s="2">
        <f ca="1">IFERROR(__xludf.DUMMYFUNCTION("""COMPUTED_VALUE"""),32)</f>
        <v>32</v>
      </c>
      <c r="AW56" s="2">
        <f ca="1">IFERROR(__xludf.DUMMYFUNCTION("""COMPUTED_VALUE"""),32)</f>
        <v>32</v>
      </c>
    </row>
    <row r="57" spans="1:49" ht="12.5" x14ac:dyDescent="0.25">
      <c r="A57" s="2" t="str">
        <f ca="1">IFERROR(__xludf.DUMMYFUNCTION("""COMPUTED_VALUE"""),"Liechtenstein")</f>
        <v>Liechtenstein</v>
      </c>
      <c r="B57" s="2">
        <f ca="1">IFERROR(__xludf.DUMMYFUNCTION("""COMPUTED_VALUE"""),0)</f>
        <v>0</v>
      </c>
      <c r="C57" s="2">
        <f ca="1">IFERROR(__xludf.DUMMYFUNCTION("""COMPUTED_VALUE"""),0)</f>
        <v>0</v>
      </c>
      <c r="D57" s="2">
        <f ca="1">IFERROR(__xludf.DUMMYFUNCTION("""COMPUTED_VALUE"""),0)</f>
        <v>0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IFERROR(__xludf.DUMMYFUNCTION("""COMPUTED_VALUE"""),1)</f>
        <v>1</v>
      </c>
      <c r="AS57" s="2">
        <f ca="1">IFERROR(__xludf.DUMMYFUNCTION("""COMPUTED_VALUE"""),1)</f>
        <v>1</v>
      </c>
      <c r="AT57" s="2">
        <f ca="1">IFERROR(__xludf.DUMMYFUNCTION("""COMPUTED_VALUE"""),1)</f>
        <v>1</v>
      </c>
      <c r="AU57" s="2">
        <f ca="1">IFERROR(__xludf.DUMMYFUNCTION("""COMPUTED_VALUE"""),1)</f>
        <v>1</v>
      </c>
      <c r="AV57" s="2">
        <f ca="1">IFERROR(__xludf.DUMMYFUNCTION("""COMPUTED_VALUE"""),1)</f>
        <v>1</v>
      </c>
      <c r="AW57" s="2">
        <f ca="1">IFERROR(__xludf.DUMMYFUNCTION("""COMPUTED_VALUE"""),1)</f>
        <v>1</v>
      </c>
    </row>
    <row r="58" spans="1:49" ht="12.5" x14ac:dyDescent="0.25">
      <c r="A58" s="2" t="str">
        <f ca="1">IFERROR(__xludf.DUMMYFUNCTION("""COMPUTED_VALUE"""),"Lithuania")</f>
        <v>Lithuania</v>
      </c>
      <c r="B58" s="2">
        <f ca="1">IFERROR(__xludf.DUMMYFUNCTION("""COMPUTED_VALUE"""),0)</f>
        <v>0</v>
      </c>
      <c r="C58" s="2">
        <f ca="1">IFERROR(__xludf.DUMMYFUNCTION("""COMPUTED_VALUE"""),0)</f>
        <v>0</v>
      </c>
      <c r="D58" s="2">
        <f ca="1">IFERROR(__xludf.DUMMYFUNCTION("""COMPUTED_VALUE"""),0)</f>
        <v>0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IFERROR(__xludf.DUMMYFUNCTION("""COMPUTED_VALUE"""),0)</f>
        <v>0</v>
      </c>
      <c r="AK58" s="2">
        <f ca="1">IFERROR(__xludf.DUMMYFUNCTION("""COMPUTED_VALUE"""),0)</f>
        <v>0</v>
      </c>
      <c r="AL58" s="2">
        <f ca="1">IFERROR(__xludf.DUMMYFUNCTION("""COMPUTED_VALUE"""),0)</f>
        <v>0</v>
      </c>
      <c r="AM58" s="2">
        <f ca="1">IFERROR(__xludf.DUMMYFUNCTION("""COMPUTED_VALUE"""),1)</f>
        <v>1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  <c r="AV58" s="2">
        <f ca="1">IFERROR(__xludf.DUMMYFUNCTION("""COMPUTED_VALUE"""),1)</f>
        <v>1</v>
      </c>
      <c r="AW58" s="2">
        <f ca="1">IFERROR(__xludf.DUMMYFUNCTION("""COMPUTED_VALUE"""),1)</f>
        <v>1</v>
      </c>
    </row>
    <row r="59" spans="1:49" ht="12.5" x14ac:dyDescent="0.25">
      <c r="A59" s="2" t="str">
        <f ca="1">IFERROR(__xludf.DUMMYFUNCTION("""COMPUTED_VALUE"""),"Luxembourg")</f>
        <v>Luxembourg</v>
      </c>
      <c r="B59" s="2">
        <f ca="1">IFERROR(__xludf.DUMMYFUNCTION("""COMPUTED_VALUE"""),0)</f>
        <v>0</v>
      </c>
      <c r="C59" s="2">
        <f ca="1">IFERROR(__xludf.DUMMYFUNCTION("""COMPUTED_VALUE"""),0)</f>
        <v>0</v>
      </c>
      <c r="D59" s="2">
        <f ca="1">IFERROR(__xludf.DUMMYFUNCTION("""COMPUTED_VALUE"""),0)</f>
        <v>0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IFERROR(__xludf.DUMMYFUNCTION("""COMPUTED_VALUE"""),1)</f>
        <v>1</v>
      </c>
      <c r="AO59" s="2">
        <f ca="1">IFERROR(__xludf.DUMMYFUNCTION("""COMPUTED_VALUE"""),1)</f>
        <v>1</v>
      </c>
      <c r="AP59" s="2">
        <f ca="1">IFERROR(__xludf.DUMMYFUNCTION("""COMPUTED_VALUE"""),1)</f>
        <v>1</v>
      </c>
      <c r="AQ59" s="2">
        <f ca="1">IFERROR(__xludf.DUMMYFUNCTION("""COMPUTED_VALUE"""),1)</f>
        <v>1</v>
      </c>
      <c r="AR59" s="2">
        <f ca="1">IFERROR(__xludf.DUMMYFUNCTION("""COMPUTED_VALUE"""),1)</f>
        <v>1</v>
      </c>
      <c r="AS59" s="2">
        <f ca="1">IFERROR(__xludf.DUMMYFUNCTION("""COMPUTED_VALUE"""),1)</f>
        <v>1</v>
      </c>
      <c r="AT59" s="2">
        <f ca="1">IFERROR(__xludf.DUMMYFUNCTION("""COMPUTED_VALUE"""),2)</f>
        <v>2</v>
      </c>
      <c r="AU59" s="2">
        <f ca="1">IFERROR(__xludf.DUMMYFUNCTION("""COMPUTED_VALUE"""),2)</f>
        <v>2</v>
      </c>
      <c r="AV59" s="2">
        <f ca="1">IFERROR(__xludf.DUMMYFUNCTION("""COMPUTED_VALUE"""),3)</f>
        <v>3</v>
      </c>
      <c r="AW59" s="2">
        <f ca="1">IFERROR(__xludf.DUMMYFUNCTION("""COMPUTED_VALUE"""),3)</f>
        <v>3</v>
      </c>
    </row>
    <row r="60" spans="1:49" ht="12.5" x14ac:dyDescent="0.25">
      <c r="A60" s="2" t="str">
        <f ca="1">IFERROR(__xludf.DUMMYFUNCTION("""COMPUTED_VALUE"""),"Macau")</f>
        <v>Macau</v>
      </c>
      <c r="B60" s="2">
        <f ca="1">IFERROR(__xludf.DUMMYFUNCTION("""COMPUTED_VALUE"""),1)</f>
        <v>1</v>
      </c>
      <c r="C60" s="2">
        <f ca="1">IFERROR(__xludf.DUMMYFUNCTION("""COMPUTED_VALUE"""),2)</f>
        <v>2</v>
      </c>
      <c r="D60" s="2">
        <f ca="1">IFERROR(__xludf.DUMMYFUNCTION("""COMPUTED_VALUE"""),2)</f>
        <v>2</v>
      </c>
      <c r="E60" s="2">
        <f ca="1">IFERROR(__xludf.DUMMYFUNCTION("""COMPUTED_VALUE"""),2)</f>
        <v>2</v>
      </c>
      <c r="F60" s="2">
        <f ca="1">IFERROR(__xludf.DUMMYFUNCTION("""COMPUTED_VALUE"""),5)</f>
        <v>5</v>
      </c>
      <c r="G60" s="2">
        <f ca="1">IFERROR(__xludf.DUMMYFUNCTION("""COMPUTED_VALUE"""),6)</f>
        <v>6</v>
      </c>
      <c r="H60" s="2">
        <f ca="1">IFERROR(__xludf.DUMMYFUNCTION("""COMPUTED_VALUE"""),7)</f>
        <v>7</v>
      </c>
      <c r="I60" s="2">
        <f ca="1">IFERROR(__xludf.DUMMYFUNCTION("""COMPUTED_VALUE"""),7)</f>
        <v>7</v>
      </c>
      <c r="J60" s="2">
        <f ca="1">IFERROR(__xludf.DUMMYFUNCTION("""COMPUTED_VALUE"""),7)</f>
        <v>7</v>
      </c>
      <c r="K60" s="2">
        <f ca="1">IFERROR(__xludf.DUMMYFUNCTION("""COMPUTED_VALUE"""),7)</f>
        <v>7</v>
      </c>
      <c r="L60" s="2">
        <f ca="1">IFERROR(__xludf.DUMMYFUNCTION("""COMPUTED_VALUE"""),7)</f>
        <v>7</v>
      </c>
      <c r="M60" s="2">
        <f ca="1">IFERROR(__xludf.DUMMYFUNCTION("""COMPUTED_VALUE"""),8)</f>
        <v>8</v>
      </c>
      <c r="N60" s="2">
        <f ca="1">IFERROR(__xludf.DUMMYFUNCTION("""COMPUTED_VALUE"""),8)</f>
        <v>8</v>
      </c>
      <c r="O60" s="2">
        <f ca="1">IFERROR(__xludf.DUMMYFUNCTION("""COMPUTED_VALUE"""),10)</f>
        <v>10</v>
      </c>
      <c r="P60" s="2">
        <f ca="1">IFERROR(__xludf.DUMMYFUNCTION("""COMPUTED_VALUE"""),10)</f>
        <v>10</v>
      </c>
      <c r="Q60" s="2">
        <f ca="1">IFERROR(__xludf.DUMMYFUNCTION("""COMPUTED_VALUE"""),10)</f>
        <v>10</v>
      </c>
      <c r="R60" s="2">
        <f ca="1">IFERROR(__xludf.DUMMYFUNCTION("""COMPUTED_VALUE"""),10)</f>
        <v>10</v>
      </c>
      <c r="S60" s="2">
        <f ca="1">IFERROR(__xludf.DUMMYFUNCTION("""COMPUTED_VALUE"""),10)</f>
        <v>10</v>
      </c>
      <c r="T60" s="2">
        <f ca="1">IFERROR(__xludf.DUMMYFUNCTION("""COMPUTED_VALUE"""),10)</f>
        <v>10</v>
      </c>
      <c r="U60" s="2">
        <f ca="1">IFERROR(__xludf.DUMMYFUNCTION("""COMPUTED_VALUE"""),10)</f>
        <v>10</v>
      </c>
      <c r="V60" s="2">
        <f ca="1">IFERROR(__xludf.DUMMYFUNCTION("""COMPUTED_VALUE"""),10)</f>
        <v>10</v>
      </c>
      <c r="W60" s="2">
        <f ca="1">IFERROR(__xludf.DUMMYFUNCTION("""COMPUTED_VALUE"""),10)</f>
        <v>10</v>
      </c>
      <c r="X60" s="2">
        <f ca="1">IFERROR(__xludf.DUMMYFUNCTION("""COMPUTED_VALUE"""),10)</f>
        <v>10</v>
      </c>
      <c r="Y60" s="2">
        <f ca="1">IFERROR(__xludf.DUMMYFUNCTION("""COMPUTED_VALUE"""),10)</f>
        <v>10</v>
      </c>
      <c r="Z60" s="2">
        <f ca="1">IFERROR(__xludf.DUMMYFUNCTION("""COMPUTED_VALUE"""),10)</f>
        <v>10</v>
      </c>
      <c r="AA60" s="2">
        <f ca="1">IFERROR(__xludf.DUMMYFUNCTION("""COMPUTED_VALUE"""),10)</f>
        <v>10</v>
      </c>
      <c r="AB60" s="2">
        <f ca="1">IFERROR(__xludf.DUMMYFUNCTION("""COMPUTED_VALUE"""),10)</f>
        <v>10</v>
      </c>
      <c r="AC60" s="2">
        <f ca="1">IFERROR(__xludf.DUMMYFUNCTION("""COMPUTED_VALUE"""),10)</f>
        <v>10</v>
      </c>
      <c r="AD60" s="2">
        <f ca="1">IFERROR(__xludf.DUMMYFUNCTION("""COMPUTED_VALUE"""),10)</f>
        <v>10</v>
      </c>
      <c r="AE60" s="2">
        <f ca="1">IFERROR(__xludf.DUMMYFUNCTION("""COMPUTED_VALUE"""),10)</f>
        <v>10</v>
      </c>
      <c r="AF60" s="2">
        <f ca="1">IFERROR(__xludf.DUMMYFUNCTION("""COMPUTED_VALUE"""),10)</f>
        <v>10</v>
      </c>
      <c r="AG60" s="2">
        <f ca="1">IFERROR(__xludf.DUMMYFUNCTION("""COMPUTED_VALUE"""),10)</f>
        <v>10</v>
      </c>
      <c r="AH60" s="2">
        <f ca="1">IFERROR(__xludf.DUMMYFUNCTION("""COMPUTED_VALUE"""),10)</f>
        <v>10</v>
      </c>
      <c r="AI60" s="2">
        <f ca="1">IFERROR(__xludf.DUMMYFUNCTION("""COMPUTED_VALUE"""),10)</f>
        <v>10</v>
      </c>
      <c r="AJ60" s="2">
        <f ca="1">IFERROR(__xludf.DUMMYFUNCTION("""COMPUTED_VALUE"""),10)</f>
        <v>10</v>
      </c>
      <c r="AK60" s="2">
        <f ca="1">IFERROR(__xludf.DUMMYFUNCTION("""COMPUTED_VALUE"""),10)</f>
        <v>10</v>
      </c>
      <c r="AL60" s="2">
        <f ca="1">IFERROR(__xludf.DUMMYFUNCTION("""COMPUTED_VALUE"""),10)</f>
        <v>10</v>
      </c>
      <c r="AM60" s="2">
        <f ca="1">IFERROR(__xludf.DUMMYFUNCTION("""COMPUTED_VALUE"""),10)</f>
        <v>10</v>
      </c>
      <c r="AN60" s="2">
        <f ca="1">IFERROR(__xludf.DUMMYFUNCTION("""COMPUTED_VALUE"""),10)</f>
        <v>10</v>
      </c>
      <c r="AO60" s="2">
        <f ca="1">IFERROR(__xludf.DUMMYFUNCTION("""COMPUTED_VALUE"""),10)</f>
        <v>10</v>
      </c>
      <c r="AP60" s="2">
        <f ca="1">IFERROR(__xludf.DUMMYFUNCTION("""COMPUTED_VALUE"""),10)</f>
        <v>10</v>
      </c>
      <c r="AQ60" s="2">
        <f ca="1">IFERROR(__xludf.DUMMYFUNCTION("""COMPUTED_VALUE"""),10)</f>
        <v>10</v>
      </c>
      <c r="AR60" s="2">
        <f ca="1">IFERROR(__xludf.DUMMYFUNCTION("""COMPUTED_VALUE"""),10)</f>
        <v>10</v>
      </c>
      <c r="AS60" s="2">
        <f ca="1">IFERROR(__xludf.DUMMYFUNCTION("""COMPUTED_VALUE"""),10)</f>
        <v>10</v>
      </c>
      <c r="AT60" s="2">
        <f ca="1">IFERROR(__xludf.DUMMYFUNCTION("""COMPUTED_VALUE"""),10)</f>
        <v>10</v>
      </c>
      <c r="AU60" s="2">
        <f ca="1">IFERROR(__xludf.DUMMYFUNCTION("""COMPUTED_VALUE"""),10)</f>
        <v>10</v>
      </c>
      <c r="AV60" s="2">
        <f ca="1">IFERROR(__xludf.DUMMYFUNCTION("""COMPUTED_VALUE"""),10)</f>
        <v>10</v>
      </c>
      <c r="AW60" s="2">
        <f ca="1">IFERROR(__xludf.DUMMYFUNCTION("""COMPUTED_VALUE"""),10)</f>
        <v>10</v>
      </c>
    </row>
    <row r="61" spans="1:49" ht="12.5" x14ac:dyDescent="0.25">
      <c r="A61" s="2" t="s">
        <v>91</v>
      </c>
      <c r="B61" s="2">
        <v>547</v>
      </c>
      <c r="C61" s="2">
        <v>639</v>
      </c>
      <c r="D61" s="2">
        <v>916</v>
      </c>
      <c r="E61" s="2">
        <v>1399</v>
      </c>
      <c r="F61" s="2">
        <v>2062</v>
      </c>
      <c r="G61" s="2">
        <v>2863</v>
      </c>
      <c r="H61" s="2">
        <v>5494</v>
      </c>
      <c r="I61" s="2">
        <v>6070</v>
      </c>
      <c r="J61" s="2">
        <v>8124</v>
      </c>
      <c r="K61" s="2">
        <v>9783</v>
      </c>
      <c r="L61" s="2">
        <v>11871</v>
      </c>
      <c r="M61" s="2">
        <v>16607</v>
      </c>
      <c r="N61" s="2">
        <v>19693</v>
      </c>
      <c r="O61" s="2">
        <v>23680</v>
      </c>
      <c r="P61" s="2">
        <v>27409</v>
      </c>
      <c r="Q61" s="2">
        <v>30553</v>
      </c>
      <c r="R61" s="2">
        <v>34075</v>
      </c>
      <c r="S61" s="2">
        <v>36778</v>
      </c>
      <c r="T61" s="2">
        <v>39790</v>
      </c>
      <c r="U61" s="2">
        <v>42306</v>
      </c>
      <c r="V61" s="2">
        <v>44327</v>
      </c>
      <c r="W61" s="2">
        <v>44699</v>
      </c>
      <c r="X61" s="2">
        <v>59832</v>
      </c>
      <c r="Y61" s="2">
        <v>66292</v>
      </c>
      <c r="Z61" s="2">
        <v>68347</v>
      </c>
      <c r="AA61" s="2">
        <v>70446</v>
      </c>
      <c r="AB61" s="2">
        <v>72364</v>
      </c>
      <c r="AC61" s="2">
        <v>74139</v>
      </c>
      <c r="AD61" s="2">
        <v>74546</v>
      </c>
      <c r="AE61" s="2">
        <v>74999</v>
      </c>
      <c r="AF61" s="2">
        <v>75472</v>
      </c>
      <c r="AG61" s="2">
        <v>76922</v>
      </c>
      <c r="AH61" s="2">
        <v>76938</v>
      </c>
      <c r="AI61" s="2">
        <v>77152</v>
      </c>
      <c r="AJ61" s="2">
        <v>77660</v>
      </c>
      <c r="AK61" s="2">
        <v>78065</v>
      </c>
      <c r="AL61" s="2">
        <v>78498</v>
      </c>
      <c r="AM61" s="2">
        <v>78824</v>
      </c>
      <c r="AN61" s="2">
        <v>79251</v>
      </c>
      <c r="AO61" s="2">
        <v>79826</v>
      </c>
      <c r="AP61" s="2">
        <v>80026</v>
      </c>
      <c r="AQ61" s="2">
        <v>80151</v>
      </c>
      <c r="AR61" s="2">
        <v>80271</v>
      </c>
      <c r="AS61" s="2">
        <v>80422</v>
      </c>
      <c r="AT61" s="2">
        <v>80573</v>
      </c>
      <c r="AU61" s="2">
        <v>80652</v>
      </c>
      <c r="AV61" s="2">
        <v>80699</v>
      </c>
      <c r="AW61" s="2">
        <v>80735</v>
      </c>
    </row>
    <row r="62" spans="1:49" ht="12.5" x14ac:dyDescent="0.25">
      <c r="A62" s="2" t="str">
        <f ca="1">IFERROR(__xludf.DUMMYFUNCTION("""COMPUTED_VALUE"""),"Malaysia")</f>
        <v>Malaysia</v>
      </c>
      <c r="B62" s="2">
        <f ca="1">IFERROR(__xludf.DUMMYFUNCTION("""COMPUTED_VALUE"""),0)</f>
        <v>0</v>
      </c>
      <c r="C62" s="2">
        <f ca="1">IFERROR(__xludf.DUMMYFUNCTION("""COMPUTED_VALUE"""),0)</f>
        <v>0</v>
      </c>
      <c r="D62" s="2">
        <f ca="1">IFERROR(__xludf.DUMMYFUNCTION("""COMPUTED_VALUE"""),0)</f>
        <v>0</v>
      </c>
      <c r="E62" s="2">
        <f ca="1">IFERROR(__xludf.DUMMYFUNCTION("""COMPUTED_VALUE"""),3)</f>
        <v>3</v>
      </c>
      <c r="F62" s="2">
        <f ca="1">IFERROR(__xludf.DUMMYFUNCTION("""COMPUTED_VALUE"""),4)</f>
        <v>4</v>
      </c>
      <c r="G62" s="2">
        <f ca="1">IFERROR(__xludf.DUMMYFUNCTION("""COMPUTED_VALUE"""),4)</f>
        <v>4</v>
      </c>
      <c r="H62" s="2">
        <f ca="1">IFERROR(__xludf.DUMMYFUNCTION("""COMPUTED_VALUE"""),4)</f>
        <v>4</v>
      </c>
      <c r="I62" s="2">
        <f ca="1">IFERROR(__xludf.DUMMYFUNCTION("""COMPUTED_VALUE"""),7)</f>
        <v>7</v>
      </c>
      <c r="J62" s="2">
        <f ca="1">IFERROR(__xludf.DUMMYFUNCTION("""COMPUTED_VALUE"""),8)</f>
        <v>8</v>
      </c>
      <c r="K62" s="2">
        <f ca="1">IFERROR(__xludf.DUMMYFUNCTION("""COMPUTED_VALUE"""),8)</f>
        <v>8</v>
      </c>
      <c r="L62" s="2">
        <f ca="1">IFERROR(__xludf.DUMMYFUNCTION("""COMPUTED_VALUE"""),8)</f>
        <v>8</v>
      </c>
      <c r="M62" s="2">
        <f ca="1">IFERROR(__xludf.DUMMYFUNCTION("""COMPUTED_VALUE"""),8)</f>
        <v>8</v>
      </c>
      <c r="N62" s="2">
        <f ca="1">IFERROR(__xludf.DUMMYFUNCTION("""COMPUTED_VALUE"""),8)</f>
        <v>8</v>
      </c>
      <c r="O62" s="2">
        <f ca="1">IFERROR(__xludf.DUMMYFUNCTION("""COMPUTED_VALUE"""),10)</f>
        <v>10</v>
      </c>
      <c r="P62" s="2">
        <f ca="1">IFERROR(__xludf.DUMMYFUNCTION("""COMPUTED_VALUE"""),12)</f>
        <v>12</v>
      </c>
      <c r="Q62" s="2">
        <f ca="1">IFERROR(__xludf.DUMMYFUNCTION("""COMPUTED_VALUE"""),12)</f>
        <v>12</v>
      </c>
      <c r="R62" s="2">
        <f ca="1">IFERROR(__xludf.DUMMYFUNCTION("""COMPUTED_VALUE"""),12)</f>
        <v>12</v>
      </c>
      <c r="S62" s="2">
        <f ca="1">IFERROR(__xludf.DUMMYFUNCTION("""COMPUTED_VALUE"""),16)</f>
        <v>16</v>
      </c>
      <c r="T62" s="2">
        <f ca="1">IFERROR(__xludf.DUMMYFUNCTION("""COMPUTED_VALUE"""),16)</f>
        <v>16</v>
      </c>
      <c r="U62" s="2">
        <f ca="1">IFERROR(__xludf.DUMMYFUNCTION("""COMPUTED_VALUE"""),18)</f>
        <v>18</v>
      </c>
      <c r="V62" s="2">
        <f ca="1">IFERROR(__xludf.DUMMYFUNCTION("""COMPUTED_VALUE"""),18)</f>
        <v>18</v>
      </c>
      <c r="W62" s="2">
        <f ca="1">IFERROR(__xludf.DUMMYFUNCTION("""COMPUTED_VALUE"""),18)</f>
        <v>18</v>
      </c>
      <c r="X62" s="2">
        <f ca="1">IFERROR(__xludf.DUMMYFUNCTION("""COMPUTED_VALUE"""),19)</f>
        <v>19</v>
      </c>
      <c r="Y62" s="2">
        <f ca="1">IFERROR(__xludf.DUMMYFUNCTION("""COMPUTED_VALUE"""),19)</f>
        <v>19</v>
      </c>
      <c r="Z62" s="2">
        <f ca="1">IFERROR(__xludf.DUMMYFUNCTION("""COMPUTED_VALUE"""),22)</f>
        <v>22</v>
      </c>
      <c r="AA62" s="2">
        <f ca="1">IFERROR(__xludf.DUMMYFUNCTION("""COMPUTED_VALUE"""),22)</f>
        <v>22</v>
      </c>
      <c r="AB62" s="2">
        <f ca="1">IFERROR(__xludf.DUMMYFUNCTION("""COMPUTED_VALUE"""),22)</f>
        <v>22</v>
      </c>
      <c r="AC62" s="2">
        <f ca="1">IFERROR(__xludf.DUMMYFUNCTION("""COMPUTED_VALUE"""),22)</f>
        <v>22</v>
      </c>
      <c r="AD62" s="2">
        <f ca="1">IFERROR(__xludf.DUMMYFUNCTION("""COMPUTED_VALUE"""),22)</f>
        <v>22</v>
      </c>
      <c r="AE62" s="2">
        <f ca="1">IFERROR(__xludf.DUMMYFUNCTION("""COMPUTED_VALUE"""),22)</f>
        <v>22</v>
      </c>
      <c r="AF62" s="2">
        <f ca="1">IFERROR(__xludf.DUMMYFUNCTION("""COMPUTED_VALUE"""),22)</f>
        <v>22</v>
      </c>
      <c r="AG62" s="2">
        <f ca="1">IFERROR(__xludf.DUMMYFUNCTION("""COMPUTED_VALUE"""),22)</f>
        <v>22</v>
      </c>
      <c r="AH62" s="2">
        <f ca="1">IFERROR(__xludf.DUMMYFUNCTION("""COMPUTED_VALUE"""),22)</f>
        <v>22</v>
      </c>
      <c r="AI62" s="2">
        <f ca="1">IFERROR(__xludf.DUMMYFUNCTION("""COMPUTED_VALUE"""),22)</f>
        <v>22</v>
      </c>
      <c r="AJ62" s="2">
        <f ca="1">IFERROR(__xludf.DUMMYFUNCTION("""COMPUTED_VALUE"""),22)</f>
        <v>22</v>
      </c>
      <c r="AK62" s="2">
        <f ca="1">IFERROR(__xludf.DUMMYFUNCTION("""COMPUTED_VALUE"""),22)</f>
        <v>22</v>
      </c>
      <c r="AL62" s="2">
        <f ca="1">IFERROR(__xludf.DUMMYFUNCTION("""COMPUTED_VALUE"""),23)</f>
        <v>23</v>
      </c>
      <c r="AM62" s="2">
        <f ca="1">IFERROR(__xludf.DUMMYFUNCTION("""COMPUTED_VALUE"""),23)</f>
        <v>23</v>
      </c>
      <c r="AN62" s="2">
        <f ca="1">IFERROR(__xludf.DUMMYFUNCTION("""COMPUTED_VALUE"""),25)</f>
        <v>25</v>
      </c>
      <c r="AO62" s="2">
        <f ca="1">IFERROR(__xludf.DUMMYFUNCTION("""COMPUTED_VALUE"""),29)</f>
        <v>29</v>
      </c>
      <c r="AP62" s="2">
        <f ca="1">IFERROR(__xludf.DUMMYFUNCTION("""COMPUTED_VALUE"""),29)</f>
        <v>29</v>
      </c>
      <c r="AQ62" s="2">
        <f ca="1">IFERROR(__xludf.DUMMYFUNCTION("""COMPUTED_VALUE"""),36)</f>
        <v>36</v>
      </c>
      <c r="AR62" s="2">
        <f ca="1">IFERROR(__xludf.DUMMYFUNCTION("""COMPUTED_VALUE"""),50)</f>
        <v>50</v>
      </c>
      <c r="AS62" s="2">
        <f ca="1">IFERROR(__xludf.DUMMYFUNCTION("""COMPUTED_VALUE"""),50)</f>
        <v>50</v>
      </c>
      <c r="AT62" s="2">
        <f ca="1">IFERROR(__xludf.DUMMYFUNCTION("""COMPUTED_VALUE"""),83)</f>
        <v>83</v>
      </c>
      <c r="AU62" s="2">
        <f ca="1">IFERROR(__xludf.DUMMYFUNCTION("""COMPUTED_VALUE"""),93)</f>
        <v>93</v>
      </c>
      <c r="AV62" s="2">
        <f ca="1">IFERROR(__xludf.DUMMYFUNCTION("""COMPUTED_VALUE"""),99)</f>
        <v>99</v>
      </c>
      <c r="AW62" s="2">
        <f ca="1">IFERROR(__xludf.DUMMYFUNCTION("""COMPUTED_VALUE"""),117)</f>
        <v>117</v>
      </c>
    </row>
    <row r="63" spans="1:49" ht="12.5" x14ac:dyDescent="0.25">
      <c r="A63" s="2" t="str">
        <f ca="1">IFERROR(__xludf.DUMMYFUNCTION("""COMPUTED_VALUE"""),"Maldives")</f>
        <v>Maldives</v>
      </c>
      <c r="B63" s="2">
        <f ca="1">IFERROR(__xludf.DUMMYFUNCTION("""COMPUTED_VALUE"""),0)</f>
        <v>0</v>
      </c>
      <c r="C63" s="2">
        <f ca="1">IFERROR(__xludf.DUMMYFUNCTION("""COMPUTED_VALUE"""),0)</f>
        <v>0</v>
      </c>
      <c r="D63" s="2">
        <f ca="1">IFERROR(__xludf.DUMMYFUNCTION("""COMPUTED_VALUE"""),0)</f>
        <v>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IFERROR(__xludf.DUMMYFUNCTION("""COMPUTED_VALUE"""),4)</f>
        <v>4</v>
      </c>
      <c r="AW63" s="2">
        <f ca="1">IFERROR(__xludf.DUMMYFUNCTION("""COMPUTED_VALUE"""),4)</f>
        <v>4</v>
      </c>
    </row>
    <row r="64" spans="1:49" ht="12.5" x14ac:dyDescent="0.25">
      <c r="A64" s="2" t="str">
        <f ca="1">IFERROR(__xludf.DUMMYFUNCTION("""COMPUTED_VALUE"""),"Malta")</f>
        <v>Malta</v>
      </c>
      <c r="B64" s="2">
        <f ca="1">IFERROR(__xludf.DUMMYFUNCTION("""COMPUTED_VALUE"""),0)</f>
        <v>0</v>
      </c>
      <c r="C64" s="2">
        <f ca="1">IFERROR(__xludf.DUMMYFUNCTION("""COMPUTED_VALUE"""),0)</f>
        <v>0</v>
      </c>
      <c r="D64" s="2">
        <f ca="1">IFERROR(__xludf.DUMMYFUNCTION("""COMPUTED_VALUE"""),0)</f>
        <v>0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IFERROR(__xludf.DUMMYFUNCTION("""COMPUTED_VALUE"""),3)</f>
        <v>3</v>
      </c>
      <c r="AV64" s="2">
        <f ca="1">IFERROR(__xludf.DUMMYFUNCTION("""COMPUTED_VALUE"""),3)</f>
        <v>3</v>
      </c>
      <c r="AW64" s="2">
        <f ca="1">IFERROR(__xludf.DUMMYFUNCTION("""COMPUTED_VALUE"""),3)</f>
        <v>3</v>
      </c>
    </row>
    <row r="65" spans="1:49" ht="12.5" x14ac:dyDescent="0.25">
      <c r="A65" s="2" t="str">
        <f ca="1">IFERROR(__xludf.DUMMYFUNCTION("""COMPUTED_VALUE"""),"Martinique")</f>
        <v>Martinique</v>
      </c>
      <c r="B65" s="2">
        <f ca="1">IFERROR(__xludf.DUMMYFUNCTION("""COMPUTED_VALUE"""),0)</f>
        <v>0</v>
      </c>
      <c r="C65" s="2">
        <f ca="1">IFERROR(__xludf.DUMMYFUNCTION("""COMPUTED_VALUE"""),0)</f>
        <v>0</v>
      </c>
      <c r="D65" s="2">
        <f ca="1">IFERROR(__xludf.DUMMYFUNCTION("""COMPUTED_VALUE"""),0)</f>
        <v>0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IFERROR(__xludf.DUMMYFUNCTION("""COMPUTED_VALUE"""),2)</f>
        <v>2</v>
      </c>
      <c r="AV65" s="2">
        <f ca="1">IFERROR(__xludf.DUMMYFUNCTION("""COMPUTED_VALUE"""),2)</f>
        <v>2</v>
      </c>
      <c r="AW65" s="2">
        <f ca="1">IFERROR(__xludf.DUMMYFUNCTION("""COMPUTED_VALUE"""),2)</f>
        <v>2</v>
      </c>
    </row>
    <row r="66" spans="1:49" ht="12.5" x14ac:dyDescent="0.25">
      <c r="A66" s="2" t="str">
        <f ca="1">IFERROR(__xludf.DUMMYFUNCTION("""COMPUTED_VALUE"""),"Mexico")</f>
        <v>Mexico</v>
      </c>
      <c r="B66" s="2">
        <f ca="1">IFERROR(__xludf.DUMMYFUNCTION("""COMPUTED_VALUE"""),0)</f>
        <v>0</v>
      </c>
      <c r="C66" s="2">
        <f ca="1">IFERROR(__xludf.DUMMYFUNCTION("""COMPUTED_VALUE"""),0)</f>
        <v>0</v>
      </c>
      <c r="D66" s="2">
        <f ca="1">IFERROR(__xludf.DUMMYFUNCTION("""COMPUTED_VALUE"""),0)</f>
        <v>0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IFERROR(__xludf.DUMMYFUNCTION("""COMPUTED_VALUE"""),1)</f>
        <v>1</v>
      </c>
      <c r="AN66" s="2">
        <f ca="1">IFERROR(__xludf.DUMMYFUNCTION("""COMPUTED_VALUE"""),4)</f>
        <v>4</v>
      </c>
      <c r="AO66" s="2">
        <f ca="1">IFERROR(__xludf.DUMMYFUNCTION("""COMPUTED_VALUE"""),5)</f>
        <v>5</v>
      </c>
      <c r="AP66" s="2">
        <f ca="1">IFERROR(__xludf.DUMMYFUNCTION("""COMPUTED_VALUE"""),5)</f>
        <v>5</v>
      </c>
      <c r="AQ66" s="2">
        <f ca="1">IFERROR(__xludf.DUMMYFUNCTION("""COMPUTED_VALUE"""),5)</f>
        <v>5</v>
      </c>
      <c r="AR66" s="2">
        <f ca="1">IFERROR(__xludf.DUMMYFUNCTION("""COMPUTED_VALUE"""),5)</f>
        <v>5</v>
      </c>
      <c r="AS66" s="2">
        <f ca="1">IFERROR(__xludf.DUMMYFUNCTION("""COMPUTED_VALUE"""),5)</f>
        <v>5</v>
      </c>
      <c r="AT66" s="2">
        <f ca="1">IFERROR(__xludf.DUMMYFUNCTION("""COMPUTED_VALUE"""),6)</f>
        <v>6</v>
      </c>
      <c r="AU66" s="2">
        <f ca="1">IFERROR(__xludf.DUMMYFUNCTION("""COMPUTED_VALUE"""),6)</f>
        <v>6</v>
      </c>
      <c r="AV66" s="2">
        <f ca="1">IFERROR(__xludf.DUMMYFUNCTION("""COMPUTED_VALUE"""),7)</f>
        <v>7</v>
      </c>
      <c r="AW66" s="2">
        <f ca="1">IFERROR(__xludf.DUMMYFUNCTION("""COMPUTED_VALUE"""),7)</f>
        <v>7</v>
      </c>
    </row>
    <row r="67" spans="1:49" ht="12.5" x14ac:dyDescent="0.25">
      <c r="A67" s="2" t="str">
        <f ca="1">IFERROR(__xludf.DUMMYFUNCTION("""COMPUTED_VALUE"""),"Moldova")</f>
        <v>Moldova</v>
      </c>
      <c r="B67" s="2">
        <f ca="1">IFERROR(__xludf.DUMMYFUNCTION("""COMPUTED_VALUE"""),0)</f>
        <v>0</v>
      </c>
      <c r="C67" s="2">
        <f ca="1">IFERROR(__xludf.DUMMYFUNCTION("""COMPUTED_VALUE"""),0)</f>
        <v>0</v>
      </c>
      <c r="D67" s="2">
        <f ca="1">IFERROR(__xludf.DUMMYFUNCTION("""COMPUTED_VALUE"""),0)</f>
        <v>0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IFERROR(__xludf.DUMMYFUNCTION("""COMPUTED_VALUE"""),1)</f>
        <v>1</v>
      </c>
      <c r="AW67" s="2">
        <f ca="1">IFERROR(__xludf.DUMMYFUNCTION("""COMPUTED_VALUE"""),1)</f>
        <v>1</v>
      </c>
    </row>
    <row r="68" spans="1:49" ht="12.5" x14ac:dyDescent="0.25">
      <c r="A68" s="2" t="str">
        <f ca="1">IFERROR(__xludf.DUMMYFUNCTION("""COMPUTED_VALUE"""),"Monaco")</f>
        <v>Monaco</v>
      </c>
      <c r="B68" s="2">
        <f ca="1">IFERROR(__xludf.DUMMYFUNCTION("""COMPUTED_VALUE"""),0)</f>
        <v>0</v>
      </c>
      <c r="C68" s="2">
        <f ca="1">IFERROR(__xludf.DUMMYFUNCTION("""COMPUTED_VALUE"""),0)</f>
        <v>0</v>
      </c>
      <c r="D68" s="2">
        <f ca="1">IFERROR(__xludf.DUMMYFUNCTION("""COMPUTED_VALUE"""),0)</f>
        <v>0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</row>
    <row r="69" spans="1:49" ht="12.5" x14ac:dyDescent="0.25">
      <c r="A69" s="2" t="str">
        <f ca="1">IFERROR(__xludf.DUMMYFUNCTION("""COMPUTED_VALUE"""),"Morocco")</f>
        <v>Morocco</v>
      </c>
      <c r="B69" s="2">
        <f ca="1">IFERROR(__xludf.DUMMYFUNCTION("""COMPUTED_VALUE"""),0)</f>
        <v>0</v>
      </c>
      <c r="C69" s="2">
        <f ca="1">IFERROR(__xludf.DUMMYFUNCTION("""COMPUTED_VALUE"""),0)</f>
        <v>0</v>
      </c>
      <c r="D69" s="2">
        <f ca="1">IFERROR(__xludf.DUMMYFUNCTION("""COMPUTED_VALUE"""),0)</f>
        <v>0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IFERROR(__xludf.DUMMYFUNCTION("""COMPUTED_VALUE"""),1)</f>
        <v>1</v>
      </c>
      <c r="AQ69" s="2">
        <f ca="1">IFERROR(__xludf.DUMMYFUNCTION("""COMPUTED_VALUE"""),1)</f>
        <v>1</v>
      </c>
      <c r="AR69" s="2">
        <f ca="1">IFERROR(__xludf.DUMMYFUNCTION("""COMPUTED_VALUE"""),1)</f>
        <v>1</v>
      </c>
      <c r="AS69" s="2">
        <f ca="1">IFERROR(__xludf.DUMMYFUNCTION("""COMPUTED_VALUE"""),2)</f>
        <v>2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  <c r="AV69" s="2">
        <f ca="1">IFERROR(__xludf.DUMMYFUNCTION("""COMPUTED_VALUE"""),2)</f>
        <v>2</v>
      </c>
      <c r="AW69" s="2">
        <f ca="1">IFERROR(__xludf.DUMMYFUNCTION("""COMPUTED_VALUE"""),2)</f>
        <v>2</v>
      </c>
    </row>
    <row r="70" spans="1:49" ht="12.5" x14ac:dyDescent="0.25">
      <c r="A70" s="2" t="str">
        <f ca="1">IFERROR(__xludf.DUMMYFUNCTION("""COMPUTED_VALUE"""),"Nepal")</f>
        <v>Nepal</v>
      </c>
      <c r="B70" s="2">
        <f ca="1">IFERROR(__xludf.DUMMYFUNCTION("""COMPUTED_VALUE"""),0)</f>
        <v>0</v>
      </c>
      <c r="C70" s="2">
        <f ca="1">IFERROR(__xludf.DUMMYFUNCTION("""COMPUTED_VALUE"""),0)</f>
        <v>0</v>
      </c>
      <c r="D70" s="2">
        <f ca="1">IFERROR(__xludf.DUMMYFUNCTION("""COMPUTED_VALUE"""),0)</f>
        <v>0</v>
      </c>
      <c r="E70" s="2">
        <f ca="1">IFERROR(__xludf.DUMMYFUNCTION("""COMPUTED_VALUE"""),1)</f>
        <v>1</v>
      </c>
      <c r="F70" s="2">
        <f ca="1">IFERROR(__xludf.DUMMYFUNCTION("""COMPUTED_VALUE"""),1)</f>
        <v>1</v>
      </c>
      <c r="G70" s="2">
        <f ca="1">IFERROR(__xludf.DUMMYFUNCTION("""COMPUTED_VALUE"""),1)</f>
        <v>1</v>
      </c>
      <c r="H70" s="2">
        <f ca="1">IFERROR(__xludf.DUMMYFUNCTION("""COMPUTED_VALUE"""),1)</f>
        <v>1</v>
      </c>
      <c r="I70" s="2">
        <f ca="1">IFERROR(__xludf.DUMMYFUNCTION("""COMPUTED_VALUE"""),1)</f>
        <v>1</v>
      </c>
      <c r="J70" s="2">
        <f ca="1">IFERROR(__xludf.DUMMYFUNCTION("""COMPUTED_VALUE"""),1)</f>
        <v>1</v>
      </c>
      <c r="K70" s="2">
        <f ca="1">IFERROR(__xludf.DUMMYFUNCTION("""COMPUTED_VALUE"""),1)</f>
        <v>1</v>
      </c>
      <c r="L70" s="2">
        <f ca="1">IFERROR(__xludf.DUMMYFUNCTION("""COMPUTED_VALUE"""),1)</f>
        <v>1</v>
      </c>
      <c r="M70" s="2">
        <f ca="1">IFERROR(__xludf.DUMMYFUNCTION("""COMPUTED_VALUE"""),1)</f>
        <v>1</v>
      </c>
      <c r="N70" s="2">
        <f ca="1">IFERROR(__xludf.DUMMYFUNCTION("""COMPUTED_VALUE"""),1)</f>
        <v>1</v>
      </c>
      <c r="O70" s="2">
        <f ca="1">IFERROR(__xludf.DUMMYFUNCTION("""COMPUTED_VALUE"""),1)</f>
        <v>1</v>
      </c>
      <c r="P70" s="2">
        <f ca="1">IFERROR(__xludf.DUMMYFUNCTION("""COMPUTED_VALUE"""),1)</f>
        <v>1</v>
      </c>
      <c r="Q70" s="2">
        <f ca="1">IFERROR(__xludf.DUMMYFUNCTION("""COMPUTED_VALUE"""),1)</f>
        <v>1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</row>
    <row r="71" spans="1:49" ht="12.5" x14ac:dyDescent="0.25">
      <c r="A71" s="2" t="str">
        <f ca="1">IFERROR(__xludf.DUMMYFUNCTION("""COMPUTED_VALUE"""),"Netherlands")</f>
        <v>Netherlands</v>
      </c>
      <c r="B71" s="2">
        <f ca="1">IFERROR(__xludf.DUMMYFUNCTION("""COMPUTED_VALUE"""),0)</f>
        <v>0</v>
      </c>
      <c r="C71" s="2">
        <f ca="1">IFERROR(__xludf.DUMMYFUNCTION("""COMPUTED_VALUE"""),0)</f>
        <v>0</v>
      </c>
      <c r="D71" s="2">
        <f ca="1">IFERROR(__xludf.DUMMYFUNCTION("""COMPUTED_VALUE"""),0)</f>
        <v>0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IFERROR(__xludf.DUMMYFUNCTION("""COMPUTED_VALUE"""),1)</f>
        <v>1</v>
      </c>
      <c r="AM71" s="2">
        <f ca="1">IFERROR(__xludf.DUMMYFUNCTION("""COMPUTED_VALUE"""),1)</f>
        <v>1</v>
      </c>
      <c r="AN71" s="2">
        <f ca="1">IFERROR(__xludf.DUMMYFUNCTION("""COMPUTED_VALUE"""),6)</f>
        <v>6</v>
      </c>
      <c r="AO71" s="2">
        <f ca="1">IFERROR(__xludf.DUMMYFUNCTION("""COMPUTED_VALUE"""),10)</f>
        <v>10</v>
      </c>
      <c r="AP71" s="2">
        <f ca="1">IFERROR(__xludf.DUMMYFUNCTION("""COMPUTED_VALUE"""),18)</f>
        <v>18</v>
      </c>
      <c r="AQ71" s="2">
        <f ca="1">IFERROR(__xludf.DUMMYFUNCTION("""COMPUTED_VALUE"""),24)</f>
        <v>24</v>
      </c>
      <c r="AR71" s="2">
        <f ca="1">IFERROR(__xludf.DUMMYFUNCTION("""COMPUTED_VALUE"""),38)</f>
        <v>38</v>
      </c>
      <c r="AS71" s="2">
        <f ca="1">IFERROR(__xludf.DUMMYFUNCTION("""COMPUTED_VALUE"""),82)</f>
        <v>82</v>
      </c>
      <c r="AT71" s="2">
        <f ca="1">IFERROR(__xludf.DUMMYFUNCTION("""COMPUTED_VALUE"""),128)</f>
        <v>128</v>
      </c>
      <c r="AU71" s="2">
        <f ca="1">IFERROR(__xludf.DUMMYFUNCTION("""COMPUTED_VALUE"""),188)</f>
        <v>188</v>
      </c>
      <c r="AV71" s="2">
        <f ca="1">IFERROR(__xludf.DUMMYFUNCTION("""COMPUTED_VALUE"""),265)</f>
        <v>265</v>
      </c>
      <c r="AW71" s="2">
        <f ca="1">IFERROR(__xludf.DUMMYFUNCTION("""COMPUTED_VALUE"""),321)</f>
        <v>321</v>
      </c>
    </row>
    <row r="72" spans="1:49" ht="12.5" x14ac:dyDescent="0.25">
      <c r="A72" s="2" t="str">
        <f ca="1">IFERROR(__xludf.DUMMYFUNCTION("""COMPUTED_VALUE"""),"New Zealand")</f>
        <v>New Zealand</v>
      </c>
      <c r="B72" s="2">
        <f ca="1">IFERROR(__xludf.DUMMYFUNCTION("""COMPUTED_VALUE"""),0)</f>
        <v>0</v>
      </c>
      <c r="C72" s="2">
        <f ca="1">IFERROR(__xludf.DUMMYFUNCTION("""COMPUTED_VALUE"""),0)</f>
        <v>0</v>
      </c>
      <c r="D72" s="2">
        <f ca="1">IFERROR(__xludf.DUMMYFUNCTION("""COMPUTED_VALUE"""),0)</f>
        <v>0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IFERROR(__xludf.DUMMYFUNCTION("""COMPUTED_VALUE"""),1)</f>
        <v>1</v>
      </c>
      <c r="AN72" s="2">
        <f ca="1">IFERROR(__xludf.DUMMYFUNCTION("""COMPUTED_VALUE"""),1)</f>
        <v>1</v>
      </c>
      <c r="AO72" s="2">
        <f ca="1">IFERROR(__xludf.DUMMYFUNCTION("""COMPUTED_VALUE"""),1)</f>
        <v>1</v>
      </c>
      <c r="AP72" s="2">
        <f ca="1">IFERROR(__xludf.DUMMYFUNCTION("""COMPUTED_VALUE"""),1)</f>
        <v>1</v>
      </c>
      <c r="AQ72" s="2">
        <f ca="1">IFERROR(__xludf.DUMMYFUNCTION("""COMPUTED_VALUE"""),1)</f>
        <v>1</v>
      </c>
      <c r="AR72" s="2">
        <f ca="1">IFERROR(__xludf.DUMMYFUNCTION("""COMPUTED_VALUE"""),3)</f>
        <v>3</v>
      </c>
      <c r="AS72" s="2">
        <f ca="1">IFERROR(__xludf.DUMMYFUNCTION("""COMPUTED_VALUE"""),3)</f>
        <v>3</v>
      </c>
      <c r="AT72" s="2">
        <f ca="1">IFERROR(__xludf.DUMMYFUNCTION("""COMPUTED_VALUE"""),4)</f>
        <v>4</v>
      </c>
      <c r="AU72" s="2">
        <f ca="1">IFERROR(__xludf.DUMMYFUNCTION("""COMPUTED_VALUE"""),5)</f>
        <v>5</v>
      </c>
      <c r="AV72" s="2">
        <f ca="1">IFERROR(__xludf.DUMMYFUNCTION("""COMPUTED_VALUE"""),5)</f>
        <v>5</v>
      </c>
      <c r="AW72" s="2">
        <f ca="1">IFERROR(__xludf.DUMMYFUNCTION("""COMPUTED_VALUE"""),5)</f>
        <v>5</v>
      </c>
    </row>
    <row r="73" spans="1:49" ht="12.5" x14ac:dyDescent="0.25">
      <c r="A73" s="2" t="str">
        <f ca="1">IFERROR(__xludf.DUMMYFUNCTION("""COMPUTED_VALUE"""),"Nigeria")</f>
        <v>Nigeria</v>
      </c>
      <c r="B73" s="2">
        <f ca="1">IFERROR(__xludf.DUMMYFUNCTION("""COMPUTED_VALUE"""),0)</f>
        <v>0</v>
      </c>
      <c r="C73" s="2">
        <f ca="1">IFERROR(__xludf.DUMMYFUNCTION("""COMPUTED_VALUE"""),0)</f>
        <v>0</v>
      </c>
      <c r="D73" s="2">
        <f ca="1">IFERROR(__xludf.DUMMYFUNCTION("""COMPUTED_VALUE"""),0)</f>
        <v>0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IFERROR(__xludf.DUMMYFUNCTION("""COMPUTED_VALUE"""),1)</f>
        <v>1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  <c r="AV73" s="2">
        <f ca="1">IFERROR(__xludf.DUMMYFUNCTION("""COMPUTED_VALUE"""),1)</f>
        <v>1</v>
      </c>
      <c r="AW73" s="2">
        <f ca="1">IFERROR(__xludf.DUMMYFUNCTION("""COMPUTED_VALUE"""),2)</f>
        <v>2</v>
      </c>
    </row>
    <row r="74" spans="1:49" ht="12.5" x14ac:dyDescent="0.25">
      <c r="A74" s="2" t="str">
        <f ca="1">IFERROR(__xludf.DUMMYFUNCTION("""COMPUTED_VALUE"""),"North Macedonia")</f>
        <v>North Macedonia</v>
      </c>
      <c r="B74" s="2">
        <f ca="1">IFERROR(__xludf.DUMMYFUNCTION("""COMPUTED_VALUE"""),0)</f>
        <v>0</v>
      </c>
      <c r="C74" s="2">
        <f ca="1">IFERROR(__xludf.DUMMYFUNCTION("""COMPUTED_VALUE"""),0)</f>
        <v>0</v>
      </c>
      <c r="D74" s="2">
        <f ca="1">IFERROR(__xludf.DUMMYFUNCTION("""COMPUTED_VALUE"""),0)</f>
        <v>0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IFERROR(__xludf.DUMMYFUNCTION("""COMPUTED_VALUE"""),1)</f>
        <v>1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IFERROR(__xludf.DUMMYFUNCTION("""COMPUTED_VALUE"""),3)</f>
        <v>3</v>
      </c>
      <c r="AU74" s="2">
        <f ca="1">IFERROR(__xludf.DUMMYFUNCTION("""COMPUTED_VALUE"""),3)</f>
        <v>3</v>
      </c>
      <c r="AV74" s="2">
        <f ca="1">IFERROR(__xludf.DUMMYFUNCTION("""COMPUTED_VALUE"""),3)</f>
        <v>3</v>
      </c>
      <c r="AW74" s="2">
        <f ca="1">IFERROR(__xludf.DUMMYFUNCTION("""COMPUTED_VALUE"""),3)</f>
        <v>3</v>
      </c>
    </row>
    <row r="75" spans="1:49" ht="12.5" x14ac:dyDescent="0.25">
      <c r="A75" s="2" t="str">
        <f ca="1">IFERROR(__xludf.DUMMYFUNCTION("""COMPUTED_VALUE"""),"Norway")</f>
        <v>Norway</v>
      </c>
      <c r="B75" s="2">
        <f ca="1">IFERROR(__xludf.DUMMYFUNCTION("""COMPUTED_VALUE"""),0)</f>
        <v>0</v>
      </c>
      <c r="C75" s="2">
        <f ca="1">IFERROR(__xludf.DUMMYFUNCTION("""COMPUTED_VALUE"""),0)</f>
        <v>0</v>
      </c>
      <c r="D75" s="2">
        <f ca="1">IFERROR(__xludf.DUMMYFUNCTION("""COMPUTED_VALUE"""),0)</f>
        <v>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IFERROR(__xludf.DUMMYFUNCTION("""COMPUTED_VALUE"""),1)</f>
        <v>1</v>
      </c>
      <c r="AL75" s="2">
        <f ca="1">IFERROR(__xludf.DUMMYFUNCTION("""COMPUTED_VALUE"""),1)</f>
        <v>1</v>
      </c>
      <c r="AM75" s="2">
        <f ca="1">IFERROR(__xludf.DUMMYFUNCTION("""COMPUTED_VALUE"""),6)</f>
        <v>6</v>
      </c>
      <c r="AN75" s="2">
        <f ca="1">IFERROR(__xludf.DUMMYFUNCTION("""COMPUTED_VALUE"""),15)</f>
        <v>15</v>
      </c>
      <c r="AO75" s="2">
        <f ca="1">IFERROR(__xludf.DUMMYFUNCTION("""COMPUTED_VALUE"""),19)</f>
        <v>19</v>
      </c>
      <c r="AP75" s="2">
        <f ca="1">IFERROR(__xludf.DUMMYFUNCTION("""COMPUTED_VALUE"""),25)</f>
        <v>25</v>
      </c>
      <c r="AQ75" s="2">
        <f ca="1">IFERROR(__xludf.DUMMYFUNCTION("""COMPUTED_VALUE"""),32)</f>
        <v>32</v>
      </c>
      <c r="AR75" s="2">
        <f ca="1">IFERROR(__xludf.DUMMYFUNCTION("""COMPUTED_VALUE"""),56)</f>
        <v>56</v>
      </c>
      <c r="AS75" s="2">
        <f ca="1">IFERROR(__xludf.DUMMYFUNCTION("""COMPUTED_VALUE"""),87)</f>
        <v>87</v>
      </c>
      <c r="AT75" s="2">
        <f ca="1">IFERROR(__xludf.DUMMYFUNCTION("""COMPUTED_VALUE"""),108)</f>
        <v>108</v>
      </c>
      <c r="AU75" s="2">
        <f ca="1">IFERROR(__xludf.DUMMYFUNCTION("""COMPUTED_VALUE"""),147)</f>
        <v>147</v>
      </c>
      <c r="AV75" s="2">
        <f ca="1">IFERROR(__xludf.DUMMYFUNCTION("""COMPUTED_VALUE"""),176)</f>
        <v>176</v>
      </c>
      <c r="AW75" s="2">
        <f ca="1">IFERROR(__xludf.DUMMYFUNCTION("""COMPUTED_VALUE"""),205)</f>
        <v>205</v>
      </c>
    </row>
    <row r="76" spans="1:49" ht="12.5" x14ac:dyDescent="0.25">
      <c r="A76" s="2" t="str">
        <f ca="1">IFERROR(__xludf.DUMMYFUNCTION("""COMPUTED_VALUE"""),"Oman")</f>
        <v>Oman</v>
      </c>
      <c r="B76" s="2">
        <f ca="1">IFERROR(__xludf.DUMMYFUNCTION("""COMPUTED_VALUE"""),0)</f>
        <v>0</v>
      </c>
      <c r="C76" s="2">
        <f ca="1">IFERROR(__xludf.DUMMYFUNCTION("""COMPUTED_VALUE"""),0)</f>
        <v>0</v>
      </c>
      <c r="D76" s="2">
        <f ca="1">IFERROR(__xludf.DUMMYFUNCTION("""COMPUTED_VALUE"""),0)</f>
        <v>0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IFERROR(__xludf.DUMMYFUNCTION("""COMPUTED_VALUE"""),2)</f>
        <v>2</v>
      </c>
      <c r="AJ76" s="2">
        <f ca="1">IFERROR(__xludf.DUMMYFUNCTION("""COMPUTED_VALUE"""),2)</f>
        <v>2</v>
      </c>
      <c r="AK76" s="2">
        <f ca="1">IFERROR(__xludf.DUMMYFUNCTION("""COMPUTED_VALUE"""),4)</f>
        <v>4</v>
      </c>
      <c r="AL76" s="2">
        <f ca="1">IFERROR(__xludf.DUMMYFUNCTION("""COMPUTED_VALUE"""),4)</f>
        <v>4</v>
      </c>
      <c r="AM76" s="2">
        <f ca="1">IFERROR(__xludf.DUMMYFUNCTION("""COMPUTED_VALUE"""),4)</f>
        <v>4</v>
      </c>
      <c r="AN76" s="2">
        <f ca="1">IFERROR(__xludf.DUMMYFUNCTION("""COMPUTED_VALUE"""),6)</f>
        <v>6</v>
      </c>
      <c r="AO76" s="2">
        <f ca="1">IFERROR(__xludf.DUMMYFUNCTION("""COMPUTED_VALUE"""),6)</f>
        <v>6</v>
      </c>
      <c r="AP76" s="2">
        <f ca="1">IFERROR(__xludf.DUMMYFUNCTION("""COMPUTED_VALUE"""),6)</f>
        <v>6</v>
      </c>
      <c r="AQ76" s="2">
        <f ca="1">IFERROR(__xludf.DUMMYFUNCTION("""COMPUTED_VALUE"""),12)</f>
        <v>12</v>
      </c>
      <c r="AR76" s="2">
        <f ca="1">IFERROR(__xludf.DUMMYFUNCTION("""COMPUTED_VALUE"""),15)</f>
        <v>15</v>
      </c>
      <c r="AS76" s="2">
        <f ca="1">IFERROR(__xludf.DUMMYFUNCTION("""COMPUTED_VALUE"""),16)</f>
        <v>16</v>
      </c>
      <c r="AT76" s="2">
        <f ca="1">IFERROR(__xludf.DUMMYFUNCTION("""COMPUTED_VALUE"""),16)</f>
        <v>16</v>
      </c>
      <c r="AU76" s="2">
        <f ca="1">IFERROR(__xludf.DUMMYFUNCTION("""COMPUTED_VALUE"""),16)</f>
        <v>16</v>
      </c>
      <c r="AV76" s="2">
        <f ca="1">IFERROR(__xludf.DUMMYFUNCTION("""COMPUTED_VALUE"""),16)</f>
        <v>16</v>
      </c>
      <c r="AW76" s="2">
        <f ca="1">IFERROR(__xludf.DUMMYFUNCTION("""COMPUTED_VALUE"""),16)</f>
        <v>16</v>
      </c>
    </row>
    <row r="77" spans="1:49" ht="12.5" x14ac:dyDescent="0.25">
      <c r="A77" s="2" t="s">
        <v>92</v>
      </c>
      <c r="B77" s="2">
        <f ca="1">IFERROR(__xludf.DUMMYFUNCTION("""COMPUTED_VALUE"""),0)</f>
        <v>0</v>
      </c>
      <c r="C77" s="2">
        <f ca="1">IFERROR(__xludf.DUMMYFUNCTION("""COMPUTED_VALUE"""),0)</f>
        <v>0</v>
      </c>
      <c r="D77" s="2">
        <f ca="1">IFERROR(__xludf.DUMMYFUNCTION("""COMPUTED_VALUE"""),0)</f>
        <v>0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IFERROR(__xludf.DUMMYFUNCTION("""COMPUTED_VALUE"""),61)</f>
        <v>61</v>
      </c>
      <c r="S77" s="2">
        <f ca="1">IFERROR(__xludf.DUMMYFUNCTION("""COMPUTED_VALUE"""),61)</f>
        <v>61</v>
      </c>
      <c r="T77" s="2">
        <f ca="1">IFERROR(__xludf.DUMMYFUNCTION("""COMPUTED_VALUE"""),64)</f>
        <v>64</v>
      </c>
      <c r="U77" s="2">
        <f ca="1">IFERROR(__xludf.DUMMYFUNCTION("""COMPUTED_VALUE"""),135)</f>
        <v>135</v>
      </c>
      <c r="V77" s="2">
        <f ca="1">IFERROR(__xludf.DUMMYFUNCTION("""COMPUTED_VALUE"""),135)</f>
        <v>135</v>
      </c>
      <c r="W77" s="2">
        <f ca="1">IFERROR(__xludf.DUMMYFUNCTION("""COMPUTED_VALUE"""),175)</f>
        <v>175</v>
      </c>
      <c r="X77" s="2">
        <f ca="1">IFERROR(__xludf.DUMMYFUNCTION("""COMPUTED_VALUE"""),175)</f>
        <v>175</v>
      </c>
      <c r="Y77" s="2">
        <f ca="1">IFERROR(__xludf.DUMMYFUNCTION("""COMPUTED_VALUE"""),218)</f>
        <v>218</v>
      </c>
      <c r="Z77" s="2">
        <f ca="1">IFERROR(__xludf.DUMMYFUNCTION("""COMPUTED_VALUE"""),285)</f>
        <v>285</v>
      </c>
      <c r="AA77" s="2">
        <f ca="1">IFERROR(__xludf.DUMMYFUNCTION("""COMPUTED_VALUE"""),355)</f>
        <v>355</v>
      </c>
      <c r="AB77" s="2">
        <f ca="1">IFERROR(__xludf.DUMMYFUNCTION("""COMPUTED_VALUE"""),454)</f>
        <v>454</v>
      </c>
      <c r="AC77" s="2">
        <f ca="1">IFERROR(__xludf.DUMMYFUNCTION("""COMPUTED_VALUE"""),542)</f>
        <v>542</v>
      </c>
      <c r="AD77" s="2">
        <f ca="1">IFERROR(__xludf.DUMMYFUNCTION("""COMPUTED_VALUE"""),621)</f>
        <v>621</v>
      </c>
      <c r="AE77" s="2">
        <f ca="1">IFERROR(__xludf.DUMMYFUNCTION("""COMPUTED_VALUE"""),634)</f>
        <v>634</v>
      </c>
      <c r="AF77" s="2">
        <f ca="1">IFERROR(__xludf.DUMMYFUNCTION("""COMPUTED_VALUE"""),634)</f>
        <v>634</v>
      </c>
      <c r="AG77" s="2">
        <f ca="1">IFERROR(__xludf.DUMMYFUNCTION("""COMPUTED_VALUE"""),634)</f>
        <v>634</v>
      </c>
      <c r="AH77" s="2">
        <f ca="1">IFERROR(__xludf.DUMMYFUNCTION("""COMPUTED_VALUE"""),691)</f>
        <v>691</v>
      </c>
      <c r="AI77" s="2">
        <f ca="1">IFERROR(__xludf.DUMMYFUNCTION("""COMPUTED_VALUE"""),691)</f>
        <v>691</v>
      </c>
      <c r="AJ77" s="2">
        <f ca="1">IFERROR(__xludf.DUMMYFUNCTION("""COMPUTED_VALUE"""),691)</f>
        <v>691</v>
      </c>
      <c r="AK77" s="2">
        <f ca="1">IFERROR(__xludf.DUMMYFUNCTION("""COMPUTED_VALUE"""),705)</f>
        <v>705</v>
      </c>
      <c r="AL77" s="2">
        <f ca="1">IFERROR(__xludf.DUMMYFUNCTION("""COMPUTED_VALUE"""),705)</f>
        <v>705</v>
      </c>
      <c r="AM77" s="2">
        <f ca="1">IFERROR(__xludf.DUMMYFUNCTION("""COMPUTED_VALUE"""),705)</f>
        <v>705</v>
      </c>
      <c r="AN77" s="2">
        <f ca="1">IFERROR(__xludf.DUMMYFUNCTION("""COMPUTED_VALUE"""),705)</f>
        <v>705</v>
      </c>
      <c r="AO77" s="2">
        <f ca="1">IFERROR(__xludf.DUMMYFUNCTION("""COMPUTED_VALUE"""),705)</f>
        <v>705</v>
      </c>
      <c r="AP77" s="2">
        <f ca="1">IFERROR(__xludf.DUMMYFUNCTION("""COMPUTED_VALUE"""),705)</f>
        <v>705</v>
      </c>
      <c r="AQ77" s="2">
        <f ca="1">IFERROR(__xludf.DUMMYFUNCTION("""COMPUTED_VALUE"""),706)</f>
        <v>706</v>
      </c>
      <c r="AR77" s="2">
        <f ca="1">IFERROR(__xludf.DUMMYFUNCTION("""COMPUTED_VALUE"""),706)</f>
        <v>706</v>
      </c>
      <c r="AS77" s="2">
        <f ca="1">IFERROR(__xludf.DUMMYFUNCTION("""COMPUTED_VALUE"""),706)</f>
        <v>706</v>
      </c>
      <c r="AT77" s="2">
        <f ca="1">IFERROR(__xludf.DUMMYFUNCTION("""COMPUTED_VALUE"""),696)</f>
        <v>696</v>
      </c>
      <c r="AU77" s="2">
        <f ca="1">IFERROR(__xludf.DUMMYFUNCTION("""COMPUTED_VALUE"""),696)</f>
        <v>696</v>
      </c>
      <c r="AV77" s="2">
        <f ca="1">IFERROR(__xludf.DUMMYFUNCTION("""COMPUTED_VALUE"""),696)</f>
        <v>696</v>
      </c>
      <c r="AW77" s="2">
        <f ca="1">IFERROR(__xludf.DUMMYFUNCTION("""COMPUTED_VALUE"""),696)</f>
        <v>696</v>
      </c>
    </row>
    <row r="78" spans="1:49" ht="12.5" x14ac:dyDescent="0.25">
      <c r="A78" s="2" t="str">
        <f ca="1">IFERROR(__xludf.DUMMYFUNCTION("""COMPUTED_VALUE"""),"Pakistan")</f>
        <v>Pakistan</v>
      </c>
      <c r="B78" s="2">
        <f ca="1">IFERROR(__xludf.DUMMYFUNCTION("""COMPUTED_VALUE"""),0)</f>
        <v>0</v>
      </c>
      <c r="C78" s="2">
        <f ca="1">IFERROR(__xludf.DUMMYFUNCTION("""COMPUTED_VALUE"""),0)</f>
        <v>0</v>
      </c>
      <c r="D78" s="2">
        <f ca="1">IFERROR(__xludf.DUMMYFUNCTION("""COMPUTED_VALUE"""),0)</f>
        <v>0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IFERROR(__xludf.DUMMYFUNCTION("""COMPUTED_VALUE"""),2)</f>
        <v>2</v>
      </c>
      <c r="AL78" s="2">
        <f ca="1">IFERROR(__xludf.DUMMYFUNCTION("""COMPUTED_VALUE"""),2)</f>
        <v>2</v>
      </c>
      <c r="AM78" s="2">
        <f ca="1">IFERROR(__xludf.DUMMYFUNCTION("""COMPUTED_VALUE"""),2)</f>
        <v>2</v>
      </c>
      <c r="AN78" s="2">
        <f ca="1">IFERROR(__xludf.DUMMYFUNCTION("""COMPUTED_VALUE"""),4)</f>
        <v>4</v>
      </c>
      <c r="AO78" s="2">
        <f ca="1">IFERROR(__xludf.DUMMYFUNCTION("""COMPUTED_VALUE"""),4)</f>
        <v>4</v>
      </c>
      <c r="AP78" s="2">
        <f ca="1">IFERROR(__xludf.DUMMYFUNCTION("""COMPUTED_VALUE"""),4)</f>
        <v>4</v>
      </c>
      <c r="AQ78" s="2">
        <f ca="1">IFERROR(__xludf.DUMMYFUNCTION("""COMPUTED_VALUE"""),5)</f>
        <v>5</v>
      </c>
      <c r="AR78" s="2">
        <f ca="1">IFERROR(__xludf.DUMMYFUNCTION("""COMPUTED_VALUE"""),5)</f>
        <v>5</v>
      </c>
      <c r="AS78" s="2">
        <f ca="1">IFERROR(__xludf.DUMMYFUNCTION("""COMPUTED_VALUE"""),5)</f>
        <v>5</v>
      </c>
      <c r="AT78" s="2">
        <f ca="1">IFERROR(__xludf.DUMMYFUNCTION("""COMPUTED_VALUE"""),6)</f>
        <v>6</v>
      </c>
      <c r="AU78" s="2">
        <f ca="1">IFERROR(__xludf.DUMMYFUNCTION("""COMPUTED_VALUE"""),6)</f>
        <v>6</v>
      </c>
      <c r="AV78" s="2">
        <f ca="1">IFERROR(__xludf.DUMMYFUNCTION("""COMPUTED_VALUE"""),6)</f>
        <v>6</v>
      </c>
      <c r="AW78" s="2">
        <f ca="1">IFERROR(__xludf.DUMMYFUNCTION("""COMPUTED_VALUE"""),6)</f>
        <v>6</v>
      </c>
    </row>
    <row r="79" spans="1:49" ht="12.5" x14ac:dyDescent="0.25">
      <c r="A79" s="2" t="str">
        <f ca="1">IFERROR(__xludf.DUMMYFUNCTION("""COMPUTED_VALUE"""),"Palestine")</f>
        <v>Palestine</v>
      </c>
      <c r="B79" s="2">
        <f ca="1">IFERROR(__xludf.DUMMYFUNCTION("""COMPUTED_VALUE"""),0)</f>
        <v>0</v>
      </c>
      <c r="C79" s="2">
        <f ca="1">IFERROR(__xludf.DUMMYFUNCTION("""COMPUTED_VALUE"""),0)</f>
        <v>0</v>
      </c>
      <c r="D79" s="2">
        <f ca="1">IFERROR(__xludf.DUMMYFUNCTION("""COMPUTED_VALUE"""),0)</f>
        <v>0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IFERROR(__xludf.DUMMYFUNCTION("""COMPUTED_VALUE"""),4)</f>
        <v>4</v>
      </c>
      <c r="AT79" s="2">
        <f ca="1">IFERROR(__xludf.DUMMYFUNCTION("""COMPUTED_VALUE"""),16)</f>
        <v>16</v>
      </c>
      <c r="AU79" s="2">
        <f ca="1">IFERROR(__xludf.DUMMYFUNCTION("""COMPUTED_VALUE"""),22)</f>
        <v>22</v>
      </c>
      <c r="AV79" s="2">
        <f ca="1">IFERROR(__xludf.DUMMYFUNCTION("""COMPUTED_VALUE"""),22)</f>
        <v>22</v>
      </c>
      <c r="AW79" s="2">
        <f ca="1">IFERROR(__xludf.DUMMYFUNCTION("""COMPUTED_VALUE"""),22)</f>
        <v>22</v>
      </c>
    </row>
    <row r="80" spans="1:49" ht="12.5" x14ac:dyDescent="0.25">
      <c r="A80" s="2" t="str">
        <f ca="1">IFERROR(__xludf.DUMMYFUNCTION("""COMPUTED_VALUE"""),"Paraguay")</f>
        <v>Paraguay</v>
      </c>
      <c r="B80" s="2">
        <f ca="1">IFERROR(__xludf.DUMMYFUNCTION("""COMPUTED_VALUE"""),0)</f>
        <v>0</v>
      </c>
      <c r="C80" s="2">
        <f ca="1">IFERROR(__xludf.DUMMYFUNCTION("""COMPUTED_VALUE"""),0)</f>
        <v>0</v>
      </c>
      <c r="D80" s="2">
        <f ca="1">IFERROR(__xludf.DUMMYFUNCTION("""COMPUTED_VALUE"""),0)</f>
        <v>0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IFERROR(__xludf.DUMMYFUNCTION("""COMPUTED_VALUE"""),1)</f>
        <v>1</v>
      </c>
      <c r="AW80" s="2">
        <f ca="1">IFERROR(__xludf.DUMMYFUNCTION("""COMPUTED_VALUE"""),1)</f>
        <v>1</v>
      </c>
    </row>
    <row r="81" spans="1:49" ht="12.5" x14ac:dyDescent="0.25">
      <c r="A81" s="2" t="str">
        <f ca="1">IFERROR(__xludf.DUMMYFUNCTION("""COMPUTED_VALUE"""),"Peru")</f>
        <v>Peru</v>
      </c>
      <c r="B81" s="2">
        <f ca="1">IFERROR(__xludf.DUMMYFUNCTION("""COMPUTED_VALUE"""),0)</f>
        <v>0</v>
      </c>
      <c r="C81" s="2">
        <f ca="1">IFERROR(__xludf.DUMMYFUNCTION("""COMPUTED_VALUE"""),0)</f>
        <v>0</v>
      </c>
      <c r="D81" s="2">
        <f ca="1">IFERROR(__xludf.DUMMYFUNCTION("""COMPUTED_VALUE"""),0)</f>
        <v>0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IFERROR(__xludf.DUMMYFUNCTION("""COMPUTED_VALUE"""),1)</f>
        <v>1</v>
      </c>
      <c r="AU81" s="2">
        <f ca="1">IFERROR(__xludf.DUMMYFUNCTION("""COMPUTED_VALUE"""),1)</f>
        <v>1</v>
      </c>
      <c r="AV81" s="2">
        <f ca="1">IFERROR(__xludf.DUMMYFUNCTION("""COMPUTED_VALUE"""),6)</f>
        <v>6</v>
      </c>
      <c r="AW81" s="2">
        <f ca="1">IFERROR(__xludf.DUMMYFUNCTION("""COMPUTED_VALUE"""),7)</f>
        <v>7</v>
      </c>
    </row>
    <row r="82" spans="1:49" ht="12.5" x14ac:dyDescent="0.25">
      <c r="A82" s="2" t="str">
        <f ca="1">IFERROR(__xludf.DUMMYFUNCTION("""COMPUTED_VALUE"""),"Philippines")</f>
        <v>Philippines</v>
      </c>
      <c r="B82" s="2">
        <f ca="1">IFERROR(__xludf.DUMMYFUNCTION("""COMPUTED_VALUE"""),0)</f>
        <v>0</v>
      </c>
      <c r="C82" s="2">
        <f ca="1">IFERROR(__xludf.DUMMYFUNCTION("""COMPUTED_VALUE"""),0)</f>
        <v>0</v>
      </c>
      <c r="D82" s="2">
        <f ca="1">IFERROR(__xludf.DUMMYFUNCTION("""COMPUTED_VALUE"""),0)</f>
        <v>0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IFERROR(__xludf.DUMMYFUNCTION("""COMPUTED_VALUE"""),1)</f>
        <v>1</v>
      </c>
      <c r="K82" s="2">
        <f ca="1">IFERROR(__xludf.DUMMYFUNCTION("""COMPUTED_VALUE"""),1)</f>
        <v>1</v>
      </c>
      <c r="L82" s="2">
        <f ca="1">IFERROR(__xludf.DUMMYFUNCTION("""COMPUTED_VALUE"""),1)</f>
        <v>1</v>
      </c>
      <c r="M82" s="2">
        <f ca="1">IFERROR(__xludf.DUMMYFUNCTION("""COMPUTED_VALUE"""),2)</f>
        <v>2</v>
      </c>
      <c r="N82" s="2">
        <f ca="1">IFERROR(__xludf.DUMMYFUNCTION("""COMPUTED_VALUE"""),2)</f>
        <v>2</v>
      </c>
      <c r="O82" s="2">
        <f ca="1">IFERROR(__xludf.DUMMYFUNCTION("""COMPUTED_VALUE"""),2)</f>
        <v>2</v>
      </c>
      <c r="P82" s="2">
        <f ca="1">IFERROR(__xludf.DUMMYFUNCTION("""COMPUTED_VALUE"""),2)</f>
        <v>2</v>
      </c>
      <c r="Q82" s="2">
        <f ca="1">IFERROR(__xludf.DUMMYFUNCTION("""COMPUTED_VALUE"""),2)</f>
        <v>2</v>
      </c>
      <c r="R82" s="2">
        <f ca="1">IFERROR(__xludf.DUMMYFUNCTION("""COMPUTED_VALUE"""),3)</f>
        <v>3</v>
      </c>
      <c r="S82" s="2">
        <f ca="1">IFERROR(__xludf.DUMMYFUNCTION("""COMPUTED_VALUE"""),3)</f>
        <v>3</v>
      </c>
      <c r="T82" s="2">
        <f ca="1">IFERROR(__xludf.DUMMYFUNCTION("""COMPUTED_VALUE"""),3)</f>
        <v>3</v>
      </c>
      <c r="U82" s="2">
        <f ca="1">IFERROR(__xludf.DUMMYFUNCTION("""COMPUTED_VALUE"""),3)</f>
        <v>3</v>
      </c>
      <c r="V82" s="2">
        <f ca="1">IFERROR(__xludf.DUMMYFUNCTION("""COMPUTED_VALUE"""),3)</f>
        <v>3</v>
      </c>
      <c r="W82" s="2">
        <f ca="1">IFERROR(__xludf.DUMMYFUNCTION("""COMPUTED_VALUE"""),3)</f>
        <v>3</v>
      </c>
      <c r="X82" s="2">
        <f ca="1">IFERROR(__xludf.DUMMYFUNCTION("""COMPUTED_VALUE"""),3)</f>
        <v>3</v>
      </c>
      <c r="Y82" s="2">
        <f ca="1">IFERROR(__xludf.DUMMYFUNCTION("""COMPUTED_VALUE"""),3)</f>
        <v>3</v>
      </c>
      <c r="Z82" s="2">
        <f ca="1">IFERROR(__xludf.DUMMYFUNCTION("""COMPUTED_VALUE"""),3)</f>
        <v>3</v>
      </c>
      <c r="AA82" s="2">
        <f ca="1">IFERROR(__xludf.DUMMYFUNCTION("""COMPUTED_VALUE"""),3)</f>
        <v>3</v>
      </c>
      <c r="AB82" s="2">
        <f ca="1">IFERROR(__xludf.DUMMYFUNCTION("""COMPUTED_VALUE"""),3)</f>
        <v>3</v>
      </c>
      <c r="AC82" s="2">
        <f ca="1">IFERROR(__xludf.DUMMYFUNCTION("""COMPUTED_VALUE"""),3)</f>
        <v>3</v>
      </c>
      <c r="AD82" s="2">
        <f ca="1">IFERROR(__xludf.DUMMYFUNCTION("""COMPUTED_VALUE"""),3)</f>
        <v>3</v>
      </c>
      <c r="AE82" s="2">
        <f ca="1">IFERROR(__xludf.DUMMYFUNCTION("""COMPUTED_VALUE"""),3)</f>
        <v>3</v>
      </c>
      <c r="AF82" s="2">
        <f ca="1">IFERROR(__xludf.DUMMYFUNCTION("""COMPUTED_VALUE"""),3)</f>
        <v>3</v>
      </c>
      <c r="AG82" s="2">
        <f ca="1">IFERROR(__xludf.DUMMYFUNCTION("""COMPUTED_VALUE"""),3)</f>
        <v>3</v>
      </c>
      <c r="AH82" s="2">
        <f ca="1">IFERROR(__xludf.DUMMYFUNCTION("""COMPUTED_VALUE"""),3)</f>
        <v>3</v>
      </c>
      <c r="AI82" s="2">
        <f ca="1">IFERROR(__xludf.DUMMYFUNCTION("""COMPUTED_VALUE"""),3)</f>
        <v>3</v>
      </c>
      <c r="AJ82" s="2">
        <f ca="1">IFERROR(__xludf.DUMMYFUNCTION("""COMPUTED_VALUE"""),3)</f>
        <v>3</v>
      </c>
      <c r="AK82" s="2">
        <f ca="1">IFERROR(__xludf.DUMMYFUNCTION("""COMPUTED_VALUE"""),3)</f>
        <v>3</v>
      </c>
      <c r="AL82" s="2">
        <f ca="1">IFERROR(__xludf.DUMMYFUNCTION("""COMPUTED_VALUE"""),3)</f>
        <v>3</v>
      </c>
      <c r="AM82" s="2">
        <f ca="1">IFERROR(__xludf.DUMMYFUNCTION("""COMPUTED_VALUE"""),3)</f>
        <v>3</v>
      </c>
      <c r="AN82" s="2">
        <f ca="1">IFERROR(__xludf.DUMMYFUNCTION("""COMPUTED_VALUE"""),3)</f>
        <v>3</v>
      </c>
      <c r="AO82" s="2">
        <f ca="1">IFERROR(__xludf.DUMMYFUNCTION("""COMPUTED_VALUE"""),3)</f>
        <v>3</v>
      </c>
      <c r="AP82" s="2">
        <f ca="1">IFERROR(__xludf.DUMMYFUNCTION("""COMPUTED_VALUE"""),3)</f>
        <v>3</v>
      </c>
      <c r="AQ82" s="2">
        <f ca="1">IFERROR(__xludf.DUMMYFUNCTION("""COMPUTED_VALUE"""),3)</f>
        <v>3</v>
      </c>
      <c r="AR82" s="2">
        <f ca="1">IFERROR(__xludf.DUMMYFUNCTION("""COMPUTED_VALUE"""),3)</f>
        <v>3</v>
      </c>
      <c r="AS82" s="2">
        <f ca="1">IFERROR(__xludf.DUMMYFUNCTION("""COMPUTED_VALUE"""),3)</f>
        <v>3</v>
      </c>
      <c r="AT82" s="2">
        <f ca="1">IFERROR(__xludf.DUMMYFUNCTION("""COMPUTED_VALUE"""),5)</f>
        <v>5</v>
      </c>
      <c r="AU82" s="2">
        <f ca="1">IFERROR(__xludf.DUMMYFUNCTION("""COMPUTED_VALUE"""),6)</f>
        <v>6</v>
      </c>
      <c r="AV82" s="2">
        <f ca="1">IFERROR(__xludf.DUMMYFUNCTION("""COMPUTED_VALUE"""),10)</f>
        <v>10</v>
      </c>
      <c r="AW82" s="2">
        <f ca="1">IFERROR(__xludf.DUMMYFUNCTION("""COMPUTED_VALUE"""),20)</f>
        <v>20</v>
      </c>
    </row>
    <row r="83" spans="1:49" ht="12.5" x14ac:dyDescent="0.25">
      <c r="A83" s="2" t="str">
        <f ca="1">IFERROR(__xludf.DUMMYFUNCTION("""COMPUTED_VALUE"""),"Poland")</f>
        <v>Poland</v>
      </c>
      <c r="B83" s="2">
        <f ca="1">IFERROR(__xludf.DUMMYFUNCTION("""COMPUTED_VALUE"""),0)</f>
        <v>0</v>
      </c>
      <c r="C83" s="2">
        <f ca="1">IFERROR(__xludf.DUMMYFUNCTION("""COMPUTED_VALUE"""),0)</f>
        <v>0</v>
      </c>
      <c r="D83" s="2">
        <f ca="1">IFERROR(__xludf.DUMMYFUNCTION("""COMPUTED_VALUE"""),0)</f>
        <v>0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IFERROR(__xludf.DUMMYFUNCTION("""COMPUTED_VALUE"""),1)</f>
        <v>1</v>
      </c>
      <c r="AS83" s="2">
        <f ca="1">IFERROR(__xludf.DUMMYFUNCTION("""COMPUTED_VALUE"""),1)</f>
        <v>1</v>
      </c>
      <c r="AT83" s="2">
        <f ca="1">IFERROR(__xludf.DUMMYFUNCTION("""COMPUTED_VALUE"""),5)</f>
        <v>5</v>
      </c>
      <c r="AU83" s="2">
        <f ca="1">IFERROR(__xludf.DUMMYFUNCTION("""COMPUTED_VALUE"""),5)</f>
        <v>5</v>
      </c>
      <c r="AV83" s="2">
        <f ca="1">IFERROR(__xludf.DUMMYFUNCTION("""COMPUTED_VALUE"""),11)</f>
        <v>11</v>
      </c>
      <c r="AW83" s="2">
        <f ca="1">IFERROR(__xludf.DUMMYFUNCTION("""COMPUTED_VALUE"""),16)</f>
        <v>16</v>
      </c>
    </row>
    <row r="84" spans="1:49" ht="12.5" x14ac:dyDescent="0.25">
      <c r="A84" s="2" t="str">
        <f ca="1">IFERROR(__xludf.DUMMYFUNCTION("""COMPUTED_VALUE"""),"Portugal")</f>
        <v>Portugal</v>
      </c>
      <c r="B84" s="2">
        <f ca="1">IFERROR(__xludf.DUMMYFUNCTION("""COMPUTED_VALUE"""),0)</f>
        <v>0</v>
      </c>
      <c r="C84" s="2">
        <f ca="1">IFERROR(__xludf.DUMMYFUNCTION("""COMPUTED_VALUE"""),0)</f>
        <v>0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IFERROR(__xludf.DUMMYFUNCTION("""COMPUTED_VALUE"""),2)</f>
        <v>2</v>
      </c>
      <c r="AQ84" s="2">
        <f ca="1">IFERROR(__xludf.DUMMYFUNCTION("""COMPUTED_VALUE"""),2)</f>
        <v>2</v>
      </c>
      <c r="AR84" s="2">
        <f ca="1">IFERROR(__xludf.DUMMYFUNCTION("""COMPUTED_VALUE"""),5)</f>
        <v>5</v>
      </c>
      <c r="AS84" s="2">
        <f ca="1">IFERROR(__xludf.DUMMYFUNCTION("""COMPUTED_VALUE"""),8)</f>
        <v>8</v>
      </c>
      <c r="AT84" s="2">
        <f ca="1">IFERROR(__xludf.DUMMYFUNCTION("""COMPUTED_VALUE"""),13)</f>
        <v>13</v>
      </c>
      <c r="AU84" s="2">
        <f ca="1">IFERROR(__xludf.DUMMYFUNCTION("""COMPUTED_VALUE"""),20)</f>
        <v>20</v>
      </c>
      <c r="AV84" s="2">
        <f ca="1">IFERROR(__xludf.DUMMYFUNCTION("""COMPUTED_VALUE"""),30)</f>
        <v>30</v>
      </c>
      <c r="AW84" s="2">
        <f ca="1">IFERROR(__xludf.DUMMYFUNCTION("""COMPUTED_VALUE"""),30)</f>
        <v>30</v>
      </c>
    </row>
    <row r="85" spans="1:49" ht="12.5" x14ac:dyDescent="0.25">
      <c r="A85" s="2" t="str">
        <f ca="1">IFERROR(__xludf.DUMMYFUNCTION("""COMPUTED_VALUE"""),"Qatar")</f>
        <v>Qatar</v>
      </c>
      <c r="B85" s="2">
        <f ca="1">IFERROR(__xludf.DUMMYFUNCTION("""COMPUTED_VALUE"""),0)</f>
        <v>0</v>
      </c>
      <c r="C85" s="2">
        <f ca="1">IFERROR(__xludf.DUMMYFUNCTION("""COMPUTED_VALUE"""),0)</f>
        <v>0</v>
      </c>
      <c r="D85" s="2">
        <f ca="1">IFERROR(__xludf.DUMMYFUNCTION("""COMPUTED_VALUE"""),0)</f>
        <v>0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IFERROR(__xludf.DUMMYFUNCTION("""COMPUTED_VALUE"""),1)</f>
        <v>1</v>
      </c>
      <c r="AO85" s="2">
        <f ca="1">IFERROR(__xludf.DUMMYFUNCTION("""COMPUTED_VALUE"""),3)</f>
        <v>3</v>
      </c>
      <c r="AP85" s="2">
        <f ca="1">IFERROR(__xludf.DUMMYFUNCTION("""COMPUTED_VALUE"""),3)</f>
        <v>3</v>
      </c>
      <c r="AQ85" s="2">
        <f ca="1">IFERROR(__xludf.DUMMYFUNCTION("""COMPUTED_VALUE"""),7)</f>
        <v>7</v>
      </c>
      <c r="AR85" s="2">
        <f ca="1">IFERROR(__xludf.DUMMYFUNCTION("""COMPUTED_VALUE"""),8)</f>
        <v>8</v>
      </c>
      <c r="AS85" s="2">
        <f ca="1">IFERROR(__xludf.DUMMYFUNCTION("""COMPUTED_VALUE"""),8)</f>
        <v>8</v>
      </c>
      <c r="AT85" s="2">
        <f ca="1">IFERROR(__xludf.DUMMYFUNCTION("""COMPUTED_VALUE"""),8)</f>
        <v>8</v>
      </c>
      <c r="AU85" s="2">
        <f ca="1">IFERROR(__xludf.DUMMYFUNCTION("""COMPUTED_VALUE"""),8)</f>
        <v>8</v>
      </c>
      <c r="AV85" s="2">
        <f ca="1">IFERROR(__xludf.DUMMYFUNCTION("""COMPUTED_VALUE"""),15)</f>
        <v>15</v>
      </c>
      <c r="AW85" s="2">
        <f ca="1">IFERROR(__xludf.DUMMYFUNCTION("""COMPUTED_VALUE"""),18)</f>
        <v>18</v>
      </c>
    </row>
    <row r="86" spans="1:49" ht="12.5" x14ac:dyDescent="0.25">
      <c r="A86" s="2" t="str">
        <f ca="1">IFERROR(__xludf.DUMMYFUNCTION("""COMPUTED_VALUE"""),"Romania")</f>
        <v>Romania</v>
      </c>
      <c r="B86" s="2">
        <f ca="1">IFERROR(__xludf.DUMMYFUNCTION("""COMPUTED_VALUE"""),0)</f>
        <v>0</v>
      </c>
      <c r="C86" s="2">
        <f ca="1">IFERROR(__xludf.DUMMYFUNCTION("""COMPUTED_VALUE"""),0)</f>
        <v>0</v>
      </c>
      <c r="D86" s="2">
        <f ca="1">IFERROR(__xludf.DUMMYFUNCTION("""COMPUTED_VALUE"""),0)</f>
        <v>0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IFERROR(__xludf.DUMMYFUNCTION("""COMPUTED_VALUE"""),1)</f>
        <v>1</v>
      </c>
      <c r="AL86" s="2">
        <f ca="1">IFERROR(__xludf.DUMMYFUNCTION("""COMPUTED_VALUE"""),1)</f>
        <v>1</v>
      </c>
      <c r="AM86" s="2">
        <f ca="1">IFERROR(__xludf.DUMMYFUNCTION("""COMPUTED_VALUE"""),3)</f>
        <v>3</v>
      </c>
      <c r="AN86" s="2">
        <f ca="1">IFERROR(__xludf.DUMMYFUNCTION("""COMPUTED_VALUE"""),3)</f>
        <v>3</v>
      </c>
      <c r="AO86" s="2">
        <f ca="1">IFERROR(__xludf.DUMMYFUNCTION("""COMPUTED_VALUE"""),3)</f>
        <v>3</v>
      </c>
      <c r="AP86" s="2">
        <f ca="1">IFERROR(__xludf.DUMMYFUNCTION("""COMPUTED_VALUE"""),3)</f>
        <v>3</v>
      </c>
      <c r="AQ86" s="2">
        <f ca="1">IFERROR(__xludf.DUMMYFUNCTION("""COMPUTED_VALUE"""),3)</f>
        <v>3</v>
      </c>
      <c r="AR86" s="2">
        <f ca="1">IFERROR(__xludf.DUMMYFUNCTION("""COMPUTED_VALUE"""),4)</f>
        <v>4</v>
      </c>
      <c r="AS86" s="2">
        <f ca="1">IFERROR(__xludf.DUMMYFUNCTION("""COMPUTED_VALUE"""),6)</f>
        <v>6</v>
      </c>
      <c r="AT86" s="2">
        <f ca="1">IFERROR(__xludf.DUMMYFUNCTION("""COMPUTED_VALUE"""),9)</f>
        <v>9</v>
      </c>
      <c r="AU86" s="2">
        <f ca="1">IFERROR(__xludf.DUMMYFUNCTION("""COMPUTED_VALUE"""),9)</f>
        <v>9</v>
      </c>
      <c r="AV86" s="2">
        <f ca="1">IFERROR(__xludf.DUMMYFUNCTION("""COMPUTED_VALUE"""),15)</f>
        <v>15</v>
      </c>
      <c r="AW86" s="2">
        <f ca="1">IFERROR(__xludf.DUMMYFUNCTION("""COMPUTED_VALUE"""),15)</f>
        <v>15</v>
      </c>
    </row>
    <row r="87" spans="1:49" ht="12.5" x14ac:dyDescent="0.25">
      <c r="A87" s="2" t="str">
        <f ca="1">IFERROR(__xludf.DUMMYFUNCTION("""COMPUTED_VALUE"""),"Russia")</f>
        <v>Russia</v>
      </c>
      <c r="B87" s="2">
        <f ca="1">IFERROR(__xludf.DUMMYFUNCTION("""COMPUTED_VALUE"""),0)</f>
        <v>0</v>
      </c>
      <c r="C87" s="2">
        <f ca="1">IFERROR(__xludf.DUMMYFUNCTION("""COMPUTED_VALUE"""),0)</f>
        <v>0</v>
      </c>
      <c r="D87" s="2">
        <f ca="1">IFERROR(__xludf.DUMMYFUNCTION("""COMPUTED_VALUE"""),0)</f>
        <v>0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IFERROR(__xludf.DUMMYFUNCTION("""COMPUTED_VALUE"""),2)</f>
        <v>2</v>
      </c>
      <c r="L87" s="2">
        <f ca="1">IFERROR(__xludf.DUMMYFUNCTION("""COMPUTED_VALUE"""),2)</f>
        <v>2</v>
      </c>
      <c r="M87" s="2">
        <f ca="1">IFERROR(__xludf.DUMMYFUNCTION("""COMPUTED_VALUE"""),2)</f>
        <v>2</v>
      </c>
      <c r="N87" s="2">
        <f ca="1">IFERROR(__xludf.DUMMYFUNCTION("""COMPUTED_VALUE"""),2)</f>
        <v>2</v>
      </c>
      <c r="O87" s="2">
        <f ca="1">IFERROR(__xludf.DUMMYFUNCTION("""COMPUTED_VALUE"""),2)</f>
        <v>2</v>
      </c>
      <c r="P87" s="2">
        <f ca="1">IFERROR(__xludf.DUMMYFUNCTION("""COMPUTED_VALUE"""),2)</f>
        <v>2</v>
      </c>
      <c r="Q87" s="2">
        <f ca="1">IFERROR(__xludf.DUMMYFUNCTION("""COMPUTED_VALUE"""),2)</f>
        <v>2</v>
      </c>
      <c r="R87" s="2">
        <f ca="1">IFERROR(__xludf.DUMMYFUNCTION("""COMPUTED_VALUE"""),2)</f>
        <v>2</v>
      </c>
      <c r="S87" s="2">
        <f ca="1">IFERROR(__xludf.DUMMYFUNCTION("""COMPUTED_VALUE"""),2)</f>
        <v>2</v>
      </c>
      <c r="T87" s="2">
        <f ca="1">IFERROR(__xludf.DUMMYFUNCTION("""COMPUTED_VALUE"""),2)</f>
        <v>2</v>
      </c>
      <c r="U87" s="2">
        <f ca="1">IFERROR(__xludf.DUMMYFUNCTION("""COMPUTED_VALUE"""),2)</f>
        <v>2</v>
      </c>
      <c r="V87" s="2">
        <f ca="1">IFERROR(__xludf.DUMMYFUNCTION("""COMPUTED_VALUE"""),2)</f>
        <v>2</v>
      </c>
      <c r="W87" s="2">
        <f ca="1">IFERROR(__xludf.DUMMYFUNCTION("""COMPUTED_VALUE"""),2)</f>
        <v>2</v>
      </c>
      <c r="X87" s="2">
        <f ca="1">IFERROR(__xludf.DUMMYFUNCTION("""COMPUTED_VALUE"""),2)</f>
        <v>2</v>
      </c>
      <c r="Y87" s="2">
        <f ca="1">IFERROR(__xludf.DUMMYFUNCTION("""COMPUTED_VALUE"""),2)</f>
        <v>2</v>
      </c>
      <c r="Z87" s="2">
        <f ca="1">IFERROR(__xludf.DUMMYFUNCTION("""COMPUTED_VALUE"""),2)</f>
        <v>2</v>
      </c>
      <c r="AA87" s="2">
        <f ca="1">IFERROR(__xludf.DUMMYFUNCTION("""COMPUTED_VALUE"""),2)</f>
        <v>2</v>
      </c>
      <c r="AB87" s="2">
        <f ca="1">IFERROR(__xludf.DUMMYFUNCTION("""COMPUTED_VALUE"""),2)</f>
        <v>2</v>
      </c>
      <c r="AC87" s="2">
        <f ca="1">IFERROR(__xludf.DUMMYFUNCTION("""COMPUTED_VALUE"""),2)</f>
        <v>2</v>
      </c>
      <c r="AD87" s="2">
        <f ca="1">IFERROR(__xludf.DUMMYFUNCTION("""COMPUTED_VALUE"""),2)</f>
        <v>2</v>
      </c>
      <c r="AE87" s="2">
        <f ca="1">IFERROR(__xludf.DUMMYFUNCTION("""COMPUTED_VALUE"""),2)</f>
        <v>2</v>
      </c>
      <c r="AF87" s="2">
        <f ca="1">IFERROR(__xludf.DUMMYFUNCTION("""COMPUTED_VALUE"""),2)</f>
        <v>2</v>
      </c>
      <c r="AG87" s="2">
        <f ca="1">IFERROR(__xludf.DUMMYFUNCTION("""COMPUTED_VALUE"""),2)</f>
        <v>2</v>
      </c>
      <c r="AH87" s="2">
        <f ca="1">IFERROR(__xludf.DUMMYFUNCTION("""COMPUTED_VALUE"""),2)</f>
        <v>2</v>
      </c>
      <c r="AI87" s="2">
        <f ca="1">IFERROR(__xludf.DUMMYFUNCTION("""COMPUTED_VALUE"""),2)</f>
        <v>2</v>
      </c>
      <c r="AJ87" s="2">
        <f ca="1">IFERROR(__xludf.DUMMYFUNCTION("""COMPUTED_VALUE"""),2)</f>
        <v>2</v>
      </c>
      <c r="AK87" s="2">
        <f ca="1">IFERROR(__xludf.DUMMYFUNCTION("""COMPUTED_VALUE"""),2)</f>
        <v>2</v>
      </c>
      <c r="AL87" s="2">
        <f ca="1">IFERROR(__xludf.DUMMYFUNCTION("""COMPUTED_VALUE"""),2)</f>
        <v>2</v>
      </c>
      <c r="AM87" s="2">
        <f ca="1">IFERROR(__xludf.DUMMYFUNCTION("""COMPUTED_VALUE"""),2)</f>
        <v>2</v>
      </c>
      <c r="AN87" s="2">
        <f ca="1">IFERROR(__xludf.DUMMYFUNCTION("""COMPUTED_VALUE"""),2)</f>
        <v>2</v>
      </c>
      <c r="AO87" s="2">
        <f ca="1">IFERROR(__xludf.DUMMYFUNCTION("""COMPUTED_VALUE"""),2)</f>
        <v>2</v>
      </c>
      <c r="AP87" s="2">
        <f ca="1">IFERROR(__xludf.DUMMYFUNCTION("""COMPUTED_VALUE"""),3)</f>
        <v>3</v>
      </c>
      <c r="AQ87" s="2">
        <f ca="1">IFERROR(__xludf.DUMMYFUNCTION("""COMPUTED_VALUE"""),3)</f>
        <v>3</v>
      </c>
      <c r="AR87" s="2">
        <f ca="1">IFERROR(__xludf.DUMMYFUNCTION("""COMPUTED_VALUE"""),3)</f>
        <v>3</v>
      </c>
      <c r="AS87" s="2">
        <f ca="1">IFERROR(__xludf.DUMMYFUNCTION("""COMPUTED_VALUE"""),4)</f>
        <v>4</v>
      </c>
      <c r="AT87" s="2">
        <f ca="1">IFERROR(__xludf.DUMMYFUNCTION("""COMPUTED_VALUE"""),13)</f>
        <v>13</v>
      </c>
      <c r="AU87" s="2">
        <f ca="1">IFERROR(__xludf.DUMMYFUNCTION("""COMPUTED_VALUE"""),13)</f>
        <v>13</v>
      </c>
      <c r="AV87" s="2">
        <f ca="1">IFERROR(__xludf.DUMMYFUNCTION("""COMPUTED_VALUE"""),17)</f>
        <v>17</v>
      </c>
      <c r="AW87" s="2">
        <f ca="1">IFERROR(__xludf.DUMMYFUNCTION("""COMPUTED_VALUE"""),17)</f>
        <v>17</v>
      </c>
    </row>
    <row r="88" spans="1:49" ht="12.5" x14ac:dyDescent="0.25">
      <c r="A88" s="2" t="str">
        <f ca="1">IFERROR(__xludf.DUMMYFUNCTION("""COMPUTED_VALUE"""),"Saint Barthelemy")</f>
        <v>Saint Barthelemy</v>
      </c>
      <c r="B88" s="2">
        <f ca="1">IFERROR(__xludf.DUMMYFUNCTION("""COMPUTED_VALUE"""),0)</f>
        <v>0</v>
      </c>
      <c r="C88" s="2">
        <f ca="1">IFERROR(__xludf.DUMMYFUNCTION("""COMPUTED_VALUE"""),0)</f>
        <v>0</v>
      </c>
      <c r="D88" s="2">
        <f ca="1">IFERROR(__xludf.DUMMYFUNCTION("""COMPUTED_VALUE"""),0)</f>
        <v>0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IFERROR(__xludf.DUMMYFUNCTION("""COMPUTED_VALUE"""),3)</f>
        <v>3</v>
      </c>
      <c r="AS88" s="2">
        <f ca="1">IFERROR(__xludf.DUMMYFUNCTION("""COMPUTED_VALUE"""),3)</f>
        <v>3</v>
      </c>
      <c r="AT88" s="2">
        <f ca="1">IFERROR(__xludf.DUMMYFUNCTION("""COMPUTED_VALUE"""),3)</f>
        <v>3</v>
      </c>
      <c r="AU88" s="2">
        <f ca="1">IFERROR(__xludf.DUMMYFUNCTION("""COMPUTED_VALUE"""),3)</f>
        <v>3</v>
      </c>
      <c r="AV88" s="2">
        <f ca="1">IFERROR(__xludf.DUMMYFUNCTION("""COMPUTED_VALUE"""),3)</f>
        <v>3</v>
      </c>
      <c r="AW88" s="2">
        <f ca="1">IFERROR(__xludf.DUMMYFUNCTION("""COMPUTED_VALUE"""),1)</f>
        <v>1</v>
      </c>
    </row>
    <row r="89" spans="1:49" ht="12.5" x14ac:dyDescent="0.25">
      <c r="A89" s="2" t="str">
        <f ca="1">IFERROR(__xludf.DUMMYFUNCTION("""COMPUTED_VALUE"""),"San Marino")</f>
        <v>San Marino</v>
      </c>
      <c r="B89" s="2">
        <f ca="1">IFERROR(__xludf.DUMMYFUNCTION("""COMPUTED_VALUE"""),0)</f>
        <v>0</v>
      </c>
      <c r="C89" s="2">
        <f ca="1">IFERROR(__xludf.DUMMYFUNCTION("""COMPUTED_VALUE"""),0)</f>
        <v>0</v>
      </c>
      <c r="D89" s="2">
        <f ca="1">IFERROR(__xludf.DUMMYFUNCTION("""COMPUTED_VALUE"""),0)</f>
        <v>0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IFERROR(__xludf.DUMMYFUNCTION("""COMPUTED_VALUE"""),1)</f>
        <v>1</v>
      </c>
      <c r="AM89" s="2">
        <f ca="1">IFERROR(__xludf.DUMMYFUNCTION("""COMPUTED_VALUE"""),1)</f>
        <v>1</v>
      </c>
      <c r="AN89" s="2">
        <f ca="1">IFERROR(__xludf.DUMMYFUNCTION("""COMPUTED_VALUE"""),1)</f>
        <v>1</v>
      </c>
      <c r="AO89" s="2">
        <f ca="1">IFERROR(__xludf.DUMMYFUNCTION("""COMPUTED_VALUE"""),1)</f>
        <v>1</v>
      </c>
      <c r="AP89" s="2">
        <f ca="1">IFERROR(__xludf.DUMMYFUNCTION("""COMPUTED_VALUE"""),8)</f>
        <v>8</v>
      </c>
      <c r="AQ89" s="2">
        <f ca="1">IFERROR(__xludf.DUMMYFUNCTION("""COMPUTED_VALUE"""),10)</f>
        <v>10</v>
      </c>
      <c r="AR89" s="2">
        <f ca="1">IFERROR(__xludf.DUMMYFUNCTION("""COMPUTED_VALUE"""),16)</f>
        <v>16</v>
      </c>
      <c r="AS89" s="2">
        <f ca="1">IFERROR(__xludf.DUMMYFUNCTION("""COMPUTED_VALUE"""),21)</f>
        <v>21</v>
      </c>
      <c r="AT89" s="2">
        <f ca="1">IFERROR(__xludf.DUMMYFUNCTION("""COMPUTED_VALUE"""),21)</f>
        <v>21</v>
      </c>
      <c r="AU89" s="2">
        <f ca="1">IFERROR(__xludf.DUMMYFUNCTION("""COMPUTED_VALUE"""),23)</f>
        <v>23</v>
      </c>
      <c r="AV89" s="2">
        <f ca="1">IFERROR(__xludf.DUMMYFUNCTION("""COMPUTED_VALUE"""),36)</f>
        <v>36</v>
      </c>
      <c r="AW89" s="2">
        <f ca="1">IFERROR(__xludf.DUMMYFUNCTION("""COMPUTED_VALUE"""),36)</f>
        <v>36</v>
      </c>
    </row>
    <row r="90" spans="1:49" ht="12.5" x14ac:dyDescent="0.25">
      <c r="A90" s="2" t="str">
        <f ca="1">IFERROR(__xludf.DUMMYFUNCTION("""COMPUTED_VALUE"""),"Saudi Arabia")</f>
        <v>Saudi Arabia</v>
      </c>
      <c r="B90" s="2">
        <f ca="1">IFERROR(__xludf.DUMMYFUNCTION("""COMPUTED_VALUE"""),0)</f>
        <v>0</v>
      </c>
      <c r="C90" s="2">
        <f ca="1">IFERROR(__xludf.DUMMYFUNCTION("""COMPUTED_VALUE"""),0)</f>
        <v>0</v>
      </c>
      <c r="D90" s="2">
        <f ca="1">IFERROR(__xludf.DUMMYFUNCTION("""COMPUTED_VALUE"""),0)</f>
        <v>0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IFERROR(__xludf.DUMMYFUNCTION("""COMPUTED_VALUE"""),1)</f>
        <v>1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IFERROR(__xludf.DUMMYFUNCTION("""COMPUTED_VALUE"""),5)</f>
        <v>5</v>
      </c>
      <c r="AT90" s="2">
        <f ca="1">IFERROR(__xludf.DUMMYFUNCTION("""COMPUTED_VALUE"""),5)</f>
        <v>5</v>
      </c>
      <c r="AU90" s="2">
        <f ca="1">IFERROR(__xludf.DUMMYFUNCTION("""COMPUTED_VALUE"""),5)</f>
        <v>5</v>
      </c>
      <c r="AV90" s="2">
        <f ca="1">IFERROR(__xludf.DUMMYFUNCTION("""COMPUTED_VALUE"""),11)</f>
        <v>11</v>
      </c>
      <c r="AW90" s="2">
        <f ca="1">IFERROR(__xludf.DUMMYFUNCTION("""COMPUTED_VALUE"""),15)</f>
        <v>15</v>
      </c>
    </row>
    <row r="91" spans="1:49" ht="12.5" x14ac:dyDescent="0.25">
      <c r="A91" s="2" t="str">
        <f ca="1">IFERROR(__xludf.DUMMYFUNCTION("""COMPUTED_VALUE"""),"Senegal")</f>
        <v>Senegal</v>
      </c>
      <c r="B91" s="2">
        <f ca="1">IFERROR(__xludf.DUMMYFUNCTION("""COMPUTED_VALUE"""),0)</f>
        <v>0</v>
      </c>
      <c r="C91" s="2">
        <f ca="1">IFERROR(__xludf.DUMMYFUNCTION("""COMPUTED_VALUE"""),0)</f>
        <v>0</v>
      </c>
      <c r="D91" s="2">
        <f ca="1">IFERROR(__xludf.DUMMYFUNCTION("""COMPUTED_VALUE"""),0)</f>
        <v>0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IFERROR(__xludf.DUMMYFUNCTION("""COMPUTED_VALUE"""),1)</f>
        <v>1</v>
      </c>
      <c r="AQ91" s="2">
        <f ca="1">IFERROR(__xludf.DUMMYFUNCTION("""COMPUTED_VALUE"""),2)</f>
        <v>2</v>
      </c>
      <c r="AR91" s="2">
        <f ca="1">IFERROR(__xludf.DUMMYFUNCTION("""COMPUTED_VALUE"""),4)</f>
        <v>4</v>
      </c>
      <c r="AS91" s="2">
        <f ca="1">IFERROR(__xludf.DUMMYFUNCTION("""COMPUTED_VALUE"""),4)</f>
        <v>4</v>
      </c>
      <c r="AT91" s="2">
        <f ca="1">IFERROR(__xludf.DUMMYFUNCTION("""COMPUTED_VALUE"""),4)</f>
        <v>4</v>
      </c>
      <c r="AU91" s="2">
        <f ca="1">IFERROR(__xludf.DUMMYFUNCTION("""COMPUTED_VALUE"""),4)</f>
        <v>4</v>
      </c>
      <c r="AV91" s="2">
        <f ca="1">IFERROR(__xludf.DUMMYFUNCTION("""COMPUTED_VALUE"""),4)</f>
        <v>4</v>
      </c>
      <c r="AW91" s="2">
        <f ca="1">IFERROR(__xludf.DUMMYFUNCTION("""COMPUTED_VALUE"""),4)</f>
        <v>4</v>
      </c>
    </row>
    <row r="92" spans="1:49" ht="12.5" x14ac:dyDescent="0.25">
      <c r="A92" s="2" t="str">
        <f ca="1">IFERROR(__xludf.DUMMYFUNCTION("""COMPUTED_VALUE"""),"Serbia")</f>
        <v>Serbia</v>
      </c>
      <c r="B92" s="2">
        <f ca="1">IFERROR(__xludf.DUMMYFUNCTION("""COMPUTED_VALUE"""),0)</f>
        <v>0</v>
      </c>
      <c r="C92" s="2">
        <f ca="1">IFERROR(__xludf.DUMMYFUNCTION("""COMPUTED_VALUE"""),0)</f>
        <v>0</v>
      </c>
      <c r="D92" s="2">
        <f ca="1">IFERROR(__xludf.DUMMYFUNCTION("""COMPUTED_VALUE"""),0)</f>
        <v>0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IFERROR(__xludf.DUMMYFUNCTION("""COMPUTED_VALUE"""),1)</f>
        <v>1</v>
      </c>
      <c r="AU92" s="2">
        <f ca="1">IFERROR(__xludf.DUMMYFUNCTION("""COMPUTED_VALUE"""),1)</f>
        <v>1</v>
      </c>
      <c r="AV92" s="2">
        <f ca="1">IFERROR(__xludf.DUMMYFUNCTION("""COMPUTED_VALUE"""),1)</f>
        <v>1</v>
      </c>
      <c r="AW92" s="2">
        <f ca="1">IFERROR(__xludf.DUMMYFUNCTION("""COMPUTED_VALUE"""),1)</f>
        <v>1</v>
      </c>
    </row>
    <row r="93" spans="1:49" ht="12.5" x14ac:dyDescent="0.25">
      <c r="A93" s="2" t="str">
        <f ca="1">IFERROR(__xludf.DUMMYFUNCTION("""COMPUTED_VALUE"""),"Singapore")</f>
        <v>Singapore</v>
      </c>
      <c r="B93" s="2">
        <f ca="1">IFERROR(__xludf.DUMMYFUNCTION("""COMPUTED_VALUE"""),0)</f>
        <v>0</v>
      </c>
      <c r="C93" s="2">
        <f ca="1">IFERROR(__xludf.DUMMYFUNCTION("""COMPUTED_VALUE"""),1)</f>
        <v>1</v>
      </c>
      <c r="D93" s="2">
        <f ca="1">IFERROR(__xludf.DUMMYFUNCTION("""COMPUTED_VALUE"""),3)</f>
        <v>3</v>
      </c>
      <c r="E93" s="2">
        <f ca="1">IFERROR(__xludf.DUMMYFUNCTION("""COMPUTED_VALUE"""),3)</f>
        <v>3</v>
      </c>
      <c r="F93" s="2">
        <f ca="1">IFERROR(__xludf.DUMMYFUNCTION("""COMPUTED_VALUE"""),4)</f>
        <v>4</v>
      </c>
      <c r="G93" s="2">
        <f ca="1">IFERROR(__xludf.DUMMYFUNCTION("""COMPUTED_VALUE"""),5)</f>
        <v>5</v>
      </c>
      <c r="H93" s="2">
        <f ca="1">IFERROR(__xludf.DUMMYFUNCTION("""COMPUTED_VALUE"""),7)</f>
        <v>7</v>
      </c>
      <c r="I93" s="2">
        <f ca="1">IFERROR(__xludf.DUMMYFUNCTION("""COMPUTED_VALUE"""),7)</f>
        <v>7</v>
      </c>
      <c r="J93" s="2">
        <f ca="1">IFERROR(__xludf.DUMMYFUNCTION("""COMPUTED_VALUE"""),10)</f>
        <v>10</v>
      </c>
      <c r="K93" s="2">
        <f ca="1">IFERROR(__xludf.DUMMYFUNCTION("""COMPUTED_VALUE"""),13)</f>
        <v>13</v>
      </c>
      <c r="L93" s="2">
        <f ca="1">IFERROR(__xludf.DUMMYFUNCTION("""COMPUTED_VALUE"""),16)</f>
        <v>16</v>
      </c>
      <c r="M93" s="2">
        <f ca="1">IFERROR(__xludf.DUMMYFUNCTION("""COMPUTED_VALUE"""),18)</f>
        <v>18</v>
      </c>
      <c r="N93" s="2">
        <f ca="1">IFERROR(__xludf.DUMMYFUNCTION("""COMPUTED_VALUE"""),18)</f>
        <v>18</v>
      </c>
      <c r="O93" s="2">
        <f ca="1">IFERROR(__xludf.DUMMYFUNCTION("""COMPUTED_VALUE"""),24)</f>
        <v>24</v>
      </c>
      <c r="P93" s="2">
        <f ca="1">IFERROR(__xludf.DUMMYFUNCTION("""COMPUTED_VALUE"""),28)</f>
        <v>28</v>
      </c>
      <c r="Q93" s="2">
        <f ca="1">IFERROR(__xludf.DUMMYFUNCTION("""COMPUTED_VALUE"""),28)</f>
        <v>28</v>
      </c>
      <c r="R93" s="2">
        <f ca="1">IFERROR(__xludf.DUMMYFUNCTION("""COMPUTED_VALUE"""),30)</f>
        <v>30</v>
      </c>
      <c r="S93" s="2">
        <f ca="1">IFERROR(__xludf.DUMMYFUNCTION("""COMPUTED_VALUE"""),33)</f>
        <v>33</v>
      </c>
      <c r="T93" s="2">
        <f ca="1">IFERROR(__xludf.DUMMYFUNCTION("""COMPUTED_VALUE"""),40)</f>
        <v>40</v>
      </c>
      <c r="U93" s="2">
        <f ca="1">IFERROR(__xludf.DUMMYFUNCTION("""COMPUTED_VALUE"""),45)</f>
        <v>45</v>
      </c>
      <c r="V93" s="2">
        <f ca="1">IFERROR(__xludf.DUMMYFUNCTION("""COMPUTED_VALUE"""),47)</f>
        <v>47</v>
      </c>
      <c r="W93" s="2">
        <f ca="1">IFERROR(__xludf.DUMMYFUNCTION("""COMPUTED_VALUE"""),50)</f>
        <v>50</v>
      </c>
      <c r="X93" s="2">
        <f ca="1">IFERROR(__xludf.DUMMYFUNCTION("""COMPUTED_VALUE"""),58)</f>
        <v>58</v>
      </c>
      <c r="Y93" s="2">
        <f ca="1">IFERROR(__xludf.DUMMYFUNCTION("""COMPUTED_VALUE"""),67)</f>
        <v>67</v>
      </c>
      <c r="Z93" s="2">
        <f ca="1">IFERROR(__xludf.DUMMYFUNCTION("""COMPUTED_VALUE"""),72)</f>
        <v>72</v>
      </c>
      <c r="AA93" s="2">
        <f ca="1">IFERROR(__xludf.DUMMYFUNCTION("""COMPUTED_VALUE"""),75)</f>
        <v>75</v>
      </c>
      <c r="AB93" s="2">
        <f ca="1">IFERROR(__xludf.DUMMYFUNCTION("""COMPUTED_VALUE"""),77)</f>
        <v>77</v>
      </c>
      <c r="AC93" s="2">
        <f ca="1">IFERROR(__xludf.DUMMYFUNCTION("""COMPUTED_VALUE"""),81)</f>
        <v>81</v>
      </c>
      <c r="AD93" s="2">
        <f ca="1">IFERROR(__xludf.DUMMYFUNCTION("""COMPUTED_VALUE"""),84)</f>
        <v>84</v>
      </c>
      <c r="AE93" s="2">
        <f ca="1">IFERROR(__xludf.DUMMYFUNCTION("""COMPUTED_VALUE"""),84)</f>
        <v>84</v>
      </c>
      <c r="AF93" s="2">
        <f ca="1">IFERROR(__xludf.DUMMYFUNCTION("""COMPUTED_VALUE"""),85)</f>
        <v>85</v>
      </c>
      <c r="AG93" s="2">
        <f ca="1">IFERROR(__xludf.DUMMYFUNCTION("""COMPUTED_VALUE"""),85)</f>
        <v>85</v>
      </c>
      <c r="AH93" s="2">
        <f ca="1">IFERROR(__xludf.DUMMYFUNCTION("""COMPUTED_VALUE"""),89)</f>
        <v>89</v>
      </c>
      <c r="AI93" s="2">
        <f ca="1">IFERROR(__xludf.DUMMYFUNCTION("""COMPUTED_VALUE"""),89)</f>
        <v>89</v>
      </c>
      <c r="AJ93" s="2">
        <f ca="1">IFERROR(__xludf.DUMMYFUNCTION("""COMPUTED_VALUE"""),91)</f>
        <v>91</v>
      </c>
      <c r="AK93" s="2">
        <f ca="1">IFERROR(__xludf.DUMMYFUNCTION("""COMPUTED_VALUE"""),93)</f>
        <v>93</v>
      </c>
      <c r="AL93" s="2">
        <f ca="1">IFERROR(__xludf.DUMMYFUNCTION("""COMPUTED_VALUE"""),93)</f>
        <v>93</v>
      </c>
      <c r="AM93" s="2">
        <f ca="1">IFERROR(__xludf.DUMMYFUNCTION("""COMPUTED_VALUE"""),93)</f>
        <v>93</v>
      </c>
      <c r="AN93" s="2">
        <f ca="1">IFERROR(__xludf.DUMMYFUNCTION("""COMPUTED_VALUE"""),102)</f>
        <v>102</v>
      </c>
      <c r="AO93" s="2">
        <f ca="1">IFERROR(__xludf.DUMMYFUNCTION("""COMPUTED_VALUE"""),106)</f>
        <v>106</v>
      </c>
      <c r="AP93" s="2">
        <f ca="1">IFERROR(__xludf.DUMMYFUNCTION("""COMPUTED_VALUE"""),108)</f>
        <v>108</v>
      </c>
      <c r="AQ93" s="2">
        <f ca="1">IFERROR(__xludf.DUMMYFUNCTION("""COMPUTED_VALUE"""),110)</f>
        <v>110</v>
      </c>
      <c r="AR93" s="2">
        <f ca="1">IFERROR(__xludf.DUMMYFUNCTION("""COMPUTED_VALUE"""),110)</f>
        <v>110</v>
      </c>
      <c r="AS93" s="2">
        <f ca="1">IFERROR(__xludf.DUMMYFUNCTION("""COMPUTED_VALUE"""),117)</f>
        <v>117</v>
      </c>
      <c r="AT93" s="2">
        <f ca="1">IFERROR(__xludf.DUMMYFUNCTION("""COMPUTED_VALUE"""),130)</f>
        <v>130</v>
      </c>
      <c r="AU93" s="2">
        <f ca="1">IFERROR(__xludf.DUMMYFUNCTION("""COMPUTED_VALUE"""),138)</f>
        <v>138</v>
      </c>
      <c r="AV93" s="2">
        <f ca="1">IFERROR(__xludf.DUMMYFUNCTION("""COMPUTED_VALUE"""),150)</f>
        <v>150</v>
      </c>
      <c r="AW93" s="2">
        <f ca="1">IFERROR(__xludf.DUMMYFUNCTION("""COMPUTED_VALUE"""),150)</f>
        <v>150</v>
      </c>
    </row>
    <row r="94" spans="1:49" ht="12.5" x14ac:dyDescent="0.25">
      <c r="A94" s="2" t="str">
        <f ca="1">IFERROR(__xludf.DUMMYFUNCTION("""COMPUTED_VALUE"""),"Slovakia")</f>
        <v>Slovakia</v>
      </c>
      <c r="B94" s="2">
        <f ca="1">IFERROR(__xludf.DUMMYFUNCTION("""COMPUTED_VALUE"""),0)</f>
        <v>0</v>
      </c>
      <c r="C94" s="2">
        <f ca="1">IFERROR(__xludf.DUMMYFUNCTION("""COMPUTED_VALUE"""),0)</f>
        <v>0</v>
      </c>
      <c r="D94" s="2">
        <f ca="1">IFERROR(__xludf.DUMMYFUNCTION("""COMPUTED_VALUE"""),0)</f>
        <v>0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IFERROR(__xludf.DUMMYFUNCTION("""COMPUTED_VALUE"""),1)</f>
        <v>1</v>
      </c>
      <c r="AU94" s="2">
        <f ca="1">IFERROR(__xludf.DUMMYFUNCTION("""COMPUTED_VALUE"""),1)</f>
        <v>1</v>
      </c>
      <c r="AV94" s="2">
        <f ca="1">IFERROR(__xludf.DUMMYFUNCTION("""COMPUTED_VALUE"""),3)</f>
        <v>3</v>
      </c>
      <c r="AW94" s="2">
        <f ca="1">IFERROR(__xludf.DUMMYFUNCTION("""COMPUTED_VALUE"""),3)</f>
        <v>3</v>
      </c>
    </row>
    <row r="95" spans="1:49" ht="12.5" x14ac:dyDescent="0.25">
      <c r="A95" s="2" t="str">
        <f ca="1">IFERROR(__xludf.DUMMYFUNCTION("""COMPUTED_VALUE"""),"Slovenia")</f>
        <v>Slovenia</v>
      </c>
      <c r="B95" s="2">
        <f ca="1">IFERROR(__xludf.DUMMYFUNCTION("""COMPUTED_VALUE"""),0)</f>
        <v>0</v>
      </c>
      <c r="C95" s="2">
        <f ca="1">IFERROR(__xludf.DUMMYFUNCTION("""COMPUTED_VALUE"""),0)</f>
        <v>0</v>
      </c>
      <c r="D95" s="2">
        <f ca="1">IFERROR(__xludf.DUMMYFUNCTION("""COMPUTED_VALUE"""),0)</f>
        <v>0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IFERROR(__xludf.DUMMYFUNCTION("""COMPUTED_VALUE"""),2)</f>
        <v>2</v>
      </c>
      <c r="AT95" s="2">
        <f ca="1">IFERROR(__xludf.DUMMYFUNCTION("""COMPUTED_VALUE"""),7)</f>
        <v>7</v>
      </c>
      <c r="AU95" s="2">
        <f ca="1">IFERROR(__xludf.DUMMYFUNCTION("""COMPUTED_VALUE"""),7)</f>
        <v>7</v>
      </c>
      <c r="AV95" s="2">
        <f ca="1">IFERROR(__xludf.DUMMYFUNCTION("""COMPUTED_VALUE"""),16)</f>
        <v>16</v>
      </c>
      <c r="AW95" s="2">
        <f ca="1">IFERROR(__xludf.DUMMYFUNCTION("""COMPUTED_VALUE"""),16)</f>
        <v>16</v>
      </c>
    </row>
    <row r="96" spans="1:49" ht="12.5" x14ac:dyDescent="0.25">
      <c r="A96" s="2" t="str">
        <f ca="1">IFERROR(__xludf.DUMMYFUNCTION("""COMPUTED_VALUE"""),"South Africa")</f>
        <v>South Africa</v>
      </c>
      <c r="B96" s="2">
        <f ca="1">IFERROR(__xludf.DUMMYFUNCTION("""COMPUTED_VALUE"""),0)</f>
        <v>0</v>
      </c>
      <c r="C96" s="2">
        <f ca="1">IFERROR(__xludf.DUMMYFUNCTION("""COMPUTED_VALUE"""),0)</f>
        <v>0</v>
      </c>
      <c r="D96" s="2">
        <f ca="1">IFERROR(__xludf.DUMMYFUNCTION("""COMPUTED_VALUE"""),0)</f>
        <v>0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IFERROR(__xludf.DUMMYFUNCTION("""COMPUTED_VALUE"""),1)</f>
        <v>1</v>
      </c>
      <c r="AT96" s="2">
        <f ca="1">IFERROR(__xludf.DUMMYFUNCTION("""COMPUTED_VALUE"""),1)</f>
        <v>1</v>
      </c>
      <c r="AU96" s="2">
        <f ca="1">IFERROR(__xludf.DUMMYFUNCTION("""COMPUTED_VALUE"""),1)</f>
        <v>1</v>
      </c>
      <c r="AV96" s="2">
        <f ca="1">IFERROR(__xludf.DUMMYFUNCTION("""COMPUTED_VALUE"""),3)</f>
        <v>3</v>
      </c>
      <c r="AW96" s="2">
        <f ca="1">IFERROR(__xludf.DUMMYFUNCTION("""COMPUTED_VALUE"""),3)</f>
        <v>3</v>
      </c>
    </row>
    <row r="97" spans="1:49" ht="12.5" x14ac:dyDescent="0.25">
      <c r="A97" s="2" t="str">
        <f ca="1">IFERROR(__xludf.DUMMYFUNCTION("""COMPUTED_VALUE"""),"South Korea")</f>
        <v>South Korea</v>
      </c>
      <c r="B97" s="2">
        <f ca="1">IFERROR(__xludf.DUMMYFUNCTION("""COMPUTED_VALUE"""),1)</f>
        <v>1</v>
      </c>
      <c r="C97" s="2">
        <f ca="1">IFERROR(__xludf.DUMMYFUNCTION("""COMPUTED_VALUE"""),1)</f>
        <v>1</v>
      </c>
      <c r="D97" s="2">
        <f ca="1">IFERROR(__xludf.DUMMYFUNCTION("""COMPUTED_VALUE"""),2)</f>
        <v>2</v>
      </c>
      <c r="E97" s="2">
        <f ca="1">IFERROR(__xludf.DUMMYFUNCTION("""COMPUTED_VALUE"""),2)</f>
        <v>2</v>
      </c>
      <c r="F97" s="2">
        <f ca="1">IFERROR(__xludf.DUMMYFUNCTION("""COMPUTED_VALUE"""),3)</f>
        <v>3</v>
      </c>
      <c r="G97" s="2">
        <f ca="1">IFERROR(__xludf.DUMMYFUNCTION("""COMPUTED_VALUE"""),4)</f>
        <v>4</v>
      </c>
      <c r="H97" s="2">
        <f ca="1">IFERROR(__xludf.DUMMYFUNCTION("""COMPUTED_VALUE"""),4)</f>
        <v>4</v>
      </c>
      <c r="I97" s="2">
        <f ca="1">IFERROR(__xludf.DUMMYFUNCTION("""COMPUTED_VALUE"""),4)</f>
        <v>4</v>
      </c>
      <c r="J97" s="2">
        <f ca="1">IFERROR(__xludf.DUMMYFUNCTION("""COMPUTED_VALUE"""),4)</f>
        <v>4</v>
      </c>
      <c r="K97" s="2">
        <f ca="1">IFERROR(__xludf.DUMMYFUNCTION("""COMPUTED_VALUE"""),11)</f>
        <v>11</v>
      </c>
      <c r="L97" s="2">
        <f ca="1">IFERROR(__xludf.DUMMYFUNCTION("""COMPUTED_VALUE"""),12)</f>
        <v>12</v>
      </c>
      <c r="M97" s="2">
        <f ca="1">IFERROR(__xludf.DUMMYFUNCTION("""COMPUTED_VALUE"""),15)</f>
        <v>15</v>
      </c>
      <c r="N97" s="2">
        <f ca="1">IFERROR(__xludf.DUMMYFUNCTION("""COMPUTED_VALUE"""),15)</f>
        <v>15</v>
      </c>
      <c r="O97" s="2">
        <f ca="1">IFERROR(__xludf.DUMMYFUNCTION("""COMPUTED_VALUE"""),16)</f>
        <v>16</v>
      </c>
      <c r="P97" s="2">
        <f ca="1">IFERROR(__xludf.DUMMYFUNCTION("""COMPUTED_VALUE"""),19)</f>
        <v>19</v>
      </c>
      <c r="Q97" s="2">
        <f ca="1">IFERROR(__xludf.DUMMYFUNCTION("""COMPUTED_VALUE"""),23)</f>
        <v>23</v>
      </c>
      <c r="R97" s="2">
        <f ca="1">IFERROR(__xludf.DUMMYFUNCTION("""COMPUTED_VALUE"""),24)</f>
        <v>24</v>
      </c>
      <c r="S97" s="2">
        <f ca="1">IFERROR(__xludf.DUMMYFUNCTION("""COMPUTED_VALUE"""),24)</f>
        <v>24</v>
      </c>
      <c r="T97" s="2">
        <f ca="1">IFERROR(__xludf.DUMMYFUNCTION("""COMPUTED_VALUE"""),25)</f>
        <v>25</v>
      </c>
      <c r="U97" s="2">
        <f ca="1">IFERROR(__xludf.DUMMYFUNCTION("""COMPUTED_VALUE"""),27)</f>
        <v>27</v>
      </c>
      <c r="V97" s="2">
        <f ca="1">IFERROR(__xludf.DUMMYFUNCTION("""COMPUTED_VALUE"""),28)</f>
        <v>28</v>
      </c>
      <c r="W97" s="2">
        <f ca="1">IFERROR(__xludf.DUMMYFUNCTION("""COMPUTED_VALUE"""),28)</f>
        <v>28</v>
      </c>
      <c r="X97" s="2">
        <f ca="1">IFERROR(__xludf.DUMMYFUNCTION("""COMPUTED_VALUE"""),28)</f>
        <v>28</v>
      </c>
      <c r="Y97" s="2">
        <f ca="1">IFERROR(__xludf.DUMMYFUNCTION("""COMPUTED_VALUE"""),28)</f>
        <v>28</v>
      </c>
      <c r="Z97" s="2">
        <f ca="1">IFERROR(__xludf.DUMMYFUNCTION("""COMPUTED_VALUE"""),28)</f>
        <v>28</v>
      </c>
      <c r="AA97" s="2">
        <f ca="1">IFERROR(__xludf.DUMMYFUNCTION("""COMPUTED_VALUE"""),29)</f>
        <v>29</v>
      </c>
      <c r="AB97" s="2">
        <f ca="1">IFERROR(__xludf.DUMMYFUNCTION("""COMPUTED_VALUE"""),30)</f>
        <v>30</v>
      </c>
      <c r="AC97" s="2">
        <f ca="1">IFERROR(__xludf.DUMMYFUNCTION("""COMPUTED_VALUE"""),31)</f>
        <v>31</v>
      </c>
      <c r="AD97" s="2">
        <f ca="1">IFERROR(__xludf.DUMMYFUNCTION("""COMPUTED_VALUE"""),31)</f>
        <v>31</v>
      </c>
      <c r="AE97" s="2">
        <f ca="1">IFERROR(__xludf.DUMMYFUNCTION("""COMPUTED_VALUE"""),104)</f>
        <v>104</v>
      </c>
      <c r="AF97" s="2">
        <f ca="1">IFERROR(__xludf.DUMMYFUNCTION("""COMPUTED_VALUE"""),204)</f>
        <v>204</v>
      </c>
      <c r="AG97" s="2">
        <f ca="1">IFERROR(__xludf.DUMMYFUNCTION("""COMPUTED_VALUE"""),433)</f>
        <v>433</v>
      </c>
      <c r="AH97" s="2">
        <f ca="1">IFERROR(__xludf.DUMMYFUNCTION("""COMPUTED_VALUE"""),602)</f>
        <v>602</v>
      </c>
      <c r="AI97" s="2">
        <f ca="1">IFERROR(__xludf.DUMMYFUNCTION("""COMPUTED_VALUE"""),833)</f>
        <v>833</v>
      </c>
      <c r="AJ97" s="2">
        <f ca="1">IFERROR(__xludf.DUMMYFUNCTION("""COMPUTED_VALUE"""),977)</f>
        <v>977</v>
      </c>
      <c r="AK97" s="2">
        <f ca="1">IFERROR(__xludf.DUMMYFUNCTION("""COMPUTED_VALUE"""),1261)</f>
        <v>1261</v>
      </c>
      <c r="AL97" s="2">
        <f ca="1">IFERROR(__xludf.DUMMYFUNCTION("""COMPUTED_VALUE"""),1766)</f>
        <v>1766</v>
      </c>
      <c r="AM97" s="2">
        <f ca="1">IFERROR(__xludf.DUMMYFUNCTION("""COMPUTED_VALUE"""),2337)</f>
        <v>2337</v>
      </c>
      <c r="AN97" s="2">
        <f ca="1">IFERROR(__xludf.DUMMYFUNCTION("""COMPUTED_VALUE"""),3150)</f>
        <v>3150</v>
      </c>
      <c r="AO97" s="2">
        <f ca="1">IFERROR(__xludf.DUMMYFUNCTION("""COMPUTED_VALUE"""),3736)</f>
        <v>3736</v>
      </c>
      <c r="AP97" s="2">
        <f ca="1">IFERROR(__xludf.DUMMYFUNCTION("""COMPUTED_VALUE"""),4335)</f>
        <v>4335</v>
      </c>
      <c r="AQ97" s="2">
        <f ca="1">IFERROR(__xludf.DUMMYFUNCTION("""COMPUTED_VALUE"""),5186)</f>
        <v>5186</v>
      </c>
      <c r="AR97" s="2">
        <f ca="1">IFERROR(__xludf.DUMMYFUNCTION("""COMPUTED_VALUE"""),5621)</f>
        <v>5621</v>
      </c>
      <c r="AS97" s="2">
        <f ca="1">IFERROR(__xludf.DUMMYFUNCTION("""COMPUTED_VALUE"""),6088)</f>
        <v>6088</v>
      </c>
      <c r="AT97" s="2">
        <f ca="1">IFERROR(__xludf.DUMMYFUNCTION("""COMPUTED_VALUE"""),6593)</f>
        <v>6593</v>
      </c>
      <c r="AU97" s="2">
        <f ca="1">IFERROR(__xludf.DUMMYFUNCTION("""COMPUTED_VALUE"""),7041)</f>
        <v>7041</v>
      </c>
      <c r="AV97" s="2">
        <f ca="1">IFERROR(__xludf.DUMMYFUNCTION("""COMPUTED_VALUE"""),7314)</f>
        <v>7314</v>
      </c>
      <c r="AW97" s="2">
        <f ca="1">IFERROR(__xludf.DUMMYFUNCTION("""COMPUTED_VALUE"""),7478)</f>
        <v>7478</v>
      </c>
    </row>
    <row r="98" spans="1:49" ht="12.5" x14ac:dyDescent="0.25">
      <c r="A98" s="2" t="str">
        <f ca="1">IFERROR(__xludf.DUMMYFUNCTION("""COMPUTED_VALUE"""),"Spain")</f>
        <v>Spain</v>
      </c>
      <c r="B98" s="2">
        <f ca="1">IFERROR(__xludf.DUMMYFUNCTION("""COMPUTED_VALUE"""),0)</f>
        <v>0</v>
      </c>
      <c r="C98" s="2">
        <f ca="1">IFERROR(__xludf.DUMMYFUNCTION("""COMPUTED_VALUE"""),0)</f>
        <v>0</v>
      </c>
      <c r="D98" s="2">
        <f ca="1">IFERROR(__xludf.DUMMYFUNCTION("""COMPUTED_VALUE"""),0)</f>
        <v>0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IFERROR(__xludf.DUMMYFUNCTION("""COMPUTED_VALUE"""),1)</f>
        <v>1</v>
      </c>
      <c r="M98" s="2">
        <f ca="1">IFERROR(__xludf.DUMMYFUNCTION("""COMPUTED_VALUE"""),1)</f>
        <v>1</v>
      </c>
      <c r="N98" s="2">
        <f ca="1">IFERROR(__xludf.DUMMYFUNCTION("""COMPUTED_VALUE"""),1)</f>
        <v>1</v>
      </c>
      <c r="O98" s="2">
        <f ca="1">IFERROR(__xludf.DUMMYFUNCTION("""COMPUTED_VALUE"""),1)</f>
        <v>1</v>
      </c>
      <c r="P98" s="2">
        <f ca="1">IFERROR(__xludf.DUMMYFUNCTION("""COMPUTED_VALUE"""),1)</f>
        <v>1</v>
      </c>
      <c r="Q98" s="2">
        <f ca="1">IFERROR(__xludf.DUMMYFUNCTION("""COMPUTED_VALUE"""),1)</f>
        <v>1</v>
      </c>
      <c r="R98" s="2">
        <f ca="1">IFERROR(__xludf.DUMMYFUNCTION("""COMPUTED_VALUE"""),1)</f>
        <v>1</v>
      </c>
      <c r="S98" s="2">
        <f ca="1">IFERROR(__xludf.DUMMYFUNCTION("""COMPUTED_VALUE"""),1)</f>
        <v>1</v>
      </c>
      <c r="T98" s="2">
        <f ca="1">IFERROR(__xludf.DUMMYFUNCTION("""COMPUTED_VALUE"""),2)</f>
        <v>2</v>
      </c>
      <c r="U98" s="2">
        <f ca="1">IFERROR(__xludf.DUMMYFUNCTION("""COMPUTED_VALUE"""),2)</f>
        <v>2</v>
      </c>
      <c r="V98" s="2">
        <f ca="1">IFERROR(__xludf.DUMMYFUNCTION("""COMPUTED_VALUE"""),2)</f>
        <v>2</v>
      </c>
      <c r="W98" s="2">
        <f ca="1">IFERROR(__xludf.DUMMYFUNCTION("""COMPUTED_VALUE"""),2)</f>
        <v>2</v>
      </c>
      <c r="X98" s="2">
        <f ca="1">IFERROR(__xludf.DUMMYFUNCTION("""COMPUTED_VALUE"""),2)</f>
        <v>2</v>
      </c>
      <c r="Y98" s="2">
        <f ca="1">IFERROR(__xludf.DUMMYFUNCTION("""COMPUTED_VALUE"""),2)</f>
        <v>2</v>
      </c>
      <c r="Z98" s="2">
        <f ca="1">IFERROR(__xludf.DUMMYFUNCTION("""COMPUTED_VALUE"""),2)</f>
        <v>2</v>
      </c>
      <c r="AA98" s="2">
        <f ca="1">IFERROR(__xludf.DUMMYFUNCTION("""COMPUTED_VALUE"""),2)</f>
        <v>2</v>
      </c>
      <c r="AB98" s="2">
        <f ca="1">IFERROR(__xludf.DUMMYFUNCTION("""COMPUTED_VALUE"""),2)</f>
        <v>2</v>
      </c>
      <c r="AC98" s="2">
        <f ca="1">IFERROR(__xludf.DUMMYFUNCTION("""COMPUTED_VALUE"""),2)</f>
        <v>2</v>
      </c>
      <c r="AD98" s="2">
        <f ca="1">IFERROR(__xludf.DUMMYFUNCTION("""COMPUTED_VALUE"""),2)</f>
        <v>2</v>
      </c>
      <c r="AE98" s="2">
        <f ca="1">IFERROR(__xludf.DUMMYFUNCTION("""COMPUTED_VALUE"""),2)</f>
        <v>2</v>
      </c>
      <c r="AF98" s="2">
        <f ca="1">IFERROR(__xludf.DUMMYFUNCTION("""COMPUTED_VALUE"""),2)</f>
        <v>2</v>
      </c>
      <c r="AG98" s="2">
        <f ca="1">IFERROR(__xludf.DUMMYFUNCTION("""COMPUTED_VALUE"""),2)</f>
        <v>2</v>
      </c>
      <c r="AH98" s="2">
        <f ca="1">IFERROR(__xludf.DUMMYFUNCTION("""COMPUTED_VALUE"""),2)</f>
        <v>2</v>
      </c>
      <c r="AI98" s="2">
        <f ca="1">IFERROR(__xludf.DUMMYFUNCTION("""COMPUTED_VALUE"""),2)</f>
        <v>2</v>
      </c>
      <c r="AJ98" s="2">
        <f ca="1">IFERROR(__xludf.DUMMYFUNCTION("""COMPUTED_VALUE"""),6)</f>
        <v>6</v>
      </c>
      <c r="AK98" s="2">
        <f ca="1">IFERROR(__xludf.DUMMYFUNCTION("""COMPUTED_VALUE"""),13)</f>
        <v>13</v>
      </c>
      <c r="AL98" s="2">
        <f ca="1">IFERROR(__xludf.DUMMYFUNCTION("""COMPUTED_VALUE"""),15)</f>
        <v>15</v>
      </c>
      <c r="AM98" s="2">
        <f ca="1">IFERROR(__xludf.DUMMYFUNCTION("""COMPUTED_VALUE"""),32)</f>
        <v>32</v>
      </c>
      <c r="AN98" s="2">
        <f ca="1">IFERROR(__xludf.DUMMYFUNCTION("""COMPUTED_VALUE"""),45)</f>
        <v>45</v>
      </c>
      <c r="AO98" s="2">
        <f ca="1">IFERROR(__xludf.DUMMYFUNCTION("""COMPUTED_VALUE"""),84)</f>
        <v>84</v>
      </c>
      <c r="AP98" s="2">
        <f ca="1">IFERROR(__xludf.DUMMYFUNCTION("""COMPUTED_VALUE"""),120)</f>
        <v>120</v>
      </c>
      <c r="AQ98" s="2">
        <f ca="1">IFERROR(__xludf.DUMMYFUNCTION("""COMPUTED_VALUE"""),165)</f>
        <v>165</v>
      </c>
      <c r="AR98" s="2">
        <f ca="1">IFERROR(__xludf.DUMMYFUNCTION("""COMPUTED_VALUE"""),222)</f>
        <v>222</v>
      </c>
      <c r="AS98" s="2">
        <f ca="1">IFERROR(__xludf.DUMMYFUNCTION("""COMPUTED_VALUE"""),259)</f>
        <v>259</v>
      </c>
      <c r="AT98" s="2">
        <f ca="1">IFERROR(__xludf.DUMMYFUNCTION("""COMPUTED_VALUE"""),400)</f>
        <v>400</v>
      </c>
      <c r="AU98" s="2">
        <f ca="1">IFERROR(__xludf.DUMMYFUNCTION("""COMPUTED_VALUE"""),500)</f>
        <v>500</v>
      </c>
      <c r="AV98" s="2">
        <f ca="1">IFERROR(__xludf.DUMMYFUNCTION("""COMPUTED_VALUE"""),673)</f>
        <v>673</v>
      </c>
      <c r="AW98" s="2">
        <f ca="1">IFERROR(__xludf.DUMMYFUNCTION("""COMPUTED_VALUE"""),1073)</f>
        <v>1073</v>
      </c>
    </row>
    <row r="99" spans="1:49" ht="12.5" x14ac:dyDescent="0.25">
      <c r="A99" s="2" t="str">
        <f ca="1">IFERROR(__xludf.DUMMYFUNCTION("""COMPUTED_VALUE"""),"Sri Lanka")</f>
        <v>Sri Lanka</v>
      </c>
      <c r="B99" s="2">
        <f ca="1">IFERROR(__xludf.DUMMYFUNCTION("""COMPUTED_VALUE"""),0)</f>
        <v>0</v>
      </c>
      <c r="C99" s="2">
        <f ca="1">IFERROR(__xludf.DUMMYFUNCTION("""COMPUTED_VALUE"""),0)</f>
        <v>0</v>
      </c>
      <c r="D99" s="2">
        <f ca="1">IFERROR(__xludf.DUMMYFUNCTION("""COMPUTED_VALUE"""),0)</f>
        <v>0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IFERROR(__xludf.DUMMYFUNCTION("""COMPUTED_VALUE"""),1)</f>
        <v>1</v>
      </c>
      <c r="H99" s="2">
        <f ca="1">IFERROR(__xludf.DUMMYFUNCTION("""COMPUTED_VALUE"""),1)</f>
        <v>1</v>
      </c>
      <c r="I99" s="2">
        <f ca="1">IFERROR(__xludf.DUMMYFUNCTION("""COMPUTED_VALUE"""),1)</f>
        <v>1</v>
      </c>
      <c r="J99" s="2">
        <f ca="1">IFERROR(__xludf.DUMMYFUNCTION("""COMPUTED_VALUE"""),1)</f>
        <v>1</v>
      </c>
      <c r="K99" s="2">
        <f ca="1">IFERROR(__xludf.DUMMYFUNCTION("""COMPUTED_VALUE"""),1)</f>
        <v>1</v>
      </c>
      <c r="L99" s="2">
        <f ca="1">IFERROR(__xludf.DUMMYFUNCTION("""COMPUTED_VALUE"""),1)</f>
        <v>1</v>
      </c>
      <c r="M99" s="2">
        <f ca="1">IFERROR(__xludf.DUMMYFUNCTION("""COMPUTED_VALUE"""),1)</f>
        <v>1</v>
      </c>
      <c r="N99" s="2">
        <f ca="1">IFERROR(__xludf.DUMMYFUNCTION("""COMPUTED_VALUE"""),1)</f>
        <v>1</v>
      </c>
      <c r="O99" s="2">
        <f ca="1">IFERROR(__xludf.DUMMYFUNCTION("""COMPUTED_VALUE"""),1)</f>
        <v>1</v>
      </c>
      <c r="P99" s="2">
        <f ca="1">IFERROR(__xludf.DUMMYFUNCTION("""COMPUTED_VALUE"""),1)</f>
        <v>1</v>
      </c>
      <c r="Q99" s="2">
        <f ca="1">IFERROR(__xludf.DUMMYFUNCTION("""COMPUTED_VALUE"""),1)</f>
        <v>1</v>
      </c>
      <c r="R99" s="2">
        <f ca="1">IFERROR(__xludf.DUMMYFUNCTION("""COMPUTED_VALUE"""),1)</f>
        <v>1</v>
      </c>
      <c r="S99" s="2">
        <f ca="1">IFERROR(__xludf.DUMMYFUNCTION("""COMPUTED_VALUE"""),1)</f>
        <v>1</v>
      </c>
      <c r="T99" s="2">
        <f ca="1">IFERROR(__xludf.DUMMYFUNCTION("""COMPUTED_VALUE"""),1)</f>
        <v>1</v>
      </c>
      <c r="U99" s="2">
        <f ca="1">IFERROR(__xludf.DUMMYFUNCTION("""COMPUTED_VALUE"""),1)</f>
        <v>1</v>
      </c>
      <c r="V99" s="2">
        <f ca="1">IFERROR(__xludf.DUMMYFUNCTION("""COMPUTED_VALUE"""),1)</f>
        <v>1</v>
      </c>
      <c r="W99" s="2">
        <f ca="1">IFERROR(__xludf.DUMMYFUNCTION("""COMPUTED_VALUE"""),1)</f>
        <v>1</v>
      </c>
      <c r="X99" s="2">
        <f ca="1">IFERROR(__xludf.DUMMYFUNCTION("""COMPUTED_VALUE"""),1)</f>
        <v>1</v>
      </c>
      <c r="Y99" s="2">
        <f ca="1">IFERROR(__xludf.DUMMYFUNCTION("""COMPUTED_VALUE"""),1)</f>
        <v>1</v>
      </c>
      <c r="Z99" s="2">
        <f ca="1">IFERROR(__xludf.DUMMYFUNCTION("""COMPUTED_VALUE"""),1)</f>
        <v>1</v>
      </c>
      <c r="AA99" s="2">
        <f ca="1">IFERROR(__xludf.DUMMYFUNCTION("""COMPUTED_VALUE"""),1)</f>
        <v>1</v>
      </c>
      <c r="AB99" s="2">
        <f ca="1">IFERROR(__xludf.DUMMYFUNCTION("""COMPUTED_VALUE"""),1)</f>
        <v>1</v>
      </c>
      <c r="AC99" s="2">
        <f ca="1">IFERROR(__xludf.DUMMYFUNCTION("""COMPUTED_VALUE"""),1)</f>
        <v>1</v>
      </c>
      <c r="AD99" s="2">
        <f ca="1">IFERROR(__xludf.DUMMYFUNCTION("""COMPUTED_VALUE"""),1)</f>
        <v>1</v>
      </c>
      <c r="AE99" s="2">
        <f ca="1">IFERROR(__xludf.DUMMYFUNCTION("""COMPUTED_VALUE"""),1)</f>
        <v>1</v>
      </c>
      <c r="AF99" s="2">
        <f ca="1">IFERROR(__xludf.DUMMYFUNCTION("""COMPUTED_VALUE"""),1)</f>
        <v>1</v>
      </c>
      <c r="AG99" s="2">
        <f ca="1">IFERROR(__xludf.DUMMYFUNCTION("""COMPUTED_VALUE"""),1)</f>
        <v>1</v>
      </c>
      <c r="AH99" s="2">
        <f ca="1">IFERROR(__xludf.DUMMYFUNCTION("""COMPUTED_VALUE"""),1)</f>
        <v>1</v>
      </c>
      <c r="AI99" s="2">
        <f ca="1">IFERROR(__xludf.DUMMYFUNCTION("""COMPUTED_VALUE"""),1)</f>
        <v>1</v>
      </c>
      <c r="AJ99" s="2">
        <f ca="1">IFERROR(__xludf.DUMMYFUNCTION("""COMPUTED_VALUE"""),1)</f>
        <v>1</v>
      </c>
      <c r="AK99" s="2">
        <f ca="1">IFERROR(__xludf.DUMMYFUNCTION("""COMPUTED_VALUE"""),1)</f>
        <v>1</v>
      </c>
      <c r="AL99" s="2">
        <f ca="1">IFERROR(__xludf.DUMMYFUNCTION("""COMPUTED_VALUE"""),1)</f>
        <v>1</v>
      </c>
      <c r="AM99" s="2">
        <f ca="1">IFERROR(__xludf.DUMMYFUNCTION("""COMPUTED_VALUE"""),1)</f>
        <v>1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  <c r="AV99" s="2">
        <f ca="1">IFERROR(__xludf.DUMMYFUNCTION("""COMPUTED_VALUE"""),1)</f>
        <v>1</v>
      </c>
      <c r="AW99" s="2">
        <f ca="1">IFERROR(__xludf.DUMMYFUNCTION("""COMPUTED_VALUE"""),1)</f>
        <v>1</v>
      </c>
    </row>
    <row r="100" spans="1:49" ht="12.5" x14ac:dyDescent="0.25">
      <c r="A100" s="2" t="str">
        <f ca="1">IFERROR(__xludf.DUMMYFUNCTION("""COMPUTED_VALUE"""),"St. Martin")</f>
        <v>St. Martin</v>
      </c>
      <c r="B100" s="2">
        <f ca="1">IFERROR(__xludf.DUMMYFUNCTION("""COMPUTED_VALUE"""),0)</f>
        <v>0</v>
      </c>
      <c r="C100" s="2">
        <f ca="1">IFERROR(__xludf.DUMMYFUNCTION("""COMPUTED_VALUE"""),0)</f>
        <v>0</v>
      </c>
      <c r="D100" s="2">
        <f ca="1">IFERROR(__xludf.DUMMYFUNCTION("""COMPUTED_VALUE"""),0)</f>
        <v>0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IFERROR(__xludf.DUMMYFUNCTION("""COMPUTED_VALUE"""),2)</f>
        <v>2</v>
      </c>
    </row>
    <row r="101" spans="1:49" ht="12.5" x14ac:dyDescent="0.25">
      <c r="A101" s="2" t="str">
        <f ca="1">IFERROR(__xludf.DUMMYFUNCTION("""COMPUTED_VALUE"""),"Sweden")</f>
        <v>Sweden</v>
      </c>
      <c r="B101" s="2">
        <f ca="1">IFERROR(__xludf.DUMMYFUNCTION("""COMPUTED_VALUE"""),0)</f>
        <v>0</v>
      </c>
      <c r="C101" s="2">
        <f ca="1">IFERROR(__xludf.DUMMYFUNCTION("""COMPUTED_VALUE"""),0)</f>
        <v>0</v>
      </c>
      <c r="D101" s="2">
        <f ca="1">IFERROR(__xludf.DUMMYFUNCTION("""COMPUTED_VALUE"""),0)</f>
        <v>0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IFERROR(__xludf.DUMMYFUNCTION("""COMPUTED_VALUE"""),1)</f>
        <v>1</v>
      </c>
      <c r="L101" s="2">
        <f ca="1">IFERROR(__xludf.DUMMYFUNCTION("""COMPUTED_VALUE"""),1)</f>
        <v>1</v>
      </c>
      <c r="M101" s="2">
        <f ca="1">IFERROR(__xludf.DUMMYFUNCTION("""COMPUTED_VALUE"""),1)</f>
        <v>1</v>
      </c>
      <c r="N101" s="2">
        <f ca="1">IFERROR(__xludf.DUMMYFUNCTION("""COMPUTED_VALUE"""),1)</f>
        <v>1</v>
      </c>
      <c r="O101" s="2">
        <f ca="1">IFERROR(__xludf.DUMMYFUNCTION("""COMPUTED_VALUE"""),1)</f>
        <v>1</v>
      </c>
      <c r="P101" s="2">
        <f ca="1">IFERROR(__xludf.DUMMYFUNCTION("""COMPUTED_VALUE"""),1)</f>
        <v>1</v>
      </c>
      <c r="Q101" s="2">
        <f ca="1">IFERROR(__xludf.DUMMYFUNCTION("""COMPUTED_VALUE"""),1)</f>
        <v>1</v>
      </c>
      <c r="R101" s="2">
        <f ca="1">IFERROR(__xludf.DUMMYFUNCTION("""COMPUTED_VALUE"""),1)</f>
        <v>1</v>
      </c>
      <c r="S101" s="2">
        <f ca="1">IFERROR(__xludf.DUMMYFUNCTION("""COMPUTED_VALUE"""),1)</f>
        <v>1</v>
      </c>
      <c r="T101" s="2">
        <f ca="1">IFERROR(__xludf.DUMMYFUNCTION("""COMPUTED_VALUE"""),1)</f>
        <v>1</v>
      </c>
      <c r="U101" s="2">
        <f ca="1">IFERROR(__xludf.DUMMYFUNCTION("""COMPUTED_VALUE"""),1)</f>
        <v>1</v>
      </c>
      <c r="V101" s="2">
        <f ca="1">IFERROR(__xludf.DUMMYFUNCTION("""COMPUTED_VALUE"""),1)</f>
        <v>1</v>
      </c>
      <c r="W101" s="2">
        <f ca="1">IFERROR(__xludf.DUMMYFUNCTION("""COMPUTED_VALUE"""),1)</f>
        <v>1</v>
      </c>
      <c r="X101" s="2">
        <f ca="1">IFERROR(__xludf.DUMMYFUNCTION("""COMPUTED_VALUE"""),1)</f>
        <v>1</v>
      </c>
      <c r="Y101" s="2">
        <f ca="1">IFERROR(__xludf.DUMMYFUNCTION("""COMPUTED_VALUE"""),1)</f>
        <v>1</v>
      </c>
      <c r="Z101" s="2">
        <f ca="1">IFERROR(__xludf.DUMMYFUNCTION("""COMPUTED_VALUE"""),1)</f>
        <v>1</v>
      </c>
      <c r="AA101" s="2">
        <f ca="1">IFERROR(__xludf.DUMMYFUNCTION("""COMPUTED_VALUE"""),1)</f>
        <v>1</v>
      </c>
      <c r="AB101" s="2">
        <f ca="1">IFERROR(__xludf.DUMMYFUNCTION("""COMPUTED_VALUE"""),1)</f>
        <v>1</v>
      </c>
      <c r="AC101" s="2">
        <f ca="1">IFERROR(__xludf.DUMMYFUNCTION("""COMPUTED_VALUE"""),1)</f>
        <v>1</v>
      </c>
      <c r="AD101" s="2">
        <f ca="1">IFERROR(__xludf.DUMMYFUNCTION("""COMPUTED_VALUE"""),1)</f>
        <v>1</v>
      </c>
      <c r="AE101" s="2">
        <f ca="1">IFERROR(__xludf.DUMMYFUNCTION("""COMPUTED_VALUE"""),1)</f>
        <v>1</v>
      </c>
      <c r="AF101" s="2">
        <f ca="1">IFERROR(__xludf.DUMMYFUNCTION("""COMPUTED_VALUE"""),1)</f>
        <v>1</v>
      </c>
      <c r="AG101" s="2">
        <f ca="1">IFERROR(__xludf.DUMMYFUNCTION("""COMPUTED_VALUE"""),1)</f>
        <v>1</v>
      </c>
      <c r="AH101" s="2">
        <f ca="1">IFERROR(__xludf.DUMMYFUNCTION("""COMPUTED_VALUE"""),1)</f>
        <v>1</v>
      </c>
      <c r="AI101" s="2">
        <f ca="1">IFERROR(__xludf.DUMMYFUNCTION("""COMPUTED_VALUE"""),1)</f>
        <v>1</v>
      </c>
      <c r="AJ101" s="2">
        <f ca="1">IFERROR(__xludf.DUMMYFUNCTION("""COMPUTED_VALUE"""),1)</f>
        <v>1</v>
      </c>
      <c r="AK101" s="2">
        <f ca="1">IFERROR(__xludf.DUMMYFUNCTION("""COMPUTED_VALUE"""),2)</f>
        <v>2</v>
      </c>
      <c r="AL101" s="2">
        <f ca="1">IFERROR(__xludf.DUMMYFUNCTION("""COMPUTED_VALUE"""),7)</f>
        <v>7</v>
      </c>
      <c r="AM101" s="2">
        <f ca="1">IFERROR(__xludf.DUMMYFUNCTION("""COMPUTED_VALUE"""),7)</f>
        <v>7</v>
      </c>
      <c r="AN101" s="2">
        <f ca="1">IFERROR(__xludf.DUMMYFUNCTION("""COMPUTED_VALUE"""),12)</f>
        <v>12</v>
      </c>
      <c r="AO101" s="2">
        <f ca="1">IFERROR(__xludf.DUMMYFUNCTION("""COMPUTED_VALUE"""),14)</f>
        <v>14</v>
      </c>
      <c r="AP101" s="2">
        <f ca="1">IFERROR(__xludf.DUMMYFUNCTION("""COMPUTED_VALUE"""),15)</f>
        <v>15</v>
      </c>
      <c r="AQ101" s="2">
        <f ca="1">IFERROR(__xludf.DUMMYFUNCTION("""COMPUTED_VALUE"""),21)</f>
        <v>21</v>
      </c>
      <c r="AR101" s="2">
        <f ca="1">IFERROR(__xludf.DUMMYFUNCTION("""COMPUTED_VALUE"""),35)</f>
        <v>35</v>
      </c>
      <c r="AS101" s="2">
        <f ca="1">IFERROR(__xludf.DUMMYFUNCTION("""COMPUTED_VALUE"""),94)</f>
        <v>94</v>
      </c>
      <c r="AT101" s="2">
        <f ca="1">IFERROR(__xludf.DUMMYFUNCTION("""COMPUTED_VALUE"""),101)</f>
        <v>101</v>
      </c>
      <c r="AU101" s="2">
        <f ca="1">IFERROR(__xludf.DUMMYFUNCTION("""COMPUTED_VALUE"""),161)</f>
        <v>161</v>
      </c>
      <c r="AV101" s="2">
        <f ca="1">IFERROR(__xludf.DUMMYFUNCTION("""COMPUTED_VALUE"""),203)</f>
        <v>203</v>
      </c>
      <c r="AW101" s="2">
        <f ca="1">IFERROR(__xludf.DUMMYFUNCTION("""COMPUTED_VALUE"""),248)</f>
        <v>248</v>
      </c>
    </row>
    <row r="102" spans="1:49" ht="12.5" x14ac:dyDescent="0.25">
      <c r="A102" s="2" t="str">
        <f ca="1">IFERROR(__xludf.DUMMYFUNCTION("""COMPUTED_VALUE"""),"Switzerland")</f>
        <v>Switzerland</v>
      </c>
      <c r="B102" s="2">
        <f ca="1">IFERROR(__xludf.DUMMYFUNCTION("""COMPUTED_VALUE"""),0)</f>
        <v>0</v>
      </c>
      <c r="C102" s="2">
        <f ca="1">IFERROR(__xludf.DUMMYFUNCTION("""COMPUTED_VALUE"""),0)</f>
        <v>0</v>
      </c>
      <c r="D102" s="2">
        <f ca="1">IFERROR(__xludf.DUMMYFUNCTION("""COMPUTED_VALUE"""),0)</f>
        <v>0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IFERROR(__xludf.DUMMYFUNCTION("""COMPUTED_VALUE"""),1)</f>
        <v>1</v>
      </c>
      <c r="AK102" s="2">
        <f ca="1">IFERROR(__xludf.DUMMYFUNCTION("""COMPUTED_VALUE"""),1)</f>
        <v>1</v>
      </c>
      <c r="AL102" s="2">
        <f ca="1">IFERROR(__xludf.DUMMYFUNCTION("""COMPUTED_VALUE"""),8)</f>
        <v>8</v>
      </c>
      <c r="AM102" s="2">
        <f ca="1">IFERROR(__xludf.DUMMYFUNCTION("""COMPUTED_VALUE"""),8)</f>
        <v>8</v>
      </c>
      <c r="AN102" s="2">
        <f ca="1">IFERROR(__xludf.DUMMYFUNCTION("""COMPUTED_VALUE"""),18)</f>
        <v>18</v>
      </c>
      <c r="AO102" s="2">
        <f ca="1">IFERROR(__xludf.DUMMYFUNCTION("""COMPUTED_VALUE"""),27)</f>
        <v>27</v>
      </c>
      <c r="AP102" s="2">
        <f ca="1">IFERROR(__xludf.DUMMYFUNCTION("""COMPUTED_VALUE"""),42)</f>
        <v>42</v>
      </c>
      <c r="AQ102" s="2">
        <f ca="1">IFERROR(__xludf.DUMMYFUNCTION("""COMPUTED_VALUE"""),56)</f>
        <v>56</v>
      </c>
      <c r="AR102" s="2">
        <f ca="1">IFERROR(__xludf.DUMMYFUNCTION("""COMPUTED_VALUE"""),90)</f>
        <v>90</v>
      </c>
      <c r="AS102" s="2">
        <f ca="1">IFERROR(__xludf.DUMMYFUNCTION("""COMPUTED_VALUE"""),114)</f>
        <v>114</v>
      </c>
      <c r="AT102" s="2">
        <f ca="1">IFERROR(__xludf.DUMMYFUNCTION("""COMPUTED_VALUE"""),214)</f>
        <v>214</v>
      </c>
      <c r="AU102" s="2">
        <f ca="1">IFERROR(__xludf.DUMMYFUNCTION("""COMPUTED_VALUE"""),268)</f>
        <v>268</v>
      </c>
      <c r="AV102" s="2">
        <f ca="1">IFERROR(__xludf.DUMMYFUNCTION("""COMPUTED_VALUE"""),337)</f>
        <v>337</v>
      </c>
      <c r="AW102" s="2">
        <f ca="1">IFERROR(__xludf.DUMMYFUNCTION("""COMPUTED_VALUE"""),374)</f>
        <v>374</v>
      </c>
    </row>
    <row r="103" spans="1:49" ht="12.5" x14ac:dyDescent="0.25">
      <c r="A103" s="2" t="str">
        <f ca="1">IFERROR(__xludf.DUMMYFUNCTION("""COMPUTED_VALUE"""),"Taiwan")</f>
        <v>Taiwan</v>
      </c>
      <c r="B103" s="2">
        <f ca="1">IFERROR(__xludf.DUMMYFUNCTION("""COMPUTED_VALUE"""),1)</f>
        <v>1</v>
      </c>
      <c r="C103" s="2">
        <f ca="1">IFERROR(__xludf.DUMMYFUNCTION("""COMPUTED_VALUE"""),1)</f>
        <v>1</v>
      </c>
      <c r="D103" s="2">
        <f ca="1">IFERROR(__xludf.DUMMYFUNCTION("""COMPUTED_VALUE"""),3)</f>
        <v>3</v>
      </c>
      <c r="E103" s="2">
        <f ca="1">IFERROR(__xludf.DUMMYFUNCTION("""COMPUTED_VALUE"""),3)</f>
        <v>3</v>
      </c>
      <c r="F103" s="2">
        <f ca="1">IFERROR(__xludf.DUMMYFUNCTION("""COMPUTED_VALUE"""),4)</f>
        <v>4</v>
      </c>
      <c r="G103" s="2">
        <f ca="1">IFERROR(__xludf.DUMMYFUNCTION("""COMPUTED_VALUE"""),5)</f>
        <v>5</v>
      </c>
      <c r="H103" s="2">
        <f ca="1">IFERROR(__xludf.DUMMYFUNCTION("""COMPUTED_VALUE"""),8)</f>
        <v>8</v>
      </c>
      <c r="I103" s="2">
        <f ca="1">IFERROR(__xludf.DUMMYFUNCTION("""COMPUTED_VALUE"""),8)</f>
        <v>8</v>
      </c>
      <c r="J103" s="2">
        <f ca="1">IFERROR(__xludf.DUMMYFUNCTION("""COMPUTED_VALUE"""),9)</f>
        <v>9</v>
      </c>
      <c r="K103" s="2">
        <f ca="1">IFERROR(__xludf.DUMMYFUNCTION("""COMPUTED_VALUE"""),10)</f>
        <v>10</v>
      </c>
      <c r="L103" s="2">
        <f ca="1">IFERROR(__xludf.DUMMYFUNCTION("""COMPUTED_VALUE"""),10)</f>
        <v>10</v>
      </c>
      <c r="M103" s="2">
        <f ca="1">IFERROR(__xludf.DUMMYFUNCTION("""COMPUTED_VALUE"""),10)</f>
        <v>10</v>
      </c>
      <c r="N103" s="2">
        <f ca="1">IFERROR(__xludf.DUMMYFUNCTION("""COMPUTED_VALUE"""),10)</f>
        <v>10</v>
      </c>
      <c r="O103" s="2">
        <f ca="1">IFERROR(__xludf.DUMMYFUNCTION("""COMPUTED_VALUE"""),11)</f>
        <v>11</v>
      </c>
      <c r="P103" s="2">
        <f ca="1">IFERROR(__xludf.DUMMYFUNCTION("""COMPUTED_VALUE"""),11)</f>
        <v>11</v>
      </c>
      <c r="Q103" s="2">
        <f ca="1">IFERROR(__xludf.DUMMYFUNCTION("""COMPUTED_VALUE"""),16)</f>
        <v>16</v>
      </c>
      <c r="R103" s="2">
        <f ca="1">IFERROR(__xludf.DUMMYFUNCTION("""COMPUTED_VALUE"""),16)</f>
        <v>16</v>
      </c>
      <c r="S103" s="2">
        <f ca="1">IFERROR(__xludf.DUMMYFUNCTION("""COMPUTED_VALUE"""),17)</f>
        <v>17</v>
      </c>
      <c r="T103" s="2">
        <f ca="1">IFERROR(__xludf.DUMMYFUNCTION("""COMPUTED_VALUE"""),18)</f>
        <v>18</v>
      </c>
      <c r="U103" s="2">
        <f ca="1">IFERROR(__xludf.DUMMYFUNCTION("""COMPUTED_VALUE"""),18)</f>
        <v>18</v>
      </c>
      <c r="V103" s="2">
        <f ca="1">IFERROR(__xludf.DUMMYFUNCTION("""COMPUTED_VALUE"""),18)</f>
        <v>18</v>
      </c>
      <c r="W103" s="2">
        <f ca="1">IFERROR(__xludf.DUMMYFUNCTION("""COMPUTED_VALUE"""),18)</f>
        <v>18</v>
      </c>
      <c r="X103" s="2">
        <f ca="1">IFERROR(__xludf.DUMMYFUNCTION("""COMPUTED_VALUE"""),18)</f>
        <v>18</v>
      </c>
      <c r="Y103" s="2">
        <f ca="1">IFERROR(__xludf.DUMMYFUNCTION("""COMPUTED_VALUE"""),18)</f>
        <v>18</v>
      </c>
      <c r="Z103" s="2">
        <f ca="1">IFERROR(__xludf.DUMMYFUNCTION("""COMPUTED_VALUE"""),18)</f>
        <v>18</v>
      </c>
      <c r="AA103" s="2">
        <f ca="1">IFERROR(__xludf.DUMMYFUNCTION("""COMPUTED_VALUE"""),20)</f>
        <v>20</v>
      </c>
      <c r="AB103" s="2">
        <f ca="1">IFERROR(__xludf.DUMMYFUNCTION("""COMPUTED_VALUE"""),22)</f>
        <v>22</v>
      </c>
      <c r="AC103" s="2">
        <f ca="1">IFERROR(__xludf.DUMMYFUNCTION("""COMPUTED_VALUE"""),22)</f>
        <v>22</v>
      </c>
      <c r="AD103" s="2">
        <f ca="1">IFERROR(__xludf.DUMMYFUNCTION("""COMPUTED_VALUE"""),23)</f>
        <v>23</v>
      </c>
      <c r="AE103" s="2">
        <f ca="1">IFERROR(__xludf.DUMMYFUNCTION("""COMPUTED_VALUE"""),24)</f>
        <v>24</v>
      </c>
      <c r="AF103" s="2">
        <f ca="1">IFERROR(__xludf.DUMMYFUNCTION("""COMPUTED_VALUE"""),26)</f>
        <v>26</v>
      </c>
      <c r="AG103" s="2">
        <f ca="1">IFERROR(__xludf.DUMMYFUNCTION("""COMPUTED_VALUE"""),26)</f>
        <v>26</v>
      </c>
      <c r="AH103" s="2">
        <f ca="1">IFERROR(__xludf.DUMMYFUNCTION("""COMPUTED_VALUE"""),28)</f>
        <v>28</v>
      </c>
      <c r="AI103" s="2">
        <f ca="1">IFERROR(__xludf.DUMMYFUNCTION("""COMPUTED_VALUE"""),30)</f>
        <v>30</v>
      </c>
      <c r="AJ103" s="2">
        <f ca="1">IFERROR(__xludf.DUMMYFUNCTION("""COMPUTED_VALUE"""),31)</f>
        <v>31</v>
      </c>
      <c r="AK103" s="2">
        <f ca="1">IFERROR(__xludf.DUMMYFUNCTION("""COMPUTED_VALUE"""),32)</f>
        <v>32</v>
      </c>
      <c r="AL103" s="2">
        <f ca="1">IFERROR(__xludf.DUMMYFUNCTION("""COMPUTED_VALUE"""),32)</f>
        <v>32</v>
      </c>
      <c r="AM103" s="2">
        <f ca="1">IFERROR(__xludf.DUMMYFUNCTION("""COMPUTED_VALUE"""),34)</f>
        <v>34</v>
      </c>
      <c r="AN103" s="2">
        <f ca="1">IFERROR(__xludf.DUMMYFUNCTION("""COMPUTED_VALUE"""),39)</f>
        <v>39</v>
      </c>
      <c r="AO103" s="2">
        <f ca="1">IFERROR(__xludf.DUMMYFUNCTION("""COMPUTED_VALUE"""),40)</f>
        <v>40</v>
      </c>
      <c r="AP103" s="2">
        <f ca="1">IFERROR(__xludf.DUMMYFUNCTION("""COMPUTED_VALUE"""),41)</f>
        <v>41</v>
      </c>
      <c r="AQ103" s="2">
        <f ca="1">IFERROR(__xludf.DUMMYFUNCTION("""COMPUTED_VALUE"""),42)</f>
        <v>42</v>
      </c>
      <c r="AR103" s="2">
        <f ca="1">IFERROR(__xludf.DUMMYFUNCTION("""COMPUTED_VALUE"""),42)</f>
        <v>42</v>
      </c>
      <c r="AS103" s="2">
        <f ca="1">IFERROR(__xludf.DUMMYFUNCTION("""COMPUTED_VALUE"""),44)</f>
        <v>44</v>
      </c>
      <c r="AT103" s="2">
        <f ca="1">IFERROR(__xludf.DUMMYFUNCTION("""COMPUTED_VALUE"""),45)</f>
        <v>45</v>
      </c>
      <c r="AU103" s="2">
        <f ca="1">IFERROR(__xludf.DUMMYFUNCTION("""COMPUTED_VALUE"""),45)</f>
        <v>45</v>
      </c>
      <c r="AV103" s="2">
        <f ca="1">IFERROR(__xludf.DUMMYFUNCTION("""COMPUTED_VALUE"""),45)</f>
        <v>45</v>
      </c>
      <c r="AW103" s="2">
        <f ca="1">IFERROR(__xludf.DUMMYFUNCTION("""COMPUTED_VALUE"""),45)</f>
        <v>45</v>
      </c>
    </row>
    <row r="104" spans="1:49" ht="12.5" x14ac:dyDescent="0.25">
      <c r="A104" s="2" t="str">
        <f ca="1">IFERROR(__xludf.DUMMYFUNCTION("""COMPUTED_VALUE"""),"Thailand")</f>
        <v>Thailand</v>
      </c>
      <c r="B104" s="2">
        <f ca="1">IFERROR(__xludf.DUMMYFUNCTION("""COMPUTED_VALUE"""),2)</f>
        <v>2</v>
      </c>
      <c r="C104" s="2">
        <f ca="1">IFERROR(__xludf.DUMMYFUNCTION("""COMPUTED_VALUE"""),3)</f>
        <v>3</v>
      </c>
      <c r="D104" s="2">
        <f ca="1">IFERROR(__xludf.DUMMYFUNCTION("""COMPUTED_VALUE"""),5)</f>
        <v>5</v>
      </c>
      <c r="E104" s="2">
        <f ca="1">IFERROR(__xludf.DUMMYFUNCTION("""COMPUTED_VALUE"""),7)</f>
        <v>7</v>
      </c>
      <c r="F104" s="2">
        <f ca="1">IFERROR(__xludf.DUMMYFUNCTION("""COMPUTED_VALUE"""),8)</f>
        <v>8</v>
      </c>
      <c r="G104" s="2">
        <f ca="1">IFERROR(__xludf.DUMMYFUNCTION("""COMPUTED_VALUE"""),8)</f>
        <v>8</v>
      </c>
      <c r="H104" s="2">
        <f ca="1">IFERROR(__xludf.DUMMYFUNCTION("""COMPUTED_VALUE"""),14)</f>
        <v>14</v>
      </c>
      <c r="I104" s="2">
        <f ca="1">IFERROR(__xludf.DUMMYFUNCTION("""COMPUTED_VALUE"""),14)</f>
        <v>14</v>
      </c>
      <c r="J104" s="2">
        <f ca="1">IFERROR(__xludf.DUMMYFUNCTION("""COMPUTED_VALUE"""),14)</f>
        <v>14</v>
      </c>
      <c r="K104" s="2">
        <f ca="1">IFERROR(__xludf.DUMMYFUNCTION("""COMPUTED_VALUE"""),19)</f>
        <v>19</v>
      </c>
      <c r="L104" s="2">
        <f ca="1">IFERROR(__xludf.DUMMYFUNCTION("""COMPUTED_VALUE"""),19)</f>
        <v>19</v>
      </c>
      <c r="M104" s="2">
        <f ca="1">IFERROR(__xludf.DUMMYFUNCTION("""COMPUTED_VALUE"""),19)</f>
        <v>19</v>
      </c>
      <c r="N104" s="2">
        <f ca="1">IFERROR(__xludf.DUMMYFUNCTION("""COMPUTED_VALUE"""),19)</f>
        <v>19</v>
      </c>
      <c r="O104" s="2">
        <f ca="1">IFERROR(__xludf.DUMMYFUNCTION("""COMPUTED_VALUE"""),25)</f>
        <v>25</v>
      </c>
      <c r="P104" s="2">
        <f ca="1">IFERROR(__xludf.DUMMYFUNCTION("""COMPUTED_VALUE"""),25)</f>
        <v>25</v>
      </c>
      <c r="Q104" s="2">
        <f ca="1">IFERROR(__xludf.DUMMYFUNCTION("""COMPUTED_VALUE"""),25)</f>
        <v>25</v>
      </c>
      <c r="R104" s="2">
        <f ca="1">IFERROR(__xludf.DUMMYFUNCTION("""COMPUTED_VALUE"""),25)</f>
        <v>25</v>
      </c>
      <c r="S104" s="2">
        <f ca="1">IFERROR(__xludf.DUMMYFUNCTION("""COMPUTED_VALUE"""),32)</f>
        <v>32</v>
      </c>
      <c r="T104" s="2">
        <f ca="1">IFERROR(__xludf.DUMMYFUNCTION("""COMPUTED_VALUE"""),32)</f>
        <v>32</v>
      </c>
      <c r="U104" s="2">
        <f ca="1">IFERROR(__xludf.DUMMYFUNCTION("""COMPUTED_VALUE"""),32)</f>
        <v>32</v>
      </c>
      <c r="V104" s="2">
        <f ca="1">IFERROR(__xludf.DUMMYFUNCTION("""COMPUTED_VALUE"""),33)</f>
        <v>33</v>
      </c>
      <c r="W104" s="2">
        <f ca="1">IFERROR(__xludf.DUMMYFUNCTION("""COMPUTED_VALUE"""),33)</f>
        <v>33</v>
      </c>
      <c r="X104" s="2">
        <f ca="1">IFERROR(__xludf.DUMMYFUNCTION("""COMPUTED_VALUE"""),33)</f>
        <v>33</v>
      </c>
      <c r="Y104" s="2">
        <f ca="1">IFERROR(__xludf.DUMMYFUNCTION("""COMPUTED_VALUE"""),33)</f>
        <v>33</v>
      </c>
      <c r="Z104" s="2">
        <f ca="1">IFERROR(__xludf.DUMMYFUNCTION("""COMPUTED_VALUE"""),33)</f>
        <v>33</v>
      </c>
      <c r="AA104" s="2">
        <f ca="1">IFERROR(__xludf.DUMMYFUNCTION("""COMPUTED_VALUE"""),34)</f>
        <v>34</v>
      </c>
      <c r="AB104" s="2">
        <f ca="1">IFERROR(__xludf.DUMMYFUNCTION("""COMPUTED_VALUE"""),35)</f>
        <v>35</v>
      </c>
      <c r="AC104" s="2">
        <f ca="1">IFERROR(__xludf.DUMMYFUNCTION("""COMPUTED_VALUE"""),35)</f>
        <v>35</v>
      </c>
      <c r="AD104" s="2">
        <f ca="1">IFERROR(__xludf.DUMMYFUNCTION("""COMPUTED_VALUE"""),35)</f>
        <v>35</v>
      </c>
      <c r="AE104" s="2">
        <f ca="1">IFERROR(__xludf.DUMMYFUNCTION("""COMPUTED_VALUE"""),35)</f>
        <v>35</v>
      </c>
      <c r="AF104" s="2">
        <f ca="1">IFERROR(__xludf.DUMMYFUNCTION("""COMPUTED_VALUE"""),35)</f>
        <v>35</v>
      </c>
      <c r="AG104" s="2">
        <f ca="1">IFERROR(__xludf.DUMMYFUNCTION("""COMPUTED_VALUE"""),35)</f>
        <v>35</v>
      </c>
      <c r="AH104" s="2">
        <f ca="1">IFERROR(__xludf.DUMMYFUNCTION("""COMPUTED_VALUE"""),35)</f>
        <v>35</v>
      </c>
      <c r="AI104" s="2">
        <f ca="1">IFERROR(__xludf.DUMMYFUNCTION("""COMPUTED_VALUE"""),35)</f>
        <v>35</v>
      </c>
      <c r="AJ104" s="2">
        <f ca="1">IFERROR(__xludf.DUMMYFUNCTION("""COMPUTED_VALUE"""),37)</f>
        <v>37</v>
      </c>
      <c r="AK104" s="2">
        <f ca="1">IFERROR(__xludf.DUMMYFUNCTION("""COMPUTED_VALUE"""),40)</f>
        <v>40</v>
      </c>
      <c r="AL104" s="2">
        <f ca="1">IFERROR(__xludf.DUMMYFUNCTION("""COMPUTED_VALUE"""),40)</f>
        <v>40</v>
      </c>
      <c r="AM104" s="2">
        <f ca="1">IFERROR(__xludf.DUMMYFUNCTION("""COMPUTED_VALUE"""),41)</f>
        <v>41</v>
      </c>
      <c r="AN104" s="2">
        <f ca="1">IFERROR(__xludf.DUMMYFUNCTION("""COMPUTED_VALUE"""),42)</f>
        <v>42</v>
      </c>
      <c r="AO104" s="2">
        <f ca="1">IFERROR(__xludf.DUMMYFUNCTION("""COMPUTED_VALUE"""),42)</f>
        <v>42</v>
      </c>
      <c r="AP104" s="2">
        <f ca="1">IFERROR(__xludf.DUMMYFUNCTION("""COMPUTED_VALUE"""),43)</f>
        <v>43</v>
      </c>
      <c r="AQ104" s="2">
        <f ca="1">IFERROR(__xludf.DUMMYFUNCTION("""COMPUTED_VALUE"""),43)</f>
        <v>43</v>
      </c>
      <c r="AR104" s="2">
        <f ca="1">IFERROR(__xludf.DUMMYFUNCTION("""COMPUTED_VALUE"""),43)</f>
        <v>43</v>
      </c>
      <c r="AS104" s="2">
        <f ca="1">IFERROR(__xludf.DUMMYFUNCTION("""COMPUTED_VALUE"""),47)</f>
        <v>47</v>
      </c>
      <c r="AT104" s="2">
        <f ca="1">IFERROR(__xludf.DUMMYFUNCTION("""COMPUTED_VALUE"""),48)</f>
        <v>48</v>
      </c>
      <c r="AU104" s="2">
        <f ca="1">IFERROR(__xludf.DUMMYFUNCTION("""COMPUTED_VALUE"""),50)</f>
        <v>50</v>
      </c>
      <c r="AV104" s="2">
        <f ca="1">IFERROR(__xludf.DUMMYFUNCTION("""COMPUTED_VALUE"""),50)</f>
        <v>50</v>
      </c>
      <c r="AW104" s="2">
        <f ca="1">IFERROR(__xludf.DUMMYFUNCTION("""COMPUTED_VALUE"""),50)</f>
        <v>50</v>
      </c>
    </row>
    <row r="105" spans="1:49" ht="12.5" x14ac:dyDescent="0.25">
      <c r="A105" s="2" t="str">
        <f ca="1">IFERROR(__xludf.DUMMYFUNCTION("""COMPUTED_VALUE"""),"Togo")</f>
        <v>Togo</v>
      </c>
      <c r="B105" s="2">
        <f ca="1">IFERROR(__xludf.DUMMYFUNCTION("""COMPUTED_VALUE"""),0)</f>
        <v>0</v>
      </c>
      <c r="C105" s="2">
        <f ca="1">IFERROR(__xludf.DUMMYFUNCTION("""COMPUTED_VALUE"""),0)</f>
        <v>0</v>
      </c>
      <c r="D105" s="2">
        <f ca="1">IFERROR(__xludf.DUMMYFUNCTION("""COMPUTED_VALUE"""),0)</f>
        <v>0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IFERROR(__xludf.DUMMYFUNCTION("""COMPUTED_VALUE"""),1)</f>
        <v>1</v>
      </c>
      <c r="AU105" s="2">
        <f ca="1">IFERROR(__xludf.DUMMYFUNCTION("""COMPUTED_VALUE"""),1)</f>
        <v>1</v>
      </c>
      <c r="AV105" s="2">
        <f ca="1">IFERROR(__xludf.DUMMYFUNCTION("""COMPUTED_VALUE"""),1)</f>
        <v>1</v>
      </c>
      <c r="AW105" s="2">
        <f ca="1">IFERROR(__xludf.DUMMYFUNCTION("""COMPUTED_VALUE"""),1)</f>
        <v>1</v>
      </c>
    </row>
    <row r="106" spans="1:49" ht="12.5" x14ac:dyDescent="0.25">
      <c r="A106" s="2" t="str">
        <f ca="1">IFERROR(__xludf.DUMMYFUNCTION("""COMPUTED_VALUE"""),"Tunisia")</f>
        <v>Tunisia</v>
      </c>
      <c r="B106" s="2">
        <f ca="1">IFERROR(__xludf.DUMMYFUNCTION("""COMPUTED_VALUE"""),0)</f>
        <v>0</v>
      </c>
      <c r="C106" s="2">
        <f ca="1">IFERROR(__xludf.DUMMYFUNCTION("""COMPUTED_VALUE"""),0)</f>
        <v>0</v>
      </c>
      <c r="D106" s="2">
        <f ca="1">IFERROR(__xludf.DUMMYFUNCTION("""COMPUTED_VALUE"""),0)</f>
        <v>0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IFERROR(__xludf.DUMMYFUNCTION("""COMPUTED_VALUE"""),1)</f>
        <v>1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IFERROR(__xludf.DUMMYFUNCTION("""COMPUTED_VALUE"""),1)</f>
        <v>1</v>
      </c>
      <c r="AV106" s="2">
        <f ca="1">IFERROR(__xludf.DUMMYFUNCTION("""COMPUTED_VALUE"""),2)</f>
        <v>2</v>
      </c>
      <c r="AW106" s="2">
        <f ca="1">IFERROR(__xludf.DUMMYFUNCTION("""COMPUTED_VALUE"""),2)</f>
        <v>2</v>
      </c>
    </row>
    <row r="107" spans="1:49" ht="12.5" x14ac:dyDescent="0.25">
      <c r="A107" s="2" t="str">
        <f ca="1">IFERROR(__xludf.DUMMYFUNCTION("""COMPUTED_VALUE"""),"UK")</f>
        <v>UK</v>
      </c>
      <c r="B107" s="2">
        <f ca="1">IFERROR(__xludf.DUMMYFUNCTION("""COMPUTED_VALUE"""),0)</f>
        <v>0</v>
      </c>
      <c r="C107" s="2">
        <f ca="1">IFERROR(__xludf.DUMMYFUNCTION("""COMPUTED_VALUE"""),0)</f>
        <v>0</v>
      </c>
      <c r="D107" s="2">
        <f ca="1">IFERROR(__xludf.DUMMYFUNCTION("""COMPUTED_VALUE"""),0)</f>
        <v>0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IFERROR(__xludf.DUMMYFUNCTION("""COMPUTED_VALUE"""),2)</f>
        <v>2</v>
      </c>
      <c r="L107" s="2">
        <f ca="1">IFERROR(__xludf.DUMMYFUNCTION("""COMPUTED_VALUE"""),2)</f>
        <v>2</v>
      </c>
      <c r="M107" s="2">
        <f ca="1">IFERROR(__xludf.DUMMYFUNCTION("""COMPUTED_VALUE"""),2)</f>
        <v>2</v>
      </c>
      <c r="N107" s="2">
        <f ca="1">IFERROR(__xludf.DUMMYFUNCTION("""COMPUTED_VALUE"""),2)</f>
        <v>2</v>
      </c>
      <c r="O107" s="2">
        <f ca="1">IFERROR(__xludf.DUMMYFUNCTION("""COMPUTED_VALUE"""),2)</f>
        <v>2</v>
      </c>
      <c r="P107" s="2">
        <f ca="1">IFERROR(__xludf.DUMMYFUNCTION("""COMPUTED_VALUE"""),2)</f>
        <v>2</v>
      </c>
      <c r="Q107" s="2">
        <f ca="1">IFERROR(__xludf.DUMMYFUNCTION("""COMPUTED_VALUE"""),2)</f>
        <v>2</v>
      </c>
      <c r="R107" s="2">
        <f ca="1">IFERROR(__xludf.DUMMYFUNCTION("""COMPUTED_VALUE"""),3)</f>
        <v>3</v>
      </c>
      <c r="S107" s="2">
        <f ca="1">IFERROR(__xludf.DUMMYFUNCTION("""COMPUTED_VALUE"""),3)</f>
        <v>3</v>
      </c>
      <c r="T107" s="2">
        <f ca="1">IFERROR(__xludf.DUMMYFUNCTION("""COMPUTED_VALUE"""),3)</f>
        <v>3</v>
      </c>
      <c r="U107" s="2">
        <f ca="1">IFERROR(__xludf.DUMMYFUNCTION("""COMPUTED_VALUE"""),8)</f>
        <v>8</v>
      </c>
      <c r="V107" s="2">
        <f ca="1">IFERROR(__xludf.DUMMYFUNCTION("""COMPUTED_VALUE"""),8)</f>
        <v>8</v>
      </c>
      <c r="W107" s="2">
        <f ca="1">IFERROR(__xludf.DUMMYFUNCTION("""COMPUTED_VALUE"""),9)</f>
        <v>9</v>
      </c>
      <c r="X107" s="2">
        <f ca="1">IFERROR(__xludf.DUMMYFUNCTION("""COMPUTED_VALUE"""),9)</f>
        <v>9</v>
      </c>
      <c r="Y107" s="2">
        <f ca="1">IFERROR(__xludf.DUMMYFUNCTION("""COMPUTED_VALUE"""),9)</f>
        <v>9</v>
      </c>
      <c r="Z107" s="2">
        <f ca="1">IFERROR(__xludf.DUMMYFUNCTION("""COMPUTED_VALUE"""),9)</f>
        <v>9</v>
      </c>
      <c r="AA107" s="2">
        <f ca="1">IFERROR(__xludf.DUMMYFUNCTION("""COMPUTED_VALUE"""),9)</f>
        <v>9</v>
      </c>
      <c r="AB107" s="2">
        <f ca="1">IFERROR(__xludf.DUMMYFUNCTION("""COMPUTED_VALUE"""),9)</f>
        <v>9</v>
      </c>
      <c r="AC107" s="2">
        <f ca="1">IFERROR(__xludf.DUMMYFUNCTION("""COMPUTED_VALUE"""),9)</f>
        <v>9</v>
      </c>
      <c r="AD107" s="2">
        <f ca="1">IFERROR(__xludf.DUMMYFUNCTION("""COMPUTED_VALUE"""),9)</f>
        <v>9</v>
      </c>
      <c r="AE107" s="2">
        <f ca="1">IFERROR(__xludf.DUMMYFUNCTION("""COMPUTED_VALUE"""),9)</f>
        <v>9</v>
      </c>
      <c r="AF107" s="2">
        <f ca="1">IFERROR(__xludf.DUMMYFUNCTION("""COMPUTED_VALUE"""),9)</f>
        <v>9</v>
      </c>
      <c r="AG107" s="2">
        <f ca="1">IFERROR(__xludf.DUMMYFUNCTION("""COMPUTED_VALUE"""),9)</f>
        <v>9</v>
      </c>
      <c r="AH107" s="2">
        <f ca="1">IFERROR(__xludf.DUMMYFUNCTION("""COMPUTED_VALUE"""),9)</f>
        <v>9</v>
      </c>
      <c r="AI107" s="2">
        <f ca="1">IFERROR(__xludf.DUMMYFUNCTION("""COMPUTED_VALUE"""),13)</f>
        <v>13</v>
      </c>
      <c r="AJ107" s="2">
        <f ca="1">IFERROR(__xludf.DUMMYFUNCTION("""COMPUTED_VALUE"""),13)</f>
        <v>13</v>
      </c>
      <c r="AK107" s="2">
        <f ca="1">IFERROR(__xludf.DUMMYFUNCTION("""COMPUTED_VALUE"""),13)</f>
        <v>13</v>
      </c>
      <c r="AL107" s="2">
        <f ca="1">IFERROR(__xludf.DUMMYFUNCTION("""COMPUTED_VALUE"""),15)</f>
        <v>15</v>
      </c>
      <c r="AM107" s="2">
        <f ca="1">IFERROR(__xludf.DUMMYFUNCTION("""COMPUTED_VALUE"""),20)</f>
        <v>20</v>
      </c>
      <c r="AN107" s="2">
        <f ca="1">IFERROR(__xludf.DUMMYFUNCTION("""COMPUTED_VALUE"""),23)</f>
        <v>23</v>
      </c>
      <c r="AO107" s="2">
        <f ca="1">IFERROR(__xludf.DUMMYFUNCTION("""COMPUTED_VALUE"""),36)</f>
        <v>36</v>
      </c>
      <c r="AP107" s="2">
        <f ca="1">IFERROR(__xludf.DUMMYFUNCTION("""COMPUTED_VALUE"""),40)</f>
        <v>40</v>
      </c>
      <c r="AQ107" s="2">
        <f ca="1">IFERROR(__xludf.DUMMYFUNCTION("""COMPUTED_VALUE"""),51)</f>
        <v>51</v>
      </c>
      <c r="AR107" s="2">
        <f ca="1">IFERROR(__xludf.DUMMYFUNCTION("""COMPUTED_VALUE"""),85)</f>
        <v>85</v>
      </c>
      <c r="AS107" s="2">
        <f ca="1">IFERROR(__xludf.DUMMYFUNCTION("""COMPUTED_VALUE"""),115)</f>
        <v>115</v>
      </c>
      <c r="AT107" s="2">
        <f ca="1">IFERROR(__xludf.DUMMYFUNCTION("""COMPUTED_VALUE"""),163)</f>
        <v>163</v>
      </c>
      <c r="AU107" s="2">
        <f ca="1">IFERROR(__xludf.DUMMYFUNCTION("""COMPUTED_VALUE"""),206)</f>
        <v>206</v>
      </c>
      <c r="AV107" s="2">
        <f ca="1">IFERROR(__xludf.DUMMYFUNCTION("""COMPUTED_VALUE"""),273)</f>
        <v>273</v>
      </c>
      <c r="AW107" s="2">
        <f ca="1">IFERROR(__xludf.DUMMYFUNCTION("""COMPUTED_VALUE"""),321)</f>
        <v>321</v>
      </c>
    </row>
    <row r="108" spans="1:49" ht="12.5" x14ac:dyDescent="0.25">
      <c r="A108" s="2" t="str">
        <f ca="1">IFERROR(__xludf.DUMMYFUNCTION("""COMPUTED_VALUE"""),"Ukraine")</f>
        <v>Ukraine</v>
      </c>
      <c r="B108" s="2">
        <f ca="1">IFERROR(__xludf.DUMMYFUNCTION("""COMPUTED_VALUE"""),0)</f>
        <v>0</v>
      </c>
      <c r="C108" s="2">
        <f ca="1">IFERROR(__xludf.DUMMYFUNCTION("""COMPUTED_VALUE"""),0)</f>
        <v>0</v>
      </c>
      <c r="D108" s="2">
        <f ca="1">IFERROR(__xludf.DUMMYFUNCTION("""COMPUTED_VALUE"""),0)</f>
        <v>0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IFERROR(__xludf.DUMMYFUNCTION("""COMPUTED_VALUE"""),1)</f>
        <v>1</v>
      </c>
      <c r="AR108" s="2">
        <f ca="1">IFERROR(__xludf.DUMMYFUNCTION("""COMPUTED_VALUE"""),1)</f>
        <v>1</v>
      </c>
      <c r="AS108" s="2">
        <f ca="1">IFERROR(__xludf.DUMMYFUNCTION("""COMPUTED_VALUE"""),1)</f>
        <v>1</v>
      </c>
      <c r="AT108" s="2">
        <f ca="1">IFERROR(__xludf.DUMMYFUNCTION("""COMPUTED_VALUE"""),1)</f>
        <v>1</v>
      </c>
      <c r="AU108" s="2">
        <f ca="1">IFERROR(__xludf.DUMMYFUNCTION("""COMPUTED_VALUE"""),1)</f>
        <v>1</v>
      </c>
      <c r="AV108" s="2">
        <f ca="1">IFERROR(__xludf.DUMMYFUNCTION("""COMPUTED_VALUE"""),1)</f>
        <v>1</v>
      </c>
      <c r="AW108" s="2">
        <f ca="1">IFERROR(__xludf.DUMMYFUNCTION("""COMPUTED_VALUE"""),1)</f>
        <v>1</v>
      </c>
    </row>
    <row r="109" spans="1:49" ht="12.5" x14ac:dyDescent="0.25">
      <c r="A109" s="2" t="str">
        <f ca="1">IFERROR(__xludf.DUMMYFUNCTION("""COMPUTED_VALUE"""),"United Arab Emirates")</f>
        <v>United Arab Emirates</v>
      </c>
      <c r="B109" s="2">
        <f ca="1">IFERROR(__xludf.DUMMYFUNCTION("""COMPUTED_VALUE"""),0)</f>
        <v>0</v>
      </c>
      <c r="C109" s="2">
        <f ca="1">IFERROR(__xludf.DUMMYFUNCTION("""COMPUTED_VALUE"""),0)</f>
        <v>0</v>
      </c>
      <c r="D109" s="2">
        <f ca="1">IFERROR(__xludf.DUMMYFUNCTION("""COMPUTED_VALUE"""),0)</f>
        <v>0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IFERROR(__xludf.DUMMYFUNCTION("""COMPUTED_VALUE"""),4)</f>
        <v>4</v>
      </c>
      <c r="J109" s="2">
        <f ca="1">IFERROR(__xludf.DUMMYFUNCTION("""COMPUTED_VALUE"""),4)</f>
        <v>4</v>
      </c>
      <c r="K109" s="2">
        <f ca="1">IFERROR(__xludf.DUMMYFUNCTION("""COMPUTED_VALUE"""),4)</f>
        <v>4</v>
      </c>
      <c r="L109" s="2">
        <f ca="1">IFERROR(__xludf.DUMMYFUNCTION("""COMPUTED_VALUE"""),4)</f>
        <v>4</v>
      </c>
      <c r="M109" s="2">
        <f ca="1">IFERROR(__xludf.DUMMYFUNCTION("""COMPUTED_VALUE"""),5)</f>
        <v>5</v>
      </c>
      <c r="N109" s="2">
        <f ca="1">IFERROR(__xludf.DUMMYFUNCTION("""COMPUTED_VALUE"""),5)</f>
        <v>5</v>
      </c>
      <c r="O109" s="2">
        <f ca="1">IFERROR(__xludf.DUMMYFUNCTION("""COMPUTED_VALUE"""),5)</f>
        <v>5</v>
      </c>
      <c r="P109" s="2">
        <f ca="1">IFERROR(__xludf.DUMMYFUNCTION("""COMPUTED_VALUE"""),5)</f>
        <v>5</v>
      </c>
      <c r="Q109" s="2">
        <f ca="1">IFERROR(__xludf.DUMMYFUNCTION("""COMPUTED_VALUE"""),5)</f>
        <v>5</v>
      </c>
      <c r="R109" s="2">
        <f ca="1">IFERROR(__xludf.DUMMYFUNCTION("""COMPUTED_VALUE"""),5)</f>
        <v>5</v>
      </c>
      <c r="S109" s="2">
        <f ca="1">IFERROR(__xludf.DUMMYFUNCTION("""COMPUTED_VALUE"""),7)</f>
        <v>7</v>
      </c>
      <c r="T109" s="2">
        <f ca="1">IFERROR(__xludf.DUMMYFUNCTION("""COMPUTED_VALUE"""),7)</f>
        <v>7</v>
      </c>
      <c r="U109" s="2">
        <f ca="1">IFERROR(__xludf.DUMMYFUNCTION("""COMPUTED_VALUE"""),8)</f>
        <v>8</v>
      </c>
      <c r="V109" s="2">
        <f ca="1">IFERROR(__xludf.DUMMYFUNCTION("""COMPUTED_VALUE"""),8)</f>
        <v>8</v>
      </c>
      <c r="W109" s="2">
        <f ca="1">IFERROR(__xludf.DUMMYFUNCTION("""COMPUTED_VALUE"""),8)</f>
        <v>8</v>
      </c>
      <c r="X109" s="2">
        <f ca="1">IFERROR(__xludf.DUMMYFUNCTION("""COMPUTED_VALUE"""),8)</f>
        <v>8</v>
      </c>
      <c r="Y109" s="2">
        <f ca="1">IFERROR(__xludf.DUMMYFUNCTION("""COMPUTED_VALUE"""),8)</f>
        <v>8</v>
      </c>
      <c r="Z109" s="2">
        <f ca="1">IFERROR(__xludf.DUMMYFUNCTION("""COMPUTED_VALUE"""),8)</f>
        <v>8</v>
      </c>
      <c r="AA109" s="2">
        <f ca="1">IFERROR(__xludf.DUMMYFUNCTION("""COMPUTED_VALUE"""),9)</f>
        <v>9</v>
      </c>
      <c r="AB109" s="2">
        <f ca="1">IFERROR(__xludf.DUMMYFUNCTION("""COMPUTED_VALUE"""),9)</f>
        <v>9</v>
      </c>
      <c r="AC109" s="2">
        <f ca="1">IFERROR(__xludf.DUMMYFUNCTION("""COMPUTED_VALUE"""),9)</f>
        <v>9</v>
      </c>
      <c r="AD109" s="2">
        <f ca="1">IFERROR(__xludf.DUMMYFUNCTION("""COMPUTED_VALUE"""),9)</f>
        <v>9</v>
      </c>
      <c r="AE109" s="2">
        <f ca="1">IFERROR(__xludf.DUMMYFUNCTION("""COMPUTED_VALUE"""),9)</f>
        <v>9</v>
      </c>
      <c r="AF109" s="2">
        <f ca="1">IFERROR(__xludf.DUMMYFUNCTION("""COMPUTED_VALUE"""),9)</f>
        <v>9</v>
      </c>
      <c r="AG109" s="2">
        <f ca="1">IFERROR(__xludf.DUMMYFUNCTION("""COMPUTED_VALUE"""),13)</f>
        <v>13</v>
      </c>
      <c r="AH109" s="2">
        <f ca="1">IFERROR(__xludf.DUMMYFUNCTION("""COMPUTED_VALUE"""),13)</f>
        <v>13</v>
      </c>
      <c r="AI109" s="2">
        <f ca="1">IFERROR(__xludf.DUMMYFUNCTION("""COMPUTED_VALUE"""),13)</f>
        <v>13</v>
      </c>
      <c r="AJ109" s="2">
        <f ca="1">IFERROR(__xludf.DUMMYFUNCTION("""COMPUTED_VALUE"""),13)</f>
        <v>13</v>
      </c>
      <c r="AK109" s="2">
        <f ca="1">IFERROR(__xludf.DUMMYFUNCTION("""COMPUTED_VALUE"""),13)</f>
        <v>13</v>
      </c>
      <c r="AL109" s="2">
        <f ca="1">IFERROR(__xludf.DUMMYFUNCTION("""COMPUTED_VALUE"""),13)</f>
        <v>13</v>
      </c>
      <c r="AM109" s="2">
        <f ca="1">IFERROR(__xludf.DUMMYFUNCTION("""COMPUTED_VALUE"""),19)</f>
        <v>19</v>
      </c>
      <c r="AN109" s="2">
        <f ca="1">IFERROR(__xludf.DUMMYFUNCTION("""COMPUTED_VALUE"""),21)</f>
        <v>21</v>
      </c>
      <c r="AO109" s="2">
        <f ca="1">IFERROR(__xludf.DUMMYFUNCTION("""COMPUTED_VALUE"""),21)</f>
        <v>21</v>
      </c>
      <c r="AP109" s="2">
        <f ca="1">IFERROR(__xludf.DUMMYFUNCTION("""COMPUTED_VALUE"""),21)</f>
        <v>21</v>
      </c>
      <c r="AQ109" s="2">
        <f ca="1">IFERROR(__xludf.DUMMYFUNCTION("""COMPUTED_VALUE"""),27)</f>
        <v>27</v>
      </c>
      <c r="AR109" s="2">
        <f ca="1">IFERROR(__xludf.DUMMYFUNCTION("""COMPUTED_VALUE"""),27)</f>
        <v>27</v>
      </c>
      <c r="AS109" s="2">
        <f ca="1">IFERROR(__xludf.DUMMYFUNCTION("""COMPUTED_VALUE"""),29)</f>
        <v>29</v>
      </c>
      <c r="AT109" s="2">
        <f ca="1">IFERROR(__xludf.DUMMYFUNCTION("""COMPUTED_VALUE"""),29)</f>
        <v>29</v>
      </c>
      <c r="AU109" s="2">
        <f ca="1">IFERROR(__xludf.DUMMYFUNCTION("""COMPUTED_VALUE"""),45)</f>
        <v>45</v>
      </c>
      <c r="AV109" s="2">
        <f ca="1">IFERROR(__xludf.DUMMYFUNCTION("""COMPUTED_VALUE"""),45)</f>
        <v>45</v>
      </c>
      <c r="AW109" s="2">
        <f ca="1">IFERROR(__xludf.DUMMYFUNCTION("""COMPUTED_VALUE"""),45)</f>
        <v>45</v>
      </c>
    </row>
    <row r="110" spans="1:49" ht="12.5" x14ac:dyDescent="0.25">
      <c r="A110" s="2" t="s">
        <v>93</v>
      </c>
      <c r="B110" s="2">
        <v>1</v>
      </c>
      <c r="C110" s="2">
        <v>1</v>
      </c>
      <c r="D110" s="2">
        <v>2</v>
      </c>
      <c r="E110" s="2">
        <v>2</v>
      </c>
      <c r="F110" s="2">
        <v>5</v>
      </c>
      <c r="G110" s="2">
        <v>5</v>
      </c>
      <c r="H110" s="2">
        <v>5</v>
      </c>
      <c r="I110" s="2">
        <v>5</v>
      </c>
      <c r="J110" s="2">
        <v>5</v>
      </c>
      <c r="K110" s="2">
        <v>7</v>
      </c>
      <c r="L110" s="2">
        <v>8</v>
      </c>
      <c r="M110" s="2">
        <v>8</v>
      </c>
      <c r="N110" s="2">
        <v>11</v>
      </c>
      <c r="O110" s="2">
        <v>11</v>
      </c>
      <c r="P110" s="2">
        <v>12</v>
      </c>
      <c r="Q110" s="2">
        <v>12</v>
      </c>
      <c r="R110" s="2">
        <v>12</v>
      </c>
      <c r="S110" s="2">
        <v>12</v>
      </c>
      <c r="T110" s="2">
        <v>12</v>
      </c>
      <c r="U110" s="2">
        <v>12</v>
      </c>
      <c r="V110" s="2">
        <v>13</v>
      </c>
      <c r="W110" s="2">
        <v>13</v>
      </c>
      <c r="X110" s="2">
        <v>15</v>
      </c>
      <c r="Y110" s="2">
        <v>15</v>
      </c>
      <c r="Z110" s="2">
        <v>15</v>
      </c>
      <c r="AA110" s="2">
        <v>15</v>
      </c>
      <c r="AB110" s="2">
        <v>15</v>
      </c>
      <c r="AC110" s="2">
        <v>15</v>
      </c>
      <c r="AD110" s="2">
        <v>15</v>
      </c>
      <c r="AE110" s="2">
        <v>15</v>
      </c>
      <c r="AF110" s="2">
        <v>35</v>
      </c>
      <c r="AG110" s="2">
        <v>35</v>
      </c>
      <c r="AH110" s="2">
        <v>35</v>
      </c>
      <c r="AI110" s="2">
        <v>53</v>
      </c>
      <c r="AJ110" s="2">
        <v>53</v>
      </c>
      <c r="AK110" s="2">
        <v>59</v>
      </c>
      <c r="AL110" s="2">
        <v>60</v>
      </c>
      <c r="AM110" s="2">
        <v>62</v>
      </c>
      <c r="AN110" s="2">
        <v>70</v>
      </c>
      <c r="AO110" s="2">
        <v>76</v>
      </c>
      <c r="AP110" s="2">
        <v>101</v>
      </c>
      <c r="AQ110" s="2">
        <v>121</v>
      </c>
      <c r="AR110" s="2">
        <v>152</v>
      </c>
      <c r="AS110" s="2">
        <v>220</v>
      </c>
      <c r="AT110" s="2">
        <v>277</v>
      </c>
      <c r="AU110" s="2">
        <v>416</v>
      </c>
      <c r="AV110" s="2">
        <v>537</v>
      </c>
      <c r="AW110" s="2">
        <v>605</v>
      </c>
    </row>
    <row r="111" spans="1:49" ht="12.5" x14ac:dyDescent="0.25">
      <c r="A111" s="2" t="str">
        <f ca="1">IFERROR(__xludf.DUMMYFUNCTION("""COMPUTED_VALUE"""),"Vatican City")</f>
        <v>Vatican City</v>
      </c>
      <c r="B111" s="2">
        <f ca="1">IFERROR(__xludf.DUMMYFUNCTION("""COMPUTED_VALUE"""),0)</f>
        <v>0</v>
      </c>
      <c r="C111" s="2">
        <f ca="1">IFERROR(__xludf.DUMMYFUNCTION("""COMPUTED_VALUE"""),0)</f>
        <v>0</v>
      </c>
      <c r="D111" s="2">
        <f ca="1">IFERROR(__xludf.DUMMYFUNCTION("""COMPUTED_VALUE"""),0)</f>
        <v>0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IFERROR(__xludf.DUMMYFUNCTION("""COMPUTED_VALUE"""),1)</f>
        <v>1</v>
      </c>
      <c r="AU111" s="2">
        <f ca="1">IFERROR(__xludf.DUMMYFUNCTION("""COMPUTED_VALUE"""),1)</f>
        <v>1</v>
      </c>
      <c r="AV111" s="2">
        <f ca="1">IFERROR(__xludf.DUMMYFUNCTION("""COMPUTED_VALUE"""),1)</f>
        <v>1</v>
      </c>
      <c r="AW111" s="2">
        <f ca="1">IFERROR(__xludf.DUMMYFUNCTION("""COMPUTED_VALUE"""),1)</f>
        <v>1</v>
      </c>
    </row>
    <row r="112" spans="1:49" ht="12.5" x14ac:dyDescent="0.25">
      <c r="A112" s="2" t="str">
        <f ca="1">IFERROR(__xludf.DUMMYFUNCTION("""COMPUTED_VALUE"""),"Vietnam")</f>
        <v>Vietnam</v>
      </c>
      <c r="B112" s="2">
        <f ca="1">IFERROR(__xludf.DUMMYFUNCTION("""COMPUTED_VALUE"""),0)</f>
        <v>0</v>
      </c>
      <c r="C112" s="2">
        <f ca="1">IFERROR(__xludf.DUMMYFUNCTION("""COMPUTED_VALUE"""),2)</f>
        <v>2</v>
      </c>
      <c r="D112" s="2">
        <f ca="1">IFERROR(__xludf.DUMMYFUNCTION("""COMPUTED_VALUE"""),2)</f>
        <v>2</v>
      </c>
      <c r="E112" s="2">
        <f ca="1">IFERROR(__xludf.DUMMYFUNCTION("""COMPUTED_VALUE"""),2)</f>
        <v>2</v>
      </c>
      <c r="F112" s="2">
        <f ca="1">IFERROR(__xludf.DUMMYFUNCTION("""COMPUTED_VALUE"""),2)</f>
        <v>2</v>
      </c>
      <c r="G112" s="2">
        <f ca="1">IFERROR(__xludf.DUMMYFUNCTION("""COMPUTED_VALUE"""),2)</f>
        <v>2</v>
      </c>
      <c r="H112" s="2">
        <f ca="1">IFERROR(__xludf.DUMMYFUNCTION("""COMPUTED_VALUE"""),2)</f>
        <v>2</v>
      </c>
      <c r="I112" s="2">
        <f ca="1">IFERROR(__xludf.DUMMYFUNCTION("""COMPUTED_VALUE"""),2)</f>
        <v>2</v>
      </c>
      <c r="J112" s="2">
        <f ca="1">IFERROR(__xludf.DUMMYFUNCTION("""COMPUTED_VALUE"""),2)</f>
        <v>2</v>
      </c>
      <c r="K112" s="2">
        <f ca="1">IFERROR(__xludf.DUMMYFUNCTION("""COMPUTED_VALUE"""),2)</f>
        <v>2</v>
      </c>
      <c r="L112" s="2">
        <f ca="1">IFERROR(__xludf.DUMMYFUNCTION("""COMPUTED_VALUE"""),6)</f>
        <v>6</v>
      </c>
      <c r="M112" s="2">
        <f ca="1">IFERROR(__xludf.DUMMYFUNCTION("""COMPUTED_VALUE"""),6)</f>
        <v>6</v>
      </c>
      <c r="N112" s="2">
        <f ca="1">IFERROR(__xludf.DUMMYFUNCTION("""COMPUTED_VALUE"""),8)</f>
        <v>8</v>
      </c>
      <c r="O112" s="2">
        <f ca="1">IFERROR(__xludf.DUMMYFUNCTION("""COMPUTED_VALUE"""),8)</f>
        <v>8</v>
      </c>
      <c r="P112" s="2">
        <f ca="1">IFERROR(__xludf.DUMMYFUNCTION("""COMPUTED_VALUE"""),8)</f>
        <v>8</v>
      </c>
      <c r="Q112" s="2">
        <f ca="1">IFERROR(__xludf.DUMMYFUNCTION("""COMPUTED_VALUE"""),10)</f>
        <v>10</v>
      </c>
      <c r="R112" s="2">
        <f ca="1">IFERROR(__xludf.DUMMYFUNCTION("""COMPUTED_VALUE"""),10)</f>
        <v>10</v>
      </c>
      <c r="S112" s="2">
        <f ca="1">IFERROR(__xludf.DUMMYFUNCTION("""COMPUTED_VALUE"""),13)</f>
        <v>13</v>
      </c>
      <c r="T112" s="2">
        <f ca="1">IFERROR(__xludf.DUMMYFUNCTION("""COMPUTED_VALUE"""),13)</f>
        <v>13</v>
      </c>
      <c r="U112" s="2">
        <f ca="1">IFERROR(__xludf.DUMMYFUNCTION("""COMPUTED_VALUE"""),14)</f>
        <v>14</v>
      </c>
      <c r="V112" s="2">
        <f ca="1">IFERROR(__xludf.DUMMYFUNCTION("""COMPUTED_VALUE"""),15)</f>
        <v>15</v>
      </c>
      <c r="W112" s="2">
        <f ca="1">IFERROR(__xludf.DUMMYFUNCTION("""COMPUTED_VALUE"""),15)</f>
        <v>15</v>
      </c>
      <c r="X112" s="2">
        <f ca="1">IFERROR(__xludf.DUMMYFUNCTION("""COMPUTED_VALUE"""),16)</f>
        <v>16</v>
      </c>
      <c r="Y112" s="2">
        <f ca="1">IFERROR(__xludf.DUMMYFUNCTION("""COMPUTED_VALUE"""),16)</f>
        <v>16</v>
      </c>
      <c r="Z112" s="2">
        <f ca="1">IFERROR(__xludf.DUMMYFUNCTION("""COMPUTED_VALUE"""),16)</f>
        <v>16</v>
      </c>
      <c r="AA112" s="2">
        <f ca="1">IFERROR(__xludf.DUMMYFUNCTION("""COMPUTED_VALUE"""),16)</f>
        <v>16</v>
      </c>
      <c r="AB112" s="2">
        <f ca="1">IFERROR(__xludf.DUMMYFUNCTION("""COMPUTED_VALUE"""),16)</f>
        <v>16</v>
      </c>
      <c r="AC112" s="2">
        <f ca="1">IFERROR(__xludf.DUMMYFUNCTION("""COMPUTED_VALUE"""),16)</f>
        <v>16</v>
      </c>
      <c r="AD112" s="2">
        <f ca="1">IFERROR(__xludf.DUMMYFUNCTION("""COMPUTED_VALUE"""),16)</f>
        <v>16</v>
      </c>
      <c r="AE112" s="2">
        <f ca="1">IFERROR(__xludf.DUMMYFUNCTION("""COMPUTED_VALUE"""),16)</f>
        <v>16</v>
      </c>
      <c r="AF112" s="2">
        <f ca="1">IFERROR(__xludf.DUMMYFUNCTION("""COMPUTED_VALUE"""),16)</f>
        <v>16</v>
      </c>
      <c r="AG112" s="2">
        <f ca="1">IFERROR(__xludf.DUMMYFUNCTION("""COMPUTED_VALUE"""),16)</f>
        <v>16</v>
      </c>
      <c r="AH112" s="2">
        <f ca="1">IFERROR(__xludf.DUMMYFUNCTION("""COMPUTED_VALUE"""),16)</f>
        <v>16</v>
      </c>
      <c r="AI112" s="2">
        <f ca="1">IFERROR(__xludf.DUMMYFUNCTION("""COMPUTED_VALUE"""),16)</f>
        <v>16</v>
      </c>
      <c r="AJ112" s="2">
        <f ca="1">IFERROR(__xludf.DUMMYFUNCTION("""COMPUTED_VALUE"""),16)</f>
        <v>16</v>
      </c>
      <c r="AK112" s="2">
        <f ca="1">IFERROR(__xludf.DUMMYFUNCTION("""COMPUTED_VALUE"""),16)</f>
        <v>16</v>
      </c>
      <c r="AL112" s="2">
        <f ca="1">IFERROR(__xludf.DUMMYFUNCTION("""COMPUTED_VALUE"""),16)</f>
        <v>16</v>
      </c>
      <c r="AM112" s="2">
        <f ca="1">IFERROR(__xludf.DUMMYFUNCTION("""COMPUTED_VALUE"""),16)</f>
        <v>16</v>
      </c>
      <c r="AN112" s="2">
        <f ca="1">IFERROR(__xludf.DUMMYFUNCTION("""COMPUTED_VALUE"""),16)</f>
        <v>16</v>
      </c>
      <c r="AO112" s="2">
        <f ca="1">IFERROR(__xludf.DUMMYFUNCTION("""COMPUTED_VALUE"""),16)</f>
        <v>16</v>
      </c>
      <c r="AP112" s="2">
        <f ca="1">IFERROR(__xludf.DUMMYFUNCTION("""COMPUTED_VALUE"""),16)</f>
        <v>16</v>
      </c>
      <c r="AQ112" s="2">
        <f ca="1">IFERROR(__xludf.DUMMYFUNCTION("""COMPUTED_VALUE"""),16)</f>
        <v>16</v>
      </c>
      <c r="AR112" s="2">
        <f ca="1">IFERROR(__xludf.DUMMYFUNCTION("""COMPUTED_VALUE"""),16)</f>
        <v>16</v>
      </c>
      <c r="AS112" s="2">
        <f ca="1">IFERROR(__xludf.DUMMYFUNCTION("""COMPUTED_VALUE"""),16)</f>
        <v>16</v>
      </c>
      <c r="AT112" s="2">
        <f ca="1">IFERROR(__xludf.DUMMYFUNCTION("""COMPUTED_VALUE"""),16)</f>
        <v>16</v>
      </c>
      <c r="AU112" s="2">
        <f ca="1">IFERROR(__xludf.DUMMYFUNCTION("""COMPUTED_VALUE"""),18)</f>
        <v>18</v>
      </c>
      <c r="AV112" s="2">
        <f ca="1">IFERROR(__xludf.DUMMYFUNCTION("""COMPUTED_VALUE"""),30)</f>
        <v>30</v>
      </c>
      <c r="AW112" s="2">
        <f ca="1">IFERROR(__xludf.DUMMYFUNCTION("""COMPUTED_VALUE"""),30)</f>
        <v>30</v>
      </c>
    </row>
  </sheetData>
  <sortState xmlns:xlrd2="http://schemas.microsoft.com/office/spreadsheetml/2017/richdata2" ref="A2:AW1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267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  <c r="AV2" s="2">
        <f ca="1">IFERROR(__xludf.DUMMYFUNCTION("""COMPUTED_VALUE"""),6)</f>
        <v>6</v>
      </c>
      <c r="AW2" s="2">
        <f ca="1">IFERROR(__xludf.DUMMYFUNCTION("""COMPUTED_VALUE"""),6)</f>
        <v>6</v>
      </c>
      <c r="AX2" s="2">
        <f ca="1">IFERROR(__xludf.DUMMYFUNCTION("""COMPUTED_VALUE"""),6)</f>
        <v>6</v>
      </c>
      <c r="AY2" s="2">
        <f ca="1">IFERROR(__xludf.DUMMYFUNCTION("""COMPUTED_VALUE"""),6)</f>
        <v>6</v>
      </c>
      <c r="AZ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  <c r="AV3" s="2">
        <f ca="1">IFERROR(__xludf.DUMMYFUNCTION("""COMPUTED_VALUE"""),8)</f>
        <v>8</v>
      </c>
      <c r="AW3" s="2">
        <f ca="1">IFERROR(__xludf.DUMMYFUNCTION("""COMPUTED_VALUE"""),8)</f>
        <v>8</v>
      </c>
      <c r="AX3" s="2">
        <f ca="1">IFERROR(__xludf.DUMMYFUNCTION("""COMPUTED_VALUE"""),8)</f>
        <v>8</v>
      </c>
      <c r="AY3" s="2">
        <f ca="1">IFERROR(__xludf.DUMMYFUNCTION("""COMPUTED_VALUE"""),8)</f>
        <v>8</v>
      </c>
      <c r="AZ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  <c r="AV4" s="2">
        <f ca="1">IFERROR(__xludf.DUMMYFUNCTION("""COMPUTED_VALUE"""),6)</f>
        <v>6</v>
      </c>
      <c r="AW4" s="2">
        <f ca="1">IFERROR(__xludf.DUMMYFUNCTION("""COMPUTED_VALUE"""),6)</f>
        <v>6</v>
      </c>
      <c r="AX4" s="2">
        <f ca="1">IFERROR(__xludf.DUMMYFUNCTION("""COMPUTED_VALUE"""),6)</f>
        <v>6</v>
      </c>
      <c r="AY4" s="2">
        <f ca="1">IFERROR(__xludf.DUMMYFUNCTION("""COMPUTED_VALUE"""),6)</f>
        <v>6</v>
      </c>
      <c r="AZ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  <c r="AY5" s="2">
        <f ca="1">IFERROR(__xludf.DUMMYFUNCTION("""COMPUTED_VALUE"""),1)</f>
        <v>1</v>
      </c>
      <c r="AZ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  <c r="AV6" s="2">
        <f ca="1">IFERROR(__xludf.DUMMYFUNCTION("""COMPUTED_VALUE"""),2)</f>
        <v>2</v>
      </c>
      <c r="AW6" s="2">
        <f ca="1">IFERROR(__xludf.DUMMYFUNCTION("""COMPUTED_VALUE"""),2)</f>
        <v>2</v>
      </c>
      <c r="AX6" s="2">
        <f ca="1">IFERROR(__xludf.DUMMYFUNCTION("""COMPUTED_VALUE"""),2)</f>
        <v>2</v>
      </c>
      <c r="AY6" s="2">
        <f ca="1">IFERROR(__xludf.DUMMYFUNCTION("""COMPUTED_VALUE"""),2)</f>
        <v>2</v>
      </c>
      <c r="AZ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  <c r="AV7" s="2">
        <f ca="1">IFERROR(__xludf.DUMMYFUNCTION("""COMPUTED_VALUE"""),7)</f>
        <v>7</v>
      </c>
      <c r="AW7" s="2">
        <f ca="1">IFERROR(__xludf.DUMMYFUNCTION("""COMPUTED_VALUE"""),7)</f>
        <v>7</v>
      </c>
      <c r="AX7" s="2">
        <f ca="1">IFERROR(__xludf.DUMMYFUNCTION("""COMPUTED_VALUE"""),7)</f>
        <v>7</v>
      </c>
      <c r="AY7" s="2">
        <f ca="1">IFERROR(__xludf.DUMMYFUNCTION("""COMPUTED_VALUE"""),7)</f>
        <v>7</v>
      </c>
      <c r="AZ7" s="2">
        <f ca="1">IFERROR(__xludf.DUMMYFUNCTION("""COMPUTED_VALUE"""),8)</f>
        <v>8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  <c r="AV8" s="2">
        <f ca="1">IFERROR(__xludf.DUMMYFUNCTION("""COMPUTED_VALUE"""),2)</f>
        <v>2</v>
      </c>
      <c r="AW8" s="2">
        <f ca="1">IFERROR(__xludf.DUMMYFUNCTION("""COMPUTED_VALUE"""),2)</f>
        <v>2</v>
      </c>
      <c r="AX8" s="2">
        <f ca="1">IFERROR(__xludf.DUMMYFUNCTION("""COMPUTED_VALUE"""),2)</f>
        <v>2</v>
      </c>
      <c r="AY8" s="2">
        <f ca="1">IFERROR(__xludf.DUMMYFUNCTION("""COMPUTED_VALUE"""),2)</f>
        <v>2</v>
      </c>
      <c r="AZ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  <c r="AV9" s="2">
        <f ca="1">IFERROR(__xludf.DUMMYFUNCTION("""COMPUTED_VALUE"""),2)</f>
        <v>2</v>
      </c>
      <c r="AW9" s="2">
        <f ca="1">IFERROR(__xludf.DUMMYFUNCTION("""COMPUTED_VALUE"""),2)</f>
        <v>2</v>
      </c>
      <c r="AX9" s="2">
        <f ca="1">IFERROR(__xludf.DUMMYFUNCTION("""COMPUTED_VALUE"""),2)</f>
        <v>2</v>
      </c>
      <c r="AY9" s="2">
        <f ca="1">IFERROR(__xludf.DUMMYFUNCTION("""COMPUTED_VALUE"""),2)</f>
        <v>2</v>
      </c>
      <c r="AZ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  <c r="AV10" s="2">
        <f ca="1">IFERROR(__xludf.DUMMYFUNCTION("""COMPUTED_VALUE"""),6)</f>
        <v>6</v>
      </c>
      <c r="AW10" s="2">
        <f ca="1">IFERROR(__xludf.DUMMYFUNCTION("""COMPUTED_VALUE"""),6)</f>
        <v>6</v>
      </c>
      <c r="AX10" s="2">
        <f ca="1">IFERROR(__xludf.DUMMYFUNCTION("""COMPUTED_VALUE"""),6)</f>
        <v>6</v>
      </c>
      <c r="AY10" s="2">
        <f ca="1">IFERROR(__xludf.DUMMYFUNCTION("""COMPUTED_VALUE"""),6)</f>
        <v>6</v>
      </c>
      <c r="AZ10" s="2">
        <f ca="1">IFERROR(__xludf.DUMMYFUNCTION("""COMPUTED_VALUE"""),6)</f>
        <v>6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  <c r="AV11" s="2">
        <f ca="1">IFERROR(__xludf.DUMMYFUNCTION("""COMPUTED_VALUE"""),6)</f>
        <v>6</v>
      </c>
      <c r="AW11" s="2">
        <f ca="1">IFERROR(__xludf.DUMMYFUNCTION("""COMPUTED_VALUE"""),6)</f>
        <v>6</v>
      </c>
      <c r="AX11" s="2">
        <f ca="1">IFERROR(__xludf.DUMMYFUNCTION("""COMPUTED_VALUE"""),6)</f>
        <v>6</v>
      </c>
      <c r="AY11" s="2">
        <f ca="1">IFERROR(__xludf.DUMMYFUNCTION("""COMPUTED_VALUE"""),6)</f>
        <v>6</v>
      </c>
      <c r="AZ11" s="2">
        <f ca="1">IFERROR(__xludf.DUMMYFUNCTION("""COMPUTED_VALUE"""),6)</f>
        <v>6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  <c r="AV12" s="2">
        <f ca="1">IFERROR(__xludf.DUMMYFUNCTION("""COMPUTED_VALUE"""),13)</f>
        <v>13</v>
      </c>
      <c r="AW12" s="2">
        <f ca="1">IFERROR(__xludf.DUMMYFUNCTION("""COMPUTED_VALUE"""),13)</f>
        <v>13</v>
      </c>
      <c r="AX12" s="2">
        <f ca="1">IFERROR(__xludf.DUMMYFUNCTION("""COMPUTED_VALUE"""),13)</f>
        <v>13</v>
      </c>
      <c r="AY12" s="2">
        <f ca="1">IFERROR(__xludf.DUMMYFUNCTION("""COMPUTED_VALUE"""),13)</f>
        <v>13</v>
      </c>
      <c r="AZ12" s="2">
        <f ca="1">IFERROR(__xludf.DUMMYFUNCTION("""COMPUTED_VALUE"""),13)</f>
        <v>13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  <c r="AV13" s="2">
        <f ca="1">IFERROR(__xludf.DUMMYFUNCTION("""COMPUTED_VALUE"""),22)</f>
        <v>22</v>
      </c>
      <c r="AW13" s="2">
        <f ca="1">IFERROR(__xludf.DUMMYFUNCTION("""COMPUTED_VALUE"""),22)</f>
        <v>22</v>
      </c>
      <c r="AX13" s="2">
        <f ca="1">IFERROR(__xludf.DUMMYFUNCTION("""COMPUTED_VALUE"""),22)</f>
        <v>22</v>
      </c>
      <c r="AY13" s="2">
        <f ca="1">IFERROR(__xludf.DUMMYFUNCTION("""COMPUTED_VALUE"""),22)</f>
        <v>22</v>
      </c>
      <c r="AZ13" s="2">
        <f ca="1">IFERROR(__xludf.DUMMYFUNCTION("""COMPUTED_VALUE"""),22)</f>
        <v>22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  <c r="AV14" s="2">
        <f ca="1">IFERROR(__xludf.DUMMYFUNCTION("""COMPUTED_VALUE"""),2902)</f>
        <v>2902</v>
      </c>
      <c r="AW14" s="2">
        <f ca="1">IFERROR(__xludf.DUMMYFUNCTION("""COMPUTED_VALUE"""),2931)</f>
        <v>2931</v>
      </c>
      <c r="AX14" s="2">
        <f ca="1">IFERROR(__xludf.DUMMYFUNCTION("""COMPUTED_VALUE"""),2959)</f>
        <v>2959</v>
      </c>
      <c r="AY14" s="2">
        <f ca="1">IFERROR(__xludf.DUMMYFUNCTION("""COMPUTED_VALUE"""),2986)</f>
        <v>2986</v>
      </c>
      <c r="AZ14" s="2">
        <f ca="1">IFERROR(__xludf.DUMMYFUNCTION("""COMPUTED_VALUE"""),3008)</f>
        <v>3008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  <c r="AV15" s="2">
        <f ca="1">IFERROR(__xludf.DUMMYFUNCTION("""COMPUTED_VALUE"""),4)</f>
        <v>4</v>
      </c>
      <c r="AW15" s="2">
        <f ca="1">IFERROR(__xludf.DUMMYFUNCTION("""COMPUTED_VALUE"""),4)</f>
        <v>4</v>
      </c>
      <c r="AX15" s="2">
        <f ca="1">IFERROR(__xludf.DUMMYFUNCTION("""COMPUTED_VALUE"""),4)</f>
        <v>4</v>
      </c>
      <c r="AY15" s="2">
        <f ca="1">IFERROR(__xludf.DUMMYFUNCTION("""COMPUTED_VALUE"""),4)</f>
        <v>4</v>
      </c>
      <c r="AZ15" s="2">
        <f ca="1">IFERROR(__xludf.DUMMYFUNCTION("""COMPUTED_VALUE"""),4)</f>
        <v>4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  <c r="AV16" s="2">
        <f ca="1">IFERROR(__xludf.DUMMYFUNCTION("""COMPUTED_VALUE"""),1)</f>
        <v>1</v>
      </c>
      <c r="AW16" s="2">
        <f ca="1">IFERROR(__xludf.DUMMYFUNCTION("""COMPUTED_VALUE"""),1)</f>
        <v>1</v>
      </c>
      <c r="AX16" s="2">
        <f ca="1">IFERROR(__xludf.DUMMYFUNCTION("""COMPUTED_VALUE"""),1)</f>
        <v>1</v>
      </c>
      <c r="AY16" s="2">
        <f ca="1">IFERROR(__xludf.DUMMYFUNCTION("""COMPUTED_VALUE"""),1)</f>
        <v>1</v>
      </c>
      <c r="AZ16" s="2">
        <f ca="1">IFERROR(__xludf.DUMMYFUNCTION("""COMPUTED_VALUE"""),1)</f>
        <v>1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Y17" s="2">
        <f ca="1">IFERROR(__xludf.DUMMYFUNCTION("""COMPUTED_VALUE"""),0)</f>
        <v>0</v>
      </c>
      <c r="AZ17" s="2">
        <f ca="1">IFERROR(__xludf.DUMMYFUNCTION("""COMPUTED_VALUE"""),0)</f>
        <v>0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  <c r="AV18" s="2">
        <f ca="1">IFERROR(__xludf.DUMMYFUNCTION("""COMPUTED_VALUE"""),1)</f>
        <v>1</v>
      </c>
      <c r="AW18" s="2">
        <f ca="1">IFERROR(__xludf.DUMMYFUNCTION("""COMPUTED_VALUE"""),1)</f>
        <v>1</v>
      </c>
      <c r="AX18" s="2">
        <f ca="1">IFERROR(__xludf.DUMMYFUNCTION("""COMPUTED_VALUE"""),1)</f>
        <v>1</v>
      </c>
      <c r="AY18" s="2">
        <f ca="1">IFERROR(__xludf.DUMMYFUNCTION("""COMPUTED_VALUE"""),1)</f>
        <v>1</v>
      </c>
      <c r="AZ18" s="2">
        <f ca="1">IFERROR(__xludf.DUMMYFUNCTION("""COMPUTED_VALUE"""),1)</f>
        <v>1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  <c r="AV19" s="2">
        <f ca="1">IFERROR(__xludf.DUMMYFUNCTION("""COMPUTED_VALUE"""),1)</f>
        <v>1</v>
      </c>
      <c r="AW19" s="2">
        <f ca="1">IFERROR(__xludf.DUMMYFUNCTION("""COMPUTED_VALUE"""),1)</f>
        <v>1</v>
      </c>
      <c r="AX19" s="2">
        <f ca="1">IFERROR(__xludf.DUMMYFUNCTION("""COMPUTED_VALUE"""),1)</f>
        <v>1</v>
      </c>
      <c r="AY19" s="2">
        <f ca="1">IFERROR(__xludf.DUMMYFUNCTION("""COMPUTED_VALUE"""),1)</f>
        <v>1</v>
      </c>
      <c r="AZ19" s="2">
        <f ca="1">IFERROR(__xludf.DUMMYFUNCTION("""COMPUTED_VALUE"""),1)</f>
        <v>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IFERROR(__xludf.DUMMYFUNCTION("""COMPUTED_VALUE"""),1)</f>
        <v>1</v>
      </c>
      <c r="AX20" s="2">
        <f ca="1">IFERROR(__xludf.DUMMYFUNCTION("""COMPUTED_VALUE"""),1)</f>
        <v>1</v>
      </c>
      <c r="AY20" s="2">
        <f ca="1">IFERROR(__xludf.DUMMYFUNCTION("""COMPUTED_VALUE"""),1)</f>
        <v>1</v>
      </c>
      <c r="AZ20" s="2">
        <f ca="1">IFERROR(__xludf.DUMMYFUNCTION("""COMPUTED_VALUE"""),1)</f>
        <v>1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Y21" s="2">
        <f ca="1">IFERROR(__xludf.DUMMYFUNCTION("""COMPUTED_VALUE"""),0)</f>
        <v>0</v>
      </c>
      <c r="AZ21" s="2">
        <f ca="1">IFERROR(__xludf.DUMMYFUNCTION("""COMPUTED_VALUE"""),0)</f>
        <v>0</v>
      </c>
    </row>
    <row r="22" spans="1:52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Y22" s="2">
        <f ca="1">IFERROR(__xludf.DUMMYFUNCTION("""COMPUTED_VALUE"""),0)</f>
        <v>0</v>
      </c>
      <c r="AZ22" s="2">
        <f ca="1">IFERROR(__xludf.DUMMYFUNCTION("""COMPUTED_VALUE"""),0)</f>
        <v>0</v>
      </c>
    </row>
    <row r="23" spans="1:52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  <c r="AV23" s="2">
        <f ca="1">IFERROR(__xludf.DUMMYFUNCTION("""COMPUTED_VALUE"""),1)</f>
        <v>1</v>
      </c>
      <c r="AW23" s="2">
        <f ca="1">IFERROR(__xludf.DUMMYFUNCTION("""COMPUTED_VALUE"""),1)</f>
        <v>1</v>
      </c>
      <c r="AX23" s="2">
        <f ca="1">IFERROR(__xludf.DUMMYFUNCTION("""COMPUTED_VALUE"""),1)</f>
        <v>1</v>
      </c>
      <c r="AY23" s="2">
        <f ca="1">IFERROR(__xludf.DUMMYFUNCTION("""COMPUTED_VALUE"""),1)</f>
        <v>1</v>
      </c>
      <c r="AZ23" s="2">
        <f ca="1">IFERROR(__xludf.DUMMYFUNCTION("""COMPUTED_VALUE"""),1)</f>
        <v>1</v>
      </c>
    </row>
    <row r="24" spans="1:52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  <c r="AV24" s="2">
        <f ca="1">IFERROR(__xludf.DUMMYFUNCTION("""COMPUTED_VALUE"""),6)</f>
        <v>6</v>
      </c>
      <c r="AW24" s="2">
        <f ca="1">IFERROR(__xludf.DUMMYFUNCTION("""COMPUTED_VALUE"""),6)</f>
        <v>6</v>
      </c>
      <c r="AX24" s="2">
        <f ca="1">IFERROR(__xludf.DUMMYFUNCTION("""COMPUTED_VALUE"""),6)</f>
        <v>6</v>
      </c>
      <c r="AY24" s="2">
        <f ca="1">IFERROR(__xludf.DUMMYFUNCTION("""COMPUTED_VALUE"""),6)</f>
        <v>6</v>
      </c>
      <c r="AZ24" s="2">
        <f ca="1">IFERROR(__xludf.DUMMYFUNCTION("""COMPUTED_VALUE"""),6)</f>
        <v>6</v>
      </c>
    </row>
    <row r="25" spans="1:52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  <c r="AV25" s="2">
        <f ca="1">IFERROR(__xludf.DUMMYFUNCTION("""COMPUTED_VALUE"""),3)</f>
        <v>3</v>
      </c>
      <c r="AW25" s="2">
        <f ca="1">IFERROR(__xludf.DUMMYFUNCTION("""COMPUTED_VALUE"""),3)</f>
        <v>3</v>
      </c>
      <c r="AX25" s="2">
        <f ca="1">IFERROR(__xludf.DUMMYFUNCTION("""COMPUTED_VALUE"""),3)</f>
        <v>3</v>
      </c>
      <c r="AY25" s="2">
        <f ca="1">IFERROR(__xludf.DUMMYFUNCTION("""COMPUTED_VALUE"""),3)</f>
        <v>3</v>
      </c>
      <c r="AZ25" s="2">
        <f ca="1">IFERROR(__xludf.DUMMYFUNCTION("""COMPUTED_VALUE"""),3)</f>
        <v>3</v>
      </c>
    </row>
    <row r="26" spans="1:52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Y26" s="2">
        <f ca="1">IFERROR(__xludf.DUMMYFUNCTION("""COMPUTED_VALUE"""),0)</f>
        <v>0</v>
      </c>
      <c r="AZ26" s="2">
        <f ca="1">IFERROR(__xludf.DUMMYFUNCTION("""COMPUTED_VALUE"""),0)</f>
        <v>0</v>
      </c>
    </row>
    <row r="27" spans="1:52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  <c r="AV27" s="2">
        <f ca="1">IFERROR(__xludf.DUMMYFUNCTION("""COMPUTED_VALUE"""),3)</f>
        <v>3</v>
      </c>
      <c r="AW27" s="2">
        <f ca="1">IFERROR(__xludf.DUMMYFUNCTION("""COMPUTED_VALUE"""),3)</f>
        <v>3</v>
      </c>
      <c r="AX27" s="2">
        <f ca="1">IFERROR(__xludf.DUMMYFUNCTION("""COMPUTED_VALUE"""),3)</f>
        <v>3</v>
      </c>
      <c r="AY27" s="2">
        <f ca="1">IFERROR(__xludf.DUMMYFUNCTION("""COMPUTED_VALUE"""),3)</f>
        <v>3</v>
      </c>
      <c r="AZ27" s="2">
        <f ca="1">IFERROR(__xludf.DUMMYFUNCTION("""COMPUTED_VALUE"""),3)</f>
        <v>3</v>
      </c>
    </row>
    <row r="28" spans="1:52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  <c r="AV28" s="2">
        <f ca="1">IFERROR(__xludf.DUMMYFUNCTION("""COMPUTED_VALUE"""),3)</f>
        <v>3</v>
      </c>
      <c r="AW28" s="2">
        <f ca="1">IFERROR(__xludf.DUMMYFUNCTION("""COMPUTED_VALUE"""),3)</f>
        <v>3</v>
      </c>
      <c r="AX28" s="2">
        <f ca="1">IFERROR(__xludf.DUMMYFUNCTION("""COMPUTED_VALUE"""),3)</f>
        <v>3</v>
      </c>
      <c r="AY28" s="2">
        <f ca="1">IFERROR(__xludf.DUMMYFUNCTION("""COMPUTED_VALUE"""),3)</f>
        <v>3</v>
      </c>
      <c r="AZ28" s="2">
        <f ca="1">IFERROR(__xludf.DUMMYFUNCTION("""COMPUTED_VALUE"""),3)</f>
        <v>3</v>
      </c>
    </row>
    <row r="29" spans="1:52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Y29" s="2">
        <f ca="1">IFERROR(__xludf.DUMMYFUNCTION("""COMPUTED_VALUE"""),0)</f>
        <v>0</v>
      </c>
      <c r="AZ29" s="2">
        <f ca="1">IFERROR(__xludf.DUMMYFUNCTION("""COMPUTED_VALUE"""),0)</f>
        <v>0</v>
      </c>
    </row>
    <row r="30" spans="1:52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  <c r="AV30" s="2">
        <f ca="1">IFERROR(__xludf.DUMMYFUNCTION("""COMPUTED_VALUE"""),3)</f>
        <v>3</v>
      </c>
      <c r="AW30" s="2">
        <f ca="1">IFERROR(__xludf.DUMMYFUNCTION("""COMPUTED_VALUE"""),3)</f>
        <v>3</v>
      </c>
      <c r="AX30" s="2">
        <f ca="1">IFERROR(__xludf.DUMMYFUNCTION("""COMPUTED_VALUE"""),3)</f>
        <v>3</v>
      </c>
      <c r="AY30" s="2">
        <f ca="1">IFERROR(__xludf.DUMMYFUNCTION("""COMPUTED_VALUE"""),3)</f>
        <v>3</v>
      </c>
      <c r="AZ30" s="2">
        <f ca="1">IFERROR(__xludf.DUMMYFUNCTION("""COMPUTED_VALUE"""),3)</f>
        <v>3</v>
      </c>
    </row>
    <row r="31" spans="1:52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  <c r="AV31" s="2">
        <f ca="1">IFERROR(__xludf.DUMMYFUNCTION("""COMPUTED_VALUE"""),2)</f>
        <v>2</v>
      </c>
      <c r="AW31" s="2">
        <f ca="1">IFERROR(__xludf.DUMMYFUNCTION("""COMPUTED_VALUE"""),2)</f>
        <v>2</v>
      </c>
      <c r="AX31" s="2">
        <f ca="1">IFERROR(__xludf.DUMMYFUNCTION("""COMPUTED_VALUE"""),2)</f>
        <v>2</v>
      </c>
      <c r="AY31" s="2">
        <f ca="1">IFERROR(__xludf.DUMMYFUNCTION("""COMPUTED_VALUE"""),2)</f>
        <v>2</v>
      </c>
      <c r="AZ31" s="2">
        <f ca="1">IFERROR(__xludf.DUMMYFUNCTION("""COMPUTED_VALUE"""),2)</f>
        <v>2</v>
      </c>
    </row>
    <row r="32" spans="1:52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  <c r="AV32" s="2">
        <f ca="1">IFERROR(__xludf.DUMMYFUNCTION("""COMPUTED_VALUE"""),1)</f>
        <v>1</v>
      </c>
      <c r="AW32" s="2">
        <f ca="1">IFERROR(__xludf.DUMMYFUNCTION("""COMPUTED_VALUE"""),1)</f>
        <v>1</v>
      </c>
      <c r="AX32" s="2">
        <f ca="1">IFERROR(__xludf.DUMMYFUNCTION("""COMPUTED_VALUE"""),1)</f>
        <v>1</v>
      </c>
      <c r="AY32" s="2">
        <f ca="1">IFERROR(__xludf.DUMMYFUNCTION("""COMPUTED_VALUE"""),1)</f>
        <v>1</v>
      </c>
      <c r="AZ32" s="2">
        <f ca="1">IFERROR(__xludf.DUMMYFUNCTION("""COMPUTED_VALUE"""),1)</f>
        <v>1</v>
      </c>
    </row>
    <row r="33" spans="1:52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  <c r="AV33" s="2">
        <f ca="1">IFERROR(__xludf.DUMMYFUNCTION("""COMPUTED_VALUE"""),1)</f>
        <v>1</v>
      </c>
      <c r="AW33" s="2">
        <f ca="1">IFERROR(__xludf.DUMMYFUNCTION("""COMPUTED_VALUE"""),1)</f>
        <v>1</v>
      </c>
      <c r="AX33" s="2">
        <f ca="1">IFERROR(__xludf.DUMMYFUNCTION("""COMPUTED_VALUE"""),1)</f>
        <v>1</v>
      </c>
      <c r="AY33" s="2">
        <f ca="1">IFERROR(__xludf.DUMMYFUNCTION("""COMPUTED_VALUE"""),1)</f>
        <v>1</v>
      </c>
      <c r="AZ33" s="2">
        <f ca="1">IFERROR(__xludf.DUMMYFUNCTION("""COMPUTED_VALUE"""),1)</f>
        <v>1</v>
      </c>
    </row>
    <row r="34" spans="1:52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  <c r="AV34" s="2">
        <f ca="1">IFERROR(__xludf.DUMMYFUNCTION("""COMPUTED_VALUE"""),6)</f>
        <v>6</v>
      </c>
      <c r="AW34" s="2">
        <f ca="1">IFERROR(__xludf.DUMMYFUNCTION("""COMPUTED_VALUE"""),6)</f>
        <v>6</v>
      </c>
      <c r="AX34" s="2">
        <f ca="1">IFERROR(__xludf.DUMMYFUNCTION("""COMPUTED_VALUE"""),6)</f>
        <v>6</v>
      </c>
      <c r="AY34" s="2">
        <f ca="1">IFERROR(__xludf.DUMMYFUNCTION("""COMPUTED_VALUE"""),6)</f>
        <v>6</v>
      </c>
      <c r="AZ34" s="2">
        <f ca="1">IFERROR(__xludf.DUMMYFUNCTION("""COMPUTED_VALUE"""),17)</f>
        <v>17</v>
      </c>
    </row>
    <row r="35" spans="1:52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  <c r="AV35" s="2">
        <f ca="1">IFERROR(__xludf.DUMMYFUNCTION("""COMPUTED_VALUE"""),35)</f>
        <v>35</v>
      </c>
      <c r="AW35" s="2">
        <f ca="1">IFERROR(__xludf.DUMMYFUNCTION("""COMPUTED_VALUE"""),42)</f>
        <v>42</v>
      </c>
      <c r="AX35" s="2">
        <f ca="1">IFERROR(__xludf.DUMMYFUNCTION("""COMPUTED_VALUE"""),44)</f>
        <v>44</v>
      </c>
      <c r="AY35" s="2">
        <f ca="1">IFERROR(__xludf.DUMMYFUNCTION("""COMPUTED_VALUE"""),50)</f>
        <v>50</v>
      </c>
      <c r="AZ35" s="2">
        <f ca="1">IFERROR(__xludf.DUMMYFUNCTION("""COMPUTED_VALUE"""),53)</f>
        <v>53</v>
      </c>
    </row>
    <row r="36" spans="1:52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  <c r="AV36" s="2">
        <f ca="1">IFERROR(__xludf.DUMMYFUNCTION("""COMPUTED_VALUE"""),1)</f>
        <v>1</v>
      </c>
      <c r="AW36" s="2">
        <f ca="1">IFERROR(__xludf.DUMMYFUNCTION("""COMPUTED_VALUE"""),1)</f>
        <v>1</v>
      </c>
      <c r="AX36" s="2">
        <f ca="1">IFERROR(__xludf.DUMMYFUNCTION("""COMPUTED_VALUE"""),1)</f>
        <v>1</v>
      </c>
      <c r="AY36" s="2">
        <f ca="1">IFERROR(__xludf.DUMMYFUNCTION("""COMPUTED_VALUE"""),1)</f>
        <v>1</v>
      </c>
      <c r="AZ36" s="2">
        <f ca="1">IFERROR(__xludf.DUMMYFUNCTION("""COMPUTED_VALUE"""),1)</f>
        <v>1</v>
      </c>
    </row>
    <row r="37" spans="1:52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  <c r="AV37" s="2">
        <f ca="1">IFERROR(__xludf.DUMMYFUNCTION("""COMPUTED_VALUE"""),10)</f>
        <v>10</v>
      </c>
      <c r="AW37" s="2">
        <f ca="1">IFERROR(__xludf.DUMMYFUNCTION("""COMPUTED_VALUE"""),12)</f>
        <v>12</v>
      </c>
      <c r="AX37" s="2">
        <f ca="1">IFERROR(__xludf.DUMMYFUNCTION("""COMPUTED_VALUE"""),15)</f>
        <v>15</v>
      </c>
      <c r="AY37" s="2">
        <f ca="1">IFERROR(__xludf.DUMMYFUNCTION("""COMPUTED_VALUE"""),17)</f>
        <v>17</v>
      </c>
      <c r="AZ37" s="2">
        <f ca="1">IFERROR(__xludf.DUMMYFUNCTION("""COMPUTED_VALUE"""),17)</f>
        <v>17</v>
      </c>
    </row>
    <row r="38" spans="1:52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Y38" s="2">
        <f ca="1">IFERROR(__xludf.DUMMYFUNCTION("""COMPUTED_VALUE"""),0)</f>
        <v>0</v>
      </c>
      <c r="AZ38" s="2">
        <f ca="1">IFERROR(__xludf.DUMMYFUNCTION("""COMPUTED_VALUE"""),0)</f>
        <v>0</v>
      </c>
    </row>
    <row r="39" spans="1:52" ht="12.5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Y39" s="2">
        <f ca="1">IFERROR(__xludf.DUMMYFUNCTION("""COMPUTED_VALUE"""),0)</f>
        <v>0</v>
      </c>
      <c r="AZ39" s="2">
        <f ca="1">IFERROR(__xludf.DUMMYFUNCTION("""COMPUTED_VALUE"""),0)</f>
        <v>0</v>
      </c>
    </row>
    <row r="40" spans="1:52" ht="12.5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IFERROR(__xludf.DUMMYFUNCTION("""COMPUTED_VALUE"""),1)</f>
        <v>1</v>
      </c>
      <c r="S40" s="2">
        <f ca="1">IFERROR(__xludf.DUMMYFUNCTION("""COMPUTED_VALUE"""),1)</f>
        <v>1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IFERROR(__xludf.DUMMYFUNCTION("""COMPUTED_VALUE"""),1)</f>
        <v>1</v>
      </c>
      <c r="AE40" s="2">
        <f ca="1">IFERROR(__xludf.DUMMYFUNCTION("""COMPUTED_VALUE"""),1)</f>
        <v>1</v>
      </c>
      <c r="AF40" s="2">
        <f ca="1">IFERROR(__xludf.DUMMYFUNCTION("""COMPUTED_VALUE"""),1)</f>
        <v>1</v>
      </c>
      <c r="AG40" s="2">
        <f ca="1">IFERROR(__xludf.DUMMYFUNCTION("""COMPUTED_VALUE"""),2)</f>
        <v>2</v>
      </c>
      <c r="AH40" s="2">
        <f ca="1">IFERROR(__xludf.DUMMYFUNCTION("""COMPUTED_VALUE"""),2)</f>
        <v>2</v>
      </c>
      <c r="AI40" s="2">
        <f ca="1">IFERROR(__xludf.DUMMYFUNCTION("""COMPUTED_VALUE"""),2)</f>
        <v>2</v>
      </c>
      <c r="AJ40" s="2">
        <f ca="1">IFERROR(__xludf.DUMMYFUNCTION("""COMPUTED_VALUE"""),2)</f>
        <v>2</v>
      </c>
      <c r="AK40" s="2">
        <f ca="1">IFERROR(__xludf.DUMMYFUNCTION("""COMPUTED_VALUE"""),2)</f>
        <v>2</v>
      </c>
      <c r="AL40" s="2">
        <f ca="1">IFERROR(__xludf.DUMMYFUNCTION("""COMPUTED_VALUE"""),2)</f>
        <v>2</v>
      </c>
      <c r="AM40" s="2">
        <f ca="1">IFERROR(__xludf.DUMMYFUNCTION("""COMPUTED_VALUE"""),2)</f>
        <v>2</v>
      </c>
      <c r="AN40" s="2">
        <f ca="1">IFERROR(__xludf.DUMMYFUNCTION("""COMPUTED_VALUE"""),2)</f>
        <v>2</v>
      </c>
      <c r="AO40" s="2">
        <f ca="1">IFERROR(__xludf.DUMMYFUNCTION("""COMPUTED_VALUE"""),2)</f>
        <v>2</v>
      </c>
      <c r="AP40" s="2">
        <f ca="1">IFERROR(__xludf.DUMMYFUNCTION("""COMPUTED_VALUE"""),2)</f>
        <v>2</v>
      </c>
      <c r="AQ40" s="2">
        <f ca="1">IFERROR(__xludf.DUMMYFUNCTION("""COMPUTED_VALUE"""),2)</f>
        <v>2</v>
      </c>
      <c r="AR40" s="2">
        <f ca="1">IFERROR(__xludf.DUMMYFUNCTION("""COMPUTED_VALUE"""),2)</f>
        <v>2</v>
      </c>
      <c r="AS40" s="2">
        <f ca="1">IFERROR(__xludf.DUMMYFUNCTION("""COMPUTED_VALUE"""),2)</f>
        <v>2</v>
      </c>
      <c r="AT40" s="2">
        <f ca="1">IFERROR(__xludf.DUMMYFUNCTION("""COMPUTED_VALUE"""),2)</f>
        <v>2</v>
      </c>
      <c r="AU40" s="2">
        <f ca="1">IFERROR(__xludf.DUMMYFUNCTION("""COMPUTED_VALUE"""),2)</f>
        <v>2</v>
      </c>
      <c r="AV40" s="2">
        <f ca="1">IFERROR(__xludf.DUMMYFUNCTION("""COMPUTED_VALUE"""),2)</f>
        <v>2</v>
      </c>
      <c r="AW40" s="2">
        <f ca="1">IFERROR(__xludf.DUMMYFUNCTION("""COMPUTED_VALUE"""),2)</f>
        <v>2</v>
      </c>
      <c r="AX40" s="2">
        <f ca="1">IFERROR(__xludf.DUMMYFUNCTION("""COMPUTED_VALUE"""),2)</f>
        <v>2</v>
      </c>
      <c r="AY40" s="2">
        <f ca="1">IFERROR(__xludf.DUMMYFUNCTION("""COMPUTED_VALUE"""),3)</f>
        <v>3</v>
      </c>
      <c r="AZ40" s="2">
        <f ca="1">IFERROR(__xludf.DUMMYFUNCTION("""COMPUTED_VALUE"""),3)</f>
        <v>3</v>
      </c>
    </row>
    <row r="41" spans="1:52" ht="12.5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IFERROR(__xludf.DUMMYFUNCTION("""COMPUTED_VALUE"""),0)</f>
        <v>0</v>
      </c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Y41" s="2">
        <f ca="1">IFERROR(__xludf.DUMMYFUNCTION("""COMPUTED_VALUE"""),0)</f>
        <v>0</v>
      </c>
      <c r="AZ41" s="2">
        <f ca="1">IFERROR(__xludf.DUMMYFUNCTION("""COMPUTED_VALUE"""),0)</f>
        <v>0</v>
      </c>
    </row>
    <row r="42" spans="1:52" ht="12.5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Y42" s="2">
        <f ca="1">IFERROR(__xludf.DUMMYFUNCTION("""COMPUTED_VALUE"""),0)</f>
        <v>0</v>
      </c>
      <c r="AZ42" s="2">
        <f ca="1">IFERROR(__xludf.DUMMYFUNCTION("""COMPUTED_VALUE"""),0)</f>
        <v>0</v>
      </c>
    </row>
    <row r="43" spans="1:52" ht="12.5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IFERROR(__xludf.DUMMYFUNCTION("""COMPUTED_VALUE"""),1)</f>
        <v>1</v>
      </c>
      <c r="AD43" s="2">
        <f ca="1">IFERROR(__xludf.DUMMYFUNCTION("""COMPUTED_VALUE"""),1)</f>
        <v>1</v>
      </c>
      <c r="AE43" s="2">
        <f ca="1">IFERROR(__xludf.DUMMYFUNCTION("""COMPUTED_VALUE"""),1)</f>
        <v>1</v>
      </c>
      <c r="AF43" s="2">
        <f ca="1">IFERROR(__xludf.DUMMYFUNCTION("""COMPUTED_VALUE"""),1)</f>
        <v>1</v>
      </c>
      <c r="AG43" s="2">
        <f ca="1">IFERROR(__xludf.DUMMYFUNCTION("""COMPUTED_VALUE"""),1)</f>
        <v>1</v>
      </c>
      <c r="AH43" s="2">
        <f ca="1">IFERROR(__xludf.DUMMYFUNCTION("""COMPUTED_VALUE"""),1)</f>
        <v>1</v>
      </c>
      <c r="AI43" s="2">
        <f ca="1">IFERROR(__xludf.DUMMYFUNCTION("""COMPUTED_VALUE"""),1)</f>
        <v>1</v>
      </c>
      <c r="AJ43" s="2">
        <f ca="1">IFERROR(__xludf.DUMMYFUNCTION("""COMPUTED_VALUE"""),1)</f>
        <v>1</v>
      </c>
      <c r="AK43" s="2">
        <f ca="1">IFERROR(__xludf.DUMMYFUNCTION("""COMPUTED_VALUE"""),1)</f>
        <v>1</v>
      </c>
      <c r="AL43" s="2">
        <f ca="1">IFERROR(__xludf.DUMMYFUNCTION("""COMPUTED_VALUE"""),1)</f>
        <v>1</v>
      </c>
      <c r="AM43" s="2">
        <f ca="1">IFERROR(__xludf.DUMMYFUNCTION("""COMPUTED_VALUE"""),1)</f>
        <v>1</v>
      </c>
      <c r="AN43" s="2">
        <f ca="1">IFERROR(__xludf.DUMMYFUNCTION("""COMPUTED_VALUE"""),2)</f>
        <v>2</v>
      </c>
      <c r="AO43" s="2">
        <f ca="1">IFERROR(__xludf.DUMMYFUNCTION("""COMPUTED_VALUE"""),2)</f>
        <v>2</v>
      </c>
      <c r="AP43" s="2">
        <f ca="1">IFERROR(__xludf.DUMMYFUNCTION("""COMPUTED_VALUE"""),2)</f>
        <v>2</v>
      </c>
      <c r="AQ43" s="2">
        <f ca="1">IFERROR(__xludf.DUMMYFUNCTION("""COMPUTED_VALUE"""),2)</f>
        <v>2</v>
      </c>
      <c r="AR43" s="2">
        <f ca="1">IFERROR(__xludf.DUMMYFUNCTION("""COMPUTED_VALUE"""),2)</f>
        <v>2</v>
      </c>
      <c r="AS43" s="2">
        <f ca="1">IFERROR(__xludf.DUMMYFUNCTION("""COMPUTED_VALUE"""),3)</f>
        <v>3</v>
      </c>
      <c r="AT43" s="2">
        <f ca="1">IFERROR(__xludf.DUMMYFUNCTION("""COMPUTED_VALUE"""),4)</f>
        <v>4</v>
      </c>
      <c r="AU43" s="2">
        <f ca="1">IFERROR(__xludf.DUMMYFUNCTION("""COMPUTED_VALUE"""),4)</f>
        <v>4</v>
      </c>
      <c r="AV43" s="2">
        <f ca="1">IFERROR(__xludf.DUMMYFUNCTION("""COMPUTED_VALUE"""),6)</f>
        <v>6</v>
      </c>
      <c r="AW43" s="2">
        <f ca="1">IFERROR(__xludf.DUMMYFUNCTION("""COMPUTED_VALUE"""),9)</f>
        <v>9</v>
      </c>
      <c r="AX43" s="2">
        <f ca="1">IFERROR(__xludf.DUMMYFUNCTION("""COMPUTED_VALUE"""),11)</f>
        <v>11</v>
      </c>
      <c r="AY43" s="2">
        <f ca="1">IFERROR(__xludf.DUMMYFUNCTION("""COMPUTED_VALUE"""),19)</f>
        <v>19</v>
      </c>
      <c r="AZ43" s="2">
        <f ca="1">IFERROR(__xludf.DUMMYFUNCTION("""COMPUTED_VALUE"""),19)</f>
        <v>19</v>
      </c>
    </row>
    <row r="44" spans="1:52" ht="12.5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IFERROR(__xludf.DUMMYFUNCTION("""COMPUTED_VALUE"""),0)</f>
        <v>0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Y44" s="2">
        <f ca="1">IFERROR(__xludf.DUMMYFUNCTION("""COMPUTED_VALUE"""),0)</f>
        <v>0</v>
      </c>
      <c r="AZ44" s="2">
        <f ca="1">IFERROR(__xludf.DUMMYFUNCTION("""COMPUTED_VALUE"""),0)</f>
        <v>0</v>
      </c>
    </row>
    <row r="45" spans="1:52" ht="12.5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Y45" s="2">
        <f ca="1">IFERROR(__xludf.DUMMYFUNCTION("""COMPUTED_VALUE"""),0)</f>
        <v>0</v>
      </c>
      <c r="AZ45" s="2">
        <f ca="1">IFERROR(__xludf.DUMMYFUNCTION("""COMPUTED_VALUE"""),0)</f>
        <v>0</v>
      </c>
    </row>
    <row r="46" spans="1:52" ht="12.5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Y46" s="2">
        <f ca="1">IFERROR(__xludf.DUMMYFUNCTION("""COMPUTED_VALUE"""),0)</f>
        <v>0</v>
      </c>
      <c r="AZ46" s="2">
        <f ca="1">IFERROR(__xludf.DUMMYFUNCTION("""COMPUTED_VALUE"""),1)</f>
        <v>1</v>
      </c>
    </row>
    <row r="47" spans="1:52" ht="12.5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2.5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IFERROR(__xludf.DUMMYFUNCTION("""COMPUTED_VALUE"""),1)</f>
        <v>1</v>
      </c>
      <c r="AV48" s="2">
        <f ca="1">IFERROR(__xludf.DUMMYFUNCTION("""COMPUTED_VALUE"""),1)</f>
        <v>1</v>
      </c>
      <c r="AW48" s="2">
        <f ca="1">IFERROR(__xludf.DUMMYFUNCTION("""COMPUTED_VALUE"""),1)</f>
        <v>1</v>
      </c>
      <c r="AX48" s="2">
        <f ca="1">IFERROR(__xludf.DUMMYFUNCTION("""COMPUTED_VALUE"""),1)</f>
        <v>1</v>
      </c>
      <c r="AY48" s="2">
        <f ca="1">IFERROR(__xludf.DUMMYFUNCTION("""COMPUTED_VALUE"""),3)</f>
        <v>3</v>
      </c>
      <c r="AZ48" s="2">
        <f ca="1">IFERROR(__xludf.DUMMYFUNCTION("""COMPUTED_VALUE"""),3)</f>
        <v>3</v>
      </c>
    </row>
    <row r="49" spans="1:52" ht="12.5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Y49" s="2">
        <f ca="1">IFERROR(__xludf.DUMMYFUNCTION("""COMPUTED_VALUE"""),0)</f>
        <v>0</v>
      </c>
      <c r="AZ49" s="2">
        <f ca="1">IFERROR(__xludf.DUMMYFUNCTION("""COMPUTED_VALUE"""),0)</f>
        <v>0</v>
      </c>
    </row>
    <row r="50" spans="1:52" ht="12.5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Y50" s="2">
        <f ca="1">IFERROR(__xludf.DUMMYFUNCTION("""COMPUTED_VALUE"""),0)</f>
        <v>0</v>
      </c>
      <c r="AZ50" s="2">
        <f ca="1">IFERROR(__xludf.DUMMYFUNCTION("""COMPUTED_VALUE"""),0)</f>
        <v>0</v>
      </c>
    </row>
    <row r="51" spans="1:52" ht="12.5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Y51" s="2">
        <f ca="1">IFERROR(__xludf.DUMMYFUNCTION("""COMPUTED_VALUE"""),0)</f>
        <v>0</v>
      </c>
      <c r="AZ51" s="2">
        <f ca="1">IFERROR(__xludf.DUMMYFUNCTION("""COMPUTED_VALUE"""),0)</f>
        <v>0</v>
      </c>
    </row>
    <row r="52" spans="1:52" ht="12.5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Y52" s="2">
        <f ca="1">IFERROR(__xludf.DUMMYFUNCTION("""COMPUTED_VALUE"""),0)</f>
        <v>0</v>
      </c>
      <c r="AZ52" s="2">
        <f ca="1">IFERROR(__xludf.DUMMYFUNCTION("""COMPUTED_VALUE"""),0)</f>
        <v>0</v>
      </c>
    </row>
    <row r="53" spans="1:52" ht="12.5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Y53" s="2">
        <f ca="1">IFERROR(__xludf.DUMMYFUNCTION("""COMPUTED_VALUE"""),0)</f>
        <v>0</v>
      </c>
      <c r="AZ53" s="2">
        <f ca="1">IFERROR(__xludf.DUMMYFUNCTION("""COMPUTED_VALUE"""),2)</f>
        <v>2</v>
      </c>
    </row>
    <row r="54" spans="1:52" ht="12.5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Y54" s="2">
        <f ca="1">IFERROR(__xludf.DUMMYFUNCTION("""COMPUTED_VALUE"""),0)</f>
        <v>0</v>
      </c>
      <c r="AZ54" s="2">
        <f ca="1">IFERROR(__xludf.DUMMYFUNCTION("""COMPUTED_VALUE"""),0)</f>
        <v>0</v>
      </c>
    </row>
    <row r="55" spans="1:52" ht="12.5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Y55" s="2">
        <f ca="1">IFERROR(__xludf.DUMMYFUNCTION("""COMPUTED_VALUE"""),0)</f>
        <v>0</v>
      </c>
      <c r="AZ55" s="2">
        <f ca="1">IFERROR(__xludf.DUMMYFUNCTION("""COMPUTED_VALUE"""),0)</f>
        <v>0</v>
      </c>
    </row>
    <row r="56" spans="1:52" ht="12.5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2.5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Y57" s="2">
        <f ca="1">IFERROR(__xludf.DUMMYFUNCTION("""COMPUTED_VALUE"""),0)</f>
        <v>0</v>
      </c>
      <c r="AZ57" s="2">
        <f ca="1">IFERROR(__xludf.DUMMYFUNCTION("""COMPUTED_VALUE"""),0)</f>
        <v>0</v>
      </c>
    </row>
    <row r="58" spans="1:52" ht="12.5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IFERROR(__xludf.DUMMYFUNCTION("""COMPUTED_VALUE"""),1)</f>
        <v>1</v>
      </c>
      <c r="AJ58" s="2">
        <f ca="1">IFERROR(__xludf.DUMMYFUNCTION("""COMPUTED_VALUE"""),2)</f>
        <v>2</v>
      </c>
      <c r="AK58" s="2">
        <f ca="1">IFERROR(__xludf.DUMMYFUNCTION("""COMPUTED_VALUE"""),3)</f>
        <v>3</v>
      </c>
      <c r="AL58" s="2">
        <f ca="1">IFERROR(__xludf.DUMMYFUNCTION("""COMPUTED_VALUE"""),7)</f>
        <v>7</v>
      </c>
      <c r="AM58" s="2">
        <f ca="1">IFERROR(__xludf.DUMMYFUNCTION("""COMPUTED_VALUE"""),10)</f>
        <v>10</v>
      </c>
      <c r="AN58" s="2">
        <f ca="1">IFERROR(__xludf.DUMMYFUNCTION("""COMPUTED_VALUE"""),12)</f>
        <v>12</v>
      </c>
      <c r="AO58" s="2">
        <f ca="1">IFERROR(__xludf.DUMMYFUNCTION("""COMPUTED_VALUE"""),17)</f>
        <v>17</v>
      </c>
      <c r="AP58" s="2">
        <f ca="1">IFERROR(__xludf.DUMMYFUNCTION("""COMPUTED_VALUE"""),21)</f>
        <v>21</v>
      </c>
      <c r="AQ58" s="2">
        <f ca="1">IFERROR(__xludf.DUMMYFUNCTION("""COMPUTED_VALUE"""),29)</f>
        <v>29</v>
      </c>
      <c r="AR58" s="2">
        <f ca="1">IFERROR(__xludf.DUMMYFUNCTION("""COMPUTED_VALUE"""),34)</f>
        <v>34</v>
      </c>
      <c r="AS58" s="2">
        <f ca="1">IFERROR(__xludf.DUMMYFUNCTION("""COMPUTED_VALUE"""),52)</f>
        <v>52</v>
      </c>
      <c r="AT58" s="2">
        <f ca="1">IFERROR(__xludf.DUMMYFUNCTION("""COMPUTED_VALUE"""),79)</f>
        <v>79</v>
      </c>
      <c r="AU58" s="2">
        <f ca="1">IFERROR(__xludf.DUMMYFUNCTION("""COMPUTED_VALUE"""),107)</f>
        <v>107</v>
      </c>
      <c r="AV58" s="2">
        <f ca="1">IFERROR(__xludf.DUMMYFUNCTION("""COMPUTED_VALUE"""),148)</f>
        <v>148</v>
      </c>
      <c r="AW58" s="2">
        <f ca="1">IFERROR(__xludf.DUMMYFUNCTION("""COMPUTED_VALUE"""),197)</f>
        <v>197</v>
      </c>
      <c r="AX58" s="2">
        <f ca="1">IFERROR(__xludf.DUMMYFUNCTION("""COMPUTED_VALUE"""),233)</f>
        <v>233</v>
      </c>
      <c r="AY58" s="2">
        <f ca="1">IFERROR(__xludf.DUMMYFUNCTION("""COMPUTED_VALUE"""),366)</f>
        <v>366</v>
      </c>
      <c r="AZ58" s="2">
        <f ca="1">IFERROR(__xludf.DUMMYFUNCTION("""COMPUTED_VALUE"""),463)</f>
        <v>463</v>
      </c>
    </row>
    <row r="59" spans="1:52" ht="12.5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IFERROR(__xludf.DUMMYFUNCTION("""COMPUTED_VALUE"""),1)</f>
        <v>1</v>
      </c>
      <c r="AW59" s="2">
        <f ca="1">IFERROR(__xludf.DUMMYFUNCTION("""COMPUTED_VALUE"""),2)</f>
        <v>2</v>
      </c>
      <c r="AX59" s="2">
        <f ca="1">IFERROR(__xludf.DUMMYFUNCTION("""COMPUTED_VALUE"""),2)</f>
        <v>2</v>
      </c>
      <c r="AY59" s="2">
        <f ca="1">IFERROR(__xludf.DUMMYFUNCTION("""COMPUTED_VALUE"""),3)</f>
        <v>3</v>
      </c>
      <c r="AZ59" s="2">
        <f ca="1">IFERROR(__xludf.DUMMYFUNCTION("""COMPUTED_VALUE"""),4)</f>
        <v>4</v>
      </c>
    </row>
    <row r="60" spans="1:52" ht="12.5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Y60" s="2">
        <f ca="1">IFERROR(__xludf.DUMMYFUNCTION("""COMPUTED_VALUE"""),0)</f>
        <v>0</v>
      </c>
      <c r="AZ60" s="2">
        <f ca="1">IFERROR(__xludf.DUMMYFUNCTION("""COMPUTED_VALUE"""),0)</f>
        <v>0</v>
      </c>
    </row>
    <row r="61" spans="1:52" ht="12.5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IFERROR(__xludf.DUMMYFUNCTION("""COMPUTED_VALUE"""),0)</f>
        <v>0</v>
      </c>
    </row>
    <row r="62" spans="1:52" ht="12.5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IFERROR(__xludf.DUMMYFUNCTION("""COMPUTED_VALUE"""),1)</f>
        <v>1</v>
      </c>
      <c r="AU62" s="2">
        <f ca="1">IFERROR(__xludf.DUMMYFUNCTION("""COMPUTED_VALUE"""),2)</f>
        <v>2</v>
      </c>
      <c r="AV62" s="2">
        <f ca="1">IFERROR(__xludf.DUMMYFUNCTION("""COMPUTED_VALUE"""),3)</f>
        <v>3</v>
      </c>
      <c r="AW62" s="2">
        <f ca="1">IFERROR(__xludf.DUMMYFUNCTION("""COMPUTED_VALUE"""),5)</f>
        <v>5</v>
      </c>
      <c r="AX62" s="2">
        <f ca="1">IFERROR(__xludf.DUMMYFUNCTION("""COMPUTED_VALUE"""),10)</f>
        <v>10</v>
      </c>
      <c r="AY62" s="2">
        <f ca="1">IFERROR(__xludf.DUMMYFUNCTION("""COMPUTED_VALUE"""),17)</f>
        <v>17</v>
      </c>
      <c r="AZ62" s="2">
        <f ca="1">IFERROR(__xludf.DUMMYFUNCTION("""COMPUTED_VALUE"""),28)</f>
        <v>28</v>
      </c>
    </row>
    <row r="63" spans="1:52" ht="12.5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Y63" s="2">
        <f ca="1">IFERROR(__xludf.DUMMYFUNCTION("""COMPUTED_VALUE"""),0)</f>
        <v>0</v>
      </c>
      <c r="AZ63" s="2">
        <f ca="1">IFERROR(__xludf.DUMMYFUNCTION("""COMPUTED_VALUE"""),0)</f>
        <v>0</v>
      </c>
    </row>
    <row r="64" spans="1:52" ht="12.5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2.5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Y65" s="2">
        <f ca="1">IFERROR(__xludf.DUMMYFUNCTION("""COMPUTED_VALUE"""),0)</f>
        <v>0</v>
      </c>
      <c r="AZ65" s="2">
        <f ca="1">IFERROR(__xludf.DUMMYFUNCTION("""COMPUTED_VALUE"""),0)</f>
        <v>0</v>
      </c>
    </row>
    <row r="66" spans="1:52" ht="12.5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Y66" s="2">
        <f ca="1">IFERROR(__xludf.DUMMYFUNCTION("""COMPUTED_VALUE"""),0)</f>
        <v>0</v>
      </c>
      <c r="AZ66" s="2">
        <f ca="1">IFERROR(__xludf.DUMMYFUNCTION("""COMPUTED_VALUE"""),0)</f>
        <v>0</v>
      </c>
    </row>
    <row r="67" spans="1:52" ht="12.5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IFERROR(__xludf.DUMMYFUNCTION("""COMPUTED_VALUE"""),3)</f>
        <v>3</v>
      </c>
      <c r="AL67" s="2">
        <f ca="1">IFERROR(__xludf.DUMMYFUNCTION("""COMPUTED_VALUE"""),3)</f>
        <v>3</v>
      </c>
      <c r="AM67" s="2">
        <f ca="1">IFERROR(__xludf.DUMMYFUNCTION("""COMPUTED_VALUE"""),3)</f>
        <v>3</v>
      </c>
      <c r="AN67" s="2">
        <f ca="1">IFERROR(__xludf.DUMMYFUNCTION("""COMPUTED_VALUE"""),4)</f>
        <v>4</v>
      </c>
      <c r="AO67" s="2">
        <f ca="1">IFERROR(__xludf.DUMMYFUNCTION("""COMPUTED_VALUE"""),4)</f>
        <v>4</v>
      </c>
      <c r="AP67" s="2">
        <f ca="1">IFERROR(__xludf.DUMMYFUNCTION("""COMPUTED_VALUE"""),6)</f>
        <v>6</v>
      </c>
      <c r="AQ67" s="2">
        <f ca="1">IFERROR(__xludf.DUMMYFUNCTION("""COMPUTED_VALUE"""),6)</f>
        <v>6</v>
      </c>
      <c r="AR67" s="2">
        <f ca="1">IFERROR(__xludf.DUMMYFUNCTION("""COMPUTED_VALUE"""),6)</f>
        <v>6</v>
      </c>
      <c r="AS67" s="2">
        <f ca="1">IFERROR(__xludf.DUMMYFUNCTION("""COMPUTED_VALUE"""),6)</f>
        <v>6</v>
      </c>
      <c r="AT67" s="2">
        <f ca="1">IFERROR(__xludf.DUMMYFUNCTION("""COMPUTED_VALUE"""),6)</f>
        <v>6</v>
      </c>
      <c r="AU67" s="2">
        <f ca="1">IFERROR(__xludf.DUMMYFUNCTION("""COMPUTED_VALUE"""),6)</f>
        <v>6</v>
      </c>
      <c r="AV67" s="2">
        <f ca="1">IFERROR(__xludf.DUMMYFUNCTION("""COMPUTED_VALUE"""),6)</f>
        <v>6</v>
      </c>
      <c r="AW67" s="2">
        <f ca="1">IFERROR(__xludf.DUMMYFUNCTION("""COMPUTED_VALUE"""),6)</f>
        <v>6</v>
      </c>
      <c r="AX67" s="2">
        <f ca="1">IFERROR(__xludf.DUMMYFUNCTION("""COMPUTED_VALUE"""),6)</f>
        <v>6</v>
      </c>
      <c r="AY67" s="2">
        <f ca="1">IFERROR(__xludf.DUMMYFUNCTION("""COMPUTED_VALUE"""),6)</f>
        <v>6</v>
      </c>
      <c r="AZ67" s="2">
        <f ca="1">IFERROR(__xludf.DUMMYFUNCTION("""COMPUTED_VALUE"""),6)</f>
        <v>6</v>
      </c>
    </row>
    <row r="68" spans="1:52" ht="12.5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Y68" s="2">
        <f ca="1">IFERROR(__xludf.DUMMYFUNCTION("""COMPUTED_VALUE"""),0)</f>
        <v>0</v>
      </c>
      <c r="AZ68" s="2">
        <f ca="1">IFERROR(__xludf.DUMMYFUNCTION("""COMPUTED_VALUE"""),0)</f>
        <v>0</v>
      </c>
    </row>
    <row r="69" spans="1:52" ht="12.5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2.5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Y70" s="2">
        <f ca="1">IFERROR(__xludf.DUMMYFUNCTION("""COMPUTED_VALUE"""),1)</f>
        <v>1</v>
      </c>
      <c r="AZ70" s="2">
        <f ca="1">IFERROR(__xludf.DUMMYFUNCTION("""COMPUTED_VALUE"""),1)</f>
        <v>1</v>
      </c>
    </row>
    <row r="71" spans="1:52" ht="12.5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IFERROR(__xludf.DUMMYFUNCTION("""COMPUTED_VALUE"""),2)</f>
        <v>2</v>
      </c>
      <c r="AH71" s="2">
        <f ca="1">IFERROR(__xludf.DUMMYFUNCTION("""COMPUTED_VALUE"""),2)</f>
        <v>2</v>
      </c>
      <c r="AI71" s="2">
        <f ca="1">IFERROR(__xludf.DUMMYFUNCTION("""COMPUTED_VALUE"""),4)</f>
        <v>4</v>
      </c>
      <c r="AJ71" s="2">
        <f ca="1">IFERROR(__xludf.DUMMYFUNCTION("""COMPUTED_VALUE"""),5)</f>
        <v>5</v>
      </c>
      <c r="AK71" s="2">
        <f ca="1">IFERROR(__xludf.DUMMYFUNCTION("""COMPUTED_VALUE"""),8)</f>
        <v>8</v>
      </c>
      <c r="AL71" s="2">
        <f ca="1">IFERROR(__xludf.DUMMYFUNCTION("""COMPUTED_VALUE"""),12)</f>
        <v>12</v>
      </c>
      <c r="AM71" s="2">
        <f ca="1">IFERROR(__xludf.DUMMYFUNCTION("""COMPUTED_VALUE"""),16)</f>
        <v>16</v>
      </c>
      <c r="AN71" s="2">
        <f ca="1">IFERROR(__xludf.DUMMYFUNCTION("""COMPUTED_VALUE"""),19)</f>
        <v>19</v>
      </c>
      <c r="AO71" s="2">
        <f ca="1">IFERROR(__xludf.DUMMYFUNCTION("""COMPUTED_VALUE"""),26)</f>
        <v>26</v>
      </c>
      <c r="AP71" s="2">
        <f ca="1">IFERROR(__xludf.DUMMYFUNCTION("""COMPUTED_VALUE"""),34)</f>
        <v>34</v>
      </c>
      <c r="AQ71" s="2">
        <f ca="1">IFERROR(__xludf.DUMMYFUNCTION("""COMPUTED_VALUE"""),43)</f>
        <v>43</v>
      </c>
      <c r="AR71" s="2">
        <f ca="1">IFERROR(__xludf.DUMMYFUNCTION("""COMPUTED_VALUE"""),54)</f>
        <v>54</v>
      </c>
      <c r="AS71" s="2">
        <f ca="1">IFERROR(__xludf.DUMMYFUNCTION("""COMPUTED_VALUE"""),66)</f>
        <v>66</v>
      </c>
      <c r="AT71" s="2">
        <f ca="1">IFERROR(__xludf.DUMMYFUNCTION("""COMPUTED_VALUE"""),77)</f>
        <v>77</v>
      </c>
      <c r="AU71" s="2">
        <f ca="1">IFERROR(__xludf.DUMMYFUNCTION("""COMPUTED_VALUE"""),92)</f>
        <v>92</v>
      </c>
      <c r="AV71" s="2">
        <f ca="1">IFERROR(__xludf.DUMMYFUNCTION("""COMPUTED_VALUE"""),107)</f>
        <v>107</v>
      </c>
      <c r="AW71" s="2">
        <f ca="1">IFERROR(__xludf.DUMMYFUNCTION("""COMPUTED_VALUE"""),124)</f>
        <v>124</v>
      </c>
      <c r="AX71" s="2">
        <f ca="1">IFERROR(__xludf.DUMMYFUNCTION("""COMPUTED_VALUE"""),145)</f>
        <v>145</v>
      </c>
      <c r="AY71" s="2">
        <f ca="1">IFERROR(__xludf.DUMMYFUNCTION("""COMPUTED_VALUE"""),194)</f>
        <v>194</v>
      </c>
      <c r="AZ71" s="2">
        <f ca="1">IFERROR(__xludf.DUMMYFUNCTION("""COMPUTED_VALUE"""),237)</f>
        <v>237</v>
      </c>
    </row>
    <row r="72" spans="1:52" ht="12.5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2.5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2.5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2.5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2.5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Y76" s="2">
        <f ca="1">IFERROR(__xludf.DUMMYFUNCTION("""COMPUTED_VALUE"""),0)</f>
        <v>0</v>
      </c>
      <c r="AZ76" s="2">
        <f ca="1">IFERROR(__xludf.DUMMYFUNCTION("""COMPUTED_VALUE"""),0)</f>
        <v>0</v>
      </c>
    </row>
    <row r="77" spans="1:52" ht="12.5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2.5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2.5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IFERROR(__xludf.DUMMYFUNCTION("""COMPUTED_VALUE"""),2)</f>
        <v>2</v>
      </c>
      <c r="AV79" s="2">
        <f ca="1">IFERROR(__xludf.DUMMYFUNCTION("""COMPUTED_VALUE"""),2)</f>
        <v>2</v>
      </c>
      <c r="AW79" s="2">
        <f ca="1">IFERROR(__xludf.DUMMYFUNCTION("""COMPUTED_VALUE"""),3)</f>
        <v>3</v>
      </c>
      <c r="AX79" s="2">
        <f ca="1">IFERROR(__xludf.DUMMYFUNCTION("""COMPUTED_VALUE"""),4)</f>
        <v>4</v>
      </c>
      <c r="AY79" s="2">
        <f ca="1">IFERROR(__xludf.DUMMYFUNCTION("""COMPUTED_VALUE"""),6)</f>
        <v>6</v>
      </c>
      <c r="AZ79" s="2">
        <f ca="1">IFERROR(__xludf.DUMMYFUNCTION("""COMPUTED_VALUE"""),6)</f>
        <v>6</v>
      </c>
    </row>
    <row r="80" spans="1:52" ht="12.5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2.5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Y81" s="2">
        <f ca="1">IFERROR(__xludf.DUMMYFUNCTION("""COMPUTED_VALUE"""),0)</f>
        <v>0</v>
      </c>
      <c r="AZ81" s="2">
        <f ca="1">IFERROR(__xludf.DUMMYFUNCTION("""COMPUTED_VALUE"""),0)</f>
        <v>0</v>
      </c>
    </row>
    <row r="82" spans="1:52" ht="12.5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2.5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Y83" s="2">
        <f ca="1">IFERROR(__xludf.DUMMYFUNCTION("""COMPUTED_VALUE"""),0)</f>
        <v>0</v>
      </c>
      <c r="AZ83" s="2">
        <f ca="1">IFERROR(__xludf.DUMMYFUNCTION("""COMPUTED_VALUE"""),0)</f>
        <v>0</v>
      </c>
    </row>
    <row r="84" spans="1:52" ht="12.5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IFERROR(__xludf.DUMMYFUNCTION("""COMPUTED_VALUE"""),0)</f>
        <v>0</v>
      </c>
      <c r="AZ84" s="2">
        <f ca="1">IFERROR(__xludf.DUMMYFUNCTION("""COMPUTED_VALUE"""),0)</f>
        <v>0</v>
      </c>
    </row>
    <row r="85" spans="1:52" ht="12.5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2.5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2.5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IFERROR(__xludf.DUMMYFUNCTION("""COMPUTED_VALUE"""),1)</f>
        <v>1</v>
      </c>
      <c r="AW87" s="2">
        <f ca="1">IFERROR(__xludf.DUMMYFUNCTION("""COMPUTED_VALUE"""),1)</f>
        <v>1</v>
      </c>
      <c r="AX87" s="2">
        <f ca="1">IFERROR(__xludf.DUMMYFUNCTION("""COMPUTED_VALUE"""),1)</f>
        <v>1</v>
      </c>
      <c r="AY87" s="2">
        <f ca="1">IFERROR(__xludf.DUMMYFUNCTION("""COMPUTED_VALUE"""),2)</f>
        <v>2</v>
      </c>
      <c r="AZ87" s="2">
        <f ca="1">IFERROR(__xludf.DUMMYFUNCTION("""COMPUTED_VALUE"""),2)</f>
        <v>2</v>
      </c>
    </row>
    <row r="88" spans="1:52" ht="12.5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IFERROR(__xludf.DUMMYFUNCTION("""COMPUTED_VALUE"""),0)</f>
        <v>0</v>
      </c>
    </row>
    <row r="89" spans="1:52" ht="12.5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Y89" s="2">
        <f ca="1">IFERROR(__xludf.DUMMYFUNCTION("""COMPUTED_VALUE"""),0)</f>
        <v>0</v>
      </c>
      <c r="AZ89" s="2">
        <f ca="1">IFERROR(__xludf.DUMMYFUNCTION("""COMPUTED_VALUE"""),0)</f>
        <v>0</v>
      </c>
    </row>
    <row r="90" spans="1:52" ht="12.5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IFERROR(__xludf.DUMMYFUNCTION("""COMPUTED_VALUE"""),0)</f>
        <v>0</v>
      </c>
      <c r="AZ90" s="2">
        <f ca="1">IFERROR(__xludf.DUMMYFUNCTION("""COMPUTED_VALUE"""),0)</f>
        <v>0</v>
      </c>
    </row>
    <row r="91" spans="1:52" ht="12.5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2.5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2.5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2.5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2.5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IFERROR(__xludf.DUMMYFUNCTION("""COMPUTED_VALUE"""),0)</f>
        <v>0</v>
      </c>
    </row>
    <row r="96" spans="1:52" ht="12.5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Y96" s="2">
        <f ca="1">IFERROR(__xludf.DUMMYFUNCTION("""COMPUTED_VALUE"""),0)</f>
        <v>0</v>
      </c>
      <c r="AZ96" s="2">
        <f ca="1">IFERROR(__xludf.DUMMYFUNCTION("""COMPUTED_VALUE"""),0)</f>
        <v>0</v>
      </c>
    </row>
    <row r="97" spans="1:52" ht="12.5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Y97" s="2">
        <f ca="1">IFERROR(__xludf.DUMMYFUNCTION("""COMPUTED_VALUE"""),0)</f>
        <v>0</v>
      </c>
      <c r="AZ97" s="2">
        <f ca="1">IFERROR(__xludf.DUMMYFUNCTION("""COMPUTED_VALUE"""),0)</f>
        <v>0</v>
      </c>
    </row>
    <row r="98" spans="1:52" ht="12.5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2.5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  <c r="AY99" s="2">
        <f ca="1">IFERROR(__xludf.DUMMYFUNCTION("""COMPUTED_VALUE"""),3)</f>
        <v>3</v>
      </c>
      <c r="AZ99" s="2">
        <f ca="1">IFERROR(__xludf.DUMMYFUNCTION("""COMPUTED_VALUE"""),3)</f>
        <v>3</v>
      </c>
    </row>
    <row r="100" spans="1:52" ht="12.5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IFERROR(__xludf.DUMMYFUNCTION("""COMPUTED_VALUE"""),1)</f>
        <v>1</v>
      </c>
      <c r="AU100" s="2">
        <f ca="1">IFERROR(__xludf.DUMMYFUNCTION("""COMPUTED_VALUE"""),1)</f>
        <v>1</v>
      </c>
      <c r="AV100" s="2">
        <f ca="1">IFERROR(__xludf.DUMMYFUNCTION("""COMPUTED_VALUE"""),1)</f>
        <v>1</v>
      </c>
      <c r="AW100" s="2">
        <f ca="1">IFERROR(__xludf.DUMMYFUNCTION("""COMPUTED_VALUE"""),1)</f>
        <v>1</v>
      </c>
      <c r="AX100" s="2">
        <f ca="1">IFERROR(__xludf.DUMMYFUNCTION("""COMPUTED_VALUE"""),1)</f>
        <v>1</v>
      </c>
      <c r="AY100" s="2">
        <f ca="1">IFERROR(__xludf.DUMMYFUNCTION("""COMPUTED_VALUE"""),1)</f>
        <v>1</v>
      </c>
      <c r="AZ100" s="2">
        <f ca="1">IFERROR(__xludf.DUMMYFUNCTION("""COMPUTED_VALUE"""),1)</f>
        <v>1</v>
      </c>
    </row>
    <row r="101" spans="1:52" ht="12.5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IFERROR(__xludf.DUMMYFUNCTION("""COMPUTED_VALUE"""),0)</f>
        <v>0</v>
      </c>
    </row>
    <row r="102" spans="1:52" ht="12.5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2.5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2.5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Y104" s="2">
        <f ca="1">IFERROR(__xludf.DUMMYFUNCTION("""COMPUTED_VALUE"""),0)</f>
        <v>0</v>
      </c>
      <c r="AZ104" s="2">
        <f ca="1">IFERROR(__xludf.DUMMYFUNCTION("""COMPUTED_VALUE"""),0)</f>
        <v>0</v>
      </c>
    </row>
    <row r="105" spans="1:52" ht="12.5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2.5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2.5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  <c r="AV107" s="2">
        <f ca="1">IFERROR(__xludf.DUMMYFUNCTION("""COMPUTED_VALUE"""),1)</f>
        <v>1</v>
      </c>
      <c r="AW107" s="2">
        <f ca="1">IFERROR(__xludf.DUMMYFUNCTION("""COMPUTED_VALUE"""),1)</f>
        <v>1</v>
      </c>
      <c r="AX107" s="2">
        <f ca="1">IFERROR(__xludf.DUMMYFUNCTION("""COMPUTED_VALUE"""),1)</f>
        <v>1</v>
      </c>
      <c r="AY107" s="2">
        <f ca="1">IFERROR(__xludf.DUMMYFUNCTION("""COMPUTED_VALUE"""),1)</f>
        <v>1</v>
      </c>
      <c r="AZ107" s="2">
        <f ca="1">IFERROR(__xludf.DUMMYFUNCTION("""COMPUTED_VALUE"""),1)</f>
        <v>1</v>
      </c>
    </row>
    <row r="108" spans="1:52" ht="12.5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2.5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2.5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2.5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2.5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  <c r="AV112" s="2">
        <f ca="1">IFERROR(__xludf.DUMMYFUNCTION("""COMPUTED_VALUE"""),1)</f>
        <v>1</v>
      </c>
      <c r="AW112" s="2">
        <f ca="1">IFERROR(__xludf.DUMMYFUNCTION("""COMPUTED_VALUE"""),1)</f>
        <v>1</v>
      </c>
      <c r="AX112" s="2">
        <f ca="1">IFERROR(__xludf.DUMMYFUNCTION("""COMPUTED_VALUE"""),1)</f>
        <v>1</v>
      </c>
      <c r="AY112" s="2">
        <f ca="1">IFERROR(__xludf.DUMMYFUNCTION("""COMPUTED_VALUE"""),1)</f>
        <v>1</v>
      </c>
      <c r="AZ112" s="2">
        <f ca="1">IFERROR(__xludf.DUMMYFUNCTION("""COMPUTED_VALUE"""),1)</f>
        <v>1</v>
      </c>
    </row>
    <row r="113" spans="1:52" ht="12.5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2.5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2.5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2.5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2.5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2.5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2.5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2.5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2.5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2.5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2.5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2.5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2.5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IFERROR(__xludf.DUMMYFUNCTION("""COMPUTED_VALUE"""),0)</f>
        <v>0</v>
      </c>
      <c r="AZ125" s="2">
        <f ca="1">IFERROR(__xludf.DUMMYFUNCTION("""COMPUTED_VALUE"""),0)</f>
        <v>0</v>
      </c>
    </row>
    <row r="126" spans="1:52" ht="12.5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2.5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2.5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IFERROR(__xludf.DUMMYFUNCTION("""COMPUTED_VALUE"""),1)</f>
        <v>1</v>
      </c>
      <c r="AV128" s="2">
        <f ca="1">IFERROR(__xludf.DUMMYFUNCTION("""COMPUTED_VALUE"""),1)</f>
        <v>1</v>
      </c>
      <c r="AW128" s="2">
        <f ca="1">IFERROR(__xludf.DUMMYFUNCTION("""COMPUTED_VALUE"""),1)</f>
        <v>1</v>
      </c>
      <c r="AX128" s="2">
        <f ca="1">IFERROR(__xludf.DUMMYFUNCTION("""COMPUTED_VALUE"""),1)</f>
        <v>1</v>
      </c>
      <c r="AY128" s="2">
        <f ca="1">IFERROR(__xludf.DUMMYFUNCTION("""COMPUTED_VALUE"""),1)</f>
        <v>1</v>
      </c>
      <c r="AZ128" s="2">
        <f ca="1">IFERROR(__xludf.DUMMYFUNCTION("""COMPUTED_VALUE"""),1)</f>
        <v>1</v>
      </c>
    </row>
    <row r="129" spans="1:52" ht="12.5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2.5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2.5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2.5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2.5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2.5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2.5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IFERROR(__xludf.DUMMYFUNCTION("""COMPUTED_VALUE"""),1)</f>
        <v>1</v>
      </c>
      <c r="AZ135" s="2">
        <f ca="1">IFERROR(__xludf.DUMMYFUNCTION("""COMPUTED_VALUE"""),1)</f>
        <v>1</v>
      </c>
    </row>
    <row r="136" spans="1:52" ht="12.5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2.5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2.5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2.5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Y139" s="2">
        <f ca="1">IFERROR(__xludf.DUMMYFUNCTION("""COMPUTED_VALUE"""),0)</f>
        <v>0</v>
      </c>
      <c r="AZ139" s="2">
        <f ca="1">IFERROR(__xludf.DUMMYFUNCTION("""COMPUTED_VALUE"""),0)</f>
        <v>0</v>
      </c>
    </row>
    <row r="140" spans="1:52" ht="12.5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2.5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2.5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2.5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2.5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2.5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2.5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2.5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2.5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2.5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2.5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2.5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2.5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2.5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2.5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2.5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2.5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2.5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2.5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2.5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2.5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2.5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2.5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IFERROR(__xludf.DUMMYFUNCTION("""COMPUTED_VALUE"""),1)</f>
        <v>1</v>
      </c>
    </row>
    <row r="163" spans="1:52" ht="12.5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IFERROR(__xludf.DUMMYFUNCTION("""COMPUTED_VALUE"""),1)</f>
        <v>1</v>
      </c>
      <c r="AZ163" s="2">
        <f ca="1">IFERROR(__xludf.DUMMYFUNCTION("""COMPUTED_VALUE"""),1)</f>
        <v>1</v>
      </c>
    </row>
    <row r="164" spans="1:52" ht="12.5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2.5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2.5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2.5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2.5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Y168" s="2">
        <f ca="1">IFERROR(__xludf.DUMMYFUNCTION("""COMPUTED_VALUE"""),0)</f>
        <v>0</v>
      </c>
      <c r="AZ168" s="2">
        <f ca="1">IFERROR(__xludf.DUMMYFUNCTION("""COMPUTED_VALUE"""),0)</f>
        <v>0</v>
      </c>
    </row>
    <row r="169" spans="1:52" ht="12.5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2.5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2.5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2.5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2.5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2.5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2.5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2.5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2.5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2.5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2.5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2.5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2.5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2.5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2.5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2.5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2.5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2.5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2.5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2.5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2.5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2.5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2.5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IFERROR(__xludf.DUMMYFUNCTION("""COMPUTED_VALUE"""),0)</f>
        <v>0</v>
      </c>
      <c r="AJ191" s="2">
        <f ca="1">IFERROR(__xludf.DUMMYFUNCTION("""COMPUTED_VALUE"""),0)</f>
        <v>0</v>
      </c>
      <c r="AK191" s="2">
        <f ca="1">IFERROR(__xludf.DUMMYFUNCTION("""COMPUTED_VALUE"""),0)</f>
        <v>0</v>
      </c>
      <c r="AL191" s="2">
        <f ca="1">IFERROR(__xludf.DUMMYFUNCTION("""COMPUTED_VALUE"""),0)</f>
        <v>0</v>
      </c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IFERROR(__xludf.DUMMYFUNCTION("""COMPUTED_VALUE"""),0)</f>
        <v>0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Y191" s="2">
        <f ca="1">IFERROR(__xludf.DUMMYFUNCTION("""COMPUTED_VALUE"""),0)</f>
        <v>0</v>
      </c>
      <c r="AZ191" s="2">
        <f ca="1">IFERROR(__xludf.DUMMYFUNCTION("""COMPUTED_VALUE"""),0)</f>
        <v>0</v>
      </c>
    </row>
    <row r="192" spans="1:52" ht="12.5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2.5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2.5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2.5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2.5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2.5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2.5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2.5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2.5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2.5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IFERROR(__xludf.DUMMYFUNCTION("""COMPUTED_VALUE"""),1)</f>
        <v>1</v>
      </c>
      <c r="AZ201" s="2">
        <f ca="1">IFERROR(__xludf.DUMMYFUNCTION("""COMPUTED_VALUE"""),1)</f>
        <v>1</v>
      </c>
    </row>
    <row r="202" spans="1:52" ht="12.5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2.5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2.5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2.5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2.5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2.5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2.5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2.5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2.5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2.5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2.5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2.5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2.5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2.5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2.5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2.5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2.5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2.5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2.5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2.5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2.5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2.5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2.5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2.5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2.5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2.5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2.5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2.5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2.5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2.5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2.5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2.5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2.5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2.5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2.5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2.5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2.5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2.5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2.5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2.5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2.5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2.5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2.5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2.5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2.5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2.5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2.5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2.5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2.5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IFERROR(__xludf.DUMMYFUNCTION("""COMPUTED_VALUE"""),0)</f>
        <v>0</v>
      </c>
      <c r="AA250" s="2">
        <f ca="1">IFERROR(__xludf.DUMMYFUNCTION("""COMPUTED_VALUE"""),0)</f>
        <v>0</v>
      </c>
      <c r="AB250" s="2">
        <f ca="1">IFERROR(__xludf.DUMMYFUNCTION("""COMPUTED_VALUE"""),0)</f>
        <v>0</v>
      </c>
      <c r="AC250" s="2">
        <f ca="1">IFERROR(__xludf.DUMMYFUNCTION("""COMPUTED_VALUE"""),0)</f>
        <v>0</v>
      </c>
      <c r="AD250" s="2">
        <f ca="1">IFERROR(__xludf.DUMMYFUNCTION("""COMPUTED_VALUE"""),0)</f>
        <v>0</v>
      </c>
      <c r="AE250" s="2">
        <f ca="1">IFERROR(__xludf.DUMMYFUNCTION("""COMPUTED_VALUE"""),0)</f>
        <v>0</v>
      </c>
      <c r="AF250" s="2">
        <f ca="1">IFERROR(__xludf.DUMMYFUNCTION("""COMPUTED_VALUE"""),0)</f>
        <v>0</v>
      </c>
      <c r="AG250" s="2">
        <f ca="1">IFERROR(__xludf.DUMMYFUNCTION("""COMPUTED_VALUE"""),0)</f>
        <v>0</v>
      </c>
      <c r="AH250" s="2">
        <f ca="1">IFERROR(__xludf.DUMMYFUNCTION("""COMPUTED_VALUE"""),0)</f>
        <v>0</v>
      </c>
      <c r="AI250" s="2">
        <f ca="1">IFERROR(__xludf.DUMMYFUNCTION("""COMPUTED_VALUE"""),0)</f>
        <v>0</v>
      </c>
      <c r="AJ250" s="2">
        <f ca="1">IFERROR(__xludf.DUMMYFUNCTION("""COMPUTED_VALUE"""),0)</f>
        <v>0</v>
      </c>
      <c r="AK250" s="2">
        <f ca="1">IFERROR(__xludf.DUMMYFUNCTION("""COMPUTED_VALUE"""),0)</f>
        <v>0</v>
      </c>
      <c r="AL250" s="2">
        <f ca="1">IFERROR(__xludf.DUMMYFUNCTION("""COMPUTED_VALUE"""),0)</f>
        <v>0</v>
      </c>
      <c r="AM250" s="2">
        <f ca="1">IFERROR(__xludf.DUMMYFUNCTION("""COMPUTED_VALUE"""),0)</f>
        <v>0</v>
      </c>
      <c r="AN250" s="2">
        <f ca="1">IFERROR(__xludf.DUMMYFUNCTION("""COMPUTED_VALUE"""),0)</f>
        <v>0</v>
      </c>
      <c r="AO250" s="2">
        <f ca="1">IFERROR(__xludf.DUMMYFUNCTION("""COMPUTED_VALUE"""),0)</f>
        <v>0</v>
      </c>
      <c r="AP250" s="2">
        <f ca="1">IFERROR(__xludf.DUMMYFUNCTION("""COMPUTED_VALUE"""),0)</f>
        <v>0</v>
      </c>
      <c r="AQ250" s="2">
        <f ca="1">IFERROR(__xludf.DUMMYFUNCTION("""COMPUTED_VALUE"""),0)</f>
        <v>0</v>
      </c>
      <c r="AR250" s="2">
        <f ca="1">IFERROR(__xludf.DUMMYFUNCTION("""COMPUTED_VALUE"""),0)</f>
        <v>0</v>
      </c>
      <c r="AS250" s="2">
        <f ca="1">IFERROR(__xludf.DUMMYFUNCTION("""COMPUTED_VALUE"""),0)</f>
        <v>0</v>
      </c>
      <c r="AT250" s="2">
        <f ca="1">IFERROR(__xludf.DUMMYFUNCTION("""COMPUTED_VALUE"""),0)</f>
        <v>0</v>
      </c>
      <c r="AU250" s="2">
        <f ca="1">IFERROR(__xludf.DUMMYFUNCTION("""COMPUTED_VALUE"""),0)</f>
        <v>0</v>
      </c>
      <c r="AV250" s="2">
        <f ca="1">IFERROR(__xludf.DUMMYFUNCTION("""COMPUTED_VALUE"""),0)</f>
        <v>0</v>
      </c>
      <c r="AW250" s="2">
        <f ca="1">IFERROR(__xludf.DUMMYFUNCTION("""COMPUTED_VALUE"""),0)</f>
        <v>0</v>
      </c>
      <c r="AX250" s="2">
        <f ca="1">IFERROR(__xludf.DUMMYFUNCTION("""COMPUTED_VALUE"""),0)</f>
        <v>0</v>
      </c>
      <c r="AY250" s="2">
        <f ca="1">IFERROR(__xludf.DUMMYFUNCTION("""COMPUTED_VALUE"""),0)</f>
        <v>0</v>
      </c>
      <c r="AZ250" s="2">
        <f ca="1">IFERROR(__xludf.DUMMYFUNCTION("""COMPUTED_VALUE"""),0)</f>
        <v>0</v>
      </c>
    </row>
    <row r="251" spans="1:52" ht="12.5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2.5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2.5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2.5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2.5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2.5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2.5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2.5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2.5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2.5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2.5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2.5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2.5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2.5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2.5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2.5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2.5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267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  <c r="AV2" s="2">
        <f ca="1">IFERROR(__xludf.DUMMYFUNCTION("""COMPUTED_VALUE"""),970)</f>
        <v>970</v>
      </c>
      <c r="AW2" s="2">
        <f ca="1">IFERROR(__xludf.DUMMYFUNCTION("""COMPUTED_VALUE"""),979)</f>
        <v>979</v>
      </c>
      <c r="AX2" s="2">
        <f ca="1">IFERROR(__xludf.DUMMYFUNCTION("""COMPUTED_VALUE"""),979)</f>
        <v>979</v>
      </c>
      <c r="AY2" s="2">
        <f ca="1">IFERROR(__xludf.DUMMYFUNCTION("""COMPUTED_VALUE"""),984)</f>
        <v>984</v>
      </c>
      <c r="AZ2" s="2">
        <f ca="1">IFERROR(__xludf.DUMMYFUNCTION("""COMPUTED_VALUE"""),984)</f>
        <v>984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  <c r="AV3" s="2">
        <f ca="1">IFERROR(__xludf.DUMMYFUNCTION("""COMPUTED_VALUE"""),297)</f>
        <v>297</v>
      </c>
      <c r="AW3" s="2">
        <f ca="1">IFERROR(__xludf.DUMMYFUNCTION("""COMPUTED_VALUE"""),299)</f>
        <v>299</v>
      </c>
      <c r="AX3" s="2">
        <f ca="1">IFERROR(__xludf.DUMMYFUNCTION("""COMPUTED_VALUE"""),303)</f>
        <v>303</v>
      </c>
      <c r="AY3" s="2">
        <f ca="1">IFERROR(__xludf.DUMMYFUNCTION("""COMPUTED_VALUE"""),308)</f>
        <v>308</v>
      </c>
      <c r="AZ3" s="2">
        <f ca="1">IFERROR(__xludf.DUMMYFUNCTION("""COMPUTED_VALUE"""),315)</f>
        <v>315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  <c r="AV4" s="2">
        <f ca="1">IFERROR(__xludf.DUMMYFUNCTION("""COMPUTED_VALUE"""),512)</f>
        <v>512</v>
      </c>
      <c r="AW4" s="2">
        <f ca="1">IFERROR(__xludf.DUMMYFUNCTION("""COMPUTED_VALUE"""),513)</f>
        <v>513</v>
      </c>
      <c r="AX4" s="2">
        <f ca="1">IFERROR(__xludf.DUMMYFUNCTION("""COMPUTED_VALUE"""),526)</f>
        <v>526</v>
      </c>
      <c r="AY4" s="2">
        <f ca="1">IFERROR(__xludf.DUMMYFUNCTION("""COMPUTED_VALUE"""),527)</f>
        <v>527</v>
      </c>
      <c r="AZ4" s="2">
        <f ca="1">IFERROR(__xludf.DUMMYFUNCTION("""COMPUTED_VALUE"""),542)</f>
        <v>542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  <c r="AV5" s="2">
        <f ca="1">IFERROR(__xludf.DUMMYFUNCTION("""COMPUTED_VALUE"""),277)</f>
        <v>277</v>
      </c>
      <c r="AW5" s="2">
        <f ca="1">IFERROR(__xludf.DUMMYFUNCTION("""COMPUTED_VALUE"""),284)</f>
        <v>284</v>
      </c>
      <c r="AX5" s="2">
        <f ca="1">IFERROR(__xludf.DUMMYFUNCTION("""COMPUTED_VALUE"""),295)</f>
        <v>295</v>
      </c>
      <c r="AY5" s="2">
        <f ca="1">IFERROR(__xludf.DUMMYFUNCTION("""COMPUTED_VALUE"""),295)</f>
        <v>295</v>
      </c>
      <c r="AZ5" s="2">
        <f ca="1">IFERROR(__xludf.DUMMYFUNCTION("""COMPUTED_VALUE"""),295)</f>
        <v>295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  <c r="AV6" s="2">
        <f ca="1">IFERROR(__xludf.DUMMYFUNCTION("""COMPUTED_VALUE"""),87)</f>
        <v>87</v>
      </c>
      <c r="AW6" s="2">
        <f ca="1">IFERROR(__xludf.DUMMYFUNCTION("""COMPUTED_VALUE"""),87)</f>
        <v>87</v>
      </c>
      <c r="AX6" s="2">
        <f ca="1">IFERROR(__xludf.DUMMYFUNCTION("""COMPUTED_VALUE"""),87)</f>
        <v>87</v>
      </c>
      <c r="AY6" s="2">
        <f ca="1">IFERROR(__xludf.DUMMYFUNCTION("""COMPUTED_VALUE"""),87)</f>
        <v>87</v>
      </c>
      <c r="AZ6" s="2">
        <f ca="1">IFERROR(__xludf.DUMMYFUNCTION("""COMPUTED_VALUE"""),88)</f>
        <v>88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  <c r="AV7" s="2">
        <f ca="1">IFERROR(__xludf.DUMMYFUNCTION("""COMPUTED_VALUE"""),1181)</f>
        <v>1181</v>
      </c>
      <c r="AW7" s="2">
        <f ca="1">IFERROR(__xludf.DUMMYFUNCTION("""COMPUTED_VALUE"""),1216)</f>
        <v>1216</v>
      </c>
      <c r="AX7" s="2">
        <f ca="1">IFERROR(__xludf.DUMMYFUNCTION("""COMPUTED_VALUE"""),1237)</f>
        <v>1237</v>
      </c>
      <c r="AY7" s="2">
        <f ca="1">IFERROR(__xludf.DUMMYFUNCTION("""COMPUTED_VALUE"""),1256)</f>
        <v>1256</v>
      </c>
      <c r="AZ7" s="2">
        <f ca="1">IFERROR(__xludf.DUMMYFUNCTION("""COMPUTED_VALUE"""),1260)</f>
        <v>1260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  <c r="AV8" s="2">
        <f ca="1">IFERROR(__xludf.DUMMYFUNCTION("""COMPUTED_VALUE"""),214)</f>
        <v>214</v>
      </c>
      <c r="AW8" s="2">
        <f ca="1">IFERROR(__xludf.DUMMYFUNCTION("""COMPUTED_VALUE"""),217)</f>
        <v>217</v>
      </c>
      <c r="AX8" s="2">
        <f ca="1">IFERROR(__xludf.DUMMYFUNCTION("""COMPUTED_VALUE"""),218)</f>
        <v>218</v>
      </c>
      <c r="AY8" s="2">
        <f ca="1">IFERROR(__xludf.DUMMYFUNCTION("""COMPUTED_VALUE"""),223)</f>
        <v>223</v>
      </c>
      <c r="AZ8" s="2">
        <f ca="1">IFERROR(__xludf.DUMMYFUNCTION("""COMPUTED_VALUE"""),230)</f>
        <v>230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  <c r="AV9" s="2">
        <f ca="1">IFERROR(__xludf.DUMMYFUNCTION("""COMPUTED_VALUE"""),114)</f>
        <v>114</v>
      </c>
      <c r="AW9" s="2">
        <f ca="1">IFERROR(__xludf.DUMMYFUNCTION("""COMPUTED_VALUE"""),114)</f>
        <v>114</v>
      </c>
      <c r="AX9" s="2">
        <f ca="1">IFERROR(__xludf.DUMMYFUNCTION("""COMPUTED_VALUE"""),115)</f>
        <v>115</v>
      </c>
      <c r="AY9" s="2">
        <f ca="1">IFERROR(__xludf.DUMMYFUNCTION("""COMPUTED_VALUE"""),117)</f>
        <v>117</v>
      </c>
      <c r="AZ9" s="2">
        <f ca="1">IFERROR(__xludf.DUMMYFUNCTION("""COMPUTED_VALUE"""),123)</f>
        <v>123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  <c r="AV10" s="2">
        <f ca="1">IFERROR(__xludf.DUMMYFUNCTION("""COMPUTED_VALUE"""),158)</f>
        <v>158</v>
      </c>
      <c r="AW10" s="2">
        <f ca="1">IFERROR(__xludf.DUMMYFUNCTION("""COMPUTED_VALUE"""),158)</f>
        <v>158</v>
      </c>
      <c r="AX10" s="2">
        <f ca="1">IFERROR(__xludf.DUMMYFUNCTION("""COMPUTED_VALUE"""),158)</f>
        <v>158</v>
      </c>
      <c r="AY10" s="2">
        <f ca="1">IFERROR(__xludf.DUMMYFUNCTION("""COMPUTED_VALUE"""),159)</f>
        <v>159</v>
      </c>
      <c r="AZ10" s="2">
        <f ca="1">IFERROR(__xludf.DUMMYFUNCTION("""COMPUTED_VALUE"""),159)</f>
        <v>159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  <c r="AV11" s="2">
        <f ca="1">IFERROR(__xludf.DUMMYFUNCTION("""COMPUTED_VALUE"""),304)</f>
        <v>304</v>
      </c>
      <c r="AW11" s="2">
        <f ca="1">IFERROR(__xludf.DUMMYFUNCTION("""COMPUTED_VALUE"""),305)</f>
        <v>305</v>
      </c>
      <c r="AX11" s="2">
        <f ca="1">IFERROR(__xludf.DUMMYFUNCTION("""COMPUTED_VALUE"""),307)</f>
        <v>307</v>
      </c>
      <c r="AY11" s="2">
        <f ca="1">IFERROR(__xludf.DUMMYFUNCTION("""COMPUTED_VALUE"""),307)</f>
        <v>307</v>
      </c>
      <c r="AZ11" s="2">
        <f ca="1">IFERROR(__xludf.DUMMYFUNCTION("""COMPUTED_VALUE"""),307)</f>
        <v>307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  <c r="AV12" s="2">
        <f ca="1">IFERROR(__xludf.DUMMYFUNCTION("""COMPUTED_VALUE"""),379)</f>
        <v>379</v>
      </c>
      <c r="AW12" s="2">
        <f ca="1">IFERROR(__xludf.DUMMYFUNCTION("""COMPUTED_VALUE"""),396)</f>
        <v>396</v>
      </c>
      <c r="AX12" s="2">
        <f ca="1">IFERROR(__xludf.DUMMYFUNCTION("""COMPUTED_VALUE"""),403)</f>
        <v>403</v>
      </c>
      <c r="AY12" s="2">
        <f ca="1">IFERROR(__xludf.DUMMYFUNCTION("""COMPUTED_VALUE"""),412)</f>
        <v>412</v>
      </c>
      <c r="AZ12" s="2">
        <f ca="1">IFERROR(__xludf.DUMMYFUNCTION("""COMPUTED_VALUE"""),430)</f>
        <v>430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  <c r="AV13" s="2">
        <f ca="1">IFERROR(__xludf.DUMMYFUNCTION("""COMPUTED_VALUE"""),1239)</f>
        <v>1239</v>
      </c>
      <c r="AW13" s="2">
        <f ca="1">IFERROR(__xludf.DUMMYFUNCTION("""COMPUTED_VALUE"""),1244)</f>
        <v>1244</v>
      </c>
      <c r="AX13" s="2">
        <f ca="1">IFERROR(__xludf.DUMMYFUNCTION("""COMPUTED_VALUE"""),1244)</f>
        <v>1244</v>
      </c>
      <c r="AY13" s="2">
        <f ca="1">IFERROR(__xludf.DUMMYFUNCTION("""COMPUTED_VALUE"""),1247)</f>
        <v>1247</v>
      </c>
      <c r="AZ13" s="2">
        <f ca="1">IFERROR(__xludf.DUMMYFUNCTION("""COMPUTED_VALUE"""),1247)</f>
        <v>1247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  <c r="AV14" s="2">
        <f ca="1">IFERROR(__xludf.DUMMYFUNCTION("""COMPUTED_VALUE"""),40592)</f>
        <v>40592</v>
      </c>
      <c r="AW14" s="2">
        <f ca="1">IFERROR(__xludf.DUMMYFUNCTION("""COMPUTED_VALUE"""),42033)</f>
        <v>42033</v>
      </c>
      <c r="AX14" s="2">
        <f ca="1">IFERROR(__xludf.DUMMYFUNCTION("""COMPUTED_VALUE"""),43500)</f>
        <v>43500</v>
      </c>
      <c r="AY14" s="2">
        <f ca="1">IFERROR(__xludf.DUMMYFUNCTION("""COMPUTED_VALUE"""),45235)</f>
        <v>45235</v>
      </c>
      <c r="AZ14" s="2">
        <f ca="1">IFERROR(__xludf.DUMMYFUNCTION("""COMPUTED_VALUE"""),46488)</f>
        <v>46488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  <c r="AV15" s="2">
        <f ca="1">IFERROR(__xludf.DUMMYFUNCTION("""COMPUTED_VALUE"""),938)</f>
        <v>938</v>
      </c>
      <c r="AW15" s="2">
        <f ca="1">IFERROR(__xludf.DUMMYFUNCTION("""COMPUTED_VALUE"""),955)</f>
        <v>955</v>
      </c>
      <c r="AX15" s="2">
        <f ca="1">IFERROR(__xludf.DUMMYFUNCTION("""COMPUTED_VALUE"""),960)</f>
        <v>960</v>
      </c>
      <c r="AY15" s="2">
        <f ca="1">IFERROR(__xludf.DUMMYFUNCTION("""COMPUTED_VALUE"""),968)</f>
        <v>968</v>
      </c>
      <c r="AZ15" s="2">
        <f ca="1">IFERROR(__xludf.DUMMYFUNCTION("""COMPUTED_VALUE"""),979)</f>
        <v>979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  <c r="AV16" s="2">
        <f ca="1">IFERROR(__xludf.DUMMYFUNCTION("""COMPUTED_VALUE"""),65)</f>
        <v>65</v>
      </c>
      <c r="AW16" s="2">
        <f ca="1">IFERROR(__xludf.DUMMYFUNCTION("""COMPUTED_VALUE"""),65)</f>
        <v>65</v>
      </c>
      <c r="AX16" s="2">
        <f ca="1">IFERROR(__xludf.DUMMYFUNCTION("""COMPUTED_VALUE"""),67)</f>
        <v>67</v>
      </c>
      <c r="AY16" s="2">
        <f ca="1">IFERROR(__xludf.DUMMYFUNCTION("""COMPUTED_VALUE"""),70)</f>
        <v>70</v>
      </c>
      <c r="AZ16" s="2">
        <f ca="1">IFERROR(__xludf.DUMMYFUNCTION("""COMPUTED_VALUE"""),70)</f>
        <v>70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  <c r="AV17" s="2">
        <f ca="1">IFERROR(__xludf.DUMMYFUNCTION("""COMPUTED_VALUE"""),583)</f>
        <v>583</v>
      </c>
      <c r="AW17" s="2">
        <f ca="1">IFERROR(__xludf.DUMMYFUNCTION("""COMPUTED_VALUE"""),594)</f>
        <v>594</v>
      </c>
      <c r="AX17" s="2">
        <f ca="1">IFERROR(__xludf.DUMMYFUNCTION("""COMPUTED_VALUE"""),606)</f>
        <v>606</v>
      </c>
      <c r="AY17" s="2">
        <f ca="1">IFERROR(__xludf.DUMMYFUNCTION("""COMPUTED_VALUE"""),612)</f>
        <v>612</v>
      </c>
      <c r="AZ17" s="2">
        <f ca="1">IFERROR(__xludf.DUMMYFUNCTION("""COMPUTED_VALUE"""),621)</f>
        <v>621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  <c r="AV18" s="2">
        <f ca="1">IFERROR(__xludf.DUMMYFUNCTION("""COMPUTED_VALUE"""),901)</f>
        <v>901</v>
      </c>
      <c r="AW18" s="2">
        <f ca="1">IFERROR(__xludf.DUMMYFUNCTION("""COMPUTED_VALUE"""),909)</f>
        <v>909</v>
      </c>
      <c r="AX18" s="2">
        <f ca="1">IFERROR(__xludf.DUMMYFUNCTION("""COMPUTED_VALUE"""),916)</f>
        <v>916</v>
      </c>
      <c r="AY18" s="2">
        <f ca="1">IFERROR(__xludf.DUMMYFUNCTION("""COMPUTED_VALUE"""),919)</f>
        <v>919</v>
      </c>
      <c r="AZ18" s="2">
        <f ca="1">IFERROR(__xludf.DUMMYFUNCTION("""COMPUTED_VALUE"""),923)</f>
        <v>923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  <c r="AV19" s="2">
        <f ca="1">IFERROR(__xludf.DUMMYFUNCTION("""COMPUTED_VALUE"""),88)</f>
        <v>88</v>
      </c>
      <c r="AW19" s="2">
        <f ca="1">IFERROR(__xludf.DUMMYFUNCTION("""COMPUTED_VALUE"""),90)</f>
        <v>90</v>
      </c>
      <c r="AX19" s="2">
        <f ca="1">IFERROR(__xludf.DUMMYFUNCTION("""COMPUTED_VALUE"""),90)</f>
        <v>90</v>
      </c>
      <c r="AY19" s="2">
        <f ca="1">IFERROR(__xludf.DUMMYFUNCTION("""COMPUTED_VALUE"""),90)</f>
        <v>90</v>
      </c>
      <c r="AZ19" s="2">
        <f ca="1">IFERROR(__xludf.DUMMYFUNCTION("""COMPUTED_VALUE"""),91)</f>
        <v>91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  <c r="AV20" s="2">
        <f ca="1">IFERROR(__xludf.DUMMYFUNCTION("""COMPUTED_VALUE"""),106)</f>
        <v>106</v>
      </c>
      <c r="AW20" s="2">
        <f ca="1">IFERROR(__xludf.DUMMYFUNCTION("""COMPUTED_VALUE"""),106)</f>
        <v>106</v>
      </c>
      <c r="AX20" s="2">
        <f ca="1">IFERROR(__xludf.DUMMYFUNCTION("""COMPUTED_VALUE"""),107)</f>
        <v>107</v>
      </c>
      <c r="AY20" s="2">
        <f ca="1">IFERROR(__xludf.DUMMYFUNCTION("""COMPUTED_VALUE"""),109)</f>
        <v>109</v>
      </c>
      <c r="AZ20" s="2">
        <f ca="1">IFERROR(__xludf.DUMMYFUNCTION("""COMPUTED_VALUE"""),109)</f>
        <v>109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  <c r="AV21" s="2">
        <f ca="1">IFERROR(__xludf.DUMMYFUNCTION("""COMPUTED_VALUE"""),69)</f>
        <v>69</v>
      </c>
      <c r="AW21" s="2">
        <f ca="1">IFERROR(__xludf.DUMMYFUNCTION("""COMPUTED_VALUE"""),71)</f>
        <v>71</v>
      </c>
      <c r="AX21" s="2">
        <f ca="1">IFERROR(__xludf.DUMMYFUNCTION("""COMPUTED_VALUE"""),71)</f>
        <v>71</v>
      </c>
      <c r="AY21" s="2">
        <f ca="1">IFERROR(__xludf.DUMMYFUNCTION("""COMPUTED_VALUE"""),71)</f>
        <v>71</v>
      </c>
      <c r="AZ21" s="2">
        <f ca="1">IFERROR(__xludf.DUMMYFUNCTION("""COMPUTED_VALUE"""),71)</f>
        <v>71</v>
      </c>
    </row>
    <row r="22" spans="1:52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  <c r="AV22" s="2">
        <f ca="1">IFERROR(__xludf.DUMMYFUNCTION("""COMPUTED_VALUE"""),18)</f>
        <v>18</v>
      </c>
      <c r="AW22" s="2">
        <f ca="1">IFERROR(__xludf.DUMMYFUNCTION("""COMPUTED_VALUE"""),18)</f>
        <v>18</v>
      </c>
      <c r="AX22" s="2">
        <f ca="1">IFERROR(__xludf.DUMMYFUNCTION("""COMPUTED_VALUE"""),18)</f>
        <v>18</v>
      </c>
      <c r="AY22" s="2">
        <f ca="1">IFERROR(__xludf.DUMMYFUNCTION("""COMPUTED_VALUE"""),18)</f>
        <v>18</v>
      </c>
      <c r="AZ22" s="2">
        <f ca="1">IFERROR(__xludf.DUMMYFUNCTION("""COMPUTED_VALUE"""),18)</f>
        <v>18</v>
      </c>
    </row>
    <row r="23" spans="1:52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  <c r="AV23" s="2">
        <f ca="1">IFERROR(__xludf.DUMMYFUNCTION("""COMPUTED_VALUE"""),224)</f>
        <v>224</v>
      </c>
      <c r="AW23" s="2">
        <f ca="1">IFERROR(__xludf.DUMMYFUNCTION("""COMPUTED_VALUE"""),226)</f>
        <v>226</v>
      </c>
      <c r="AX23" s="2">
        <f ca="1">IFERROR(__xludf.DUMMYFUNCTION("""COMPUTED_VALUE"""),226)</f>
        <v>226</v>
      </c>
      <c r="AY23" s="2">
        <f ca="1">IFERROR(__xludf.DUMMYFUNCTION("""COMPUTED_VALUE"""),227)</f>
        <v>227</v>
      </c>
      <c r="AZ23" s="2">
        <f ca="1">IFERROR(__xludf.DUMMYFUNCTION("""COMPUTED_VALUE"""),227)</f>
        <v>227</v>
      </c>
    </row>
    <row r="24" spans="1:52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  <c r="AV24" s="2">
        <f ca="1">IFERROR(__xludf.DUMMYFUNCTION("""COMPUTED_VALUE"""),578)</f>
        <v>578</v>
      </c>
      <c r="AW24" s="2">
        <f ca="1">IFERROR(__xludf.DUMMYFUNCTION("""COMPUTED_VALUE"""),618)</f>
        <v>618</v>
      </c>
      <c r="AX24" s="2">
        <f ca="1">IFERROR(__xludf.DUMMYFUNCTION("""COMPUTED_VALUE"""),627)</f>
        <v>627</v>
      </c>
      <c r="AY24" s="2">
        <f ca="1">IFERROR(__xludf.DUMMYFUNCTION("""COMPUTED_VALUE"""),642)</f>
        <v>642</v>
      </c>
      <c r="AZ24" s="2">
        <f ca="1">IFERROR(__xludf.DUMMYFUNCTION("""COMPUTED_VALUE"""),700)</f>
        <v>700</v>
      </c>
    </row>
    <row r="25" spans="1:52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  <c r="AV25" s="2">
        <f ca="1">IFERROR(__xludf.DUMMYFUNCTION("""COMPUTED_VALUE"""),303)</f>
        <v>303</v>
      </c>
      <c r="AW25" s="2">
        <f ca="1">IFERROR(__xludf.DUMMYFUNCTION("""COMPUTED_VALUE"""),306)</f>
        <v>306</v>
      </c>
      <c r="AX25" s="2">
        <f ca="1">IFERROR(__xludf.DUMMYFUNCTION("""COMPUTED_VALUE"""),313)</f>
        <v>313</v>
      </c>
      <c r="AY25" s="2">
        <f ca="1">IFERROR(__xludf.DUMMYFUNCTION("""COMPUTED_VALUE"""),314)</f>
        <v>314</v>
      </c>
      <c r="AZ25" s="2">
        <f ca="1">IFERROR(__xludf.DUMMYFUNCTION("""COMPUTED_VALUE"""),315)</f>
        <v>315</v>
      </c>
    </row>
    <row r="26" spans="1:52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  <c r="AV26" s="2">
        <f ca="1">IFERROR(__xludf.DUMMYFUNCTION("""COMPUTED_VALUE"""),126)</f>
        <v>126</v>
      </c>
      <c r="AW26" s="2">
        <f ca="1">IFERROR(__xludf.DUMMYFUNCTION("""COMPUTED_VALUE"""),126)</f>
        <v>126</v>
      </c>
      <c r="AX26" s="2">
        <f ca="1">IFERROR(__xludf.DUMMYFUNCTION("""COMPUTED_VALUE"""),126)</f>
        <v>126</v>
      </c>
      <c r="AY26" s="2">
        <f ca="1">IFERROR(__xludf.DUMMYFUNCTION("""COMPUTED_VALUE"""),126)</f>
        <v>126</v>
      </c>
      <c r="AZ26" s="2">
        <f ca="1">IFERROR(__xludf.DUMMYFUNCTION("""COMPUTED_VALUE"""),127)</f>
        <v>127</v>
      </c>
    </row>
    <row r="27" spans="1:52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  <c r="AV27" s="2">
        <f ca="1">IFERROR(__xludf.DUMMYFUNCTION("""COMPUTED_VALUE"""),425)</f>
        <v>425</v>
      </c>
      <c r="AW27" s="2">
        <f ca="1">IFERROR(__xludf.DUMMYFUNCTION("""COMPUTED_VALUE"""),442)</f>
        <v>442</v>
      </c>
      <c r="AX27" s="2">
        <f ca="1">IFERROR(__xludf.DUMMYFUNCTION("""COMPUTED_VALUE"""),454)</f>
        <v>454</v>
      </c>
      <c r="AY27" s="2">
        <f ca="1">IFERROR(__xludf.DUMMYFUNCTION("""COMPUTED_VALUE"""),464)</f>
        <v>464</v>
      </c>
      <c r="AZ27" s="2">
        <f ca="1">IFERROR(__xludf.DUMMYFUNCTION("""COMPUTED_VALUE"""),466)</f>
        <v>466</v>
      </c>
    </row>
    <row r="28" spans="1:52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  <c r="AV28" s="2">
        <f ca="1">IFERROR(__xludf.DUMMYFUNCTION("""COMPUTED_VALUE"""),128)</f>
        <v>128</v>
      </c>
      <c r="AW28" s="2">
        <f ca="1">IFERROR(__xludf.DUMMYFUNCTION("""COMPUTED_VALUE"""),128)</f>
        <v>128</v>
      </c>
      <c r="AX28" s="2">
        <f ca="1">IFERROR(__xludf.DUMMYFUNCTION("""COMPUTED_VALUE"""),128)</f>
        <v>128</v>
      </c>
      <c r="AY28" s="2">
        <f ca="1">IFERROR(__xludf.DUMMYFUNCTION("""COMPUTED_VALUE"""),128)</f>
        <v>128</v>
      </c>
      <c r="AZ28" s="2">
        <f ca="1">IFERROR(__xludf.DUMMYFUNCTION("""COMPUTED_VALUE"""),130)</f>
        <v>130</v>
      </c>
    </row>
    <row r="29" spans="1:52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  <c r="AV29" s="2">
        <f ca="1">IFERROR(__xludf.DUMMYFUNCTION("""COMPUTED_VALUE"""),1)</f>
        <v>1</v>
      </c>
      <c r="AW29" s="2">
        <f ca="1">IFERROR(__xludf.DUMMYFUNCTION("""COMPUTED_VALUE"""),1)</f>
        <v>1</v>
      </c>
      <c r="AX29" s="2">
        <f ca="1">IFERROR(__xludf.DUMMYFUNCTION("""COMPUTED_VALUE"""),1)</f>
        <v>1</v>
      </c>
      <c r="AY29" s="2">
        <f ca="1">IFERROR(__xludf.DUMMYFUNCTION("""COMPUTED_VALUE"""),1)</f>
        <v>1</v>
      </c>
      <c r="AZ29" s="2">
        <f ca="1">IFERROR(__xludf.DUMMYFUNCTION("""COMPUTED_VALUE"""),1)</f>
        <v>1</v>
      </c>
    </row>
    <row r="30" spans="1:52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  <c r="AV30" s="2">
        <f ca="1">IFERROR(__xludf.DUMMYFUNCTION("""COMPUTED_VALUE"""),70)</f>
        <v>70</v>
      </c>
      <c r="AW30" s="2">
        <f ca="1">IFERROR(__xludf.DUMMYFUNCTION("""COMPUTED_VALUE"""),71)</f>
        <v>71</v>
      </c>
      <c r="AX30" s="2">
        <f ca="1">IFERROR(__xludf.DUMMYFUNCTION("""COMPUTED_VALUE"""),72)</f>
        <v>72</v>
      </c>
      <c r="AY30" s="2">
        <f ca="1">IFERROR(__xludf.DUMMYFUNCTION("""COMPUTED_VALUE"""),73)</f>
        <v>73</v>
      </c>
      <c r="AZ30" s="2">
        <f ca="1">IFERROR(__xludf.DUMMYFUNCTION("""COMPUTED_VALUE"""),73)</f>
        <v>73</v>
      </c>
    </row>
    <row r="31" spans="1:52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  <c r="AV31" s="2">
        <f ca="1">IFERROR(__xludf.DUMMYFUNCTION("""COMPUTED_VALUE"""),169)</f>
        <v>169</v>
      </c>
      <c r="AW31" s="2">
        <f ca="1">IFERROR(__xludf.DUMMYFUNCTION("""COMPUTED_VALUE"""),170)</f>
        <v>170</v>
      </c>
      <c r="AX31" s="2">
        <f ca="1">IFERROR(__xludf.DUMMYFUNCTION("""COMPUTED_VALUE"""),170)</f>
        <v>170</v>
      </c>
      <c r="AY31" s="2">
        <f ca="1">IFERROR(__xludf.DUMMYFUNCTION("""COMPUTED_VALUE"""),170)</f>
        <v>170</v>
      </c>
      <c r="AZ31" s="2">
        <f ca="1">IFERROR(__xludf.DUMMYFUNCTION("""COMPUTED_VALUE"""),170)</f>
        <v>170</v>
      </c>
    </row>
    <row r="32" spans="1:52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  <c r="AV32" s="2">
        <f ca="1">IFERROR(__xludf.DUMMYFUNCTION("""COMPUTED_VALUE"""),1124)</f>
        <v>1124</v>
      </c>
      <c r="AW32" s="2">
        <f ca="1">IFERROR(__xludf.DUMMYFUNCTION("""COMPUTED_VALUE"""),1147)</f>
        <v>1147</v>
      </c>
      <c r="AX32" s="2">
        <f ca="1">IFERROR(__xludf.DUMMYFUNCTION("""COMPUTED_VALUE"""),1154)</f>
        <v>1154</v>
      </c>
      <c r="AY32" s="2">
        <f ca="1">IFERROR(__xludf.DUMMYFUNCTION("""COMPUTED_VALUE"""),1161)</f>
        <v>1161</v>
      </c>
      <c r="AZ32" s="2">
        <f ca="1">IFERROR(__xludf.DUMMYFUNCTION("""COMPUTED_VALUE"""),1176)</f>
        <v>1176</v>
      </c>
    </row>
    <row r="33" spans="1:52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  <c r="AV33" s="2">
        <f ca="1">IFERROR(__xludf.DUMMYFUNCTION("""COMPUTED_VALUE"""),31)</f>
        <v>31</v>
      </c>
      <c r="AW33" s="2">
        <f ca="1">IFERROR(__xludf.DUMMYFUNCTION("""COMPUTED_VALUE"""),31)</f>
        <v>31</v>
      </c>
      <c r="AX33" s="2">
        <f ca="1">IFERROR(__xludf.DUMMYFUNCTION("""COMPUTED_VALUE"""),31)</f>
        <v>31</v>
      </c>
      <c r="AY33" s="2">
        <f ca="1">IFERROR(__xludf.DUMMYFUNCTION("""COMPUTED_VALUE"""),31)</f>
        <v>31</v>
      </c>
      <c r="AZ33" s="2">
        <f ca="1">IFERROR(__xludf.DUMMYFUNCTION("""COMPUTED_VALUE"""),31)</f>
        <v>31</v>
      </c>
    </row>
    <row r="34" spans="1:52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  <c r="AV34" s="2">
        <f ca="1">IFERROR(__xludf.DUMMYFUNCTION("""COMPUTED_VALUE"""),43)</f>
        <v>43</v>
      </c>
      <c r="AW34" s="2">
        <f ca="1">IFERROR(__xludf.DUMMYFUNCTION("""COMPUTED_VALUE"""),46)</f>
        <v>46</v>
      </c>
      <c r="AX34" s="2">
        <f ca="1">IFERROR(__xludf.DUMMYFUNCTION("""COMPUTED_VALUE"""),76)</f>
        <v>76</v>
      </c>
      <c r="AY34" s="2">
        <f ca="1">IFERROR(__xludf.DUMMYFUNCTION("""COMPUTED_VALUE"""),76)</f>
        <v>76</v>
      </c>
      <c r="AZ34" s="2">
        <f ca="1">IFERROR(__xludf.DUMMYFUNCTION("""COMPUTED_VALUE"""),76)</f>
        <v>76</v>
      </c>
    </row>
    <row r="35" spans="1:52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  <c r="AV35" s="2">
        <f ca="1">IFERROR(__xludf.DUMMYFUNCTION("""COMPUTED_VALUE"""),41)</f>
        <v>41</v>
      </c>
      <c r="AW35" s="2">
        <f ca="1">IFERROR(__xludf.DUMMYFUNCTION("""COMPUTED_VALUE"""),135)</f>
        <v>135</v>
      </c>
      <c r="AX35" s="2">
        <f ca="1">IFERROR(__xludf.DUMMYFUNCTION("""COMPUTED_VALUE"""),135)</f>
        <v>135</v>
      </c>
      <c r="AY35" s="2">
        <f ca="1">IFERROR(__xludf.DUMMYFUNCTION("""COMPUTED_VALUE"""),118)</f>
        <v>118</v>
      </c>
      <c r="AZ35" s="2">
        <f ca="1">IFERROR(__xludf.DUMMYFUNCTION("""COMPUTED_VALUE"""),118)</f>
        <v>118</v>
      </c>
    </row>
    <row r="36" spans="1:52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  <c r="AV36" s="2">
        <f ca="1">IFERROR(__xludf.DUMMYFUNCTION("""COMPUTED_VALUE"""),12)</f>
        <v>12</v>
      </c>
      <c r="AW36" s="2">
        <f ca="1">IFERROR(__xludf.DUMMYFUNCTION("""COMPUTED_VALUE"""),12)</f>
        <v>12</v>
      </c>
      <c r="AX36" s="2">
        <f ca="1">IFERROR(__xludf.DUMMYFUNCTION("""COMPUTED_VALUE"""),12)</f>
        <v>12</v>
      </c>
      <c r="AY36" s="2">
        <f ca="1">IFERROR(__xludf.DUMMYFUNCTION("""COMPUTED_VALUE"""),13)</f>
        <v>13</v>
      </c>
      <c r="AZ36" s="2">
        <f ca="1">IFERROR(__xludf.DUMMYFUNCTION("""COMPUTED_VALUE"""),15)</f>
        <v>15</v>
      </c>
    </row>
    <row r="37" spans="1:52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  <c r="AV37" s="2">
        <f ca="1">IFERROR(__xludf.DUMMYFUNCTION("""COMPUTED_VALUE"""),1)</f>
        <v>1</v>
      </c>
      <c r="AW37" s="2">
        <f ca="1">IFERROR(__xludf.DUMMYFUNCTION("""COMPUTED_VALUE"""),1)</f>
        <v>1</v>
      </c>
      <c r="AX37" s="2">
        <f ca="1">IFERROR(__xludf.DUMMYFUNCTION("""COMPUTED_VALUE"""),1)</f>
        <v>1</v>
      </c>
      <c r="AY37" s="2">
        <f ca="1">IFERROR(__xludf.DUMMYFUNCTION("""COMPUTED_VALUE"""),1)</f>
        <v>1</v>
      </c>
      <c r="AZ37" s="2">
        <f ca="1">IFERROR(__xludf.DUMMYFUNCTION("""COMPUTED_VALUE"""),1)</f>
        <v>1</v>
      </c>
    </row>
    <row r="38" spans="1:52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  <c r="AV38" s="2">
        <f ca="1">IFERROR(__xludf.DUMMYFUNCTION("""COMPUTED_VALUE"""),2)</f>
        <v>2</v>
      </c>
      <c r="AW38" s="2">
        <f ca="1">IFERROR(__xludf.DUMMYFUNCTION("""COMPUTED_VALUE"""),2)</f>
        <v>2</v>
      </c>
      <c r="AX38" s="2">
        <f ca="1">IFERROR(__xludf.DUMMYFUNCTION("""COMPUTED_VALUE"""),2)</f>
        <v>2</v>
      </c>
      <c r="AY38" s="2">
        <f ca="1">IFERROR(__xludf.DUMMYFUNCTION("""COMPUTED_VALUE"""),2)</f>
        <v>2</v>
      </c>
      <c r="AZ38" s="2">
        <f ca="1">IFERROR(__xludf.DUMMYFUNCTION("""COMPUTED_VALUE"""),2)</f>
        <v>2</v>
      </c>
    </row>
    <row r="39" spans="1:52" ht="12.5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IFERROR(__xludf.DUMMYFUNCTION("""COMPUTED_VALUE"""),2)</f>
        <v>2</v>
      </c>
      <c r="AA39" s="2">
        <f ca="1">IFERROR(__xludf.DUMMYFUNCTION("""COMPUTED_VALUE"""),3)</f>
        <v>3</v>
      </c>
      <c r="AB39" s="2">
        <f ca="1">IFERROR(__xludf.DUMMYFUNCTION("""COMPUTED_VALUE"""),3)</f>
        <v>3</v>
      </c>
      <c r="AC39" s="2">
        <f ca="1">IFERROR(__xludf.DUMMYFUNCTION("""COMPUTED_VALUE"""),3)</f>
        <v>3</v>
      </c>
      <c r="AD39" s="2">
        <f ca="1">IFERROR(__xludf.DUMMYFUNCTION("""COMPUTED_VALUE"""),5)</f>
        <v>5</v>
      </c>
      <c r="AE39" s="2">
        <f ca="1">IFERROR(__xludf.DUMMYFUNCTION("""COMPUTED_VALUE"""),5)</f>
        <v>5</v>
      </c>
      <c r="AF39" s="2">
        <f ca="1">IFERROR(__xludf.DUMMYFUNCTION("""COMPUTED_VALUE"""),5)</f>
        <v>5</v>
      </c>
      <c r="AG39" s="2">
        <f ca="1">IFERROR(__xludf.DUMMYFUNCTION("""COMPUTED_VALUE"""),5)</f>
        <v>5</v>
      </c>
      <c r="AH39" s="2">
        <f ca="1">IFERROR(__xludf.DUMMYFUNCTION("""COMPUTED_VALUE"""),6)</f>
        <v>6</v>
      </c>
      <c r="AI39" s="2">
        <f ca="1">IFERROR(__xludf.DUMMYFUNCTION("""COMPUTED_VALUE"""),6)</f>
        <v>6</v>
      </c>
      <c r="AJ39" s="2">
        <f ca="1">IFERROR(__xludf.DUMMYFUNCTION("""COMPUTED_VALUE"""),6)</f>
        <v>6</v>
      </c>
      <c r="AK39" s="2">
        <f ca="1">IFERROR(__xludf.DUMMYFUNCTION("""COMPUTED_VALUE"""),6)</f>
        <v>6</v>
      </c>
      <c r="AL39" s="2">
        <f ca="1">IFERROR(__xludf.DUMMYFUNCTION("""COMPUTED_VALUE"""),6)</f>
        <v>6</v>
      </c>
      <c r="AM39" s="2">
        <f ca="1">IFERROR(__xludf.DUMMYFUNCTION("""COMPUTED_VALUE"""),7)</f>
        <v>7</v>
      </c>
      <c r="AN39" s="2">
        <f ca="1">IFERROR(__xludf.DUMMYFUNCTION("""COMPUTED_VALUE"""),7)</f>
        <v>7</v>
      </c>
      <c r="AO39" s="2">
        <f ca="1">IFERROR(__xludf.DUMMYFUNCTION("""COMPUTED_VALUE"""),8)</f>
        <v>8</v>
      </c>
      <c r="AP39" s="2">
        <f ca="1">IFERROR(__xludf.DUMMYFUNCTION("""COMPUTED_VALUE"""),8)</f>
        <v>8</v>
      </c>
      <c r="AQ39" s="2">
        <f ca="1">IFERROR(__xludf.DUMMYFUNCTION("""COMPUTED_VALUE"""),8)</f>
        <v>8</v>
      </c>
      <c r="AR39" s="2">
        <f ca="1">IFERROR(__xludf.DUMMYFUNCTION("""COMPUTED_VALUE"""),8)</f>
        <v>8</v>
      </c>
      <c r="AS39" s="2">
        <f ca="1">IFERROR(__xludf.DUMMYFUNCTION("""COMPUTED_VALUE"""),8)</f>
        <v>8</v>
      </c>
      <c r="AT39" s="2">
        <f ca="1">IFERROR(__xludf.DUMMYFUNCTION("""COMPUTED_VALUE"""),9)</f>
        <v>9</v>
      </c>
      <c r="AU39" s="2">
        <f ca="1">IFERROR(__xludf.DUMMYFUNCTION("""COMPUTED_VALUE"""),9)</f>
        <v>9</v>
      </c>
      <c r="AV39" s="2">
        <f ca="1">IFERROR(__xludf.DUMMYFUNCTION("""COMPUTED_VALUE"""),9)</f>
        <v>9</v>
      </c>
      <c r="AW39" s="2">
        <f ca="1">IFERROR(__xludf.DUMMYFUNCTION("""COMPUTED_VALUE"""),10)</f>
        <v>10</v>
      </c>
      <c r="AX39" s="2">
        <f ca="1">IFERROR(__xludf.DUMMYFUNCTION("""COMPUTED_VALUE"""),10)</f>
        <v>10</v>
      </c>
      <c r="AY39" s="2">
        <f ca="1">IFERROR(__xludf.DUMMYFUNCTION("""COMPUTED_VALUE"""),10)</f>
        <v>10</v>
      </c>
      <c r="AZ39" s="2">
        <f ca="1">IFERROR(__xludf.DUMMYFUNCTION("""COMPUTED_VALUE"""),10)</f>
        <v>10</v>
      </c>
    </row>
    <row r="40" spans="1:52" ht="12.5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IFERROR(__xludf.DUMMYFUNCTION("""COMPUTED_VALUE"""),2)</f>
        <v>2</v>
      </c>
      <c r="AE40" s="2">
        <f ca="1">IFERROR(__xludf.DUMMYFUNCTION("""COMPUTED_VALUE"""),2)</f>
        <v>2</v>
      </c>
      <c r="AF40" s="2">
        <f ca="1">IFERROR(__xludf.DUMMYFUNCTION("""COMPUTED_VALUE"""),2)</f>
        <v>2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IFERROR(__xludf.DUMMYFUNCTION("""COMPUTED_VALUE"""),5)</f>
        <v>5</v>
      </c>
      <c r="AJ40" s="2">
        <f ca="1">IFERROR(__xludf.DUMMYFUNCTION("""COMPUTED_VALUE"""),6)</f>
        <v>6</v>
      </c>
      <c r="AK40" s="2">
        <f ca="1">IFERROR(__xludf.DUMMYFUNCTION("""COMPUTED_VALUE"""),11)</f>
        <v>11</v>
      </c>
      <c r="AL40" s="2">
        <f ca="1">IFERROR(__xludf.DUMMYFUNCTION("""COMPUTED_VALUE"""),19)</f>
        <v>19</v>
      </c>
      <c r="AM40" s="2">
        <f ca="1">IFERROR(__xludf.DUMMYFUNCTION("""COMPUTED_VALUE"""),19)</f>
        <v>19</v>
      </c>
      <c r="AN40" s="2">
        <f ca="1">IFERROR(__xludf.DUMMYFUNCTION("""COMPUTED_VALUE"""),24)</f>
        <v>24</v>
      </c>
      <c r="AO40" s="2">
        <f ca="1">IFERROR(__xludf.DUMMYFUNCTION("""COMPUTED_VALUE"""),24)</f>
        <v>24</v>
      </c>
      <c r="AP40" s="2">
        <f ca="1">IFERROR(__xludf.DUMMYFUNCTION("""COMPUTED_VALUE"""),30)</f>
        <v>30</v>
      </c>
      <c r="AQ40" s="2">
        <f ca="1">IFERROR(__xludf.DUMMYFUNCTION("""COMPUTED_VALUE"""),33)</f>
        <v>33</v>
      </c>
      <c r="AR40" s="2">
        <f ca="1">IFERROR(__xludf.DUMMYFUNCTION("""COMPUTED_VALUE"""),36)</f>
        <v>36</v>
      </c>
      <c r="AS40" s="2">
        <f ca="1">IFERROR(__xludf.DUMMYFUNCTION("""COMPUTED_VALUE"""),36)</f>
        <v>36</v>
      </c>
      <c r="AT40" s="2">
        <f ca="1">IFERROR(__xludf.DUMMYFUNCTION("""COMPUTED_VALUE"""),37)</f>
        <v>37</v>
      </c>
      <c r="AU40" s="2">
        <f ca="1">IFERROR(__xludf.DUMMYFUNCTION("""COMPUTED_VALUE"""),37)</f>
        <v>37</v>
      </c>
      <c r="AV40" s="2">
        <f ca="1">IFERROR(__xludf.DUMMYFUNCTION("""COMPUTED_VALUE"""),43)</f>
        <v>43</v>
      </c>
      <c r="AW40" s="2">
        <f ca="1">IFERROR(__xludf.DUMMYFUNCTION("""COMPUTED_VALUE"""),46)</f>
        <v>46</v>
      </c>
      <c r="AX40" s="2">
        <f ca="1">IFERROR(__xludf.DUMMYFUNCTION("""COMPUTED_VALUE"""),51)</f>
        <v>51</v>
      </c>
      <c r="AY40" s="2">
        <f ca="1">IFERROR(__xludf.DUMMYFUNCTION("""COMPUTED_VALUE"""),58)</f>
        <v>58</v>
      </c>
      <c r="AZ40" s="2">
        <f ca="1">IFERROR(__xludf.DUMMYFUNCTION("""COMPUTED_VALUE"""),59)</f>
        <v>59</v>
      </c>
    </row>
    <row r="41" spans="1:52" ht="12.5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IFERROR(__xludf.DUMMYFUNCTION("""COMPUTED_VALUE"""),2)</f>
        <v>2</v>
      </c>
      <c r="W41" s="2">
        <f ca="1">IFERROR(__xludf.DUMMYFUNCTION("""COMPUTED_VALUE"""),2)</f>
        <v>2</v>
      </c>
      <c r="X41" s="2">
        <f ca="1">IFERROR(__xludf.DUMMYFUNCTION("""COMPUTED_VALUE"""),2)</f>
        <v>2</v>
      </c>
      <c r="Y41" s="2">
        <f ca="1">IFERROR(__xludf.DUMMYFUNCTION("""COMPUTED_VALUE"""),9)</f>
        <v>9</v>
      </c>
      <c r="Z41" s="2">
        <f ca="1">IFERROR(__xludf.DUMMYFUNCTION("""COMPUTED_VALUE"""),15)</f>
        <v>15</v>
      </c>
      <c r="AA41" s="2">
        <f ca="1">IFERROR(__xludf.DUMMYFUNCTION("""COMPUTED_VALUE"""),15)</f>
        <v>15</v>
      </c>
      <c r="AB41" s="2">
        <f ca="1">IFERROR(__xludf.DUMMYFUNCTION("""COMPUTED_VALUE"""),17)</f>
        <v>17</v>
      </c>
      <c r="AC41" s="2">
        <f ca="1">IFERROR(__xludf.DUMMYFUNCTION("""COMPUTED_VALUE"""),18)</f>
        <v>18</v>
      </c>
      <c r="AD41" s="2">
        <f ca="1">IFERROR(__xludf.DUMMYFUNCTION("""COMPUTED_VALUE"""),18)</f>
        <v>18</v>
      </c>
      <c r="AE41" s="2">
        <f ca="1">IFERROR(__xludf.DUMMYFUNCTION("""COMPUTED_VALUE"""),24)</f>
        <v>24</v>
      </c>
      <c r="AF41" s="2">
        <f ca="1">IFERROR(__xludf.DUMMYFUNCTION("""COMPUTED_VALUE"""),29)</f>
        <v>29</v>
      </c>
      <c r="AG41" s="2">
        <f ca="1">IFERROR(__xludf.DUMMYFUNCTION("""COMPUTED_VALUE"""),34)</f>
        <v>34</v>
      </c>
      <c r="AH41" s="2">
        <f ca="1">IFERROR(__xludf.DUMMYFUNCTION("""COMPUTED_VALUE"""),34)</f>
        <v>34</v>
      </c>
      <c r="AI41" s="2">
        <f ca="1">IFERROR(__xludf.DUMMYFUNCTION("""COMPUTED_VALUE"""),37)</f>
        <v>37</v>
      </c>
      <c r="AJ41" s="2">
        <f ca="1">IFERROR(__xludf.DUMMYFUNCTION("""COMPUTED_VALUE"""),37)</f>
        <v>37</v>
      </c>
      <c r="AK41" s="2">
        <f ca="1">IFERROR(__xludf.DUMMYFUNCTION("""COMPUTED_VALUE"""),51)</f>
        <v>51</v>
      </c>
      <c r="AL41" s="2">
        <f ca="1">IFERROR(__xludf.DUMMYFUNCTION("""COMPUTED_VALUE"""),51)</f>
        <v>51</v>
      </c>
      <c r="AM41" s="2">
        <f ca="1">IFERROR(__xludf.DUMMYFUNCTION("""COMPUTED_VALUE"""),53)</f>
        <v>53</v>
      </c>
      <c r="AN41" s="2">
        <f ca="1">IFERROR(__xludf.DUMMYFUNCTION("""COMPUTED_VALUE"""),62)</f>
        <v>62</v>
      </c>
      <c r="AO41" s="2">
        <f ca="1">IFERROR(__xludf.DUMMYFUNCTION("""COMPUTED_VALUE"""),62)</f>
        <v>62</v>
      </c>
      <c r="AP41" s="2">
        <f ca="1">IFERROR(__xludf.DUMMYFUNCTION("""COMPUTED_VALUE"""),62)</f>
        <v>62</v>
      </c>
      <c r="AQ41" s="2">
        <f ca="1">IFERROR(__xludf.DUMMYFUNCTION("""COMPUTED_VALUE"""),72)</f>
        <v>72</v>
      </c>
      <c r="AR41" s="2">
        <f ca="1">IFERROR(__xludf.DUMMYFUNCTION("""COMPUTED_VALUE"""),72)</f>
        <v>72</v>
      </c>
      <c r="AS41" s="2">
        <f ca="1">IFERROR(__xludf.DUMMYFUNCTION("""COMPUTED_VALUE"""),78)</f>
        <v>78</v>
      </c>
      <c r="AT41" s="2">
        <f ca="1">IFERROR(__xludf.DUMMYFUNCTION("""COMPUTED_VALUE"""),78)</f>
        <v>78</v>
      </c>
      <c r="AU41" s="2">
        <f ca="1">IFERROR(__xludf.DUMMYFUNCTION("""COMPUTED_VALUE"""),78)</f>
        <v>78</v>
      </c>
      <c r="AV41" s="2">
        <f ca="1">IFERROR(__xludf.DUMMYFUNCTION("""COMPUTED_VALUE"""),78)</f>
        <v>78</v>
      </c>
      <c r="AW41" s="2">
        <f ca="1">IFERROR(__xludf.DUMMYFUNCTION("""COMPUTED_VALUE"""),78)</f>
        <v>78</v>
      </c>
      <c r="AX41" s="2">
        <f ca="1">IFERROR(__xludf.DUMMYFUNCTION("""COMPUTED_VALUE"""),78)</f>
        <v>78</v>
      </c>
      <c r="AY41" s="2">
        <f ca="1">IFERROR(__xludf.DUMMYFUNCTION("""COMPUTED_VALUE"""),78)</f>
        <v>78</v>
      </c>
      <c r="AZ41" s="2">
        <f ca="1">IFERROR(__xludf.DUMMYFUNCTION("""COMPUTED_VALUE"""),78)</f>
        <v>78</v>
      </c>
    </row>
    <row r="42" spans="1:52" ht="12.5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IFERROR(__xludf.DUMMYFUNCTION("""COMPUTED_VALUE"""),1)</f>
        <v>1</v>
      </c>
      <c r="P42" s="2">
        <f ca="1">IFERROR(__xludf.DUMMYFUNCTION("""COMPUTED_VALUE"""),1)</f>
        <v>1</v>
      </c>
      <c r="Q42" s="2">
        <f ca="1">IFERROR(__xludf.DUMMYFUNCTION("""COMPUTED_VALUE"""),1)</f>
        <v>1</v>
      </c>
      <c r="R42" s="2">
        <f ca="1">IFERROR(__xludf.DUMMYFUNCTION("""COMPUTED_VALUE"""),1)</f>
        <v>1</v>
      </c>
      <c r="S42" s="2">
        <f ca="1">IFERROR(__xludf.DUMMYFUNCTION("""COMPUTED_VALUE"""),1)</f>
        <v>1</v>
      </c>
      <c r="T42" s="2">
        <f ca="1">IFERROR(__xludf.DUMMYFUNCTION("""COMPUTED_VALUE"""),1)</f>
        <v>1</v>
      </c>
      <c r="U42" s="2">
        <f ca="1">IFERROR(__xludf.DUMMYFUNCTION("""COMPUTED_VALUE"""),1)</f>
        <v>1</v>
      </c>
      <c r="V42" s="2">
        <f ca="1">IFERROR(__xludf.DUMMYFUNCTION("""COMPUTED_VALUE"""),1)</f>
        <v>1</v>
      </c>
      <c r="W42" s="2">
        <f ca="1">IFERROR(__xludf.DUMMYFUNCTION("""COMPUTED_VALUE"""),1)</f>
        <v>1</v>
      </c>
      <c r="X42" s="2">
        <f ca="1">IFERROR(__xludf.DUMMYFUNCTION("""COMPUTED_VALUE"""),1)</f>
        <v>1</v>
      </c>
      <c r="Y42" s="2">
        <f ca="1">IFERROR(__xludf.DUMMYFUNCTION("""COMPUTED_VALUE"""),6)</f>
        <v>6</v>
      </c>
      <c r="Z42" s="2">
        <f ca="1">IFERROR(__xludf.DUMMYFUNCTION("""COMPUTED_VALUE"""),6)</f>
        <v>6</v>
      </c>
      <c r="AA42" s="2">
        <f ca="1">IFERROR(__xludf.DUMMYFUNCTION("""COMPUTED_VALUE"""),7)</f>
        <v>7</v>
      </c>
      <c r="AB42" s="2">
        <f ca="1">IFERROR(__xludf.DUMMYFUNCTION("""COMPUTED_VALUE"""),7)</f>
        <v>7</v>
      </c>
      <c r="AC42" s="2">
        <f ca="1">IFERROR(__xludf.DUMMYFUNCTION("""COMPUTED_VALUE"""),7)</f>
        <v>7</v>
      </c>
      <c r="AD42" s="2">
        <f ca="1">IFERROR(__xludf.DUMMYFUNCTION("""COMPUTED_VALUE"""),7)</f>
        <v>7</v>
      </c>
      <c r="AE42" s="2">
        <f ca="1">IFERROR(__xludf.DUMMYFUNCTION("""COMPUTED_VALUE"""),7)</f>
        <v>7</v>
      </c>
      <c r="AF42" s="2">
        <f ca="1">IFERROR(__xludf.DUMMYFUNCTION("""COMPUTED_VALUE"""),7)</f>
        <v>7</v>
      </c>
      <c r="AG42" s="2">
        <f ca="1">IFERROR(__xludf.DUMMYFUNCTION("""COMPUTED_VALUE"""),7)</f>
        <v>7</v>
      </c>
      <c r="AH42" s="2">
        <f ca="1">IFERROR(__xludf.DUMMYFUNCTION("""COMPUTED_VALUE"""),7)</f>
        <v>7</v>
      </c>
      <c r="AI42" s="2">
        <f ca="1">IFERROR(__xludf.DUMMYFUNCTION("""COMPUTED_VALUE"""),14)</f>
        <v>14</v>
      </c>
      <c r="AJ42" s="2">
        <f ca="1">IFERROR(__xludf.DUMMYFUNCTION("""COMPUTED_VALUE"""),14)</f>
        <v>14</v>
      </c>
      <c r="AK42" s="2">
        <f ca="1">IFERROR(__xludf.DUMMYFUNCTION("""COMPUTED_VALUE"""),14)</f>
        <v>14</v>
      </c>
      <c r="AL42" s="2">
        <f ca="1">IFERROR(__xludf.DUMMYFUNCTION("""COMPUTED_VALUE"""),14)</f>
        <v>14</v>
      </c>
      <c r="AM42" s="2">
        <f ca="1">IFERROR(__xludf.DUMMYFUNCTION("""COMPUTED_VALUE"""),16)</f>
        <v>16</v>
      </c>
      <c r="AN42" s="2">
        <f ca="1">IFERROR(__xludf.DUMMYFUNCTION("""COMPUTED_VALUE"""),16)</f>
        <v>16</v>
      </c>
      <c r="AO42" s="2">
        <f ca="1">IFERROR(__xludf.DUMMYFUNCTION("""COMPUTED_VALUE"""),16)</f>
        <v>16</v>
      </c>
      <c r="AP42" s="2">
        <f ca="1">IFERROR(__xludf.DUMMYFUNCTION("""COMPUTED_VALUE"""),16)</f>
        <v>16</v>
      </c>
      <c r="AQ42" s="2">
        <f ca="1">IFERROR(__xludf.DUMMYFUNCTION("""COMPUTED_VALUE"""),16)</f>
        <v>16</v>
      </c>
      <c r="AR42" s="2">
        <f ca="1">IFERROR(__xludf.DUMMYFUNCTION("""COMPUTED_VALUE"""),16)</f>
        <v>16</v>
      </c>
      <c r="AS42" s="2">
        <f ca="1">IFERROR(__xludf.DUMMYFUNCTION("""COMPUTED_VALUE"""),16)</f>
        <v>16</v>
      </c>
      <c r="AT42" s="2">
        <f ca="1">IFERROR(__xludf.DUMMYFUNCTION("""COMPUTED_VALUE"""),16)</f>
        <v>16</v>
      </c>
      <c r="AU42" s="2">
        <f ca="1">IFERROR(__xludf.DUMMYFUNCTION("""COMPUTED_VALUE"""),16)</f>
        <v>16</v>
      </c>
      <c r="AV42" s="2">
        <f ca="1">IFERROR(__xludf.DUMMYFUNCTION("""COMPUTED_VALUE"""),16)</f>
        <v>16</v>
      </c>
      <c r="AW42" s="2">
        <f ca="1">IFERROR(__xludf.DUMMYFUNCTION("""COMPUTED_VALUE"""),16)</f>
        <v>16</v>
      </c>
      <c r="AX42" s="2">
        <f ca="1">IFERROR(__xludf.DUMMYFUNCTION("""COMPUTED_VALUE"""),16)</f>
        <v>16</v>
      </c>
      <c r="AY42" s="2">
        <f ca="1">IFERROR(__xludf.DUMMYFUNCTION("""COMPUTED_VALUE"""),16)</f>
        <v>16</v>
      </c>
      <c r="AZ42" s="2">
        <f ca="1">IFERROR(__xludf.DUMMYFUNCTION("""COMPUTED_VALUE"""),16)</f>
        <v>16</v>
      </c>
    </row>
    <row r="43" spans="1:52" ht="12.5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IFERROR(__xludf.DUMMYFUNCTION("""COMPUTED_VALUE"""),2)</f>
        <v>2</v>
      </c>
      <c r="AA43" s="2">
        <f ca="1">IFERROR(__xludf.DUMMYFUNCTION("""COMPUTED_VALUE"""),2)</f>
        <v>2</v>
      </c>
      <c r="AB43" s="2">
        <f ca="1">IFERROR(__xludf.DUMMYFUNCTION("""COMPUTED_VALUE"""),2)</f>
        <v>2</v>
      </c>
      <c r="AC43" s="2">
        <f ca="1">IFERROR(__xludf.DUMMYFUNCTION("""COMPUTED_VALUE"""),4)</f>
        <v>4</v>
      </c>
      <c r="AD43" s="2">
        <f ca="1">IFERROR(__xludf.DUMMYFUNCTION("""COMPUTED_VALUE"""),4)</f>
        <v>4</v>
      </c>
      <c r="AE43" s="2">
        <f ca="1">IFERROR(__xludf.DUMMYFUNCTION("""COMPUTED_VALUE"""),4)</f>
        <v>4</v>
      </c>
      <c r="AF43" s="2">
        <f ca="1">IFERROR(__xludf.DUMMYFUNCTION("""COMPUTED_VALUE"""),4)</f>
        <v>4</v>
      </c>
      <c r="AG43" s="2">
        <f ca="1">IFERROR(__xludf.DUMMYFUNCTION("""COMPUTED_VALUE"""),4)</f>
        <v>4</v>
      </c>
      <c r="AH43" s="2">
        <f ca="1">IFERROR(__xludf.DUMMYFUNCTION("""COMPUTED_VALUE"""),4)</f>
        <v>4</v>
      </c>
      <c r="AI43" s="2">
        <f ca="1">IFERROR(__xludf.DUMMYFUNCTION("""COMPUTED_VALUE"""),4)</f>
        <v>4</v>
      </c>
      <c r="AJ43" s="2">
        <f ca="1">IFERROR(__xludf.DUMMYFUNCTION("""COMPUTED_VALUE"""),4)</f>
        <v>4</v>
      </c>
      <c r="AK43" s="2">
        <f ca="1">IFERROR(__xludf.DUMMYFUNCTION("""COMPUTED_VALUE"""),4)</f>
        <v>4</v>
      </c>
      <c r="AL43" s="2">
        <f ca="1">IFERROR(__xludf.DUMMYFUNCTION("""COMPUTED_VALUE"""),4)</f>
        <v>4</v>
      </c>
      <c r="AM43" s="2">
        <f ca="1">IFERROR(__xludf.DUMMYFUNCTION("""COMPUTED_VALUE"""),11)</f>
        <v>11</v>
      </c>
      <c r="AN43" s="2">
        <f ca="1">IFERROR(__xludf.DUMMYFUNCTION("""COMPUTED_VALUE"""),11)</f>
        <v>11</v>
      </c>
      <c r="AO43" s="2">
        <f ca="1">IFERROR(__xludf.DUMMYFUNCTION("""COMPUTED_VALUE"""),11)</f>
        <v>11</v>
      </c>
      <c r="AP43" s="2">
        <f ca="1">IFERROR(__xludf.DUMMYFUNCTION("""COMPUTED_VALUE"""),11)</f>
        <v>11</v>
      </c>
      <c r="AQ43" s="2">
        <f ca="1">IFERROR(__xludf.DUMMYFUNCTION("""COMPUTED_VALUE"""),12)</f>
        <v>12</v>
      </c>
      <c r="AR43" s="2">
        <f ca="1">IFERROR(__xludf.DUMMYFUNCTION("""COMPUTED_VALUE"""),12)</f>
        <v>12</v>
      </c>
      <c r="AS43" s="2">
        <f ca="1">IFERROR(__xludf.DUMMYFUNCTION("""COMPUTED_VALUE"""),12)</f>
        <v>12</v>
      </c>
      <c r="AT43" s="2">
        <f ca="1">IFERROR(__xludf.DUMMYFUNCTION("""COMPUTED_VALUE"""),12)</f>
        <v>12</v>
      </c>
      <c r="AU43" s="2">
        <f ca="1">IFERROR(__xludf.DUMMYFUNCTION("""COMPUTED_VALUE"""),12)</f>
        <v>12</v>
      </c>
      <c r="AV43" s="2">
        <f ca="1">IFERROR(__xludf.DUMMYFUNCTION("""COMPUTED_VALUE"""),12)</f>
        <v>12</v>
      </c>
      <c r="AW43" s="2">
        <f ca="1">IFERROR(__xludf.DUMMYFUNCTION("""COMPUTED_VALUE"""),12)</f>
        <v>12</v>
      </c>
      <c r="AX43" s="2">
        <f ca="1">IFERROR(__xludf.DUMMYFUNCTION("""COMPUTED_VALUE"""),12)</f>
        <v>12</v>
      </c>
      <c r="AY43" s="2">
        <f ca="1">IFERROR(__xludf.DUMMYFUNCTION("""COMPUTED_VALUE"""),12)</f>
        <v>12</v>
      </c>
      <c r="AZ43" s="2">
        <f ca="1">IFERROR(__xludf.DUMMYFUNCTION("""COMPUTED_VALUE"""),12)</f>
        <v>12</v>
      </c>
    </row>
    <row r="44" spans="1:52" ht="12.5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IFERROR(__xludf.DUMMYFUNCTION("""COMPUTED_VALUE"""),1)</f>
        <v>1</v>
      </c>
      <c r="AA44" s="2">
        <f ca="1">IFERROR(__xludf.DUMMYFUNCTION("""COMPUTED_VALUE"""),1)</f>
        <v>1</v>
      </c>
      <c r="AB44" s="2">
        <f ca="1">IFERROR(__xludf.DUMMYFUNCTION("""COMPUTED_VALUE"""),1)</f>
        <v>1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IFERROR(__xludf.DUMMYFUNCTION("""COMPUTED_VALUE"""),1)</f>
        <v>1</v>
      </c>
      <c r="AQ44" s="2">
        <f ca="1">IFERROR(__xludf.DUMMYFUNCTION("""COMPUTED_VALUE"""),1)</f>
        <v>1</v>
      </c>
      <c r="AR44" s="2">
        <f ca="1">IFERROR(__xludf.DUMMYFUNCTION("""COMPUTED_VALUE"""),1)</f>
        <v>1</v>
      </c>
      <c r="AS44" s="2">
        <f ca="1">IFERROR(__xludf.DUMMYFUNCTION("""COMPUTED_VALUE"""),1)</f>
        <v>1</v>
      </c>
      <c r="AT44" s="2">
        <f ca="1">IFERROR(__xludf.DUMMYFUNCTION("""COMPUTED_VALUE"""),1)</f>
        <v>1</v>
      </c>
      <c r="AU44" s="2">
        <f ca="1">IFERROR(__xludf.DUMMYFUNCTION("""COMPUTED_VALUE"""),1)</f>
        <v>1</v>
      </c>
      <c r="AV44" s="2">
        <f ca="1">IFERROR(__xludf.DUMMYFUNCTION("""COMPUTED_VALUE"""),1)</f>
        <v>1</v>
      </c>
      <c r="AW44" s="2">
        <f ca="1">IFERROR(__xludf.DUMMYFUNCTION("""COMPUTED_VALUE"""),1)</f>
        <v>1</v>
      </c>
      <c r="AX44" s="2">
        <f ca="1">IFERROR(__xludf.DUMMYFUNCTION("""COMPUTED_VALUE"""),1)</f>
        <v>1</v>
      </c>
      <c r="AY44" s="2">
        <f ca="1">IFERROR(__xludf.DUMMYFUNCTION("""COMPUTED_VALUE"""),1)</f>
        <v>1</v>
      </c>
      <c r="AZ44" s="2">
        <f ca="1">IFERROR(__xludf.DUMMYFUNCTION("""COMPUTED_VALUE"""),1)</f>
        <v>1</v>
      </c>
    </row>
    <row r="45" spans="1:52" ht="12.5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IFERROR(__xludf.DUMMYFUNCTION("""COMPUTED_VALUE"""),7)</f>
        <v>7</v>
      </c>
      <c r="AD45" s="2">
        <f ca="1">IFERROR(__xludf.DUMMYFUNCTION("""COMPUTED_VALUE"""),7)</f>
        <v>7</v>
      </c>
      <c r="AE45" s="2">
        <f ca="1">IFERROR(__xludf.DUMMYFUNCTION("""COMPUTED_VALUE"""),7)</f>
        <v>7</v>
      </c>
      <c r="AF45" s="2">
        <f ca="1">IFERROR(__xludf.DUMMYFUNCTION("""COMPUTED_VALUE"""),13)</f>
        <v>13</v>
      </c>
      <c r="AG45" s="2">
        <f ca="1">IFERROR(__xludf.DUMMYFUNCTION("""COMPUTED_VALUE"""),15)</f>
        <v>15</v>
      </c>
      <c r="AH45" s="2">
        <f ca="1">IFERROR(__xludf.DUMMYFUNCTION("""COMPUTED_VALUE"""),15)</f>
        <v>15</v>
      </c>
      <c r="AI45" s="2">
        <f ca="1">IFERROR(__xludf.DUMMYFUNCTION("""COMPUTED_VALUE"""),15)</f>
        <v>15</v>
      </c>
      <c r="AJ45" s="2">
        <f ca="1">IFERROR(__xludf.DUMMYFUNCTION("""COMPUTED_VALUE"""),15)</f>
        <v>15</v>
      </c>
      <c r="AK45" s="2">
        <f ca="1">IFERROR(__xludf.DUMMYFUNCTION("""COMPUTED_VALUE"""),15)</f>
        <v>15</v>
      </c>
      <c r="AL45" s="2">
        <f ca="1">IFERROR(__xludf.DUMMYFUNCTION("""COMPUTED_VALUE"""),18)</f>
        <v>18</v>
      </c>
      <c r="AM45" s="2">
        <f ca="1">IFERROR(__xludf.DUMMYFUNCTION("""COMPUTED_VALUE"""),18)</f>
        <v>18</v>
      </c>
      <c r="AN45" s="2">
        <f ca="1">IFERROR(__xludf.DUMMYFUNCTION("""COMPUTED_VALUE"""),18)</f>
        <v>18</v>
      </c>
      <c r="AO45" s="2">
        <f ca="1">IFERROR(__xludf.DUMMYFUNCTION("""COMPUTED_VALUE"""),18)</f>
        <v>18</v>
      </c>
      <c r="AP45" s="2">
        <f ca="1">IFERROR(__xludf.DUMMYFUNCTION("""COMPUTED_VALUE"""),18)</f>
        <v>18</v>
      </c>
      <c r="AQ45" s="2">
        <f ca="1">IFERROR(__xludf.DUMMYFUNCTION("""COMPUTED_VALUE"""),18)</f>
        <v>18</v>
      </c>
      <c r="AR45" s="2">
        <f ca="1">IFERROR(__xludf.DUMMYFUNCTION("""COMPUTED_VALUE"""),18)</f>
        <v>18</v>
      </c>
      <c r="AS45" s="2">
        <f ca="1">IFERROR(__xludf.DUMMYFUNCTION("""COMPUTED_VALUE"""),18)</f>
        <v>18</v>
      </c>
      <c r="AT45" s="2">
        <f ca="1">IFERROR(__xludf.DUMMYFUNCTION("""COMPUTED_VALUE"""),22)</f>
        <v>22</v>
      </c>
      <c r="AU45" s="2">
        <f ca="1">IFERROR(__xludf.DUMMYFUNCTION("""COMPUTED_VALUE"""),22)</f>
        <v>22</v>
      </c>
      <c r="AV45" s="2">
        <f ca="1">IFERROR(__xludf.DUMMYFUNCTION("""COMPUTED_VALUE"""),22)</f>
        <v>22</v>
      </c>
      <c r="AW45" s="2">
        <f ca="1">IFERROR(__xludf.DUMMYFUNCTION("""COMPUTED_VALUE"""),22)</f>
        <v>22</v>
      </c>
      <c r="AX45" s="2">
        <f ca="1">IFERROR(__xludf.DUMMYFUNCTION("""COMPUTED_VALUE"""),23)</f>
        <v>23</v>
      </c>
      <c r="AY45" s="2">
        <f ca="1">IFERROR(__xludf.DUMMYFUNCTION("""COMPUTED_VALUE"""),24)</f>
        <v>24</v>
      </c>
      <c r="AZ45" s="2">
        <f ca="1">IFERROR(__xludf.DUMMYFUNCTION("""COMPUTED_VALUE"""),24)</f>
        <v>24</v>
      </c>
    </row>
    <row r="46" spans="1:52" ht="12.5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IFERROR(__xludf.DUMMYFUNCTION("""COMPUTED_VALUE"""),3)</f>
        <v>3</v>
      </c>
      <c r="AP46" s="2">
        <f ca="1">IFERROR(__xludf.DUMMYFUNCTION("""COMPUTED_VALUE"""),3)</f>
        <v>3</v>
      </c>
      <c r="AQ46" s="2">
        <f ca="1">IFERROR(__xludf.DUMMYFUNCTION("""COMPUTED_VALUE"""),3)</f>
        <v>3</v>
      </c>
      <c r="AR46" s="2">
        <f ca="1">IFERROR(__xludf.DUMMYFUNCTION("""COMPUTED_VALUE"""),3)</f>
        <v>3</v>
      </c>
      <c r="AS46" s="2">
        <f ca="1">IFERROR(__xludf.DUMMYFUNCTION("""COMPUTED_VALUE"""),3)</f>
        <v>3</v>
      </c>
      <c r="AT46" s="2">
        <f ca="1">IFERROR(__xludf.DUMMYFUNCTION("""COMPUTED_VALUE"""),3)</f>
        <v>3</v>
      </c>
      <c r="AU46" s="2">
        <f ca="1">IFERROR(__xludf.DUMMYFUNCTION("""COMPUTED_VALUE"""),3)</f>
        <v>3</v>
      </c>
      <c r="AV46" s="2">
        <f ca="1">IFERROR(__xludf.DUMMYFUNCTION("""COMPUTED_VALUE"""),3)</f>
        <v>3</v>
      </c>
      <c r="AW46" s="2">
        <f ca="1">IFERROR(__xludf.DUMMYFUNCTION("""COMPUTED_VALUE"""),3)</f>
        <v>3</v>
      </c>
      <c r="AX46" s="2">
        <f ca="1">IFERROR(__xludf.DUMMYFUNCTION("""COMPUTED_VALUE"""),4)</f>
        <v>4</v>
      </c>
      <c r="AY46" s="2">
        <f ca="1">IFERROR(__xludf.DUMMYFUNCTION("""COMPUTED_VALUE"""),4)</f>
        <v>4</v>
      </c>
      <c r="AZ46" s="2">
        <f ca="1">IFERROR(__xludf.DUMMYFUNCTION("""COMPUTED_VALUE"""),4)</f>
        <v>4</v>
      </c>
    </row>
    <row r="47" spans="1:52" ht="12.5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2.5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IFERROR(__xludf.DUMMYFUNCTION("""COMPUTED_VALUE"""),2)</f>
        <v>2</v>
      </c>
      <c r="N48" s="2">
        <f ca="1">IFERROR(__xludf.DUMMYFUNCTION("""COMPUTED_VALUE"""),2)</f>
        <v>2</v>
      </c>
      <c r="O48" s="2">
        <f ca="1">IFERROR(__xludf.DUMMYFUNCTION("""COMPUTED_VALUE"""),2)</f>
        <v>2</v>
      </c>
      <c r="P48" s="2">
        <f ca="1">IFERROR(__xludf.DUMMYFUNCTION("""COMPUTED_VALUE"""),2)</f>
        <v>2</v>
      </c>
      <c r="Q48" s="2">
        <f ca="1">IFERROR(__xludf.DUMMYFUNCTION("""COMPUTED_VALUE"""),2)</f>
        <v>2</v>
      </c>
      <c r="R48" s="2">
        <f ca="1">IFERROR(__xludf.DUMMYFUNCTION("""COMPUTED_VALUE"""),2)</f>
        <v>2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IFERROR(__xludf.DUMMYFUNCTION("""COMPUTED_VALUE"""),2)</f>
        <v>2</v>
      </c>
      <c r="V48" s="2">
        <f ca="1">IFERROR(__xludf.DUMMYFUNCTION("""COMPUTED_VALUE"""),2)</f>
        <v>2</v>
      </c>
      <c r="W48" s="2">
        <f ca="1">IFERROR(__xludf.DUMMYFUNCTION("""COMPUTED_VALUE"""),2)</f>
        <v>2</v>
      </c>
      <c r="X48" s="2">
        <f ca="1">IFERROR(__xludf.DUMMYFUNCTION("""COMPUTED_VALUE"""),2)</f>
        <v>2</v>
      </c>
      <c r="Y48" s="2">
        <f ca="1">IFERROR(__xludf.DUMMYFUNCTION("""COMPUTED_VALUE"""),2)</f>
        <v>2</v>
      </c>
      <c r="Z48" s="2">
        <f ca="1">IFERROR(__xludf.DUMMYFUNCTION("""COMPUTED_VALUE"""),2)</f>
        <v>2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IFERROR(__xludf.DUMMYFUNCTION("""COMPUTED_VALUE"""),4)</f>
        <v>4</v>
      </c>
      <c r="AF48" s="2">
        <f ca="1">IFERROR(__xludf.DUMMYFUNCTION("""COMPUTED_VALUE"""),4)</f>
        <v>4</v>
      </c>
      <c r="AG48" s="2">
        <f ca="1">IFERROR(__xludf.DUMMYFUNCTION("""COMPUTED_VALUE"""),4)</f>
        <v>4</v>
      </c>
      <c r="AH48" s="2">
        <f ca="1">IFERROR(__xludf.DUMMYFUNCTION("""COMPUTED_VALUE"""),4)</f>
        <v>4</v>
      </c>
      <c r="AI48" s="2">
        <f ca="1">IFERROR(__xludf.DUMMYFUNCTION("""COMPUTED_VALUE"""),4)</f>
        <v>4</v>
      </c>
      <c r="AJ48" s="2">
        <f ca="1">IFERROR(__xludf.DUMMYFUNCTION("""COMPUTED_VALUE"""),4)</f>
        <v>4</v>
      </c>
      <c r="AK48" s="2">
        <f ca="1">IFERROR(__xludf.DUMMYFUNCTION("""COMPUTED_VALUE"""),4)</f>
        <v>4</v>
      </c>
      <c r="AL48" s="2">
        <f ca="1">IFERROR(__xludf.DUMMYFUNCTION("""COMPUTED_VALUE"""),4)</f>
        <v>4</v>
      </c>
      <c r="AM48" s="2">
        <f ca="1">IFERROR(__xludf.DUMMYFUNCTION("""COMPUTED_VALUE"""),4)</f>
        <v>4</v>
      </c>
      <c r="AN48" s="2">
        <f ca="1">IFERROR(__xludf.DUMMYFUNCTION("""COMPUTED_VALUE"""),4)</f>
        <v>4</v>
      </c>
      <c r="AO48" s="2">
        <f ca="1">IFERROR(__xludf.DUMMYFUNCTION("""COMPUTED_VALUE"""),4)</f>
        <v>4</v>
      </c>
      <c r="AP48" s="2">
        <f ca="1">IFERROR(__xludf.DUMMYFUNCTION("""COMPUTED_VALUE"""),4)</f>
        <v>4</v>
      </c>
      <c r="AQ48" s="2">
        <f ca="1">IFERROR(__xludf.DUMMYFUNCTION("""COMPUTED_VALUE"""),4)</f>
        <v>4</v>
      </c>
      <c r="AR48" s="2">
        <f ca="1">IFERROR(__xludf.DUMMYFUNCTION("""COMPUTED_VALUE"""),4)</f>
        <v>4</v>
      </c>
      <c r="AS48" s="2">
        <f ca="1">IFERROR(__xludf.DUMMYFUNCTION("""COMPUTED_VALUE"""),4)</f>
        <v>4</v>
      </c>
      <c r="AT48" s="2">
        <f ca="1">IFERROR(__xludf.DUMMYFUNCTION("""COMPUTED_VALUE"""),4)</f>
        <v>4</v>
      </c>
      <c r="AU48" s="2">
        <f ca="1">IFERROR(__xludf.DUMMYFUNCTION("""COMPUTED_VALUE"""),4)</f>
        <v>4</v>
      </c>
      <c r="AV48" s="2">
        <f ca="1">IFERROR(__xludf.DUMMYFUNCTION("""COMPUTED_VALUE"""),4)</f>
        <v>4</v>
      </c>
      <c r="AW48" s="2">
        <f ca="1">IFERROR(__xludf.DUMMYFUNCTION("""COMPUTED_VALUE"""),4)</f>
        <v>4</v>
      </c>
      <c r="AX48" s="2">
        <f ca="1">IFERROR(__xludf.DUMMYFUNCTION("""COMPUTED_VALUE"""),4)</f>
        <v>4</v>
      </c>
      <c r="AY48" s="2">
        <f ca="1">IFERROR(__xludf.DUMMYFUNCTION("""COMPUTED_VALUE"""),4)</f>
        <v>4</v>
      </c>
      <c r="AZ48" s="2">
        <f ca="1">IFERROR(__xludf.DUMMYFUNCTION("""COMPUTED_VALUE"""),4)</f>
        <v>4</v>
      </c>
    </row>
    <row r="49" spans="1:52" ht="12.5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IFERROR(__xludf.DUMMYFUNCTION("""COMPUTED_VALUE"""),4)</f>
        <v>4</v>
      </c>
      <c r="AB49" s="2">
        <f ca="1">IFERROR(__xludf.DUMMYFUNCTION("""COMPUTED_VALUE"""),4)</f>
        <v>4</v>
      </c>
      <c r="AC49" s="2">
        <f ca="1">IFERROR(__xludf.DUMMYFUNCTION("""COMPUTED_VALUE"""),4)</f>
        <v>4</v>
      </c>
      <c r="AD49" s="2">
        <f ca="1">IFERROR(__xludf.DUMMYFUNCTION("""COMPUTED_VALUE"""),4)</f>
        <v>4</v>
      </c>
      <c r="AE49" s="2">
        <f ca="1">IFERROR(__xludf.DUMMYFUNCTION("""COMPUTED_VALUE"""),4)</f>
        <v>4</v>
      </c>
      <c r="AF49" s="2">
        <f ca="1">IFERROR(__xludf.DUMMYFUNCTION("""COMPUTED_VALUE"""),4)</f>
        <v>4</v>
      </c>
      <c r="AG49" s="2">
        <f ca="1">IFERROR(__xludf.DUMMYFUNCTION("""COMPUTED_VALUE"""),4)</f>
        <v>4</v>
      </c>
      <c r="AH49" s="2">
        <f ca="1">IFERROR(__xludf.DUMMYFUNCTION("""COMPUTED_VALUE"""),4)</f>
        <v>4</v>
      </c>
      <c r="AI49" s="2">
        <f ca="1">IFERROR(__xludf.DUMMYFUNCTION("""COMPUTED_VALUE"""),4)</f>
        <v>4</v>
      </c>
      <c r="AJ49" s="2">
        <f ca="1">IFERROR(__xludf.DUMMYFUNCTION("""COMPUTED_VALUE"""),4)</f>
        <v>4</v>
      </c>
      <c r="AK49" s="2">
        <f ca="1">IFERROR(__xludf.DUMMYFUNCTION("""COMPUTED_VALUE"""),4)</f>
        <v>4</v>
      </c>
      <c r="AL49" s="2">
        <f ca="1">IFERROR(__xludf.DUMMYFUNCTION("""COMPUTED_VALUE"""),4)</f>
        <v>4</v>
      </c>
      <c r="AM49" s="2">
        <f ca="1">IFERROR(__xludf.DUMMYFUNCTION("""COMPUTED_VALUE"""),4)</f>
        <v>4</v>
      </c>
      <c r="AN49" s="2">
        <f ca="1">IFERROR(__xludf.DUMMYFUNCTION("""COMPUTED_VALUE"""),4)</f>
        <v>4</v>
      </c>
      <c r="AO49" s="2">
        <f ca="1">IFERROR(__xludf.DUMMYFUNCTION("""COMPUTED_VALUE"""),4)</f>
        <v>4</v>
      </c>
      <c r="AP49" s="2">
        <f ca="1">IFERROR(__xludf.DUMMYFUNCTION("""COMPUTED_VALUE"""),4)</f>
        <v>4</v>
      </c>
      <c r="AQ49" s="2">
        <f ca="1">IFERROR(__xludf.DUMMYFUNCTION("""COMPUTED_VALUE"""),4)</f>
        <v>4</v>
      </c>
      <c r="AR49" s="2">
        <f ca="1">IFERROR(__xludf.DUMMYFUNCTION("""COMPUTED_VALUE"""),4)</f>
        <v>4</v>
      </c>
      <c r="AS49" s="2">
        <f ca="1">IFERROR(__xludf.DUMMYFUNCTION("""COMPUTED_VALUE"""),4)</f>
        <v>4</v>
      </c>
      <c r="AT49" s="2">
        <f ca="1">IFERROR(__xludf.DUMMYFUNCTION("""COMPUTED_VALUE"""),4)</f>
        <v>4</v>
      </c>
      <c r="AU49" s="2">
        <f ca="1">IFERROR(__xludf.DUMMYFUNCTION("""COMPUTED_VALUE"""),4)</f>
        <v>4</v>
      </c>
      <c r="AV49" s="2">
        <f ca="1">IFERROR(__xludf.DUMMYFUNCTION("""COMPUTED_VALUE"""),7)</f>
        <v>7</v>
      </c>
      <c r="AW49" s="2">
        <f ca="1">IFERROR(__xludf.DUMMYFUNCTION("""COMPUTED_VALUE"""),7)</f>
        <v>7</v>
      </c>
      <c r="AX49" s="2">
        <f ca="1">IFERROR(__xludf.DUMMYFUNCTION("""COMPUTED_VALUE"""),7)</f>
        <v>7</v>
      </c>
      <c r="AY49" s="2">
        <f ca="1">IFERROR(__xludf.DUMMYFUNCTION("""COMPUTED_VALUE"""),7)</f>
        <v>7</v>
      </c>
      <c r="AZ49" s="2">
        <f ca="1">IFERROR(__xludf.DUMMYFUNCTION("""COMPUTED_VALUE"""),7)</f>
        <v>7</v>
      </c>
    </row>
    <row r="50" spans="1:52" ht="12.5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IFERROR(__xludf.DUMMYFUNCTION("""COMPUTED_VALUE"""),1)</f>
        <v>1</v>
      </c>
      <c r="AM50" s="2">
        <f ca="1">IFERROR(__xludf.DUMMYFUNCTION("""COMPUTED_VALUE"""),1)</f>
        <v>1</v>
      </c>
      <c r="AN50" s="2">
        <f ca="1">IFERROR(__xludf.DUMMYFUNCTION("""COMPUTED_VALUE"""),1)</f>
        <v>1</v>
      </c>
      <c r="AO50" s="2">
        <f ca="1">IFERROR(__xludf.DUMMYFUNCTION("""COMPUTED_VALUE"""),1)</f>
        <v>1</v>
      </c>
      <c r="AP50" s="2">
        <f ca="1">IFERROR(__xludf.DUMMYFUNCTION("""COMPUTED_VALUE"""),1)</f>
        <v>1</v>
      </c>
      <c r="AQ50" s="2">
        <f ca="1">IFERROR(__xludf.DUMMYFUNCTION("""COMPUTED_VALUE"""),1)</f>
        <v>1</v>
      </c>
      <c r="AR50" s="2">
        <f ca="1">IFERROR(__xludf.DUMMYFUNCTION("""COMPUTED_VALUE"""),1)</f>
        <v>1</v>
      </c>
      <c r="AS50" s="2">
        <f ca="1">IFERROR(__xludf.DUMMYFUNCTION("""COMPUTED_VALUE"""),1)</f>
        <v>1</v>
      </c>
      <c r="AT50" s="2">
        <f ca="1">IFERROR(__xludf.DUMMYFUNCTION("""COMPUTED_VALUE"""),1)</f>
        <v>1</v>
      </c>
      <c r="AU50" s="2">
        <f ca="1">IFERROR(__xludf.DUMMYFUNCTION("""COMPUTED_VALUE"""),1)</f>
        <v>1</v>
      </c>
      <c r="AV50" s="2">
        <f ca="1">IFERROR(__xludf.DUMMYFUNCTION("""COMPUTED_VALUE"""),8)</f>
        <v>8</v>
      </c>
      <c r="AW50" s="2">
        <f ca="1">IFERROR(__xludf.DUMMYFUNCTION("""COMPUTED_VALUE"""),8)</f>
        <v>8</v>
      </c>
      <c r="AX50" s="2">
        <f ca="1">IFERROR(__xludf.DUMMYFUNCTION("""COMPUTED_VALUE"""),8)</f>
        <v>8</v>
      </c>
      <c r="AY50" s="2">
        <f ca="1">IFERROR(__xludf.DUMMYFUNCTION("""COMPUTED_VALUE"""),8)</f>
        <v>8</v>
      </c>
      <c r="AZ50" s="2">
        <f ca="1">IFERROR(__xludf.DUMMYFUNCTION("""COMPUTED_VALUE"""),8)</f>
        <v>8</v>
      </c>
    </row>
    <row r="51" spans="1:52" ht="12.5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IFERROR(__xludf.DUMMYFUNCTION("""COMPUTED_VALUE"""),1)</f>
        <v>1</v>
      </c>
      <c r="AA51" s="2">
        <f ca="1">IFERROR(__xludf.DUMMYFUNCTION("""COMPUTED_VALUE"""),1)</f>
        <v>1</v>
      </c>
      <c r="AB51" s="2">
        <f ca="1">IFERROR(__xludf.DUMMYFUNCTION("""COMPUTED_VALUE"""),1)</f>
        <v>1</v>
      </c>
      <c r="AC51" s="2">
        <f ca="1">IFERROR(__xludf.DUMMYFUNCTION("""COMPUTED_VALUE"""),1)</f>
        <v>1</v>
      </c>
      <c r="AD51" s="2">
        <f ca="1">IFERROR(__xludf.DUMMYFUNCTION("""COMPUTED_VALUE"""),1)</f>
        <v>1</v>
      </c>
      <c r="AE51" s="2">
        <f ca="1">IFERROR(__xludf.DUMMYFUNCTION("""COMPUTED_VALUE"""),1)</f>
        <v>1</v>
      </c>
      <c r="AF51" s="2">
        <f ca="1">IFERROR(__xludf.DUMMYFUNCTION("""COMPUTED_VALUE"""),1)</f>
        <v>1</v>
      </c>
      <c r="AG51" s="2">
        <f ca="1">IFERROR(__xludf.DUMMYFUNCTION("""COMPUTED_VALUE"""),1)</f>
        <v>1</v>
      </c>
      <c r="AH51" s="2">
        <f ca="1">IFERROR(__xludf.DUMMYFUNCTION("""COMPUTED_VALUE"""),1)</f>
        <v>1</v>
      </c>
      <c r="AI51" s="2">
        <f ca="1">IFERROR(__xludf.DUMMYFUNCTION("""COMPUTED_VALUE"""),1)</f>
        <v>1</v>
      </c>
      <c r="AJ51" s="2">
        <f ca="1">IFERROR(__xludf.DUMMYFUNCTION("""COMPUTED_VALUE"""),1)</f>
        <v>1</v>
      </c>
      <c r="AK51" s="2">
        <f ca="1">IFERROR(__xludf.DUMMYFUNCTION("""COMPUTED_VALUE"""),1)</f>
        <v>1</v>
      </c>
      <c r="AL51" s="2">
        <f ca="1">IFERROR(__xludf.DUMMYFUNCTION("""COMPUTED_VALUE"""),1)</f>
        <v>1</v>
      </c>
      <c r="AM51" s="2">
        <f ca="1">IFERROR(__xludf.DUMMYFUNCTION("""COMPUTED_VALUE"""),1)</f>
        <v>1</v>
      </c>
      <c r="AN51" s="2">
        <f ca="1">IFERROR(__xludf.DUMMYFUNCTION("""COMPUTED_VALUE"""),1)</f>
        <v>1</v>
      </c>
      <c r="AO51" s="2">
        <f ca="1">IFERROR(__xludf.DUMMYFUNCTION("""COMPUTED_VALUE"""),1)</f>
        <v>1</v>
      </c>
      <c r="AP51" s="2">
        <f ca="1">IFERROR(__xludf.DUMMYFUNCTION("""COMPUTED_VALUE"""),1)</f>
        <v>1</v>
      </c>
      <c r="AQ51" s="2">
        <f ca="1">IFERROR(__xludf.DUMMYFUNCTION("""COMPUTED_VALUE"""),1)</f>
        <v>1</v>
      </c>
      <c r="AR51" s="2">
        <f ca="1">IFERROR(__xludf.DUMMYFUNCTION("""COMPUTED_VALUE"""),1)</f>
        <v>1</v>
      </c>
      <c r="AS51" s="2">
        <f ca="1">IFERROR(__xludf.DUMMYFUNCTION("""COMPUTED_VALUE"""),1)</f>
        <v>1</v>
      </c>
      <c r="AT51" s="2">
        <f ca="1">IFERROR(__xludf.DUMMYFUNCTION("""COMPUTED_VALUE"""),1)</f>
        <v>1</v>
      </c>
      <c r="AU51" s="2">
        <f ca="1">IFERROR(__xludf.DUMMYFUNCTION("""COMPUTED_VALUE"""),1)</f>
        <v>1</v>
      </c>
      <c r="AV51" s="2">
        <f ca="1">IFERROR(__xludf.DUMMYFUNCTION("""COMPUTED_VALUE"""),1)</f>
        <v>1</v>
      </c>
      <c r="AW51" s="2">
        <f ca="1">IFERROR(__xludf.DUMMYFUNCTION("""COMPUTED_VALUE"""),1)</f>
        <v>1</v>
      </c>
      <c r="AX51" s="2">
        <f ca="1">IFERROR(__xludf.DUMMYFUNCTION("""COMPUTED_VALUE"""),1)</f>
        <v>1</v>
      </c>
      <c r="AY51" s="2">
        <f ca="1">IFERROR(__xludf.DUMMYFUNCTION("""COMPUTED_VALUE"""),1)</f>
        <v>1</v>
      </c>
      <c r="AZ51" s="2">
        <f ca="1">IFERROR(__xludf.DUMMYFUNCTION("""COMPUTED_VALUE"""),1)</f>
        <v>1</v>
      </c>
    </row>
    <row r="52" spans="1:52" ht="12.5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IFERROR(__xludf.DUMMYFUNCTION("""COMPUTED_VALUE"""),1)</f>
        <v>1</v>
      </c>
      <c r="W52" s="2">
        <f ca="1">IFERROR(__xludf.DUMMYFUNCTION("""COMPUTED_VALUE"""),1)</f>
        <v>1</v>
      </c>
      <c r="X52" s="2">
        <f ca="1">IFERROR(__xludf.DUMMYFUNCTION("""COMPUTED_VALUE"""),1)</f>
        <v>1</v>
      </c>
      <c r="Y52" s="2">
        <f ca="1">IFERROR(__xludf.DUMMYFUNCTION("""COMPUTED_VALUE"""),1)</f>
        <v>1</v>
      </c>
      <c r="Z52" s="2">
        <f ca="1">IFERROR(__xludf.DUMMYFUNCTION("""COMPUTED_VALUE"""),1)</f>
        <v>1</v>
      </c>
      <c r="AA52" s="2">
        <f ca="1">IFERROR(__xludf.DUMMYFUNCTION("""COMPUTED_VALUE"""),1)</f>
        <v>1</v>
      </c>
      <c r="AB52" s="2">
        <f ca="1">IFERROR(__xludf.DUMMYFUNCTION("""COMPUTED_VALUE"""),1)</f>
        <v>1</v>
      </c>
      <c r="AC52" s="2">
        <f ca="1">IFERROR(__xludf.DUMMYFUNCTION("""COMPUTED_VALUE"""),1)</f>
        <v>1</v>
      </c>
      <c r="AD52" s="2">
        <f ca="1">IFERROR(__xludf.DUMMYFUNCTION("""COMPUTED_VALUE"""),1)</f>
        <v>1</v>
      </c>
      <c r="AE52" s="2">
        <f ca="1">IFERROR(__xludf.DUMMYFUNCTION("""COMPUTED_VALUE"""),1)</f>
        <v>1</v>
      </c>
      <c r="AF52" s="2">
        <f ca="1">IFERROR(__xludf.DUMMYFUNCTION("""COMPUTED_VALUE"""),1)</f>
        <v>1</v>
      </c>
      <c r="AG52" s="2">
        <f ca="1">IFERROR(__xludf.DUMMYFUNCTION("""COMPUTED_VALUE"""),1)</f>
        <v>1</v>
      </c>
      <c r="AH52" s="2">
        <f ca="1">IFERROR(__xludf.DUMMYFUNCTION("""COMPUTED_VALUE"""),1)</f>
        <v>1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  <c r="AV52" s="2">
        <f ca="1">IFERROR(__xludf.DUMMYFUNCTION("""COMPUTED_VALUE"""),1)</f>
        <v>1</v>
      </c>
      <c r="AW52" s="2">
        <f ca="1">IFERROR(__xludf.DUMMYFUNCTION("""COMPUTED_VALUE"""),1)</f>
        <v>1</v>
      </c>
      <c r="AX52" s="2">
        <f ca="1">IFERROR(__xludf.DUMMYFUNCTION("""COMPUTED_VALUE"""),1)</f>
        <v>1</v>
      </c>
      <c r="AY52" s="2">
        <f ca="1">IFERROR(__xludf.DUMMYFUNCTION("""COMPUTED_VALUE"""),1)</f>
        <v>1</v>
      </c>
      <c r="AZ52" s="2">
        <f ca="1">IFERROR(__xludf.DUMMYFUNCTION("""COMPUTED_VALUE"""),1)</f>
        <v>1</v>
      </c>
    </row>
    <row r="53" spans="1:52" ht="12.5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IFERROR(__xludf.DUMMYFUNCTION("""COMPUTED_VALUE"""),12)</f>
        <v>12</v>
      </c>
      <c r="AG53" s="2">
        <f ca="1">IFERROR(__xludf.DUMMYFUNCTION("""COMPUTED_VALUE"""),12)</f>
        <v>12</v>
      </c>
      <c r="AH53" s="2">
        <f ca="1">IFERROR(__xludf.DUMMYFUNCTION("""COMPUTED_VALUE"""),12)</f>
        <v>12</v>
      </c>
      <c r="AI53" s="2">
        <f ca="1">IFERROR(__xludf.DUMMYFUNCTION("""COMPUTED_VALUE"""),14)</f>
        <v>14</v>
      </c>
      <c r="AJ53" s="2">
        <f ca="1">IFERROR(__xludf.DUMMYFUNCTION("""COMPUTED_VALUE"""),14)</f>
        <v>14</v>
      </c>
      <c r="AK53" s="2">
        <f ca="1">IFERROR(__xludf.DUMMYFUNCTION("""COMPUTED_VALUE"""),14)</f>
        <v>14</v>
      </c>
      <c r="AL53" s="2">
        <f ca="1">IFERROR(__xludf.DUMMYFUNCTION("""COMPUTED_VALUE"""),14)</f>
        <v>14</v>
      </c>
      <c r="AM53" s="2">
        <f ca="1">IFERROR(__xludf.DUMMYFUNCTION("""COMPUTED_VALUE"""),14)</f>
        <v>14</v>
      </c>
      <c r="AN53" s="2">
        <f ca="1">IFERROR(__xludf.DUMMYFUNCTION("""COMPUTED_VALUE"""),15)</f>
        <v>15</v>
      </c>
      <c r="AO53" s="2">
        <f ca="1">IFERROR(__xludf.DUMMYFUNCTION("""COMPUTED_VALUE"""),16)</f>
        <v>16</v>
      </c>
      <c r="AP53" s="2">
        <f ca="1">IFERROR(__xludf.DUMMYFUNCTION("""COMPUTED_VALUE"""),16)</f>
        <v>16</v>
      </c>
      <c r="AQ53" s="2">
        <f ca="1">IFERROR(__xludf.DUMMYFUNCTION("""COMPUTED_VALUE"""),16)</f>
        <v>16</v>
      </c>
      <c r="AR53" s="2">
        <f ca="1">IFERROR(__xludf.DUMMYFUNCTION("""COMPUTED_VALUE"""),16)</f>
        <v>16</v>
      </c>
      <c r="AS53" s="2">
        <f ca="1">IFERROR(__xludf.DUMMYFUNCTION("""COMPUTED_VALUE"""),16)</f>
        <v>16</v>
      </c>
      <c r="AT53" s="2">
        <f ca="1">IFERROR(__xludf.DUMMYFUNCTION("""COMPUTED_VALUE"""),16)</f>
        <v>16</v>
      </c>
      <c r="AU53" s="2">
        <f ca="1">IFERROR(__xludf.DUMMYFUNCTION("""COMPUTED_VALUE"""),16)</f>
        <v>16</v>
      </c>
      <c r="AV53" s="2">
        <f ca="1">IFERROR(__xludf.DUMMYFUNCTION("""COMPUTED_VALUE"""),16)</f>
        <v>16</v>
      </c>
      <c r="AW53" s="2">
        <f ca="1">IFERROR(__xludf.DUMMYFUNCTION("""COMPUTED_VALUE"""),17)</f>
        <v>17</v>
      </c>
      <c r="AX53" s="2">
        <f ca="1">IFERROR(__xludf.DUMMYFUNCTION("""COMPUTED_VALUE"""),18)</f>
        <v>18</v>
      </c>
      <c r="AY53" s="2">
        <f ca="1">IFERROR(__xludf.DUMMYFUNCTION("""COMPUTED_VALUE"""),18)</f>
        <v>18</v>
      </c>
      <c r="AZ53" s="2">
        <f ca="1">IFERROR(__xludf.DUMMYFUNCTION("""COMPUTED_VALUE"""),18)</f>
        <v>18</v>
      </c>
    </row>
    <row r="54" spans="1:52" ht="12.5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  <c r="AV54" s="2">
        <f ca="1">IFERROR(__xludf.DUMMYFUNCTION("""COMPUTED_VALUE"""),1)</f>
        <v>1</v>
      </c>
      <c r="AW54" s="2">
        <f ca="1">IFERROR(__xludf.DUMMYFUNCTION("""COMPUTED_VALUE"""),1)</f>
        <v>1</v>
      </c>
      <c r="AX54" s="2">
        <f ca="1">IFERROR(__xludf.DUMMYFUNCTION("""COMPUTED_VALUE"""),1)</f>
        <v>1</v>
      </c>
      <c r="AY54" s="2">
        <f ca="1">IFERROR(__xludf.DUMMYFUNCTION("""COMPUTED_VALUE"""),1)</f>
        <v>1</v>
      </c>
      <c r="AZ54" s="2">
        <f ca="1">IFERROR(__xludf.DUMMYFUNCTION("""COMPUTED_VALUE"""),1)</f>
        <v>1</v>
      </c>
    </row>
    <row r="55" spans="1:52" ht="12.5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IFERROR(__xludf.DUMMYFUNCTION("""COMPUTED_VALUE"""),1)</f>
        <v>1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IFERROR(__xludf.DUMMYFUNCTION("""COMPUTED_VALUE"""),3)</f>
        <v>3</v>
      </c>
      <c r="AD55" s="2">
        <f ca="1">IFERROR(__xludf.DUMMYFUNCTION("""COMPUTED_VALUE"""),4)</f>
        <v>4</v>
      </c>
      <c r="AE55" s="2">
        <f ca="1">IFERROR(__xludf.DUMMYFUNCTION("""COMPUTED_VALUE"""),4)</f>
        <v>4</v>
      </c>
      <c r="AF55" s="2">
        <f ca="1">IFERROR(__xludf.DUMMYFUNCTION("""COMPUTED_VALUE"""),4)</f>
        <v>4</v>
      </c>
      <c r="AG55" s="2">
        <f ca="1">IFERROR(__xludf.DUMMYFUNCTION("""COMPUTED_VALUE"""),4)</f>
        <v>4</v>
      </c>
      <c r="AH55" s="2">
        <f ca="1">IFERROR(__xludf.DUMMYFUNCTION("""COMPUTED_VALUE"""),4)</f>
        <v>4</v>
      </c>
      <c r="AI55" s="2">
        <f ca="1">IFERROR(__xludf.DUMMYFUNCTION("""COMPUTED_VALUE"""),4)</f>
        <v>4</v>
      </c>
      <c r="AJ55" s="2">
        <f ca="1">IFERROR(__xludf.DUMMYFUNCTION("""COMPUTED_VALUE"""),4)</f>
        <v>4</v>
      </c>
      <c r="AK55" s="2">
        <f ca="1">IFERROR(__xludf.DUMMYFUNCTION("""COMPUTED_VALUE"""),4)</f>
        <v>4</v>
      </c>
      <c r="AL55" s="2">
        <f ca="1">IFERROR(__xludf.DUMMYFUNCTION("""COMPUTED_VALUE"""),4)</f>
        <v>4</v>
      </c>
      <c r="AM55" s="2">
        <f ca="1">IFERROR(__xludf.DUMMYFUNCTION("""COMPUTED_VALUE"""),4)</f>
        <v>4</v>
      </c>
      <c r="AN55" s="2">
        <f ca="1">IFERROR(__xludf.DUMMYFUNCTION("""COMPUTED_VALUE"""),4)</f>
        <v>4</v>
      </c>
      <c r="AO55" s="2">
        <f ca="1">IFERROR(__xludf.DUMMYFUNCTION("""COMPUTED_VALUE"""),4)</f>
        <v>4</v>
      </c>
      <c r="AP55" s="2">
        <f ca="1">IFERROR(__xludf.DUMMYFUNCTION("""COMPUTED_VALUE"""),5)</f>
        <v>5</v>
      </c>
      <c r="AQ55" s="2">
        <f ca="1">IFERROR(__xludf.DUMMYFUNCTION("""COMPUTED_VALUE"""),5)</f>
        <v>5</v>
      </c>
      <c r="AR55" s="2">
        <f ca="1">IFERROR(__xludf.DUMMYFUNCTION("""COMPUTED_VALUE"""),5)</f>
        <v>5</v>
      </c>
      <c r="AS55" s="2">
        <f ca="1">IFERROR(__xludf.DUMMYFUNCTION("""COMPUTED_VALUE"""),5)</f>
        <v>5</v>
      </c>
      <c r="AT55" s="2">
        <f ca="1">IFERROR(__xludf.DUMMYFUNCTION("""COMPUTED_VALUE"""),5)</f>
        <v>5</v>
      </c>
      <c r="AU55" s="2">
        <f ca="1">IFERROR(__xludf.DUMMYFUNCTION("""COMPUTED_VALUE"""),5)</f>
        <v>5</v>
      </c>
      <c r="AV55" s="2">
        <f ca="1">IFERROR(__xludf.DUMMYFUNCTION("""COMPUTED_VALUE"""),5)</f>
        <v>5</v>
      </c>
      <c r="AW55" s="2">
        <f ca="1">IFERROR(__xludf.DUMMYFUNCTION("""COMPUTED_VALUE"""),5)</f>
        <v>5</v>
      </c>
      <c r="AX55" s="2">
        <f ca="1">IFERROR(__xludf.DUMMYFUNCTION("""COMPUTED_VALUE"""),7)</f>
        <v>7</v>
      </c>
      <c r="AY55" s="2">
        <f ca="1">IFERROR(__xludf.DUMMYFUNCTION("""COMPUTED_VALUE"""),7)</f>
        <v>7</v>
      </c>
      <c r="AZ55" s="2">
        <f ca="1">IFERROR(__xludf.DUMMYFUNCTION("""COMPUTED_VALUE"""),7)</f>
        <v>7</v>
      </c>
    </row>
    <row r="56" spans="1:52" ht="12.5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2.5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IFERROR(__xludf.DUMMYFUNCTION("""COMPUTED_VALUE"""),3)</f>
        <v>3</v>
      </c>
      <c r="AE57" s="2">
        <f ca="1">IFERROR(__xludf.DUMMYFUNCTION("""COMPUTED_VALUE"""),3)</f>
        <v>3</v>
      </c>
      <c r="AF57" s="2">
        <f ca="1">IFERROR(__xludf.DUMMYFUNCTION("""COMPUTED_VALUE"""),3)</f>
        <v>3</v>
      </c>
      <c r="AG57" s="2">
        <f ca="1">IFERROR(__xludf.DUMMYFUNCTION("""COMPUTED_VALUE"""),3)</f>
        <v>3</v>
      </c>
      <c r="AH57" s="2">
        <f ca="1">IFERROR(__xludf.DUMMYFUNCTION("""COMPUTED_VALUE"""),3)</f>
        <v>3</v>
      </c>
      <c r="AI57" s="2">
        <f ca="1">IFERROR(__xludf.DUMMYFUNCTION("""COMPUTED_VALUE"""),3)</f>
        <v>3</v>
      </c>
      <c r="AJ57" s="2">
        <f ca="1">IFERROR(__xludf.DUMMYFUNCTION("""COMPUTED_VALUE"""),3)</f>
        <v>3</v>
      </c>
      <c r="AK57" s="2">
        <f ca="1">IFERROR(__xludf.DUMMYFUNCTION("""COMPUTED_VALUE"""),3)</f>
        <v>3</v>
      </c>
      <c r="AL57" s="2">
        <f ca="1">IFERROR(__xludf.DUMMYFUNCTION("""COMPUTED_VALUE"""),3)</f>
        <v>3</v>
      </c>
      <c r="AM57" s="2">
        <f ca="1">IFERROR(__xludf.DUMMYFUNCTION("""COMPUTED_VALUE"""),3)</f>
        <v>3</v>
      </c>
      <c r="AN57" s="2">
        <f ca="1">IFERROR(__xludf.DUMMYFUNCTION("""COMPUTED_VALUE"""),3)</f>
        <v>3</v>
      </c>
      <c r="AO57" s="2">
        <f ca="1">IFERROR(__xludf.DUMMYFUNCTION("""COMPUTED_VALUE"""),3)</f>
        <v>3</v>
      </c>
      <c r="AP57" s="2">
        <f ca="1">IFERROR(__xludf.DUMMYFUNCTION("""COMPUTED_VALUE"""),3)</f>
        <v>3</v>
      </c>
      <c r="AQ57" s="2">
        <f ca="1">IFERROR(__xludf.DUMMYFUNCTION("""COMPUTED_VALUE"""),3)</f>
        <v>3</v>
      </c>
      <c r="AR57" s="2">
        <f ca="1">IFERROR(__xludf.DUMMYFUNCTION("""COMPUTED_VALUE"""),3)</f>
        <v>3</v>
      </c>
      <c r="AS57" s="2">
        <f ca="1">IFERROR(__xludf.DUMMYFUNCTION("""COMPUTED_VALUE"""),3)</f>
        <v>3</v>
      </c>
      <c r="AT57" s="2">
        <f ca="1">IFERROR(__xludf.DUMMYFUNCTION("""COMPUTED_VALUE"""),3)</f>
        <v>3</v>
      </c>
      <c r="AU57" s="2">
        <f ca="1">IFERROR(__xludf.DUMMYFUNCTION("""COMPUTED_VALUE"""),3)</f>
        <v>3</v>
      </c>
      <c r="AV57" s="2">
        <f ca="1">IFERROR(__xludf.DUMMYFUNCTION("""COMPUTED_VALUE"""),3)</f>
        <v>3</v>
      </c>
      <c r="AW57" s="2">
        <f ca="1">IFERROR(__xludf.DUMMYFUNCTION("""COMPUTED_VALUE"""),3)</f>
        <v>3</v>
      </c>
      <c r="AX57" s="2">
        <f ca="1">IFERROR(__xludf.DUMMYFUNCTION("""COMPUTED_VALUE"""),3)</f>
        <v>3</v>
      </c>
      <c r="AY57" s="2">
        <f ca="1">IFERROR(__xludf.DUMMYFUNCTION("""COMPUTED_VALUE"""),3)</f>
        <v>3</v>
      </c>
      <c r="AZ57" s="2">
        <f ca="1">IFERROR(__xludf.DUMMYFUNCTION("""COMPUTED_VALUE"""),3)</f>
        <v>3</v>
      </c>
    </row>
    <row r="58" spans="1:52" ht="12.5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IFERROR(__xludf.DUMMYFUNCTION("""COMPUTED_VALUE"""),1)</f>
        <v>1</v>
      </c>
      <c r="AK58" s="2">
        <f ca="1">IFERROR(__xludf.DUMMYFUNCTION("""COMPUTED_VALUE"""),2)</f>
        <v>2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IFERROR(__xludf.DUMMYFUNCTION("""COMPUTED_VALUE"""),3)</f>
        <v>3</v>
      </c>
      <c r="AO58" s="2">
        <f ca="1">IFERROR(__xludf.DUMMYFUNCTION("""COMPUTED_VALUE"""),45)</f>
        <v>45</v>
      </c>
      <c r="AP58" s="2">
        <f ca="1">IFERROR(__xludf.DUMMYFUNCTION("""COMPUTED_VALUE"""),46)</f>
        <v>46</v>
      </c>
      <c r="AQ58" s="2">
        <f ca="1">IFERROR(__xludf.DUMMYFUNCTION("""COMPUTED_VALUE"""),46)</f>
        <v>46</v>
      </c>
      <c r="AR58" s="2">
        <f ca="1">IFERROR(__xludf.DUMMYFUNCTION("""COMPUTED_VALUE"""),83)</f>
        <v>83</v>
      </c>
      <c r="AS58" s="2">
        <f ca="1">IFERROR(__xludf.DUMMYFUNCTION("""COMPUTED_VALUE"""),149)</f>
        <v>149</v>
      </c>
      <c r="AT58" s="2">
        <f ca="1">IFERROR(__xludf.DUMMYFUNCTION("""COMPUTED_VALUE"""),160)</f>
        <v>160</v>
      </c>
      <c r="AU58" s="2">
        <f ca="1">IFERROR(__xludf.DUMMYFUNCTION("""COMPUTED_VALUE"""),276)</f>
        <v>276</v>
      </c>
      <c r="AV58" s="2">
        <f ca="1">IFERROR(__xludf.DUMMYFUNCTION("""COMPUTED_VALUE"""),414)</f>
        <v>414</v>
      </c>
      <c r="AW58" s="2">
        <f ca="1">IFERROR(__xludf.DUMMYFUNCTION("""COMPUTED_VALUE"""),523)</f>
        <v>523</v>
      </c>
      <c r="AX58" s="2">
        <f ca="1">IFERROR(__xludf.DUMMYFUNCTION("""COMPUTED_VALUE"""),589)</f>
        <v>589</v>
      </c>
      <c r="AY58" s="2">
        <f ca="1">IFERROR(__xludf.DUMMYFUNCTION("""COMPUTED_VALUE"""),622)</f>
        <v>622</v>
      </c>
      <c r="AZ58" s="2">
        <f ca="1">IFERROR(__xludf.DUMMYFUNCTION("""COMPUTED_VALUE"""),724)</f>
        <v>724</v>
      </c>
    </row>
    <row r="59" spans="1:52" ht="12.5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IFERROR(__xludf.DUMMYFUNCTION("""COMPUTED_VALUE"""),1)</f>
        <v>1</v>
      </c>
      <c r="AA59" s="2">
        <f ca="1">IFERROR(__xludf.DUMMYFUNCTION("""COMPUTED_VALUE"""),1)</f>
        <v>1</v>
      </c>
      <c r="AB59" s="2">
        <f ca="1">IFERROR(__xludf.DUMMYFUNCTION("""COMPUTED_VALUE"""),1)</f>
        <v>1</v>
      </c>
      <c r="AC59" s="2">
        <f ca="1">IFERROR(__xludf.DUMMYFUNCTION("""COMPUTED_VALUE"""),1)</f>
        <v>1</v>
      </c>
      <c r="AD59" s="2">
        <f ca="1">IFERROR(__xludf.DUMMYFUNCTION("""COMPUTED_VALUE"""),8)</f>
        <v>8</v>
      </c>
      <c r="AE59" s="2">
        <f ca="1">IFERROR(__xludf.DUMMYFUNCTION("""COMPUTED_VALUE"""),8)</f>
        <v>8</v>
      </c>
      <c r="AF59" s="2">
        <f ca="1">IFERROR(__xludf.DUMMYFUNCTION("""COMPUTED_VALUE"""),8)</f>
        <v>8</v>
      </c>
      <c r="AG59" s="2">
        <f ca="1">IFERROR(__xludf.DUMMYFUNCTION("""COMPUTED_VALUE"""),8)</f>
        <v>8</v>
      </c>
      <c r="AH59" s="2">
        <f ca="1">IFERROR(__xludf.DUMMYFUNCTION("""COMPUTED_VALUE"""),8)</f>
        <v>8</v>
      </c>
      <c r="AI59" s="2">
        <f ca="1">IFERROR(__xludf.DUMMYFUNCTION("""COMPUTED_VALUE"""),8)</f>
        <v>8</v>
      </c>
      <c r="AJ59" s="2">
        <f ca="1">IFERROR(__xludf.DUMMYFUNCTION("""COMPUTED_VALUE"""),8)</f>
        <v>8</v>
      </c>
      <c r="AK59" s="2">
        <f ca="1">IFERROR(__xludf.DUMMYFUNCTION("""COMPUTED_VALUE"""),8)</f>
        <v>8</v>
      </c>
      <c r="AL59" s="2">
        <f ca="1">IFERROR(__xludf.DUMMYFUNCTION("""COMPUTED_VALUE"""),8)</f>
        <v>8</v>
      </c>
      <c r="AM59" s="2">
        <f ca="1">IFERROR(__xludf.DUMMYFUNCTION("""COMPUTED_VALUE"""),8)</f>
        <v>8</v>
      </c>
      <c r="AN59" s="2">
        <f ca="1">IFERROR(__xludf.DUMMYFUNCTION("""COMPUTED_VALUE"""),8)</f>
        <v>8</v>
      </c>
      <c r="AO59" s="2">
        <f ca="1">IFERROR(__xludf.DUMMYFUNCTION("""COMPUTED_VALUE"""),8)</f>
        <v>8</v>
      </c>
      <c r="AP59" s="2">
        <f ca="1">IFERROR(__xludf.DUMMYFUNCTION("""COMPUTED_VALUE"""),8)</f>
        <v>8</v>
      </c>
      <c r="AQ59" s="2">
        <f ca="1">IFERROR(__xludf.DUMMYFUNCTION("""COMPUTED_VALUE"""),8)</f>
        <v>8</v>
      </c>
      <c r="AR59" s="2">
        <f ca="1">IFERROR(__xludf.DUMMYFUNCTION("""COMPUTED_VALUE"""),8)</f>
        <v>8</v>
      </c>
      <c r="AS59" s="2">
        <f ca="1">IFERROR(__xludf.DUMMYFUNCTION("""COMPUTED_VALUE"""),8)</f>
        <v>8</v>
      </c>
      <c r="AT59" s="2">
        <f ca="1">IFERROR(__xludf.DUMMYFUNCTION("""COMPUTED_VALUE"""),8)</f>
        <v>8</v>
      </c>
      <c r="AU59" s="2">
        <f ca="1">IFERROR(__xludf.DUMMYFUNCTION("""COMPUTED_VALUE"""),8)</f>
        <v>8</v>
      </c>
      <c r="AV59" s="2">
        <f ca="1">IFERROR(__xludf.DUMMYFUNCTION("""COMPUTED_VALUE"""),8)</f>
        <v>8</v>
      </c>
      <c r="AW59" s="2">
        <f ca="1">IFERROR(__xludf.DUMMYFUNCTION("""COMPUTED_VALUE"""),8)</f>
        <v>8</v>
      </c>
      <c r="AX59" s="2">
        <f ca="1">IFERROR(__xludf.DUMMYFUNCTION("""COMPUTED_VALUE"""),18)</f>
        <v>18</v>
      </c>
      <c r="AY59" s="2">
        <f ca="1">IFERROR(__xludf.DUMMYFUNCTION("""COMPUTED_VALUE"""),18)</f>
        <v>18</v>
      </c>
      <c r="AZ59" s="2">
        <f ca="1">IFERROR(__xludf.DUMMYFUNCTION("""COMPUTED_VALUE"""),18)</f>
        <v>18</v>
      </c>
    </row>
    <row r="60" spans="1:52" ht="12.5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IFERROR(__xludf.DUMMYFUNCTION("""COMPUTED_VALUE"""),2)</f>
        <v>2</v>
      </c>
      <c r="AA60" s="2">
        <f ca="1">IFERROR(__xludf.DUMMYFUNCTION("""COMPUTED_VALUE"""),2)</f>
        <v>2</v>
      </c>
      <c r="AB60" s="2">
        <f ca="1">IFERROR(__xludf.DUMMYFUNCTION("""COMPUTED_VALUE"""),2)</f>
        <v>2</v>
      </c>
      <c r="AC60" s="2">
        <f ca="1">IFERROR(__xludf.DUMMYFUNCTION("""COMPUTED_VALUE"""),2)</f>
        <v>2</v>
      </c>
      <c r="AD60" s="2">
        <f ca="1">IFERROR(__xludf.DUMMYFUNCTION("""COMPUTED_VALUE"""),2)</f>
        <v>2</v>
      </c>
      <c r="AE60" s="2">
        <f ca="1">IFERROR(__xludf.DUMMYFUNCTION("""COMPUTED_VALUE"""),2)</f>
        <v>2</v>
      </c>
      <c r="AF60" s="2">
        <f ca="1">IFERROR(__xludf.DUMMYFUNCTION("""COMPUTED_VALUE"""),2)</f>
        <v>2</v>
      </c>
      <c r="AG60" s="2">
        <f ca="1">IFERROR(__xludf.DUMMYFUNCTION("""COMPUTED_VALUE"""),2)</f>
        <v>2</v>
      </c>
      <c r="AH60" s="2">
        <f ca="1">IFERROR(__xludf.DUMMYFUNCTION("""COMPUTED_VALUE"""),2)</f>
        <v>2</v>
      </c>
      <c r="AI60" s="2">
        <f ca="1">IFERROR(__xludf.DUMMYFUNCTION("""COMPUTED_VALUE"""),2)</f>
        <v>2</v>
      </c>
      <c r="AJ60" s="2">
        <f ca="1">IFERROR(__xludf.DUMMYFUNCTION("""COMPUTED_VALUE"""),2)</f>
        <v>2</v>
      </c>
      <c r="AK60" s="2">
        <f ca="1">IFERROR(__xludf.DUMMYFUNCTION("""COMPUTED_VALUE"""),2)</f>
        <v>2</v>
      </c>
      <c r="AL60" s="2">
        <f ca="1">IFERROR(__xludf.DUMMYFUNCTION("""COMPUTED_VALUE"""),2)</f>
        <v>2</v>
      </c>
      <c r="AM60" s="2">
        <f ca="1">IFERROR(__xludf.DUMMYFUNCTION("""COMPUTED_VALUE"""),2)</f>
        <v>2</v>
      </c>
      <c r="AN60" s="2">
        <f ca="1">IFERROR(__xludf.DUMMYFUNCTION("""COMPUTED_VALUE"""),2)</f>
        <v>2</v>
      </c>
      <c r="AO60" s="2">
        <f ca="1">IFERROR(__xludf.DUMMYFUNCTION("""COMPUTED_VALUE"""),2)</f>
        <v>2</v>
      </c>
      <c r="AP60" s="2">
        <f ca="1">IFERROR(__xludf.DUMMYFUNCTION("""COMPUTED_VALUE"""),2)</f>
        <v>2</v>
      </c>
      <c r="AQ60" s="2">
        <f ca="1">IFERROR(__xludf.DUMMYFUNCTION("""COMPUTED_VALUE"""),2)</f>
        <v>2</v>
      </c>
      <c r="AR60" s="2">
        <f ca="1">IFERROR(__xludf.DUMMYFUNCTION("""COMPUTED_VALUE"""),2)</f>
        <v>2</v>
      </c>
      <c r="AS60" s="2">
        <f ca="1">IFERROR(__xludf.DUMMYFUNCTION("""COMPUTED_VALUE"""),2)</f>
        <v>2</v>
      </c>
      <c r="AT60" s="2">
        <f ca="1">IFERROR(__xludf.DUMMYFUNCTION("""COMPUTED_VALUE"""),2)</f>
        <v>2</v>
      </c>
      <c r="AU60" s="2">
        <f ca="1">IFERROR(__xludf.DUMMYFUNCTION("""COMPUTED_VALUE"""),2)</f>
        <v>2</v>
      </c>
      <c r="AV60" s="2">
        <f ca="1">IFERROR(__xludf.DUMMYFUNCTION("""COMPUTED_VALUE"""),2)</f>
        <v>2</v>
      </c>
      <c r="AW60" s="2">
        <f ca="1">IFERROR(__xludf.DUMMYFUNCTION("""COMPUTED_VALUE"""),2)</f>
        <v>2</v>
      </c>
      <c r="AX60" s="2">
        <f ca="1">IFERROR(__xludf.DUMMYFUNCTION("""COMPUTED_VALUE"""),2)</f>
        <v>2</v>
      </c>
      <c r="AY60" s="2">
        <f ca="1">IFERROR(__xludf.DUMMYFUNCTION("""COMPUTED_VALUE"""),3)</f>
        <v>3</v>
      </c>
      <c r="AZ60" s="2">
        <f ca="1">IFERROR(__xludf.DUMMYFUNCTION("""COMPUTED_VALUE"""),3)</f>
        <v>3</v>
      </c>
    </row>
    <row r="61" spans="1:52" ht="12.5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IFERROR(__xludf.DUMMYFUNCTION("""COMPUTED_VALUE"""),1)</f>
        <v>1</v>
      </c>
    </row>
    <row r="62" spans="1:52" ht="12.5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IFERROR(__xludf.DUMMYFUNCTION("""COMPUTED_VALUE"""),2)</f>
        <v>2</v>
      </c>
      <c r="AD62" s="2">
        <f ca="1">IFERROR(__xludf.DUMMYFUNCTION("""COMPUTED_VALUE"""),2)</f>
        <v>2</v>
      </c>
      <c r="AE62" s="2">
        <f ca="1">IFERROR(__xludf.DUMMYFUNCTION("""COMPUTED_VALUE"""),2)</f>
        <v>2</v>
      </c>
      <c r="AF62" s="2">
        <f ca="1">IFERROR(__xludf.DUMMYFUNCTION("""COMPUTED_VALUE"""),2)</f>
        <v>2</v>
      </c>
      <c r="AG62" s="2">
        <f ca="1">IFERROR(__xludf.DUMMYFUNCTION("""COMPUTED_VALUE"""),2)</f>
        <v>2</v>
      </c>
      <c r="AH62" s="2">
        <f ca="1">IFERROR(__xludf.DUMMYFUNCTION("""COMPUTED_VALUE"""),2)</f>
        <v>2</v>
      </c>
      <c r="AI62" s="2">
        <f ca="1">IFERROR(__xludf.DUMMYFUNCTION("""COMPUTED_VALUE"""),2)</f>
        <v>2</v>
      </c>
      <c r="AJ62" s="2">
        <f ca="1">IFERROR(__xludf.DUMMYFUNCTION("""COMPUTED_VALUE"""),2)</f>
        <v>2</v>
      </c>
      <c r="AK62" s="2">
        <f ca="1">IFERROR(__xludf.DUMMYFUNCTION("""COMPUTED_VALUE"""),2)</f>
        <v>2</v>
      </c>
      <c r="AL62" s="2">
        <f ca="1">IFERROR(__xludf.DUMMYFUNCTION("""COMPUTED_VALUE"""),2)</f>
        <v>2</v>
      </c>
      <c r="AM62" s="2">
        <f ca="1">IFERROR(__xludf.DUMMYFUNCTION("""COMPUTED_VALUE"""),2)</f>
        <v>2</v>
      </c>
      <c r="AN62" s="2">
        <f ca="1">IFERROR(__xludf.DUMMYFUNCTION("""COMPUTED_VALUE"""),2)</f>
        <v>2</v>
      </c>
      <c r="AO62" s="2">
        <f ca="1">IFERROR(__xludf.DUMMYFUNCTION("""COMPUTED_VALUE"""),2)</f>
        <v>2</v>
      </c>
      <c r="AP62" s="2">
        <f ca="1">IFERROR(__xludf.DUMMYFUNCTION("""COMPUTED_VALUE"""),2)</f>
        <v>2</v>
      </c>
      <c r="AQ62" s="2">
        <f ca="1">IFERROR(__xludf.DUMMYFUNCTION("""COMPUTED_VALUE"""),2)</f>
        <v>2</v>
      </c>
      <c r="AR62" s="2">
        <f ca="1">IFERROR(__xludf.DUMMYFUNCTION("""COMPUTED_VALUE"""),2)</f>
        <v>2</v>
      </c>
      <c r="AS62" s="2">
        <f ca="1">IFERROR(__xludf.DUMMYFUNCTION("""COMPUTED_VALUE"""),2)</f>
        <v>2</v>
      </c>
      <c r="AT62" s="2">
        <f ca="1">IFERROR(__xludf.DUMMYFUNCTION("""COMPUTED_VALUE"""),2)</f>
        <v>2</v>
      </c>
      <c r="AU62" s="2">
        <f ca="1">IFERROR(__xludf.DUMMYFUNCTION("""COMPUTED_VALUE"""),2)</f>
        <v>2</v>
      </c>
      <c r="AV62" s="2">
        <f ca="1">IFERROR(__xludf.DUMMYFUNCTION("""COMPUTED_VALUE"""),2)</f>
        <v>2</v>
      </c>
      <c r="AW62" s="2">
        <f ca="1">IFERROR(__xludf.DUMMYFUNCTION("""COMPUTED_VALUE"""),2)</f>
        <v>2</v>
      </c>
      <c r="AX62" s="2">
        <f ca="1">IFERROR(__xludf.DUMMYFUNCTION("""COMPUTED_VALUE"""),30)</f>
        <v>30</v>
      </c>
      <c r="AY62" s="2">
        <f ca="1">IFERROR(__xludf.DUMMYFUNCTION("""COMPUTED_VALUE"""),30)</f>
        <v>30</v>
      </c>
      <c r="AZ62" s="2">
        <f ca="1">IFERROR(__xludf.DUMMYFUNCTION("""COMPUTED_VALUE"""),32)</f>
        <v>32</v>
      </c>
    </row>
    <row r="63" spans="1:52" ht="12.5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  <c r="AV63" s="2">
        <f ca="1">IFERROR(__xludf.DUMMYFUNCTION("""COMPUTED_VALUE"""),2)</f>
        <v>2</v>
      </c>
      <c r="AW63" s="2">
        <f ca="1">IFERROR(__xludf.DUMMYFUNCTION("""COMPUTED_VALUE"""),2)</f>
        <v>2</v>
      </c>
      <c r="AX63" s="2">
        <f ca="1">IFERROR(__xludf.DUMMYFUNCTION("""COMPUTED_VALUE"""),2)</f>
        <v>2</v>
      </c>
      <c r="AY63" s="2">
        <f ca="1">IFERROR(__xludf.DUMMYFUNCTION("""COMPUTED_VALUE"""),2)</f>
        <v>2</v>
      </c>
      <c r="AZ63" s="2">
        <f ca="1">IFERROR(__xludf.DUMMYFUNCTION("""COMPUTED_VALUE"""),2)</f>
        <v>2</v>
      </c>
    </row>
    <row r="64" spans="1:52" ht="12.5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2.5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IFERROR(__xludf.DUMMYFUNCTION("""COMPUTED_VALUE"""),1)</f>
        <v>1</v>
      </c>
      <c r="AF65" s="2">
        <f ca="1">IFERROR(__xludf.DUMMYFUNCTION("""COMPUTED_VALUE"""),1)</f>
        <v>1</v>
      </c>
      <c r="AG65" s="2">
        <f ca="1">IFERROR(__xludf.DUMMYFUNCTION("""COMPUTED_VALUE"""),1)</f>
        <v>1</v>
      </c>
      <c r="AH65" s="2">
        <f ca="1">IFERROR(__xludf.DUMMYFUNCTION("""COMPUTED_VALUE"""),1)</f>
        <v>1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  <c r="AV65" s="2">
        <f ca="1">IFERROR(__xludf.DUMMYFUNCTION("""COMPUTED_VALUE"""),1)</f>
        <v>1</v>
      </c>
      <c r="AW65" s="2">
        <f ca="1">IFERROR(__xludf.DUMMYFUNCTION("""COMPUTED_VALUE"""),1)</f>
        <v>1</v>
      </c>
      <c r="AX65" s="2">
        <f ca="1">IFERROR(__xludf.DUMMYFUNCTION("""COMPUTED_VALUE"""),1)</f>
        <v>1</v>
      </c>
      <c r="AY65" s="2">
        <f ca="1">IFERROR(__xludf.DUMMYFUNCTION("""COMPUTED_VALUE"""),1)</f>
        <v>1</v>
      </c>
      <c r="AZ65" s="2">
        <f ca="1">IFERROR(__xludf.DUMMYFUNCTION("""COMPUTED_VALUE"""),1)</f>
        <v>1</v>
      </c>
    </row>
    <row r="66" spans="1:52" ht="12.5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IFERROR(__xludf.DUMMYFUNCTION("""COMPUTED_VALUE"""),1)</f>
        <v>1</v>
      </c>
      <c r="AV66" s="2">
        <f ca="1">IFERROR(__xludf.DUMMYFUNCTION("""COMPUTED_VALUE"""),1)</f>
        <v>1</v>
      </c>
      <c r="AW66" s="2">
        <f ca="1">IFERROR(__xludf.DUMMYFUNCTION("""COMPUTED_VALUE"""),1)</f>
        <v>1</v>
      </c>
      <c r="AX66" s="2">
        <f ca="1">IFERROR(__xludf.DUMMYFUNCTION("""COMPUTED_VALUE"""),1)</f>
        <v>1</v>
      </c>
      <c r="AY66" s="2">
        <f ca="1">IFERROR(__xludf.DUMMYFUNCTION("""COMPUTED_VALUE"""),1)</f>
        <v>1</v>
      </c>
      <c r="AZ66" s="2">
        <f ca="1">IFERROR(__xludf.DUMMYFUNCTION("""COMPUTED_VALUE"""),1)</f>
        <v>1</v>
      </c>
    </row>
    <row r="67" spans="1:52" ht="12.5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IFERROR(__xludf.DUMMYFUNCTION("""COMPUTED_VALUE"""),1)</f>
        <v>1</v>
      </c>
      <c r="AH67" s="2">
        <f ca="1">IFERROR(__xludf.DUMMYFUNCTION("""COMPUTED_VALUE"""),1)</f>
        <v>1</v>
      </c>
      <c r="AI67" s="2">
        <f ca="1">IFERROR(__xludf.DUMMYFUNCTION("""COMPUTED_VALUE"""),1)</f>
        <v>1</v>
      </c>
      <c r="AJ67" s="2">
        <f ca="1">IFERROR(__xludf.DUMMYFUNCTION("""COMPUTED_VALUE"""),1)</f>
        <v>1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IFERROR(__xludf.DUMMYFUNCTION("""COMPUTED_VALUE"""),10)</f>
        <v>10</v>
      </c>
      <c r="AO67" s="2">
        <f ca="1">IFERROR(__xludf.DUMMYFUNCTION("""COMPUTED_VALUE"""),10)</f>
        <v>10</v>
      </c>
      <c r="AP67" s="2">
        <f ca="1">IFERROR(__xludf.DUMMYFUNCTION("""COMPUTED_VALUE"""),10)</f>
        <v>10</v>
      </c>
      <c r="AQ67" s="2">
        <f ca="1">IFERROR(__xludf.DUMMYFUNCTION("""COMPUTED_VALUE"""),10)</f>
        <v>10</v>
      </c>
      <c r="AR67" s="2">
        <f ca="1">IFERROR(__xludf.DUMMYFUNCTION("""COMPUTED_VALUE"""),10)</f>
        <v>10</v>
      </c>
      <c r="AS67" s="2">
        <f ca="1">IFERROR(__xludf.DUMMYFUNCTION("""COMPUTED_VALUE"""),10)</f>
        <v>10</v>
      </c>
      <c r="AT67" s="2">
        <f ca="1">IFERROR(__xludf.DUMMYFUNCTION("""COMPUTED_VALUE"""),10)</f>
        <v>10</v>
      </c>
      <c r="AU67" s="2">
        <f ca="1">IFERROR(__xludf.DUMMYFUNCTION("""COMPUTED_VALUE"""),10)</f>
        <v>10</v>
      </c>
      <c r="AV67" s="2">
        <f ca="1">IFERROR(__xludf.DUMMYFUNCTION("""COMPUTED_VALUE"""),10)</f>
        <v>10</v>
      </c>
      <c r="AW67" s="2">
        <f ca="1">IFERROR(__xludf.DUMMYFUNCTION("""COMPUTED_VALUE"""),40)</f>
        <v>40</v>
      </c>
      <c r="AX67" s="2">
        <f ca="1">IFERROR(__xludf.DUMMYFUNCTION("""COMPUTED_VALUE"""),40)</f>
        <v>40</v>
      </c>
      <c r="AY67" s="2">
        <f ca="1">IFERROR(__xludf.DUMMYFUNCTION("""COMPUTED_VALUE"""),40)</f>
        <v>40</v>
      </c>
      <c r="AZ67" s="2">
        <f ca="1">IFERROR(__xludf.DUMMYFUNCTION("""COMPUTED_VALUE"""),40)</f>
        <v>40</v>
      </c>
    </row>
    <row r="68" spans="1:52" ht="12.5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  <c r="AY68" s="2">
        <f ca="1">IFERROR(__xludf.DUMMYFUNCTION("""COMPUTED_VALUE"""),1)</f>
        <v>1</v>
      </c>
      <c r="AZ68" s="2">
        <f ca="1">IFERROR(__xludf.DUMMYFUNCTION("""COMPUTED_VALUE"""),1)</f>
        <v>1</v>
      </c>
    </row>
    <row r="69" spans="1:52" ht="12.5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2.5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  <c r="AY70" s="2">
        <f ca="1">IFERROR(__xludf.DUMMYFUNCTION("""COMPUTED_VALUE"""),1)</f>
        <v>1</v>
      </c>
      <c r="AZ70" s="2">
        <f ca="1">IFERROR(__xludf.DUMMYFUNCTION("""COMPUTED_VALUE"""),12)</f>
        <v>12</v>
      </c>
    </row>
    <row r="71" spans="1:52" ht="12.5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IFERROR(__xludf.DUMMYFUNCTION("""COMPUTED_VALUE"""),49)</f>
        <v>49</v>
      </c>
      <c r="AO71" s="2">
        <f ca="1">IFERROR(__xludf.DUMMYFUNCTION("""COMPUTED_VALUE"""),49)</f>
        <v>49</v>
      </c>
      <c r="AP71" s="2">
        <f ca="1">IFERROR(__xludf.DUMMYFUNCTION("""COMPUTED_VALUE"""),73)</f>
        <v>73</v>
      </c>
      <c r="AQ71" s="2">
        <f ca="1">IFERROR(__xludf.DUMMYFUNCTION("""COMPUTED_VALUE"""),123)</f>
        <v>123</v>
      </c>
      <c r="AR71" s="2">
        <f ca="1">IFERROR(__xludf.DUMMYFUNCTION("""COMPUTED_VALUE"""),175)</f>
        <v>175</v>
      </c>
      <c r="AS71" s="2">
        <f ca="1">IFERROR(__xludf.DUMMYFUNCTION("""COMPUTED_VALUE"""),291)</f>
        <v>291</v>
      </c>
      <c r="AT71" s="2">
        <f ca="1">IFERROR(__xludf.DUMMYFUNCTION("""COMPUTED_VALUE"""),291)</f>
        <v>291</v>
      </c>
      <c r="AU71" s="2">
        <f ca="1">IFERROR(__xludf.DUMMYFUNCTION("""COMPUTED_VALUE"""),552)</f>
        <v>552</v>
      </c>
      <c r="AV71" s="2">
        <f ca="1">IFERROR(__xludf.DUMMYFUNCTION("""COMPUTED_VALUE"""),739)</f>
        <v>739</v>
      </c>
      <c r="AW71" s="2">
        <f ca="1">IFERROR(__xludf.DUMMYFUNCTION("""COMPUTED_VALUE"""),913)</f>
        <v>913</v>
      </c>
      <c r="AX71" s="2">
        <f ca="1">IFERROR(__xludf.DUMMYFUNCTION("""COMPUTED_VALUE"""),1669)</f>
        <v>1669</v>
      </c>
      <c r="AY71" s="2">
        <f ca="1">IFERROR(__xludf.DUMMYFUNCTION("""COMPUTED_VALUE"""),2134)</f>
        <v>2134</v>
      </c>
      <c r="AZ71" s="2">
        <f ca="1">IFERROR(__xludf.DUMMYFUNCTION("""COMPUTED_VALUE"""),2394)</f>
        <v>2394</v>
      </c>
    </row>
    <row r="72" spans="1:52" ht="12.5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2.5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2.5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2.5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2.5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IFERROR(__xludf.DUMMYFUNCTION("""COMPUTED_VALUE"""),1)</f>
        <v>1</v>
      </c>
      <c r="AV76" s="2">
        <f ca="1">IFERROR(__xludf.DUMMYFUNCTION("""COMPUTED_VALUE"""),1)</f>
        <v>1</v>
      </c>
      <c r="AW76" s="2">
        <f ca="1">IFERROR(__xludf.DUMMYFUNCTION("""COMPUTED_VALUE"""),1)</f>
        <v>1</v>
      </c>
      <c r="AX76" s="2">
        <f ca="1">IFERROR(__xludf.DUMMYFUNCTION("""COMPUTED_VALUE"""),1)</f>
        <v>1</v>
      </c>
      <c r="AY76" s="2">
        <f ca="1">IFERROR(__xludf.DUMMYFUNCTION("""COMPUTED_VALUE"""),1)</f>
        <v>1</v>
      </c>
      <c r="AZ76" s="2">
        <f ca="1">IFERROR(__xludf.DUMMYFUNCTION("""COMPUTED_VALUE"""),1)</f>
        <v>1</v>
      </c>
    </row>
    <row r="77" spans="1:52" ht="12.5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2.5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2.5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Y79" s="2">
        <f ca="1">IFERROR(__xludf.DUMMYFUNCTION("""COMPUTED_VALUE"""),0)</f>
        <v>0</v>
      </c>
      <c r="AZ79" s="2">
        <f ca="1">IFERROR(__xludf.DUMMYFUNCTION("""COMPUTED_VALUE"""),9)</f>
        <v>9</v>
      </c>
    </row>
    <row r="80" spans="1:52" ht="12.5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2.5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IFERROR(__xludf.DUMMYFUNCTION("""COMPUTED_VALUE"""),1)</f>
        <v>1</v>
      </c>
      <c r="AR81" s="2">
        <f ca="1">IFERROR(__xludf.DUMMYFUNCTION("""COMPUTED_VALUE"""),1)</f>
        <v>1</v>
      </c>
      <c r="AS81" s="2">
        <f ca="1">IFERROR(__xludf.DUMMYFUNCTION("""COMPUTED_VALUE"""),1)</f>
        <v>1</v>
      </c>
      <c r="AT81" s="2">
        <f ca="1">IFERROR(__xludf.DUMMYFUNCTION("""COMPUTED_VALUE"""),2)</f>
        <v>2</v>
      </c>
      <c r="AU81" s="2">
        <f ca="1">IFERROR(__xludf.DUMMYFUNCTION("""COMPUTED_VALUE"""),2)</f>
        <v>2</v>
      </c>
      <c r="AV81" s="2">
        <f ca="1">IFERROR(__xludf.DUMMYFUNCTION("""COMPUTED_VALUE"""),2)</f>
        <v>2</v>
      </c>
      <c r="AW81" s="2">
        <f ca="1">IFERROR(__xludf.DUMMYFUNCTION("""COMPUTED_VALUE"""),2)</f>
        <v>2</v>
      </c>
      <c r="AX81" s="2">
        <f ca="1">IFERROR(__xludf.DUMMYFUNCTION("""COMPUTED_VALUE"""),2)</f>
        <v>2</v>
      </c>
      <c r="AY81" s="2">
        <f ca="1">IFERROR(__xludf.DUMMYFUNCTION("""COMPUTED_VALUE"""),2)</f>
        <v>2</v>
      </c>
      <c r="AZ81" s="2">
        <f ca="1">IFERROR(__xludf.DUMMYFUNCTION("""COMPUTED_VALUE"""),2)</f>
        <v>2</v>
      </c>
    </row>
    <row r="82" spans="1:52" ht="12.5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2.5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IFERROR(__xludf.DUMMYFUNCTION("""COMPUTED_VALUE"""),4)</f>
        <v>4</v>
      </c>
      <c r="AX83" s="2">
        <f ca="1">IFERROR(__xludf.DUMMYFUNCTION("""COMPUTED_VALUE"""),4)</f>
        <v>4</v>
      </c>
      <c r="AY83" s="2">
        <f ca="1">IFERROR(__xludf.DUMMYFUNCTION("""COMPUTED_VALUE"""),4)</f>
        <v>4</v>
      </c>
      <c r="AZ83" s="2">
        <f ca="1">IFERROR(__xludf.DUMMYFUNCTION("""COMPUTED_VALUE"""),14)</f>
        <v>14</v>
      </c>
    </row>
    <row r="84" spans="1:52" ht="12.5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IFERROR(__xludf.DUMMYFUNCTION("""COMPUTED_VALUE"""),1)</f>
        <v>1</v>
      </c>
      <c r="AZ84" s="2">
        <f ca="1">IFERROR(__xludf.DUMMYFUNCTION("""COMPUTED_VALUE"""),1)</f>
        <v>1</v>
      </c>
    </row>
    <row r="85" spans="1:52" ht="12.5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2.5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2.5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IFERROR(__xludf.DUMMYFUNCTION("""COMPUTED_VALUE"""),2)</f>
        <v>2</v>
      </c>
      <c r="AU87" s="2">
        <f ca="1">IFERROR(__xludf.DUMMYFUNCTION("""COMPUTED_VALUE"""),3)</f>
        <v>3</v>
      </c>
      <c r="AV87" s="2">
        <f ca="1">IFERROR(__xludf.DUMMYFUNCTION("""COMPUTED_VALUE"""),3)</f>
        <v>3</v>
      </c>
      <c r="AW87" s="2">
        <f ca="1">IFERROR(__xludf.DUMMYFUNCTION("""COMPUTED_VALUE"""),3)</f>
        <v>3</v>
      </c>
      <c r="AX87" s="2">
        <f ca="1">IFERROR(__xludf.DUMMYFUNCTION("""COMPUTED_VALUE"""),3)</f>
        <v>3</v>
      </c>
      <c r="AY87" s="2">
        <f ca="1">IFERROR(__xludf.DUMMYFUNCTION("""COMPUTED_VALUE"""),3)</f>
        <v>3</v>
      </c>
      <c r="AZ87" s="2">
        <f ca="1">IFERROR(__xludf.DUMMYFUNCTION("""COMPUTED_VALUE"""),3)</f>
        <v>3</v>
      </c>
    </row>
    <row r="88" spans="1:52" ht="12.5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IFERROR(__xludf.DUMMYFUNCTION("""COMPUTED_VALUE"""),2)</f>
        <v>2</v>
      </c>
    </row>
    <row r="89" spans="1:52" ht="12.5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IFERROR(__xludf.DUMMYFUNCTION("""COMPUTED_VALUE"""),1)</f>
        <v>1</v>
      </c>
      <c r="AR89" s="2">
        <f ca="1">IFERROR(__xludf.DUMMYFUNCTION("""COMPUTED_VALUE"""),1)</f>
        <v>1</v>
      </c>
      <c r="AS89" s="2">
        <f ca="1">IFERROR(__xludf.DUMMYFUNCTION("""COMPUTED_VALUE"""),1)</f>
        <v>1</v>
      </c>
      <c r="AT89" s="2">
        <f ca="1">IFERROR(__xludf.DUMMYFUNCTION("""COMPUTED_VALUE"""),1)</f>
        <v>1</v>
      </c>
      <c r="AU89" s="2">
        <f ca="1">IFERROR(__xludf.DUMMYFUNCTION("""COMPUTED_VALUE"""),1)</f>
        <v>1</v>
      </c>
      <c r="AV89" s="2">
        <f ca="1">IFERROR(__xludf.DUMMYFUNCTION("""COMPUTED_VALUE"""),1)</f>
        <v>1</v>
      </c>
      <c r="AW89" s="2">
        <f ca="1">IFERROR(__xludf.DUMMYFUNCTION("""COMPUTED_VALUE"""),2)</f>
        <v>2</v>
      </c>
      <c r="AX89" s="2">
        <f ca="1">IFERROR(__xludf.DUMMYFUNCTION("""COMPUTED_VALUE"""),2)</f>
        <v>2</v>
      </c>
      <c r="AY89" s="2">
        <f ca="1">IFERROR(__xludf.DUMMYFUNCTION("""COMPUTED_VALUE"""),2)</f>
        <v>2</v>
      </c>
      <c r="AZ89" s="2">
        <f ca="1">IFERROR(__xludf.DUMMYFUNCTION("""COMPUTED_VALUE"""),2)</f>
        <v>2</v>
      </c>
    </row>
    <row r="90" spans="1:52" ht="12.5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IFERROR(__xludf.DUMMYFUNCTION("""COMPUTED_VALUE"""),1)</f>
        <v>1</v>
      </c>
      <c r="AZ90" s="2">
        <f ca="1">IFERROR(__xludf.DUMMYFUNCTION("""COMPUTED_VALUE"""),1)</f>
        <v>1</v>
      </c>
    </row>
    <row r="91" spans="1:52" ht="12.5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2.5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2.5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2.5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2.5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IFERROR(__xludf.DUMMYFUNCTION("""COMPUTED_VALUE"""),1)</f>
        <v>1</v>
      </c>
    </row>
    <row r="96" spans="1:52" ht="12.5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IFERROR(__xludf.DUMMYFUNCTION("""COMPUTED_VALUE"""),1)</f>
        <v>1</v>
      </c>
      <c r="AX96" s="2">
        <f ca="1">IFERROR(__xludf.DUMMYFUNCTION("""COMPUTED_VALUE"""),3)</f>
        <v>3</v>
      </c>
      <c r="AY96" s="2">
        <f ca="1">IFERROR(__xludf.DUMMYFUNCTION("""COMPUTED_VALUE"""),3)</f>
        <v>3</v>
      </c>
      <c r="AZ96" s="2">
        <f ca="1">IFERROR(__xludf.DUMMYFUNCTION("""COMPUTED_VALUE"""),3)</f>
        <v>3</v>
      </c>
    </row>
    <row r="97" spans="1:52" ht="12.5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IFERROR(__xludf.DUMMYFUNCTION("""COMPUTED_VALUE"""),1)</f>
        <v>1</v>
      </c>
      <c r="AX97" s="2">
        <f ca="1">IFERROR(__xludf.DUMMYFUNCTION("""COMPUTED_VALUE"""),1)</f>
        <v>1</v>
      </c>
      <c r="AY97" s="2">
        <f ca="1">IFERROR(__xludf.DUMMYFUNCTION("""COMPUTED_VALUE"""),1)</f>
        <v>1</v>
      </c>
      <c r="AZ97" s="2">
        <f ca="1">IFERROR(__xludf.DUMMYFUNCTION("""COMPUTED_VALUE"""),1)</f>
        <v>1</v>
      </c>
    </row>
    <row r="98" spans="1:52" ht="12.5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2.5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Y99" s="2">
        <f ca="1">IFERROR(__xludf.DUMMYFUNCTION("""COMPUTED_VALUE"""),0)</f>
        <v>0</v>
      </c>
      <c r="AZ99" s="2">
        <f ca="1">IFERROR(__xludf.DUMMYFUNCTION("""COMPUTED_VALUE"""),0)</f>
        <v>0</v>
      </c>
    </row>
    <row r="100" spans="1:52" ht="12.5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Y100" s="2">
        <f ca="1">IFERROR(__xludf.DUMMYFUNCTION("""COMPUTED_VALUE"""),0)</f>
        <v>0</v>
      </c>
      <c r="AZ100" s="2">
        <f ca="1">IFERROR(__xludf.DUMMYFUNCTION("""COMPUTED_VALUE"""),0)</f>
        <v>0</v>
      </c>
    </row>
    <row r="101" spans="1:52" ht="12.5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IFERROR(__xludf.DUMMYFUNCTION("""COMPUTED_VALUE"""),1)</f>
        <v>1</v>
      </c>
    </row>
    <row r="102" spans="1:52" ht="12.5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2.5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2.5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IFERROR(__xludf.DUMMYFUNCTION("""COMPUTED_VALUE"""),1)</f>
        <v>1</v>
      </c>
      <c r="AU104" s="2">
        <f ca="1">IFERROR(__xludf.DUMMYFUNCTION("""COMPUTED_VALUE"""),1)</f>
        <v>1</v>
      </c>
      <c r="AV104" s="2">
        <f ca="1">IFERROR(__xludf.DUMMYFUNCTION("""COMPUTED_VALUE"""),1)</f>
        <v>1</v>
      </c>
      <c r="AW104" s="2">
        <f ca="1">IFERROR(__xludf.DUMMYFUNCTION("""COMPUTED_VALUE"""),1)</f>
        <v>1</v>
      </c>
      <c r="AX104" s="2">
        <f ca="1">IFERROR(__xludf.DUMMYFUNCTION("""COMPUTED_VALUE"""),1)</f>
        <v>1</v>
      </c>
      <c r="AY104" s="2">
        <f ca="1">IFERROR(__xludf.DUMMYFUNCTION("""COMPUTED_VALUE"""),1)</f>
        <v>1</v>
      </c>
      <c r="AZ104" s="2">
        <f ca="1">IFERROR(__xludf.DUMMYFUNCTION("""COMPUTED_VALUE"""),1)</f>
        <v>1</v>
      </c>
    </row>
    <row r="105" spans="1:52" ht="12.5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2.5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2.5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Y107" s="2">
        <f ca="1">IFERROR(__xludf.DUMMYFUNCTION("""COMPUTED_VALUE"""),0)</f>
        <v>0</v>
      </c>
      <c r="AZ107" s="2">
        <f ca="1">IFERROR(__xludf.DUMMYFUNCTION("""COMPUTED_VALUE"""),0)</f>
        <v>0</v>
      </c>
    </row>
    <row r="108" spans="1:52" ht="12.5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2.5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2.5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2.5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2.5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Y112" s="2">
        <f ca="1">IFERROR(__xludf.DUMMYFUNCTION("""COMPUTED_VALUE"""),0)</f>
        <v>0</v>
      </c>
      <c r="AZ112" s="2">
        <f ca="1">IFERROR(__xludf.DUMMYFUNCTION("""COMPUTED_VALUE"""),0)</f>
        <v>0</v>
      </c>
    </row>
    <row r="113" spans="1:52" ht="12.5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2.5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2.5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2.5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2.5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2.5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2.5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2.5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2.5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2.5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2.5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2.5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2.5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IFERROR(__xludf.DUMMYFUNCTION("""COMPUTED_VALUE"""),1)</f>
        <v>1</v>
      </c>
      <c r="AZ125" s="2">
        <f ca="1">IFERROR(__xludf.DUMMYFUNCTION("""COMPUTED_VALUE"""),1)</f>
        <v>1</v>
      </c>
    </row>
    <row r="126" spans="1:52" ht="12.5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2.5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2.5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Y128" s="2">
        <f ca="1">IFERROR(__xludf.DUMMYFUNCTION("""COMPUTED_VALUE"""),0)</f>
        <v>0</v>
      </c>
      <c r="AZ128" s="2">
        <f ca="1">IFERROR(__xludf.DUMMYFUNCTION("""COMPUTED_VALUE"""),0)</f>
        <v>0</v>
      </c>
    </row>
    <row r="129" spans="1:52" ht="12.5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2.5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2.5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2.5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2.5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2.5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2.5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IFERROR(__xludf.DUMMYFUNCTION("""COMPUTED_VALUE"""),0)</f>
        <v>0</v>
      </c>
      <c r="AZ135" s="2">
        <f ca="1">IFERROR(__xludf.DUMMYFUNCTION("""COMPUTED_VALUE"""),0)</f>
        <v>0</v>
      </c>
    </row>
    <row r="136" spans="1:52" ht="12.5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2.5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2.5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2.5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IFERROR(__xludf.DUMMYFUNCTION("""COMPUTED_VALUE"""),1)</f>
        <v>1</v>
      </c>
      <c r="AN139" s="2">
        <f ca="1">IFERROR(__xludf.DUMMYFUNCTION("""COMPUTED_VALUE"""),1)</f>
        <v>1</v>
      </c>
      <c r="AO139" s="2">
        <f ca="1">IFERROR(__xludf.DUMMYFUNCTION("""COMPUTED_VALUE"""),1)</f>
        <v>1</v>
      </c>
      <c r="AP139" s="2">
        <f ca="1">IFERROR(__xludf.DUMMYFUNCTION("""COMPUTED_VALUE"""),1)</f>
        <v>1</v>
      </c>
      <c r="AQ139" s="2">
        <f ca="1">IFERROR(__xludf.DUMMYFUNCTION("""COMPUTED_VALUE"""),1)</f>
        <v>1</v>
      </c>
      <c r="AR139" s="2">
        <f ca="1">IFERROR(__xludf.DUMMYFUNCTION("""COMPUTED_VALUE"""),1)</f>
        <v>1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  <c r="AV139" s="2">
        <f ca="1">IFERROR(__xludf.DUMMYFUNCTION("""COMPUTED_VALUE"""),1)</f>
        <v>1</v>
      </c>
      <c r="AW139" s="2">
        <f ca="1">IFERROR(__xludf.DUMMYFUNCTION("""COMPUTED_VALUE"""),1)</f>
        <v>1</v>
      </c>
      <c r="AX139" s="2">
        <f ca="1">IFERROR(__xludf.DUMMYFUNCTION("""COMPUTED_VALUE"""),1)</f>
        <v>1</v>
      </c>
      <c r="AY139" s="2">
        <f ca="1">IFERROR(__xludf.DUMMYFUNCTION("""COMPUTED_VALUE"""),1)</f>
        <v>1</v>
      </c>
      <c r="AZ139" s="2">
        <f ca="1">IFERROR(__xludf.DUMMYFUNCTION("""COMPUTED_VALUE"""),1)</f>
        <v>1</v>
      </c>
    </row>
    <row r="140" spans="1:52" ht="12.5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2.5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2.5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2.5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2.5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2.5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2.5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2.5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2.5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2.5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2.5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2.5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2.5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2.5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2.5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2.5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2.5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2.5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2.5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2.5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2.5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2.5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2.5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IFERROR(__xludf.DUMMYFUNCTION("""COMPUTED_VALUE"""),0)</f>
        <v>0</v>
      </c>
    </row>
    <row r="163" spans="1:52" ht="12.5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IFERROR(__xludf.DUMMYFUNCTION("""COMPUTED_VALUE"""),0)</f>
        <v>0</v>
      </c>
      <c r="AZ163" s="2">
        <f ca="1">IFERROR(__xludf.DUMMYFUNCTION("""COMPUTED_VALUE"""),0)</f>
        <v>0</v>
      </c>
    </row>
    <row r="164" spans="1:52" ht="12.5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2.5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2.5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2.5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2.5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IFERROR(__xludf.DUMMYFUNCTION("""COMPUTED_VALUE"""),1)</f>
        <v>1</v>
      </c>
      <c r="AQ168" s="2">
        <f ca="1">IFERROR(__xludf.DUMMYFUNCTION("""COMPUTED_VALUE"""),1)</f>
        <v>1</v>
      </c>
      <c r="AR168" s="2">
        <f ca="1">IFERROR(__xludf.DUMMYFUNCTION("""COMPUTED_VALUE"""),1)</f>
        <v>1</v>
      </c>
      <c r="AS168" s="2">
        <f ca="1">IFERROR(__xludf.DUMMYFUNCTION("""COMPUTED_VALUE"""),1)</f>
        <v>1</v>
      </c>
      <c r="AT168" s="2">
        <f ca="1">IFERROR(__xludf.DUMMYFUNCTION("""COMPUTED_VALUE"""),1)</f>
        <v>1</v>
      </c>
      <c r="AU168" s="2">
        <f ca="1">IFERROR(__xludf.DUMMYFUNCTION("""COMPUTED_VALUE"""),1)</f>
        <v>1</v>
      </c>
      <c r="AV168" s="2">
        <f ca="1">IFERROR(__xludf.DUMMYFUNCTION("""COMPUTED_VALUE"""),1)</f>
        <v>1</v>
      </c>
      <c r="AW168" s="2">
        <f ca="1">IFERROR(__xludf.DUMMYFUNCTION("""COMPUTED_VALUE"""),1)</f>
        <v>1</v>
      </c>
      <c r="AX168" s="2">
        <f ca="1">IFERROR(__xludf.DUMMYFUNCTION("""COMPUTED_VALUE"""),1)</f>
        <v>1</v>
      </c>
      <c r="AY168" s="2">
        <f ca="1">IFERROR(__xludf.DUMMYFUNCTION("""COMPUTED_VALUE"""),1)</f>
        <v>1</v>
      </c>
      <c r="AZ168" s="2">
        <f ca="1">IFERROR(__xludf.DUMMYFUNCTION("""COMPUTED_VALUE"""),1)</f>
        <v>1</v>
      </c>
    </row>
    <row r="169" spans="1:52" ht="12.5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2.5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2.5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2.5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2.5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2.5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2.5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2.5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2.5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2.5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2.5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2.5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2.5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2.5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2.5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2.5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2.5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2.5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2.5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2.5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2.5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2.5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2.5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IFERROR(__xludf.DUMMYFUNCTION("""COMPUTED_VALUE"""),1)</f>
        <v>1</v>
      </c>
      <c r="AJ191" s="2">
        <f ca="1">IFERROR(__xludf.DUMMYFUNCTION("""COMPUTED_VALUE"""),1)</f>
        <v>1</v>
      </c>
      <c r="AK191" s="2">
        <f ca="1">IFERROR(__xludf.DUMMYFUNCTION("""COMPUTED_VALUE"""),1)</f>
        <v>1</v>
      </c>
      <c r="AL191" s="2">
        <f ca="1">IFERROR(__xludf.DUMMYFUNCTION("""COMPUTED_VALUE"""),1)</f>
        <v>1</v>
      </c>
      <c r="AM191" s="2">
        <f ca="1">IFERROR(__xludf.DUMMYFUNCTION("""COMPUTED_VALUE"""),1)</f>
        <v>1</v>
      </c>
      <c r="AN191" s="2">
        <f ca="1">IFERROR(__xludf.DUMMYFUNCTION("""COMPUTED_VALUE"""),1)</f>
        <v>1</v>
      </c>
      <c r="AO191" s="2">
        <f ca="1">IFERROR(__xludf.DUMMYFUNCTION("""COMPUTED_VALUE"""),1)</f>
        <v>1</v>
      </c>
      <c r="AP191" s="2">
        <f ca="1">IFERROR(__xludf.DUMMYFUNCTION("""COMPUTED_VALUE"""),1)</f>
        <v>1</v>
      </c>
      <c r="AQ191" s="2">
        <f ca="1">IFERROR(__xludf.DUMMYFUNCTION("""COMPUTED_VALUE"""),1)</f>
        <v>1</v>
      </c>
      <c r="AR191" s="2">
        <f ca="1">IFERROR(__xludf.DUMMYFUNCTION("""COMPUTED_VALUE"""),1)</f>
        <v>1</v>
      </c>
      <c r="AS191" s="2">
        <f ca="1">IFERROR(__xludf.DUMMYFUNCTION("""COMPUTED_VALUE"""),1)</f>
        <v>1</v>
      </c>
      <c r="AT191" s="2">
        <f ca="1">IFERROR(__xludf.DUMMYFUNCTION("""COMPUTED_VALUE"""),1)</f>
        <v>1</v>
      </c>
      <c r="AU191" s="2">
        <f ca="1">IFERROR(__xludf.DUMMYFUNCTION("""COMPUTED_VALUE"""),1)</f>
        <v>1</v>
      </c>
      <c r="AV191" s="2">
        <f ca="1">IFERROR(__xludf.DUMMYFUNCTION("""COMPUTED_VALUE"""),1)</f>
        <v>1</v>
      </c>
      <c r="AW191" s="2">
        <f ca="1">IFERROR(__xludf.DUMMYFUNCTION("""COMPUTED_VALUE"""),1)</f>
        <v>1</v>
      </c>
      <c r="AX191" s="2">
        <f ca="1">IFERROR(__xludf.DUMMYFUNCTION("""COMPUTED_VALUE"""),1)</f>
        <v>1</v>
      </c>
      <c r="AY191" s="2">
        <f ca="1">IFERROR(__xludf.DUMMYFUNCTION("""COMPUTED_VALUE"""),1)</f>
        <v>1</v>
      </c>
      <c r="AZ191" s="2">
        <f ca="1">IFERROR(__xludf.DUMMYFUNCTION("""COMPUTED_VALUE"""),1)</f>
        <v>1</v>
      </c>
    </row>
    <row r="192" spans="1:52" ht="12.5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2.5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2.5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2.5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2.5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2.5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2.5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2.5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2.5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2.5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IFERROR(__xludf.DUMMYFUNCTION("""COMPUTED_VALUE"""),0)</f>
        <v>0</v>
      </c>
      <c r="AZ201" s="2">
        <f ca="1">IFERROR(__xludf.DUMMYFUNCTION("""COMPUTED_VALUE"""),0)</f>
        <v>0</v>
      </c>
    </row>
    <row r="202" spans="1:52" ht="12.5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2.5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2.5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2.5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2.5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2.5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2.5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2.5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2.5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2.5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2.5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2.5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2.5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2.5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2.5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2.5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2.5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2.5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2.5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2.5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2.5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2.5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2.5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2.5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2.5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2.5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2.5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2.5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2.5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2.5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2.5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2.5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2.5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2.5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2.5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2.5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2.5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2.5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2.5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2.5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2.5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2.5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2.5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2.5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2.5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2.5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2.5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2.5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2.5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IFERROR(__xludf.DUMMYFUNCTION("""COMPUTED_VALUE"""),1)</f>
        <v>1</v>
      </c>
      <c r="AA250" s="2">
        <f ca="1">IFERROR(__xludf.DUMMYFUNCTION("""COMPUTED_VALUE"""),1)</f>
        <v>1</v>
      </c>
      <c r="AB250" s="2">
        <f ca="1">IFERROR(__xludf.DUMMYFUNCTION("""COMPUTED_VALUE"""),1)</f>
        <v>1</v>
      </c>
      <c r="AC250" s="2">
        <f ca="1">IFERROR(__xludf.DUMMYFUNCTION("""COMPUTED_VALUE"""),1)</f>
        <v>1</v>
      </c>
      <c r="AD250" s="2">
        <f ca="1">IFERROR(__xludf.DUMMYFUNCTION("""COMPUTED_VALUE"""),1)</f>
        <v>1</v>
      </c>
      <c r="AE250" s="2">
        <f ca="1">IFERROR(__xludf.DUMMYFUNCTION("""COMPUTED_VALUE"""),1)</f>
        <v>1</v>
      </c>
      <c r="AF250" s="2">
        <f ca="1">IFERROR(__xludf.DUMMYFUNCTION("""COMPUTED_VALUE"""),1)</f>
        <v>1</v>
      </c>
      <c r="AG250" s="2">
        <f ca="1">IFERROR(__xludf.DUMMYFUNCTION("""COMPUTED_VALUE"""),1)</f>
        <v>1</v>
      </c>
      <c r="AH250" s="2">
        <f ca="1">IFERROR(__xludf.DUMMYFUNCTION("""COMPUTED_VALUE"""),1)</f>
        <v>1</v>
      </c>
      <c r="AI250" s="2">
        <f ca="1">IFERROR(__xludf.DUMMYFUNCTION("""COMPUTED_VALUE"""),3)</f>
        <v>3</v>
      </c>
      <c r="AJ250" s="2">
        <f ca="1">IFERROR(__xludf.DUMMYFUNCTION("""COMPUTED_VALUE"""),3)</f>
        <v>3</v>
      </c>
      <c r="AK250" s="2">
        <f ca="1">IFERROR(__xludf.DUMMYFUNCTION("""COMPUTED_VALUE"""),3)</f>
        <v>3</v>
      </c>
      <c r="AL250" s="2">
        <f ca="1">IFERROR(__xludf.DUMMYFUNCTION("""COMPUTED_VALUE"""),3)</f>
        <v>3</v>
      </c>
      <c r="AM250" s="2">
        <f ca="1">IFERROR(__xludf.DUMMYFUNCTION("""COMPUTED_VALUE"""),3)</f>
        <v>3</v>
      </c>
      <c r="AN250" s="2">
        <f ca="1">IFERROR(__xludf.DUMMYFUNCTION("""COMPUTED_VALUE"""),3)</f>
        <v>3</v>
      </c>
      <c r="AO250" s="2">
        <f ca="1">IFERROR(__xludf.DUMMYFUNCTION("""COMPUTED_VALUE"""),3)</f>
        <v>3</v>
      </c>
      <c r="AP250" s="2">
        <f ca="1">IFERROR(__xludf.DUMMYFUNCTION("""COMPUTED_VALUE"""),3)</f>
        <v>3</v>
      </c>
      <c r="AQ250" s="2">
        <f ca="1">IFERROR(__xludf.DUMMYFUNCTION("""COMPUTED_VALUE"""),3)</f>
        <v>3</v>
      </c>
      <c r="AR250" s="2">
        <f ca="1">IFERROR(__xludf.DUMMYFUNCTION("""COMPUTED_VALUE"""),3)</f>
        <v>3</v>
      </c>
      <c r="AS250" s="2">
        <f ca="1">IFERROR(__xludf.DUMMYFUNCTION("""COMPUTED_VALUE"""),3)</f>
        <v>3</v>
      </c>
      <c r="AT250" s="2">
        <f ca="1">IFERROR(__xludf.DUMMYFUNCTION("""COMPUTED_VALUE"""),3)</f>
        <v>3</v>
      </c>
      <c r="AU250" s="2">
        <f ca="1">IFERROR(__xludf.DUMMYFUNCTION("""COMPUTED_VALUE"""),3)</f>
        <v>3</v>
      </c>
      <c r="AV250" s="2">
        <f ca="1">IFERROR(__xludf.DUMMYFUNCTION("""COMPUTED_VALUE"""),3)</f>
        <v>3</v>
      </c>
      <c r="AW250" s="2">
        <f ca="1">IFERROR(__xludf.DUMMYFUNCTION("""COMPUTED_VALUE"""),3)</f>
        <v>3</v>
      </c>
      <c r="AX250" s="2">
        <f ca="1">IFERROR(__xludf.DUMMYFUNCTION("""COMPUTED_VALUE"""),4)</f>
        <v>4</v>
      </c>
      <c r="AY250" s="2">
        <f ca="1">IFERROR(__xludf.DUMMYFUNCTION("""COMPUTED_VALUE"""),4)</f>
        <v>4</v>
      </c>
      <c r="AZ250" s="2">
        <f ca="1">IFERROR(__xludf.DUMMYFUNCTION("""COMPUTED_VALUE"""),4)</f>
        <v>4</v>
      </c>
    </row>
    <row r="251" spans="1:52" ht="12.5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2.5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2.5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2.5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2.5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2.5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2.5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2.5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2.5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2.5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2.5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2.5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2.5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2.5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2.5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2.5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2.5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H60"/>
  <sheetViews>
    <sheetView workbookViewId="0"/>
  </sheetViews>
  <sheetFormatPr defaultColWidth="14.453125" defaultRowHeight="15.75" customHeight="1" x14ac:dyDescent="0.25"/>
  <sheetData>
    <row r="1" spans="1:8" ht="15.75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35">
      <c r="A2" s="5">
        <v>43835</v>
      </c>
      <c r="B2" s="6">
        <v>0.5</v>
      </c>
      <c r="C2" s="6">
        <v>37</v>
      </c>
      <c r="D2" s="6">
        <v>31</v>
      </c>
      <c r="E2" s="6">
        <v>1.19</v>
      </c>
      <c r="F2" s="7"/>
      <c r="G2" s="7"/>
      <c r="H2" s="7"/>
    </row>
    <row r="3" spans="1:8" ht="15.75" customHeight="1" x14ac:dyDescent="0.35">
      <c r="A3" s="5">
        <v>43836</v>
      </c>
      <c r="B3" s="6">
        <v>0.5</v>
      </c>
      <c r="C3" s="6">
        <v>96</v>
      </c>
      <c r="D3" s="6">
        <v>89</v>
      </c>
      <c r="E3" s="6">
        <v>1.08</v>
      </c>
      <c r="F3" s="7"/>
      <c r="G3" s="7"/>
      <c r="H3" s="7"/>
    </row>
    <row r="4" spans="1:8" ht="15.75" customHeight="1" x14ac:dyDescent="0.35">
      <c r="A4" s="5">
        <v>43837</v>
      </c>
      <c r="B4" s="6">
        <v>0.5</v>
      </c>
      <c r="C4" s="6">
        <v>45</v>
      </c>
      <c r="D4" s="6">
        <v>43</v>
      </c>
      <c r="E4" s="6">
        <v>1.05</v>
      </c>
      <c r="F4" s="7"/>
      <c r="G4" s="7"/>
      <c r="H4" s="7"/>
    </row>
    <row r="5" spans="1:8" ht="15.75" customHeight="1" x14ac:dyDescent="0.35">
      <c r="A5" s="5">
        <v>43838</v>
      </c>
      <c r="B5" s="6">
        <v>0.5</v>
      </c>
      <c r="C5" s="6">
        <v>308</v>
      </c>
      <c r="D5" s="6">
        <v>245</v>
      </c>
      <c r="E5" s="6">
        <v>1.26</v>
      </c>
      <c r="F5" s="7"/>
      <c r="G5" s="7"/>
      <c r="H5" s="7"/>
    </row>
    <row r="6" spans="1:8" ht="15.75" customHeight="1" x14ac:dyDescent="0.35">
      <c r="A6" s="5">
        <v>43839</v>
      </c>
      <c r="B6" s="6">
        <v>0.5</v>
      </c>
      <c r="C6" s="6">
        <v>679</v>
      </c>
      <c r="D6" s="6">
        <v>535</v>
      </c>
      <c r="E6" s="6">
        <v>1.27</v>
      </c>
      <c r="F6" s="7"/>
      <c r="G6" s="7"/>
      <c r="H6" s="7"/>
    </row>
    <row r="7" spans="1:8" ht="15.75" customHeight="1" x14ac:dyDescent="0.35">
      <c r="A7" s="5">
        <v>43840</v>
      </c>
      <c r="B7" s="6">
        <v>0.5</v>
      </c>
      <c r="C7" s="6">
        <v>503</v>
      </c>
      <c r="D7" s="6">
        <v>425</v>
      </c>
      <c r="E7" s="6">
        <v>1.18</v>
      </c>
      <c r="F7" s="7"/>
      <c r="G7" s="7"/>
      <c r="H7" s="7"/>
    </row>
    <row r="8" spans="1:8" ht="15.75" customHeight="1" x14ac:dyDescent="0.35">
      <c r="A8" s="5">
        <v>43841</v>
      </c>
      <c r="B8" s="6">
        <v>0.5</v>
      </c>
      <c r="C8" s="6">
        <v>392</v>
      </c>
      <c r="D8" s="6">
        <v>316</v>
      </c>
      <c r="E8" s="6">
        <v>1.24</v>
      </c>
      <c r="F8" s="7"/>
      <c r="G8" s="7"/>
      <c r="H8" s="7"/>
    </row>
    <row r="9" spans="1:8" ht="15.75" customHeight="1" x14ac:dyDescent="0.35">
      <c r="A9" s="5">
        <v>43842</v>
      </c>
      <c r="B9" s="6">
        <v>0.5</v>
      </c>
      <c r="C9" s="6">
        <v>160</v>
      </c>
      <c r="D9" s="6">
        <v>116</v>
      </c>
      <c r="E9" s="6">
        <v>1.38</v>
      </c>
      <c r="F9" s="7"/>
      <c r="G9" s="7"/>
      <c r="H9" s="7"/>
    </row>
    <row r="10" spans="1:8" ht="15.75" customHeight="1" x14ac:dyDescent="0.35">
      <c r="A10" s="5">
        <v>43843</v>
      </c>
      <c r="B10" s="6">
        <v>0.5</v>
      </c>
      <c r="C10" s="6">
        <v>491</v>
      </c>
      <c r="D10" s="6">
        <v>375</v>
      </c>
      <c r="E10" s="6">
        <v>1.31</v>
      </c>
      <c r="F10" s="7"/>
      <c r="G10" s="7"/>
      <c r="H10" s="7"/>
    </row>
    <row r="11" spans="1:8" ht="15.75" customHeight="1" x14ac:dyDescent="0.35">
      <c r="A11" s="5">
        <v>43844</v>
      </c>
      <c r="B11" s="6">
        <v>0.5</v>
      </c>
      <c r="C11" s="6">
        <v>355</v>
      </c>
      <c r="D11" s="6">
        <v>240</v>
      </c>
      <c r="E11" s="6">
        <v>1.48</v>
      </c>
      <c r="F11" s="7"/>
      <c r="G11" s="7"/>
      <c r="H11" s="7"/>
    </row>
    <row r="12" spans="1:8" ht="15.75" customHeight="1" x14ac:dyDescent="0.35">
      <c r="A12" s="5">
        <v>43845</v>
      </c>
      <c r="B12" s="6">
        <v>0.5</v>
      </c>
      <c r="C12" s="6">
        <v>557</v>
      </c>
      <c r="D12" s="6">
        <v>395</v>
      </c>
      <c r="E12" s="6">
        <v>1.41</v>
      </c>
      <c r="F12" s="7"/>
      <c r="G12" s="7"/>
      <c r="H12" s="7"/>
    </row>
    <row r="13" spans="1:8" ht="15.75" customHeight="1" x14ac:dyDescent="0.35">
      <c r="A13" s="5">
        <v>43846</v>
      </c>
      <c r="B13" s="6">
        <v>0.5</v>
      </c>
      <c r="C13" s="6">
        <v>1116</v>
      </c>
      <c r="D13" s="6">
        <v>648</v>
      </c>
      <c r="E13" s="6">
        <v>1.72</v>
      </c>
      <c r="F13" s="7"/>
      <c r="G13" s="7"/>
      <c r="H13" s="7"/>
    </row>
    <row r="14" spans="1:8" ht="15.75" customHeight="1" x14ac:dyDescent="0.35">
      <c r="A14" s="5">
        <v>43847</v>
      </c>
      <c r="B14" s="6">
        <v>0.5</v>
      </c>
      <c r="C14" s="6">
        <v>1747</v>
      </c>
      <c r="D14" s="6">
        <v>1005</v>
      </c>
      <c r="E14" s="6">
        <v>1.74</v>
      </c>
      <c r="F14" s="7"/>
      <c r="G14" s="7"/>
      <c r="H14" s="7"/>
    </row>
    <row r="15" spans="1:8" ht="15.75" customHeight="1" x14ac:dyDescent="0.35">
      <c r="A15" s="5">
        <v>43848</v>
      </c>
      <c r="B15" s="6">
        <v>0.5</v>
      </c>
      <c r="C15" s="6">
        <v>1159</v>
      </c>
      <c r="D15" s="6">
        <v>779</v>
      </c>
      <c r="E15" s="6">
        <v>1.49</v>
      </c>
      <c r="F15" s="7"/>
      <c r="G15" s="7"/>
      <c r="H15" s="7"/>
    </row>
    <row r="16" spans="1:8" ht="15.75" customHeight="1" x14ac:dyDescent="0.35">
      <c r="A16" s="5">
        <v>43849</v>
      </c>
      <c r="B16" s="6">
        <v>0.5</v>
      </c>
      <c r="C16" s="6">
        <v>1350</v>
      </c>
      <c r="D16" s="6">
        <v>832</v>
      </c>
      <c r="E16" s="6">
        <v>1.62</v>
      </c>
      <c r="F16" s="7"/>
      <c r="G16" s="7"/>
      <c r="H16" s="7"/>
    </row>
    <row r="17" spans="1:8" ht="15.75" customHeight="1" x14ac:dyDescent="0.35">
      <c r="A17" s="5">
        <v>43850</v>
      </c>
      <c r="B17" s="6">
        <v>2</v>
      </c>
      <c r="C17" s="6">
        <v>3885</v>
      </c>
      <c r="D17" s="6">
        <v>1647</v>
      </c>
      <c r="E17" s="6">
        <v>2.36</v>
      </c>
      <c r="F17" s="7"/>
      <c r="G17" s="7"/>
      <c r="H17" s="7"/>
    </row>
    <row r="18" spans="1:8" ht="15.75" customHeight="1" x14ac:dyDescent="0.35">
      <c r="A18" s="5">
        <v>43851</v>
      </c>
      <c r="B18" s="6">
        <v>7</v>
      </c>
      <c r="C18" s="6">
        <v>10447</v>
      </c>
      <c r="D18" s="6">
        <v>2862</v>
      </c>
      <c r="E18" s="6">
        <v>3.65</v>
      </c>
      <c r="F18" s="7"/>
      <c r="G18" s="7"/>
      <c r="H18" s="7"/>
    </row>
    <row r="19" spans="1:8" ht="15.75" customHeight="1" x14ac:dyDescent="0.35">
      <c r="A19" s="5">
        <v>43852</v>
      </c>
      <c r="B19" s="6">
        <v>13</v>
      </c>
      <c r="C19" s="6">
        <v>14158</v>
      </c>
      <c r="D19" s="6">
        <v>3127</v>
      </c>
      <c r="E19" s="6">
        <v>4.53</v>
      </c>
      <c r="F19" s="6">
        <v>17</v>
      </c>
      <c r="G19" s="6">
        <v>555</v>
      </c>
      <c r="H19" s="6">
        <v>28</v>
      </c>
    </row>
    <row r="20" spans="1:8" ht="15.75" customHeight="1" x14ac:dyDescent="0.35">
      <c r="A20" s="5">
        <v>43853</v>
      </c>
      <c r="B20" s="6">
        <v>18</v>
      </c>
      <c r="C20" s="6">
        <v>17253</v>
      </c>
      <c r="D20" s="6">
        <v>3496</v>
      </c>
      <c r="E20" s="6">
        <v>4.9400000000000004</v>
      </c>
      <c r="F20" s="6">
        <v>18</v>
      </c>
      <c r="G20" s="6">
        <v>653</v>
      </c>
      <c r="H20" s="6">
        <v>30</v>
      </c>
    </row>
    <row r="21" spans="1:8" ht="15.75" customHeight="1" x14ac:dyDescent="0.35">
      <c r="A21" s="5">
        <v>43854</v>
      </c>
      <c r="B21" s="6">
        <v>28</v>
      </c>
      <c r="C21" s="6">
        <v>18422</v>
      </c>
      <c r="D21" s="6">
        <v>3878</v>
      </c>
      <c r="E21" s="6">
        <v>4.75</v>
      </c>
      <c r="F21" s="6">
        <v>26</v>
      </c>
      <c r="G21" s="6">
        <v>941</v>
      </c>
      <c r="H21" s="6">
        <v>36</v>
      </c>
    </row>
    <row r="22" spans="1:8" ht="15.5" x14ac:dyDescent="0.35">
      <c r="A22" s="5">
        <v>43855</v>
      </c>
      <c r="B22" s="6">
        <v>36</v>
      </c>
      <c r="C22" s="6">
        <v>10381</v>
      </c>
      <c r="D22" s="6">
        <v>2561</v>
      </c>
      <c r="E22" s="6">
        <v>4.05</v>
      </c>
      <c r="F22" s="6">
        <v>42</v>
      </c>
      <c r="G22" s="8">
        <v>1434</v>
      </c>
      <c r="H22" s="6">
        <v>39</v>
      </c>
    </row>
    <row r="23" spans="1:8" ht="15.5" x14ac:dyDescent="0.35">
      <c r="A23" s="5">
        <v>43856</v>
      </c>
      <c r="B23" s="6">
        <v>40</v>
      </c>
      <c r="C23" s="6">
        <v>12598</v>
      </c>
      <c r="D23" s="6">
        <v>2947</v>
      </c>
      <c r="E23" s="6">
        <v>4.2699999999999996</v>
      </c>
      <c r="F23" s="6">
        <v>56</v>
      </c>
      <c r="G23" s="8">
        <v>2118</v>
      </c>
      <c r="H23" s="6">
        <v>52</v>
      </c>
    </row>
    <row r="24" spans="1:8" ht="15.5" x14ac:dyDescent="0.35">
      <c r="A24" s="5">
        <v>43857</v>
      </c>
      <c r="B24" s="6">
        <v>43</v>
      </c>
      <c r="C24" s="6">
        <v>21762</v>
      </c>
      <c r="D24" s="6">
        <v>4497</v>
      </c>
      <c r="E24" s="6">
        <v>4.84</v>
      </c>
      <c r="F24" s="6">
        <v>82</v>
      </c>
      <c r="G24" s="8">
        <v>2927</v>
      </c>
      <c r="H24" s="6">
        <v>61</v>
      </c>
    </row>
    <row r="25" spans="1:8" ht="15.5" x14ac:dyDescent="0.35">
      <c r="A25" s="5">
        <v>43858</v>
      </c>
      <c r="B25" s="6">
        <v>51</v>
      </c>
      <c r="C25" s="6">
        <v>26582</v>
      </c>
      <c r="D25" s="6">
        <v>4936</v>
      </c>
      <c r="E25" s="6">
        <v>5.39</v>
      </c>
      <c r="F25" s="6">
        <v>131</v>
      </c>
      <c r="G25" s="8">
        <v>5578</v>
      </c>
      <c r="H25" s="6">
        <v>107</v>
      </c>
    </row>
    <row r="26" spans="1:8" ht="15.5" x14ac:dyDescent="0.35">
      <c r="A26" s="5">
        <v>43859</v>
      </c>
      <c r="B26" s="6">
        <v>49</v>
      </c>
      <c r="C26" s="6">
        <v>28748</v>
      </c>
      <c r="D26" s="6">
        <v>5229</v>
      </c>
      <c r="E26" s="6">
        <v>5.5</v>
      </c>
      <c r="F26" s="6">
        <v>133</v>
      </c>
      <c r="G26" s="8">
        <v>6166</v>
      </c>
      <c r="H26" s="6">
        <v>126</v>
      </c>
    </row>
    <row r="27" spans="1:8" ht="15.5" x14ac:dyDescent="0.35">
      <c r="A27" s="5">
        <v>43860</v>
      </c>
      <c r="B27" s="6">
        <v>55</v>
      </c>
      <c r="C27" s="6">
        <v>34210</v>
      </c>
      <c r="D27" s="6">
        <v>5605</v>
      </c>
      <c r="E27" s="6">
        <v>6.1</v>
      </c>
      <c r="F27" s="6">
        <v>171</v>
      </c>
      <c r="G27" s="8">
        <v>8234</v>
      </c>
      <c r="H27" s="6">
        <v>143</v>
      </c>
    </row>
    <row r="28" spans="1:8" ht="15.5" x14ac:dyDescent="0.35">
      <c r="A28" s="5">
        <v>43861</v>
      </c>
      <c r="B28" s="6">
        <v>58</v>
      </c>
      <c r="C28" s="6">
        <v>31925</v>
      </c>
      <c r="D28" s="6">
        <v>5468</v>
      </c>
      <c r="E28" s="6">
        <v>5.84</v>
      </c>
      <c r="F28" s="6">
        <v>213</v>
      </c>
      <c r="G28" s="8">
        <v>9927</v>
      </c>
      <c r="H28" s="6">
        <v>222</v>
      </c>
    </row>
    <row r="29" spans="1:8" ht="15.5" x14ac:dyDescent="0.35">
      <c r="A29" s="5">
        <v>43862</v>
      </c>
      <c r="B29" s="6">
        <v>42</v>
      </c>
      <c r="C29" s="6">
        <v>15833</v>
      </c>
      <c r="D29" s="6">
        <v>3266</v>
      </c>
      <c r="E29" s="6">
        <v>4.8499999999999996</v>
      </c>
      <c r="F29" s="6">
        <v>259</v>
      </c>
      <c r="G29" s="8">
        <v>12038</v>
      </c>
      <c r="H29" s="6">
        <v>284</v>
      </c>
    </row>
    <row r="30" spans="1:8" ht="15.5" x14ac:dyDescent="0.35">
      <c r="A30" s="5">
        <v>43863</v>
      </c>
      <c r="B30" s="6">
        <v>35</v>
      </c>
      <c r="C30" s="6">
        <v>17267</v>
      </c>
      <c r="D30" s="6">
        <v>3534</v>
      </c>
      <c r="E30" s="6">
        <v>4.8899999999999997</v>
      </c>
      <c r="F30" s="6">
        <v>362</v>
      </c>
      <c r="G30" s="8">
        <v>16787</v>
      </c>
      <c r="H30" s="6">
        <v>472</v>
      </c>
    </row>
    <row r="31" spans="1:8" ht="15.5" x14ac:dyDescent="0.35">
      <c r="A31" s="5">
        <v>43864</v>
      </c>
      <c r="B31" s="6">
        <v>31</v>
      </c>
      <c r="C31" s="6">
        <v>28135</v>
      </c>
      <c r="D31" s="6">
        <v>5220</v>
      </c>
      <c r="E31" s="6">
        <v>5.39</v>
      </c>
      <c r="F31" s="6">
        <v>426</v>
      </c>
      <c r="G31" s="8">
        <v>19881</v>
      </c>
      <c r="H31" s="6">
        <v>623</v>
      </c>
    </row>
    <row r="32" spans="1:8" ht="15.5" x14ac:dyDescent="0.35">
      <c r="A32" s="5">
        <v>43865</v>
      </c>
      <c r="B32" s="6">
        <v>28</v>
      </c>
      <c r="C32" s="6">
        <v>29730</v>
      </c>
      <c r="D32" s="6">
        <v>5267</v>
      </c>
      <c r="E32" s="6">
        <v>5.64</v>
      </c>
      <c r="F32" s="6">
        <v>492</v>
      </c>
      <c r="G32" s="8">
        <v>23892</v>
      </c>
      <c r="H32" s="6">
        <v>852</v>
      </c>
    </row>
    <row r="33" spans="1:8" ht="15.5" x14ac:dyDescent="0.35">
      <c r="A33" s="5">
        <v>43866</v>
      </c>
      <c r="B33" s="6">
        <v>26</v>
      </c>
      <c r="C33" s="6">
        <v>28534</v>
      </c>
      <c r="D33" s="6">
        <v>5227</v>
      </c>
      <c r="E33" s="6">
        <v>5.46</v>
      </c>
      <c r="F33" s="6">
        <v>564</v>
      </c>
      <c r="G33" s="8">
        <v>27636</v>
      </c>
      <c r="H33" s="8">
        <v>1124</v>
      </c>
    </row>
    <row r="34" spans="1:8" ht="15.5" x14ac:dyDescent="0.35">
      <c r="A34" s="5">
        <v>43867</v>
      </c>
      <c r="B34" s="6">
        <v>26</v>
      </c>
      <c r="C34" s="6">
        <v>27908</v>
      </c>
      <c r="D34" s="6">
        <v>5268</v>
      </c>
      <c r="E34" s="6">
        <v>5.3</v>
      </c>
      <c r="F34" s="6">
        <v>634</v>
      </c>
      <c r="G34" s="8">
        <v>30818</v>
      </c>
      <c r="H34" s="8">
        <v>1487</v>
      </c>
    </row>
    <row r="35" spans="1:8" ht="15.5" x14ac:dyDescent="0.35">
      <c r="A35" s="5">
        <v>43868</v>
      </c>
      <c r="B35" s="6">
        <v>28</v>
      </c>
      <c r="C35" s="6">
        <v>27002</v>
      </c>
      <c r="D35" s="6">
        <v>5064</v>
      </c>
      <c r="E35" s="6">
        <v>5.33</v>
      </c>
      <c r="F35" s="6">
        <v>719</v>
      </c>
      <c r="G35" s="8">
        <v>34392</v>
      </c>
      <c r="H35" s="8">
        <v>2011</v>
      </c>
    </row>
    <row r="36" spans="1:8" ht="15.5" x14ac:dyDescent="0.35">
      <c r="A36" s="5">
        <v>43869</v>
      </c>
      <c r="B36" s="6">
        <v>26</v>
      </c>
      <c r="C36" s="6">
        <v>13600</v>
      </c>
      <c r="D36" s="6">
        <v>3150</v>
      </c>
      <c r="E36" s="6">
        <v>4.32</v>
      </c>
      <c r="F36" s="6">
        <v>806</v>
      </c>
      <c r="G36" s="8">
        <v>37121</v>
      </c>
      <c r="H36" s="8">
        <v>2616</v>
      </c>
    </row>
    <row r="37" spans="1:8" ht="15.5" x14ac:dyDescent="0.35">
      <c r="A37" s="5">
        <v>43870</v>
      </c>
      <c r="B37" s="6">
        <v>23</v>
      </c>
      <c r="C37" s="6">
        <v>13653</v>
      </c>
      <c r="D37" s="6">
        <v>3030</v>
      </c>
      <c r="E37" s="6">
        <v>4.51</v>
      </c>
      <c r="F37" s="6">
        <v>906</v>
      </c>
      <c r="G37" s="8">
        <v>40151</v>
      </c>
      <c r="H37" s="8">
        <v>3244</v>
      </c>
    </row>
    <row r="38" spans="1:8" ht="15.5" x14ac:dyDescent="0.35">
      <c r="A38" s="5">
        <v>43871</v>
      </c>
      <c r="B38" s="6">
        <v>24</v>
      </c>
      <c r="C38" s="6">
        <v>27251</v>
      </c>
      <c r="D38" s="6">
        <v>5041</v>
      </c>
      <c r="E38" s="6">
        <v>5.41</v>
      </c>
      <c r="F38" s="8">
        <v>1013</v>
      </c>
      <c r="G38" s="8">
        <v>42763</v>
      </c>
      <c r="H38" s="8">
        <v>3946</v>
      </c>
    </row>
    <row r="39" spans="1:8" ht="15.5" x14ac:dyDescent="0.35">
      <c r="A39" s="5">
        <v>43872</v>
      </c>
      <c r="B39" s="6">
        <v>23</v>
      </c>
      <c r="C39" s="6">
        <v>29072</v>
      </c>
      <c r="D39" s="6">
        <v>5397</v>
      </c>
      <c r="E39" s="6">
        <v>5.39</v>
      </c>
      <c r="F39" s="8">
        <v>1113</v>
      </c>
      <c r="G39" s="8">
        <v>44803</v>
      </c>
      <c r="H39" s="8">
        <v>4683</v>
      </c>
    </row>
    <row r="40" spans="1:8" ht="15.5" x14ac:dyDescent="0.35">
      <c r="A40" s="5">
        <v>43873</v>
      </c>
      <c r="B40" s="6">
        <v>22</v>
      </c>
      <c r="C40" s="6">
        <v>29059</v>
      </c>
      <c r="D40" s="6">
        <v>5352</v>
      </c>
      <c r="E40" s="6">
        <v>5.43</v>
      </c>
      <c r="F40" s="8">
        <v>1118</v>
      </c>
      <c r="G40" s="8">
        <v>45222</v>
      </c>
      <c r="H40" s="8">
        <v>5150</v>
      </c>
    </row>
    <row r="41" spans="1:8" ht="15.5" x14ac:dyDescent="0.35">
      <c r="A41" s="5">
        <v>43874</v>
      </c>
      <c r="B41" s="6">
        <v>24</v>
      </c>
      <c r="C41" s="6">
        <v>31899</v>
      </c>
      <c r="D41" s="6">
        <v>5629</v>
      </c>
      <c r="E41" s="6">
        <v>5.67</v>
      </c>
      <c r="F41" s="8">
        <v>1371</v>
      </c>
      <c r="G41" s="8">
        <v>60370</v>
      </c>
      <c r="H41" s="8">
        <v>6295</v>
      </c>
    </row>
    <row r="42" spans="1:8" ht="15.5" x14ac:dyDescent="0.35">
      <c r="A42" s="5">
        <v>43875</v>
      </c>
      <c r="B42" s="6">
        <v>20</v>
      </c>
      <c r="C42" s="6">
        <v>27034</v>
      </c>
      <c r="D42" s="6">
        <v>5080</v>
      </c>
      <c r="E42" s="6">
        <v>5.32</v>
      </c>
      <c r="F42" s="8">
        <v>1523</v>
      </c>
      <c r="G42" s="8">
        <v>66887</v>
      </c>
      <c r="H42" s="8">
        <v>8058</v>
      </c>
    </row>
    <row r="43" spans="1:8" ht="15.5" x14ac:dyDescent="0.35">
      <c r="A43" s="5">
        <v>43876</v>
      </c>
      <c r="B43" s="6">
        <v>19</v>
      </c>
      <c r="C43" s="6">
        <v>14241</v>
      </c>
      <c r="D43" s="6">
        <v>3086</v>
      </c>
      <c r="E43" s="6">
        <v>4.6100000000000003</v>
      </c>
      <c r="F43" s="8">
        <v>1666</v>
      </c>
      <c r="G43" s="8">
        <v>69032</v>
      </c>
      <c r="H43" s="8">
        <v>9395</v>
      </c>
    </row>
    <row r="44" spans="1:8" ht="15.5" x14ac:dyDescent="0.35">
      <c r="A44" s="5">
        <v>43877</v>
      </c>
      <c r="B44" s="6">
        <v>17</v>
      </c>
      <c r="C44" s="6">
        <v>14699</v>
      </c>
      <c r="D44" s="6">
        <v>3244</v>
      </c>
      <c r="E44" s="6">
        <v>4.53</v>
      </c>
      <c r="F44" s="8">
        <v>1770</v>
      </c>
      <c r="G44" s="8">
        <v>71226</v>
      </c>
      <c r="H44" s="8">
        <v>10865</v>
      </c>
    </row>
    <row r="45" spans="1:8" ht="15.5" x14ac:dyDescent="0.35">
      <c r="A45" s="5">
        <v>43878</v>
      </c>
      <c r="B45" s="6">
        <v>17</v>
      </c>
      <c r="C45" s="6">
        <v>24688</v>
      </c>
      <c r="D45" s="6">
        <v>5027</v>
      </c>
      <c r="E45" s="6">
        <v>4.91</v>
      </c>
      <c r="F45" s="8">
        <v>1868</v>
      </c>
      <c r="G45" s="8">
        <v>73260</v>
      </c>
      <c r="H45" s="8">
        <v>12583</v>
      </c>
    </row>
    <row r="46" spans="1:8" ht="15.5" x14ac:dyDescent="0.35">
      <c r="A46" s="5">
        <v>43879</v>
      </c>
      <c r="B46" s="6">
        <v>16</v>
      </c>
      <c r="C46" s="6">
        <v>28893</v>
      </c>
      <c r="D46" s="6">
        <v>5262</v>
      </c>
      <c r="E46" s="6">
        <v>5.49</v>
      </c>
      <c r="F46" s="8">
        <v>2007</v>
      </c>
      <c r="G46" s="8">
        <v>75138</v>
      </c>
      <c r="H46" s="8">
        <v>14352</v>
      </c>
    </row>
    <row r="47" spans="1:8" ht="15.5" x14ac:dyDescent="0.35">
      <c r="A47" s="5">
        <v>43880</v>
      </c>
      <c r="B47" s="6">
        <v>15</v>
      </c>
      <c r="C47" s="6">
        <v>24879</v>
      </c>
      <c r="D47" s="6">
        <v>5139</v>
      </c>
      <c r="E47" s="6">
        <v>4.84</v>
      </c>
      <c r="F47" s="8">
        <v>2122</v>
      </c>
      <c r="G47" s="8">
        <v>75641</v>
      </c>
      <c r="H47" s="8">
        <v>16121</v>
      </c>
    </row>
    <row r="48" spans="1:8" ht="15.5" x14ac:dyDescent="0.35">
      <c r="A48" s="5">
        <v>43881</v>
      </c>
      <c r="B48" s="6">
        <v>16</v>
      </c>
      <c r="C48" s="6">
        <v>23508</v>
      </c>
      <c r="D48" s="6">
        <v>4635</v>
      </c>
      <c r="E48" s="6">
        <v>5.07</v>
      </c>
      <c r="F48" s="8">
        <v>2247</v>
      </c>
      <c r="G48" s="8">
        <v>76199</v>
      </c>
      <c r="H48" s="8">
        <v>18177</v>
      </c>
    </row>
    <row r="49" spans="1:8" ht="15.5" x14ac:dyDescent="0.35">
      <c r="A49" s="5">
        <v>43882</v>
      </c>
      <c r="B49" s="6">
        <v>25</v>
      </c>
      <c r="C49" s="6">
        <v>25549</v>
      </c>
      <c r="D49" s="6">
        <v>4724</v>
      </c>
      <c r="E49" s="6">
        <v>5.41</v>
      </c>
      <c r="F49" s="8">
        <v>2251</v>
      </c>
      <c r="G49" s="8">
        <v>76843</v>
      </c>
      <c r="H49" s="8">
        <v>18890</v>
      </c>
    </row>
    <row r="50" spans="1:8" ht="15.5" x14ac:dyDescent="0.35">
      <c r="A50" s="5">
        <v>43883</v>
      </c>
      <c r="B50" s="6">
        <v>40</v>
      </c>
      <c r="C50" s="6">
        <v>15196</v>
      </c>
      <c r="D50" s="6">
        <v>3155</v>
      </c>
      <c r="E50" s="6">
        <v>4.82</v>
      </c>
      <c r="F50" s="8">
        <v>2458</v>
      </c>
      <c r="G50" s="8">
        <v>78599</v>
      </c>
      <c r="H50" s="8">
        <v>22886</v>
      </c>
    </row>
    <row r="51" spans="1:8" ht="15.5" x14ac:dyDescent="0.35">
      <c r="A51" s="5">
        <v>43884</v>
      </c>
      <c r="B51" s="6">
        <v>57</v>
      </c>
      <c r="C51" s="6">
        <v>18472</v>
      </c>
      <c r="D51" s="6">
        <v>3506</v>
      </c>
      <c r="E51" s="6">
        <v>5.27</v>
      </c>
      <c r="F51" s="8">
        <v>2469</v>
      </c>
      <c r="G51" s="8">
        <v>78985</v>
      </c>
      <c r="H51" s="8">
        <v>23394</v>
      </c>
    </row>
    <row r="52" spans="1:8" ht="15.5" x14ac:dyDescent="0.35">
      <c r="A52" s="5">
        <v>43885</v>
      </c>
      <c r="B52" s="6">
        <v>65</v>
      </c>
      <c r="C52" s="6">
        <v>38643</v>
      </c>
      <c r="D52" s="6">
        <v>6085</v>
      </c>
      <c r="E52" s="6">
        <v>6.35</v>
      </c>
      <c r="F52" s="8">
        <v>2629</v>
      </c>
      <c r="G52" s="8">
        <v>79570</v>
      </c>
      <c r="H52" s="8">
        <v>25227</v>
      </c>
    </row>
    <row r="53" spans="1:8" ht="15.5" x14ac:dyDescent="0.35">
      <c r="A53" s="5">
        <v>43886</v>
      </c>
      <c r="B53" s="6">
        <v>82</v>
      </c>
      <c r="C53" s="6">
        <v>46046</v>
      </c>
      <c r="D53" s="6">
        <v>6601</v>
      </c>
      <c r="E53" s="6">
        <v>6.98</v>
      </c>
      <c r="F53" s="8">
        <v>2708</v>
      </c>
      <c r="G53" s="8">
        <v>80415</v>
      </c>
      <c r="H53" s="8">
        <v>27905</v>
      </c>
    </row>
    <row r="54" spans="1:8" ht="15.5" x14ac:dyDescent="0.35">
      <c r="A54" s="5">
        <v>43887</v>
      </c>
      <c r="B54" s="6">
        <v>94</v>
      </c>
      <c r="C54" s="6">
        <v>54784</v>
      </c>
      <c r="D54" s="6">
        <v>7287</v>
      </c>
      <c r="E54" s="6">
        <v>7.52</v>
      </c>
      <c r="F54" s="8">
        <v>2770</v>
      </c>
      <c r="G54" s="8">
        <v>81397</v>
      </c>
      <c r="H54" s="8">
        <v>30384</v>
      </c>
    </row>
    <row r="55" spans="1:8" ht="15.5" x14ac:dyDescent="0.35">
      <c r="A55" s="5">
        <v>43888</v>
      </c>
      <c r="B55" s="6">
        <v>94</v>
      </c>
      <c r="C55" s="6">
        <v>63088</v>
      </c>
      <c r="D55" s="6">
        <v>8086</v>
      </c>
      <c r="E55" s="6">
        <v>7.8</v>
      </c>
      <c r="F55" s="8">
        <v>2814</v>
      </c>
      <c r="G55" s="8">
        <v>82756</v>
      </c>
      <c r="H55" s="8">
        <v>33277</v>
      </c>
    </row>
    <row r="56" spans="1:8" ht="15.5" x14ac:dyDescent="0.35">
      <c r="A56" s="5">
        <v>43889</v>
      </c>
      <c r="B56" s="6">
        <v>96</v>
      </c>
      <c r="C56" s="6">
        <v>74155</v>
      </c>
      <c r="D56" s="6">
        <v>8529</v>
      </c>
      <c r="E56" s="6">
        <v>8.69</v>
      </c>
      <c r="F56" s="8">
        <v>2872</v>
      </c>
      <c r="G56" s="8">
        <v>84122</v>
      </c>
      <c r="H56" s="8">
        <v>36711</v>
      </c>
    </row>
    <row r="57" spans="1:8" ht="15.5" x14ac:dyDescent="0.35">
      <c r="A57" s="5">
        <v>43890</v>
      </c>
      <c r="B57" s="6">
        <v>86</v>
      </c>
      <c r="C57" s="6">
        <v>39370</v>
      </c>
      <c r="D57" s="6">
        <v>5348</v>
      </c>
      <c r="E57" s="6">
        <v>7.36</v>
      </c>
      <c r="F57" s="8">
        <v>2941</v>
      </c>
      <c r="G57" s="8">
        <v>86013</v>
      </c>
      <c r="H57" s="8">
        <v>39782</v>
      </c>
    </row>
    <row r="58" spans="1:8" ht="15.5" x14ac:dyDescent="0.35">
      <c r="A58" s="5">
        <v>43891</v>
      </c>
      <c r="B58" s="6">
        <v>82</v>
      </c>
      <c r="C58" s="6">
        <v>38857</v>
      </c>
      <c r="D58" s="6">
        <v>5408</v>
      </c>
      <c r="E58" s="6">
        <v>7.19</v>
      </c>
      <c r="F58" s="8">
        <v>2996</v>
      </c>
      <c r="G58" s="8">
        <v>88371</v>
      </c>
      <c r="H58" s="8">
        <v>42716</v>
      </c>
    </row>
    <row r="59" spans="1:8" ht="15.5" x14ac:dyDescent="0.35">
      <c r="A59" s="5">
        <v>43892</v>
      </c>
      <c r="B59" s="6">
        <v>100</v>
      </c>
      <c r="C59" s="6">
        <v>80241</v>
      </c>
      <c r="D59" s="6">
        <v>9663</v>
      </c>
      <c r="E59" s="6">
        <v>8.3000000000000007</v>
      </c>
      <c r="F59" s="8">
        <v>3085</v>
      </c>
      <c r="G59" s="8">
        <v>90309</v>
      </c>
      <c r="H59" s="8">
        <v>45602</v>
      </c>
    </row>
    <row r="60" spans="1:8" ht="15.5" x14ac:dyDescent="0.35">
      <c r="A60" s="5">
        <v>43893</v>
      </c>
      <c r="B60" s="7"/>
      <c r="C60" s="6">
        <v>85294</v>
      </c>
      <c r="D60" s="6">
        <v>9907</v>
      </c>
      <c r="E60" s="6">
        <v>8.61</v>
      </c>
      <c r="F60" s="8">
        <v>3160</v>
      </c>
      <c r="G60" s="8">
        <v>92844</v>
      </c>
      <c r="H60" s="8">
        <v>48229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53125" defaultRowHeight="15.75" customHeight="1" x14ac:dyDescent="0.25"/>
  <cols>
    <col min="6" max="6" width="55.81640625" customWidth="1"/>
  </cols>
  <sheetData>
    <row r="1" spans="1:9" ht="15.75" customHeight="1" x14ac:dyDescent="0.3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16</v>
      </c>
    </row>
    <row r="2" spans="1:9" ht="15.75" customHeight="1" x14ac:dyDescent="0.35">
      <c r="A2" s="11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2">
        <v>100</v>
      </c>
      <c r="H2" s="13"/>
      <c r="I2" s="10" t="s">
        <v>23</v>
      </c>
    </row>
    <row r="3" spans="1:9" ht="15.75" customHeight="1" x14ac:dyDescent="0.35">
      <c r="A3" s="11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24</v>
      </c>
      <c r="G3" s="12">
        <v>74</v>
      </c>
      <c r="H3" s="13"/>
      <c r="I3" s="10" t="s">
        <v>23</v>
      </c>
    </row>
    <row r="4" spans="1:9" ht="15.75" customHeight="1" x14ac:dyDescent="0.35">
      <c r="A4" s="11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25</v>
      </c>
      <c r="G4" s="12">
        <v>43</v>
      </c>
      <c r="H4" s="13"/>
      <c r="I4" s="10" t="s">
        <v>23</v>
      </c>
    </row>
    <row r="5" spans="1:9" ht="15.75" customHeight="1" x14ac:dyDescent="0.35">
      <c r="A5" s="11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26</v>
      </c>
      <c r="G5" s="12">
        <v>15</v>
      </c>
      <c r="H5" s="13"/>
      <c r="I5" s="10" t="s">
        <v>23</v>
      </c>
    </row>
    <row r="6" spans="1:9" ht="15.75" customHeight="1" x14ac:dyDescent="0.35">
      <c r="A6" s="11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27</v>
      </c>
      <c r="G6" s="12">
        <v>13</v>
      </c>
      <c r="H6" s="13"/>
      <c r="I6" s="10" t="s">
        <v>23</v>
      </c>
    </row>
    <row r="7" spans="1:9" ht="15.75" customHeight="1" x14ac:dyDescent="0.35">
      <c r="A7" s="11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28</v>
      </c>
      <c r="G7" s="12">
        <v>11</v>
      </c>
      <c r="H7" s="13"/>
      <c r="I7" s="10" t="s">
        <v>23</v>
      </c>
    </row>
    <row r="8" spans="1:9" ht="15.75" customHeight="1" x14ac:dyDescent="0.35">
      <c r="A8" s="11" t="s">
        <v>17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29</v>
      </c>
      <c r="G8" s="12">
        <v>11</v>
      </c>
      <c r="H8" s="13"/>
      <c r="I8" s="10" t="s">
        <v>23</v>
      </c>
    </row>
    <row r="9" spans="1:9" ht="15.75" customHeight="1" x14ac:dyDescent="0.35">
      <c r="A9" s="11" t="s">
        <v>17</v>
      </c>
      <c r="B9" s="9" t="s">
        <v>18</v>
      </c>
      <c r="C9" s="9" t="s">
        <v>19</v>
      </c>
      <c r="D9" s="9" t="s">
        <v>20</v>
      </c>
      <c r="E9" s="9" t="s">
        <v>21</v>
      </c>
      <c r="F9" s="9" t="s">
        <v>30</v>
      </c>
      <c r="G9" s="12">
        <v>11</v>
      </c>
      <c r="H9" s="13"/>
      <c r="I9" s="10" t="s">
        <v>23</v>
      </c>
    </row>
    <row r="10" spans="1:9" ht="15.75" customHeight="1" x14ac:dyDescent="0.35">
      <c r="A10" s="11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31</v>
      </c>
      <c r="G10" s="12">
        <v>11</v>
      </c>
      <c r="H10" s="13"/>
      <c r="I10" s="10" t="s">
        <v>23</v>
      </c>
    </row>
    <row r="11" spans="1:9" ht="15.75" customHeight="1" x14ac:dyDescent="0.35">
      <c r="A11" s="11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32</v>
      </c>
      <c r="G11" s="12">
        <v>10</v>
      </c>
      <c r="H11" s="13"/>
      <c r="I11" s="10" t="s">
        <v>23</v>
      </c>
    </row>
    <row r="12" spans="1:9" ht="15.75" customHeight="1" x14ac:dyDescent="0.35">
      <c r="A12" s="11" t="s">
        <v>17</v>
      </c>
      <c r="B12" s="9" t="s">
        <v>18</v>
      </c>
      <c r="C12" s="9" t="s">
        <v>19</v>
      </c>
      <c r="D12" s="9" t="s">
        <v>20</v>
      </c>
      <c r="E12" s="9" t="s">
        <v>21</v>
      </c>
      <c r="F12" s="9" t="s">
        <v>33</v>
      </c>
      <c r="G12" s="12">
        <v>10</v>
      </c>
      <c r="H12" s="13"/>
      <c r="I12" s="10" t="s">
        <v>23</v>
      </c>
    </row>
    <row r="13" spans="1:9" ht="15.75" customHeight="1" x14ac:dyDescent="0.35">
      <c r="A13" s="11" t="s">
        <v>17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34</v>
      </c>
      <c r="G13" s="12">
        <v>8</v>
      </c>
      <c r="H13" s="13"/>
      <c r="I13" s="10" t="s">
        <v>23</v>
      </c>
    </row>
    <row r="14" spans="1:9" ht="15.75" customHeight="1" x14ac:dyDescent="0.35">
      <c r="A14" s="11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9" t="s">
        <v>35</v>
      </c>
      <c r="G14" s="12">
        <v>8</v>
      </c>
      <c r="H14" s="13"/>
      <c r="I14" s="10" t="s">
        <v>23</v>
      </c>
    </row>
    <row r="15" spans="1:9" ht="15.75" customHeight="1" x14ac:dyDescent="0.35">
      <c r="A15" s="11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36</v>
      </c>
      <c r="G15" s="12">
        <v>7</v>
      </c>
      <c r="H15" s="13"/>
      <c r="I15" s="10" t="s">
        <v>23</v>
      </c>
    </row>
    <row r="16" spans="1:9" ht="15.75" customHeight="1" x14ac:dyDescent="0.35">
      <c r="A16" s="11" t="s">
        <v>17</v>
      </c>
      <c r="B16" s="9" t="s">
        <v>18</v>
      </c>
      <c r="C16" s="9" t="s">
        <v>19</v>
      </c>
      <c r="D16" s="9" t="s">
        <v>20</v>
      </c>
      <c r="E16" s="9" t="s">
        <v>21</v>
      </c>
      <c r="F16" s="9" t="s">
        <v>27</v>
      </c>
      <c r="G16" s="13"/>
      <c r="H16" s="9" t="s">
        <v>37</v>
      </c>
      <c r="I16" s="10" t="s">
        <v>23</v>
      </c>
    </row>
    <row r="17" spans="1:9" ht="15.75" customHeight="1" x14ac:dyDescent="0.35">
      <c r="A17" s="11" t="s">
        <v>17</v>
      </c>
      <c r="B17" s="9" t="s">
        <v>18</v>
      </c>
      <c r="C17" s="9" t="s">
        <v>19</v>
      </c>
      <c r="D17" s="9" t="s">
        <v>20</v>
      </c>
      <c r="E17" s="9" t="s">
        <v>21</v>
      </c>
      <c r="F17" s="9" t="s">
        <v>29</v>
      </c>
      <c r="G17" s="13"/>
      <c r="H17" s="9" t="s">
        <v>37</v>
      </c>
      <c r="I17" s="10" t="s">
        <v>23</v>
      </c>
    </row>
    <row r="18" spans="1:9" ht="15.75" customHeight="1" x14ac:dyDescent="0.35">
      <c r="A18" s="11" t="s">
        <v>17</v>
      </c>
      <c r="B18" s="9" t="s">
        <v>18</v>
      </c>
      <c r="C18" s="9" t="s">
        <v>19</v>
      </c>
      <c r="D18" s="9" t="s">
        <v>20</v>
      </c>
      <c r="E18" s="9" t="s">
        <v>21</v>
      </c>
      <c r="F18" s="9" t="s">
        <v>30</v>
      </c>
      <c r="G18" s="13"/>
      <c r="H18" s="9" t="s">
        <v>37</v>
      </c>
      <c r="I18" s="10" t="s">
        <v>23</v>
      </c>
    </row>
    <row r="19" spans="1:9" ht="15.75" customHeight="1" x14ac:dyDescent="0.35">
      <c r="A19" s="11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32</v>
      </c>
      <c r="G19" s="13"/>
      <c r="H19" s="9" t="s">
        <v>37</v>
      </c>
      <c r="I19" s="10" t="s">
        <v>23</v>
      </c>
    </row>
    <row r="20" spans="1:9" ht="15.75" customHeight="1" x14ac:dyDescent="0.35">
      <c r="A20" s="11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33</v>
      </c>
      <c r="G20" s="13"/>
      <c r="H20" s="9" t="s">
        <v>37</v>
      </c>
      <c r="I20" s="10" t="s">
        <v>23</v>
      </c>
    </row>
    <row r="21" spans="1:9" ht="15.75" customHeight="1" x14ac:dyDescent="0.35">
      <c r="A21" s="11" t="s">
        <v>17</v>
      </c>
      <c r="B21" s="9" t="s">
        <v>18</v>
      </c>
      <c r="C21" s="9" t="s">
        <v>19</v>
      </c>
      <c r="D21" s="9" t="s">
        <v>20</v>
      </c>
      <c r="E21" s="9" t="s">
        <v>21</v>
      </c>
      <c r="F21" s="9" t="s">
        <v>34</v>
      </c>
      <c r="G21" s="13"/>
      <c r="H21" s="9" t="s">
        <v>37</v>
      </c>
      <c r="I21" s="10" t="s">
        <v>23</v>
      </c>
    </row>
    <row r="22" spans="1:9" ht="15.5" x14ac:dyDescent="0.35">
      <c r="A22" s="11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35</v>
      </c>
      <c r="G22" s="13"/>
      <c r="H22" s="9" t="s">
        <v>37</v>
      </c>
      <c r="I22" s="10" t="s">
        <v>23</v>
      </c>
    </row>
    <row r="23" spans="1:9" ht="15.5" x14ac:dyDescent="0.35">
      <c r="A23" s="11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36</v>
      </c>
      <c r="G23" s="13"/>
      <c r="H23" s="9" t="s">
        <v>37</v>
      </c>
      <c r="I23" s="10" t="s">
        <v>23</v>
      </c>
    </row>
    <row r="24" spans="1:9" ht="15.5" x14ac:dyDescent="0.35">
      <c r="A24" s="11" t="s">
        <v>17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38</v>
      </c>
      <c r="G24" s="13"/>
      <c r="H24" s="9" t="s">
        <v>37</v>
      </c>
      <c r="I24" s="10" t="s">
        <v>23</v>
      </c>
    </row>
    <row r="25" spans="1:9" ht="15.5" x14ac:dyDescent="0.35">
      <c r="A25" s="11" t="s">
        <v>17</v>
      </c>
      <c r="B25" s="9" t="s">
        <v>18</v>
      </c>
      <c r="C25" s="9" t="s">
        <v>19</v>
      </c>
      <c r="D25" s="9" t="s">
        <v>20</v>
      </c>
      <c r="E25" s="9" t="s">
        <v>21</v>
      </c>
      <c r="F25" s="9" t="s">
        <v>39</v>
      </c>
      <c r="G25" s="13"/>
      <c r="H25" s="9" t="s">
        <v>37</v>
      </c>
      <c r="I25" s="10" t="s">
        <v>23</v>
      </c>
    </row>
    <row r="26" spans="1:9" ht="15.5" x14ac:dyDescent="0.35">
      <c r="A26" s="11" t="s">
        <v>17</v>
      </c>
      <c r="B26" s="9" t="s">
        <v>18</v>
      </c>
      <c r="C26" s="9" t="s">
        <v>19</v>
      </c>
      <c r="D26" s="9" t="s">
        <v>20</v>
      </c>
      <c r="E26" s="9" t="s">
        <v>21</v>
      </c>
      <c r="F26" s="9" t="s">
        <v>40</v>
      </c>
      <c r="G26" s="13"/>
      <c r="H26" s="9" t="s">
        <v>37</v>
      </c>
      <c r="I26" s="10" t="s">
        <v>23</v>
      </c>
    </row>
    <row r="27" spans="1:9" ht="15.5" x14ac:dyDescent="0.35">
      <c r="A27" s="11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41</v>
      </c>
      <c r="G27" s="13"/>
      <c r="H27" s="9" t="s">
        <v>37</v>
      </c>
      <c r="I27" s="10" t="s">
        <v>23</v>
      </c>
    </row>
    <row r="28" spans="1:9" ht="15.5" x14ac:dyDescent="0.35">
      <c r="A28" s="11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42</v>
      </c>
      <c r="G28" s="13"/>
      <c r="H28" s="9" t="s">
        <v>37</v>
      </c>
      <c r="I28" s="10" t="s">
        <v>23</v>
      </c>
    </row>
    <row r="29" spans="1:9" ht="15.5" x14ac:dyDescent="0.35">
      <c r="A29" s="11" t="s">
        <v>17</v>
      </c>
      <c r="B29" s="9" t="s">
        <v>18</v>
      </c>
      <c r="C29" s="9" t="s">
        <v>19</v>
      </c>
      <c r="D29" s="9" t="s">
        <v>20</v>
      </c>
      <c r="E29" s="9" t="s">
        <v>21</v>
      </c>
      <c r="F29" s="9" t="s">
        <v>43</v>
      </c>
      <c r="G29" s="13"/>
      <c r="H29" s="9" t="s">
        <v>37</v>
      </c>
      <c r="I29" s="10" t="s">
        <v>23</v>
      </c>
    </row>
    <row r="30" spans="1:9" ht="15.5" x14ac:dyDescent="0.35">
      <c r="A30" s="11" t="s">
        <v>17</v>
      </c>
      <c r="B30" s="9" t="s">
        <v>18</v>
      </c>
      <c r="C30" s="9" t="s">
        <v>19</v>
      </c>
      <c r="D30" s="9" t="s">
        <v>20</v>
      </c>
      <c r="E30" s="9" t="s">
        <v>44</v>
      </c>
      <c r="F30" s="9" t="s">
        <v>45</v>
      </c>
      <c r="G30" s="12">
        <v>85</v>
      </c>
      <c r="H30" s="13"/>
      <c r="I30" s="10" t="s">
        <v>46</v>
      </c>
    </row>
    <row r="31" spans="1:9" ht="15.5" x14ac:dyDescent="0.35">
      <c r="A31" s="11" t="s">
        <v>17</v>
      </c>
      <c r="B31" s="9" t="s">
        <v>18</v>
      </c>
      <c r="C31" s="9" t="s">
        <v>19</v>
      </c>
      <c r="D31" s="9" t="s">
        <v>20</v>
      </c>
      <c r="E31" s="9" t="s">
        <v>44</v>
      </c>
      <c r="F31" s="9" t="s">
        <v>47</v>
      </c>
      <c r="G31" s="12">
        <v>51</v>
      </c>
      <c r="H31" s="13"/>
      <c r="I31" s="10" t="s">
        <v>46</v>
      </c>
    </row>
    <row r="32" spans="1:9" ht="15.5" x14ac:dyDescent="0.35">
      <c r="A32" s="11" t="s">
        <v>17</v>
      </c>
      <c r="B32" s="9" t="s">
        <v>18</v>
      </c>
      <c r="C32" s="9" t="s">
        <v>19</v>
      </c>
      <c r="D32" s="9" t="s">
        <v>20</v>
      </c>
      <c r="E32" s="9" t="s">
        <v>44</v>
      </c>
      <c r="F32" s="9" t="s">
        <v>48</v>
      </c>
      <c r="G32" s="12">
        <v>38</v>
      </c>
      <c r="H32" s="13"/>
      <c r="I32" s="10" t="s">
        <v>46</v>
      </c>
    </row>
    <row r="33" spans="1:9" ht="15.5" x14ac:dyDescent="0.35">
      <c r="A33" s="11" t="s">
        <v>17</v>
      </c>
      <c r="B33" s="9" t="s">
        <v>18</v>
      </c>
      <c r="C33" s="9" t="s">
        <v>19</v>
      </c>
      <c r="D33" s="9" t="s">
        <v>20</v>
      </c>
      <c r="E33" s="9" t="s">
        <v>44</v>
      </c>
      <c r="F33" s="9" t="s">
        <v>49</v>
      </c>
      <c r="G33" s="12">
        <v>28</v>
      </c>
      <c r="H33" s="13"/>
      <c r="I33" s="10" t="s">
        <v>46</v>
      </c>
    </row>
    <row r="34" spans="1:9" ht="15.5" x14ac:dyDescent="0.35">
      <c r="A34" s="11" t="s">
        <v>17</v>
      </c>
      <c r="B34" s="9" t="s">
        <v>18</v>
      </c>
      <c r="C34" s="9" t="s">
        <v>19</v>
      </c>
      <c r="D34" s="9" t="s">
        <v>20</v>
      </c>
      <c r="E34" s="9" t="s">
        <v>44</v>
      </c>
      <c r="F34" s="9" t="s">
        <v>50</v>
      </c>
      <c r="G34" s="12">
        <v>27</v>
      </c>
      <c r="H34" s="13"/>
      <c r="I34" s="10" t="s">
        <v>46</v>
      </c>
    </row>
    <row r="35" spans="1:9" ht="15.5" x14ac:dyDescent="0.35">
      <c r="A35" s="11" t="s">
        <v>17</v>
      </c>
      <c r="B35" s="9" t="s">
        <v>18</v>
      </c>
      <c r="C35" s="9" t="s">
        <v>19</v>
      </c>
      <c r="D35" s="9" t="s">
        <v>20</v>
      </c>
      <c r="E35" s="9" t="s">
        <v>44</v>
      </c>
      <c r="F35" s="9" t="s">
        <v>51</v>
      </c>
      <c r="G35" s="12">
        <v>16</v>
      </c>
      <c r="H35" s="13"/>
      <c r="I35" s="10" t="s">
        <v>46</v>
      </c>
    </row>
    <row r="36" spans="1:9" ht="15.5" x14ac:dyDescent="0.35">
      <c r="A36" s="11" t="s">
        <v>17</v>
      </c>
      <c r="B36" s="9" t="s">
        <v>18</v>
      </c>
      <c r="C36" s="9" t="s">
        <v>19</v>
      </c>
      <c r="D36" s="9" t="s">
        <v>20</v>
      </c>
      <c r="E36" s="9" t="s">
        <v>44</v>
      </c>
      <c r="F36" s="9" t="s">
        <v>52</v>
      </c>
      <c r="G36" s="12">
        <v>14</v>
      </c>
      <c r="H36" s="13"/>
      <c r="I36" s="10" t="s">
        <v>46</v>
      </c>
    </row>
    <row r="37" spans="1:9" ht="15.5" x14ac:dyDescent="0.35">
      <c r="A37" s="11" t="s">
        <v>17</v>
      </c>
      <c r="B37" s="9" t="s">
        <v>18</v>
      </c>
      <c r="C37" s="9" t="s">
        <v>19</v>
      </c>
      <c r="D37" s="9" t="s">
        <v>20</v>
      </c>
      <c r="E37" s="9" t="s">
        <v>44</v>
      </c>
      <c r="F37" s="9" t="s">
        <v>53</v>
      </c>
      <c r="G37" s="12">
        <v>13</v>
      </c>
      <c r="H37" s="13"/>
      <c r="I37" s="10" t="s">
        <v>46</v>
      </c>
    </row>
    <row r="38" spans="1:9" ht="15.5" x14ac:dyDescent="0.35">
      <c r="A38" s="11" t="s">
        <v>17</v>
      </c>
      <c r="B38" s="9" t="s">
        <v>18</v>
      </c>
      <c r="C38" s="9" t="s">
        <v>19</v>
      </c>
      <c r="D38" s="9" t="s">
        <v>20</v>
      </c>
      <c r="E38" s="9" t="s">
        <v>44</v>
      </c>
      <c r="F38" s="9" t="s">
        <v>54</v>
      </c>
      <c r="G38" s="12">
        <v>11</v>
      </c>
      <c r="H38" s="13"/>
      <c r="I38" s="10" t="s">
        <v>46</v>
      </c>
    </row>
    <row r="39" spans="1:9" ht="15.5" x14ac:dyDescent="0.35">
      <c r="A39" s="11" t="s">
        <v>17</v>
      </c>
      <c r="B39" s="9" t="s">
        <v>18</v>
      </c>
      <c r="C39" s="9" t="s">
        <v>19</v>
      </c>
      <c r="D39" s="9" t="s">
        <v>20</v>
      </c>
      <c r="E39" s="9" t="s">
        <v>44</v>
      </c>
      <c r="F39" s="9" t="s">
        <v>55</v>
      </c>
      <c r="G39" s="12">
        <v>11</v>
      </c>
      <c r="H39" s="13"/>
      <c r="I39" s="10" t="s">
        <v>46</v>
      </c>
    </row>
    <row r="40" spans="1:9" ht="15.5" x14ac:dyDescent="0.35">
      <c r="A40" s="11" t="s">
        <v>17</v>
      </c>
      <c r="B40" s="9" t="s">
        <v>18</v>
      </c>
      <c r="C40" s="9" t="s">
        <v>19</v>
      </c>
      <c r="D40" s="9" t="s">
        <v>20</v>
      </c>
      <c r="E40" s="9" t="s">
        <v>44</v>
      </c>
      <c r="F40" s="9" t="s">
        <v>45</v>
      </c>
      <c r="G40" s="13"/>
      <c r="H40" s="9" t="s">
        <v>37</v>
      </c>
      <c r="I40" s="10" t="s">
        <v>46</v>
      </c>
    </row>
    <row r="41" spans="1:9" ht="15.5" x14ac:dyDescent="0.35">
      <c r="A41" s="11" t="s">
        <v>17</v>
      </c>
      <c r="B41" s="9" t="s">
        <v>18</v>
      </c>
      <c r="C41" s="9" t="s">
        <v>19</v>
      </c>
      <c r="D41" s="9" t="s">
        <v>20</v>
      </c>
      <c r="E41" s="9" t="s">
        <v>44</v>
      </c>
      <c r="F41" s="9" t="s">
        <v>47</v>
      </c>
      <c r="G41" s="13"/>
      <c r="H41" s="9" t="s">
        <v>37</v>
      </c>
      <c r="I41" s="10" t="s">
        <v>46</v>
      </c>
    </row>
    <row r="42" spans="1:9" ht="15.5" x14ac:dyDescent="0.35">
      <c r="A42" s="11" t="s">
        <v>17</v>
      </c>
      <c r="B42" s="9" t="s">
        <v>18</v>
      </c>
      <c r="C42" s="9" t="s">
        <v>19</v>
      </c>
      <c r="D42" s="9" t="s">
        <v>20</v>
      </c>
      <c r="E42" s="9" t="s">
        <v>44</v>
      </c>
      <c r="F42" s="9" t="s">
        <v>48</v>
      </c>
      <c r="G42" s="13"/>
      <c r="H42" s="9" t="s">
        <v>37</v>
      </c>
      <c r="I42" s="10" t="s">
        <v>46</v>
      </c>
    </row>
    <row r="43" spans="1:9" ht="15.5" x14ac:dyDescent="0.35">
      <c r="A43" s="11" t="s">
        <v>17</v>
      </c>
      <c r="B43" s="9" t="s">
        <v>18</v>
      </c>
      <c r="C43" s="9" t="s">
        <v>19</v>
      </c>
      <c r="D43" s="9" t="s">
        <v>20</v>
      </c>
      <c r="E43" s="9" t="s">
        <v>44</v>
      </c>
      <c r="F43" s="9" t="s">
        <v>49</v>
      </c>
      <c r="G43" s="13"/>
      <c r="H43" s="9" t="s">
        <v>37</v>
      </c>
      <c r="I43" s="10" t="s">
        <v>46</v>
      </c>
    </row>
    <row r="44" spans="1:9" ht="15.5" x14ac:dyDescent="0.35">
      <c r="A44" s="11" t="s">
        <v>17</v>
      </c>
      <c r="B44" s="9" t="s">
        <v>18</v>
      </c>
      <c r="C44" s="9" t="s">
        <v>19</v>
      </c>
      <c r="D44" s="9" t="s">
        <v>20</v>
      </c>
      <c r="E44" s="9" t="s">
        <v>44</v>
      </c>
      <c r="F44" s="9" t="s">
        <v>50</v>
      </c>
      <c r="G44" s="13"/>
      <c r="H44" s="9" t="s">
        <v>37</v>
      </c>
      <c r="I44" s="10" t="s">
        <v>46</v>
      </c>
    </row>
    <row r="45" spans="1:9" ht="15.5" x14ac:dyDescent="0.35">
      <c r="A45" s="11" t="s">
        <v>17</v>
      </c>
      <c r="B45" s="9" t="s">
        <v>18</v>
      </c>
      <c r="C45" s="9" t="s">
        <v>19</v>
      </c>
      <c r="D45" s="9" t="s">
        <v>20</v>
      </c>
      <c r="E45" s="9" t="s">
        <v>44</v>
      </c>
      <c r="F45" s="9" t="s">
        <v>51</v>
      </c>
      <c r="G45" s="13"/>
      <c r="H45" s="9" t="s">
        <v>37</v>
      </c>
      <c r="I45" s="10" t="s">
        <v>46</v>
      </c>
    </row>
    <row r="46" spans="1:9" ht="15.5" x14ac:dyDescent="0.35">
      <c r="A46" s="11" t="s">
        <v>17</v>
      </c>
      <c r="B46" s="9" t="s">
        <v>18</v>
      </c>
      <c r="C46" s="9" t="s">
        <v>19</v>
      </c>
      <c r="D46" s="9" t="s">
        <v>20</v>
      </c>
      <c r="E46" s="9" t="s">
        <v>44</v>
      </c>
      <c r="F46" s="9" t="s">
        <v>52</v>
      </c>
      <c r="G46" s="13"/>
      <c r="H46" s="9" t="s">
        <v>37</v>
      </c>
      <c r="I46" s="10" t="s">
        <v>46</v>
      </c>
    </row>
    <row r="47" spans="1:9" ht="15.5" x14ac:dyDescent="0.35">
      <c r="A47" s="11" t="s">
        <v>17</v>
      </c>
      <c r="B47" s="9" t="s">
        <v>18</v>
      </c>
      <c r="C47" s="9" t="s">
        <v>19</v>
      </c>
      <c r="D47" s="9" t="s">
        <v>20</v>
      </c>
      <c r="E47" s="9" t="s">
        <v>44</v>
      </c>
      <c r="F47" s="9" t="s">
        <v>53</v>
      </c>
      <c r="G47" s="13"/>
      <c r="H47" s="9" t="s">
        <v>37</v>
      </c>
      <c r="I47" s="10" t="s">
        <v>46</v>
      </c>
    </row>
    <row r="48" spans="1:9" ht="15.5" x14ac:dyDescent="0.35">
      <c r="A48" s="11" t="s">
        <v>17</v>
      </c>
      <c r="B48" s="9" t="s">
        <v>18</v>
      </c>
      <c r="C48" s="9" t="s">
        <v>19</v>
      </c>
      <c r="D48" s="9" t="s">
        <v>20</v>
      </c>
      <c r="E48" s="9" t="s">
        <v>44</v>
      </c>
      <c r="F48" s="9" t="s">
        <v>54</v>
      </c>
      <c r="G48" s="13"/>
      <c r="H48" s="9" t="s">
        <v>37</v>
      </c>
      <c r="I48" s="10" t="s">
        <v>46</v>
      </c>
    </row>
    <row r="49" spans="1:9" ht="15.5" x14ac:dyDescent="0.35">
      <c r="A49" s="11" t="s">
        <v>17</v>
      </c>
      <c r="B49" s="9" t="s">
        <v>18</v>
      </c>
      <c r="C49" s="9" t="s">
        <v>19</v>
      </c>
      <c r="D49" s="9" t="s">
        <v>20</v>
      </c>
      <c r="E49" s="9" t="s">
        <v>44</v>
      </c>
      <c r="F49" s="9" t="s">
        <v>55</v>
      </c>
      <c r="G49" s="13"/>
      <c r="H49" s="9" t="s">
        <v>37</v>
      </c>
      <c r="I49" s="10" t="s">
        <v>46</v>
      </c>
    </row>
    <row r="50" spans="1:9" ht="15.5" x14ac:dyDescent="0.35">
      <c r="A50" s="11" t="s">
        <v>17</v>
      </c>
      <c r="B50" s="9" t="s">
        <v>18</v>
      </c>
      <c r="C50" s="9" t="s">
        <v>19</v>
      </c>
      <c r="D50" s="9" t="s">
        <v>20</v>
      </c>
      <c r="E50" s="9" t="s">
        <v>56</v>
      </c>
      <c r="F50" s="9" t="s">
        <v>57</v>
      </c>
      <c r="G50" s="12">
        <v>100</v>
      </c>
      <c r="H50" s="13"/>
      <c r="I50" s="10" t="s">
        <v>46</v>
      </c>
    </row>
    <row r="51" spans="1:9" ht="15.5" x14ac:dyDescent="0.35">
      <c r="A51" s="11" t="s">
        <v>17</v>
      </c>
      <c r="B51" s="9" t="s">
        <v>18</v>
      </c>
      <c r="C51" s="9" t="s">
        <v>19</v>
      </c>
      <c r="D51" s="9" t="s">
        <v>20</v>
      </c>
      <c r="E51" s="9" t="s">
        <v>56</v>
      </c>
      <c r="F51" s="9" t="s">
        <v>58</v>
      </c>
      <c r="G51" s="12">
        <v>16</v>
      </c>
      <c r="H51" s="13"/>
      <c r="I51" s="10" t="s">
        <v>46</v>
      </c>
    </row>
    <row r="52" spans="1:9" ht="15.5" x14ac:dyDescent="0.35">
      <c r="A52" s="11" t="s">
        <v>17</v>
      </c>
      <c r="B52" s="9" t="s">
        <v>18</v>
      </c>
      <c r="C52" s="9" t="s">
        <v>19</v>
      </c>
      <c r="D52" s="9" t="s">
        <v>20</v>
      </c>
      <c r="E52" s="9" t="s">
        <v>56</v>
      </c>
      <c r="F52" s="9" t="s">
        <v>59</v>
      </c>
      <c r="G52" s="12">
        <v>11</v>
      </c>
      <c r="H52" s="13"/>
      <c r="I52" s="10" t="s">
        <v>46</v>
      </c>
    </row>
    <row r="53" spans="1:9" ht="15.5" x14ac:dyDescent="0.35">
      <c r="A53" s="11" t="s">
        <v>17</v>
      </c>
      <c r="B53" s="9" t="s">
        <v>18</v>
      </c>
      <c r="C53" s="9" t="s">
        <v>19</v>
      </c>
      <c r="D53" s="9" t="s">
        <v>20</v>
      </c>
      <c r="E53" s="9" t="s">
        <v>56</v>
      </c>
      <c r="F53" s="9" t="s">
        <v>60</v>
      </c>
      <c r="G53" s="12">
        <v>10</v>
      </c>
      <c r="H53" s="13"/>
      <c r="I53" s="10" t="s">
        <v>46</v>
      </c>
    </row>
    <row r="54" spans="1:9" ht="15.5" x14ac:dyDescent="0.35">
      <c r="A54" s="11" t="s">
        <v>17</v>
      </c>
      <c r="B54" s="9" t="s">
        <v>18</v>
      </c>
      <c r="C54" s="9" t="s">
        <v>19</v>
      </c>
      <c r="D54" s="9" t="s">
        <v>20</v>
      </c>
      <c r="E54" s="9" t="s">
        <v>56</v>
      </c>
      <c r="F54" s="9" t="s">
        <v>61</v>
      </c>
      <c r="G54" s="12">
        <v>9</v>
      </c>
      <c r="H54" s="13"/>
      <c r="I54" s="10" t="s">
        <v>46</v>
      </c>
    </row>
    <row r="55" spans="1:9" ht="15.5" x14ac:dyDescent="0.35">
      <c r="A55" s="11" t="s">
        <v>17</v>
      </c>
      <c r="B55" s="9" t="s">
        <v>18</v>
      </c>
      <c r="C55" s="9" t="s">
        <v>19</v>
      </c>
      <c r="D55" s="9" t="s">
        <v>20</v>
      </c>
      <c r="E55" s="9" t="s">
        <v>56</v>
      </c>
      <c r="F55" s="9" t="s">
        <v>62</v>
      </c>
      <c r="G55" s="12">
        <v>9</v>
      </c>
      <c r="H55" s="13"/>
      <c r="I55" s="10" t="s">
        <v>46</v>
      </c>
    </row>
    <row r="56" spans="1:9" ht="15.5" x14ac:dyDescent="0.35">
      <c r="A56" s="11" t="s">
        <v>17</v>
      </c>
      <c r="B56" s="9" t="s">
        <v>18</v>
      </c>
      <c r="C56" s="9" t="s">
        <v>19</v>
      </c>
      <c r="D56" s="9" t="s">
        <v>20</v>
      </c>
      <c r="E56" s="9" t="s">
        <v>56</v>
      </c>
      <c r="F56" s="9" t="s">
        <v>63</v>
      </c>
      <c r="G56" s="12">
        <v>9</v>
      </c>
      <c r="H56" s="13"/>
      <c r="I56" s="10" t="s">
        <v>46</v>
      </c>
    </row>
    <row r="57" spans="1:9" ht="15.5" x14ac:dyDescent="0.35">
      <c r="A57" s="11" t="s">
        <v>17</v>
      </c>
      <c r="B57" s="9" t="s">
        <v>18</v>
      </c>
      <c r="C57" s="9" t="s">
        <v>19</v>
      </c>
      <c r="D57" s="9" t="s">
        <v>20</v>
      </c>
      <c r="E57" s="9" t="s">
        <v>56</v>
      </c>
      <c r="F57" s="9" t="s">
        <v>64</v>
      </c>
      <c r="G57" s="12">
        <v>9</v>
      </c>
      <c r="H57" s="13"/>
      <c r="I57" s="10" t="s">
        <v>46</v>
      </c>
    </row>
    <row r="58" spans="1:9" ht="15.5" x14ac:dyDescent="0.35">
      <c r="A58" s="11" t="s">
        <v>17</v>
      </c>
      <c r="B58" s="9" t="s">
        <v>18</v>
      </c>
      <c r="C58" s="9" t="s">
        <v>19</v>
      </c>
      <c r="D58" s="9" t="s">
        <v>20</v>
      </c>
      <c r="E58" s="9" t="s">
        <v>56</v>
      </c>
      <c r="F58" s="9" t="s">
        <v>65</v>
      </c>
      <c r="G58" s="12">
        <v>7</v>
      </c>
      <c r="H58" s="13"/>
      <c r="I58" s="10" t="s">
        <v>46</v>
      </c>
    </row>
    <row r="59" spans="1:9" ht="15.5" x14ac:dyDescent="0.35">
      <c r="A59" s="11" t="s">
        <v>17</v>
      </c>
      <c r="B59" s="9" t="s">
        <v>18</v>
      </c>
      <c r="C59" s="9" t="s">
        <v>19</v>
      </c>
      <c r="D59" s="9" t="s">
        <v>20</v>
      </c>
      <c r="E59" s="9" t="s">
        <v>56</v>
      </c>
      <c r="F59" s="9" t="s">
        <v>57</v>
      </c>
      <c r="G59" s="13"/>
      <c r="H59" s="9" t="s">
        <v>37</v>
      </c>
      <c r="I59" s="10" t="s">
        <v>46</v>
      </c>
    </row>
    <row r="60" spans="1:9" ht="15.5" x14ac:dyDescent="0.35">
      <c r="A60" s="11" t="s">
        <v>17</v>
      </c>
      <c r="B60" s="9" t="s">
        <v>18</v>
      </c>
      <c r="C60" s="9" t="s">
        <v>19</v>
      </c>
      <c r="D60" s="9" t="s">
        <v>20</v>
      </c>
      <c r="E60" s="9" t="s">
        <v>56</v>
      </c>
      <c r="F60" s="9" t="s">
        <v>58</v>
      </c>
      <c r="G60" s="13"/>
      <c r="H60" s="9" t="s">
        <v>37</v>
      </c>
      <c r="I60" s="10" t="s">
        <v>46</v>
      </c>
    </row>
    <row r="61" spans="1:9" ht="15.5" x14ac:dyDescent="0.35">
      <c r="A61" s="11" t="s">
        <v>17</v>
      </c>
      <c r="B61" s="9" t="s">
        <v>18</v>
      </c>
      <c r="C61" s="9" t="s">
        <v>19</v>
      </c>
      <c r="D61" s="9" t="s">
        <v>20</v>
      </c>
      <c r="E61" s="9" t="s">
        <v>56</v>
      </c>
      <c r="F61" s="9" t="s">
        <v>59</v>
      </c>
      <c r="G61" s="13"/>
      <c r="H61" s="9" t="s">
        <v>37</v>
      </c>
      <c r="I61" s="10" t="s">
        <v>46</v>
      </c>
    </row>
    <row r="62" spans="1:9" ht="15.5" x14ac:dyDescent="0.35">
      <c r="A62" s="11" t="s">
        <v>17</v>
      </c>
      <c r="B62" s="9" t="s">
        <v>18</v>
      </c>
      <c r="C62" s="9" t="s">
        <v>19</v>
      </c>
      <c r="D62" s="9" t="s">
        <v>20</v>
      </c>
      <c r="E62" s="9" t="s">
        <v>56</v>
      </c>
      <c r="F62" s="9" t="s">
        <v>60</v>
      </c>
      <c r="G62" s="13"/>
      <c r="H62" s="9" t="s">
        <v>37</v>
      </c>
      <c r="I62" s="10" t="s">
        <v>46</v>
      </c>
    </row>
    <row r="63" spans="1:9" ht="15.5" x14ac:dyDescent="0.35">
      <c r="A63" s="11" t="s">
        <v>17</v>
      </c>
      <c r="B63" s="9" t="s">
        <v>18</v>
      </c>
      <c r="C63" s="9" t="s">
        <v>19</v>
      </c>
      <c r="D63" s="9" t="s">
        <v>20</v>
      </c>
      <c r="E63" s="9" t="s">
        <v>56</v>
      </c>
      <c r="F63" s="9" t="s">
        <v>61</v>
      </c>
      <c r="G63" s="13"/>
      <c r="H63" s="9" t="s">
        <v>37</v>
      </c>
      <c r="I63" s="10" t="s">
        <v>46</v>
      </c>
    </row>
    <row r="64" spans="1:9" ht="15.5" x14ac:dyDescent="0.35">
      <c r="A64" s="11" t="s">
        <v>17</v>
      </c>
      <c r="B64" s="9" t="s">
        <v>18</v>
      </c>
      <c r="C64" s="9" t="s">
        <v>19</v>
      </c>
      <c r="D64" s="9" t="s">
        <v>20</v>
      </c>
      <c r="E64" s="9" t="s">
        <v>56</v>
      </c>
      <c r="F64" s="9" t="s">
        <v>62</v>
      </c>
      <c r="G64" s="13"/>
      <c r="H64" s="9" t="s">
        <v>37</v>
      </c>
      <c r="I64" s="10" t="s">
        <v>46</v>
      </c>
    </row>
    <row r="65" spans="1:9" ht="15.5" x14ac:dyDescent="0.35">
      <c r="A65" s="11" t="s">
        <v>17</v>
      </c>
      <c r="B65" s="9" t="s">
        <v>18</v>
      </c>
      <c r="C65" s="9" t="s">
        <v>19</v>
      </c>
      <c r="D65" s="9" t="s">
        <v>20</v>
      </c>
      <c r="E65" s="9" t="s">
        <v>56</v>
      </c>
      <c r="F65" s="9" t="s">
        <v>63</v>
      </c>
      <c r="G65" s="13"/>
      <c r="H65" s="9" t="s">
        <v>37</v>
      </c>
      <c r="I65" s="10" t="s">
        <v>46</v>
      </c>
    </row>
    <row r="66" spans="1:9" ht="15.5" x14ac:dyDescent="0.35">
      <c r="A66" s="11" t="s">
        <v>17</v>
      </c>
      <c r="B66" s="9" t="s">
        <v>18</v>
      </c>
      <c r="C66" s="9" t="s">
        <v>19</v>
      </c>
      <c r="D66" s="9" t="s">
        <v>20</v>
      </c>
      <c r="E66" s="9" t="s">
        <v>56</v>
      </c>
      <c r="F66" s="9" t="s">
        <v>64</v>
      </c>
      <c r="G66" s="13"/>
      <c r="H66" s="9" t="s">
        <v>37</v>
      </c>
      <c r="I66" s="10" t="s">
        <v>46</v>
      </c>
    </row>
    <row r="67" spans="1:9" ht="15.5" x14ac:dyDescent="0.35">
      <c r="A67" s="11" t="s">
        <v>17</v>
      </c>
      <c r="B67" s="9" t="s">
        <v>18</v>
      </c>
      <c r="C67" s="9" t="s">
        <v>19</v>
      </c>
      <c r="D67" s="9" t="s">
        <v>20</v>
      </c>
      <c r="E67" s="9" t="s">
        <v>56</v>
      </c>
      <c r="F67" s="9" t="s">
        <v>65</v>
      </c>
      <c r="G67" s="13"/>
      <c r="H67" s="9" t="s">
        <v>37</v>
      </c>
      <c r="I67" s="10" t="s">
        <v>46</v>
      </c>
    </row>
    <row r="68" spans="1:9" ht="15.5" x14ac:dyDescent="0.35">
      <c r="A68" s="11" t="s">
        <v>17</v>
      </c>
      <c r="B68" s="9" t="s">
        <v>18</v>
      </c>
      <c r="C68" s="9" t="s">
        <v>19</v>
      </c>
      <c r="D68" s="9" t="s">
        <v>20</v>
      </c>
      <c r="E68" s="9" t="s">
        <v>56</v>
      </c>
      <c r="F68" s="9" t="s">
        <v>66</v>
      </c>
      <c r="G68" s="13"/>
      <c r="H68" s="9" t="s">
        <v>37</v>
      </c>
      <c r="I68" s="10" t="s">
        <v>46</v>
      </c>
    </row>
    <row r="69" spans="1:9" ht="15.5" x14ac:dyDescent="0.35">
      <c r="A69" s="11" t="s">
        <v>17</v>
      </c>
      <c r="B69" s="9" t="s">
        <v>18</v>
      </c>
      <c r="C69" s="9" t="s">
        <v>19</v>
      </c>
      <c r="D69" s="9" t="s">
        <v>20</v>
      </c>
      <c r="E69" s="9" t="s">
        <v>67</v>
      </c>
      <c r="F69" s="9" t="s">
        <v>68</v>
      </c>
      <c r="G69" s="12">
        <v>100</v>
      </c>
      <c r="H69" s="13"/>
      <c r="I69" s="10" t="s">
        <v>46</v>
      </c>
    </row>
    <row r="70" spans="1:9" ht="15.5" x14ac:dyDescent="0.35">
      <c r="A70" s="11" t="s">
        <v>17</v>
      </c>
      <c r="B70" s="9" t="s">
        <v>18</v>
      </c>
      <c r="C70" s="9" t="s">
        <v>19</v>
      </c>
      <c r="D70" s="9" t="s">
        <v>20</v>
      </c>
      <c r="E70" s="9" t="s">
        <v>67</v>
      </c>
      <c r="F70" s="9" t="s">
        <v>69</v>
      </c>
      <c r="G70" s="12">
        <v>76</v>
      </c>
      <c r="H70" s="13"/>
      <c r="I70" s="10" t="s">
        <v>46</v>
      </c>
    </row>
    <row r="71" spans="1:9" ht="15.5" x14ac:dyDescent="0.35">
      <c r="A71" s="11" t="s">
        <v>17</v>
      </c>
      <c r="B71" s="9" t="s">
        <v>18</v>
      </c>
      <c r="C71" s="9" t="s">
        <v>19</v>
      </c>
      <c r="D71" s="9" t="s">
        <v>20</v>
      </c>
      <c r="E71" s="9" t="s">
        <v>67</v>
      </c>
      <c r="F71" s="9" t="s">
        <v>70</v>
      </c>
      <c r="G71" s="12">
        <v>73</v>
      </c>
      <c r="H71" s="13"/>
      <c r="I71" s="10" t="s">
        <v>46</v>
      </c>
    </row>
    <row r="72" spans="1:9" ht="15.5" x14ac:dyDescent="0.35">
      <c r="A72" s="11" t="s">
        <v>17</v>
      </c>
      <c r="B72" s="9" t="s">
        <v>18</v>
      </c>
      <c r="C72" s="9" t="s">
        <v>19</v>
      </c>
      <c r="D72" s="9" t="s">
        <v>20</v>
      </c>
      <c r="E72" s="9" t="s">
        <v>67</v>
      </c>
      <c r="F72" s="9" t="s">
        <v>71</v>
      </c>
      <c r="G72" s="12">
        <v>67</v>
      </c>
      <c r="H72" s="13"/>
      <c r="I72" s="10" t="s">
        <v>46</v>
      </c>
    </row>
    <row r="73" spans="1:9" ht="15.5" x14ac:dyDescent="0.35">
      <c r="A73" s="11" t="s">
        <v>17</v>
      </c>
      <c r="B73" s="9" t="s">
        <v>18</v>
      </c>
      <c r="C73" s="9" t="s">
        <v>19</v>
      </c>
      <c r="D73" s="9" t="s">
        <v>20</v>
      </c>
      <c r="E73" s="9" t="s">
        <v>67</v>
      </c>
      <c r="F73" s="9" t="s">
        <v>72</v>
      </c>
      <c r="G73" s="12">
        <v>65</v>
      </c>
      <c r="H73" s="13"/>
      <c r="I73" s="10" t="s">
        <v>46</v>
      </c>
    </row>
    <row r="74" spans="1:9" ht="15.5" x14ac:dyDescent="0.35">
      <c r="A74" s="11" t="s">
        <v>17</v>
      </c>
      <c r="B74" s="9" t="s">
        <v>18</v>
      </c>
      <c r="C74" s="9" t="s">
        <v>19</v>
      </c>
      <c r="D74" s="9" t="s">
        <v>20</v>
      </c>
      <c r="E74" s="9" t="s">
        <v>67</v>
      </c>
      <c r="F74" s="9" t="s">
        <v>73</v>
      </c>
      <c r="G74" s="12">
        <v>60</v>
      </c>
      <c r="H74" s="13"/>
      <c r="I74" s="10" t="s">
        <v>46</v>
      </c>
    </row>
    <row r="75" spans="1:9" ht="15.5" x14ac:dyDescent="0.35">
      <c r="A75" s="11" t="s">
        <v>17</v>
      </c>
      <c r="B75" s="9" t="s">
        <v>18</v>
      </c>
      <c r="C75" s="9" t="s">
        <v>19</v>
      </c>
      <c r="D75" s="9" t="s">
        <v>20</v>
      </c>
      <c r="E75" s="9" t="s">
        <v>67</v>
      </c>
      <c r="F75" s="9" t="s">
        <v>74</v>
      </c>
      <c r="G75" s="12">
        <v>53</v>
      </c>
      <c r="H75" s="13"/>
      <c r="I75" s="10" t="s">
        <v>46</v>
      </c>
    </row>
    <row r="76" spans="1:9" ht="15.5" x14ac:dyDescent="0.35">
      <c r="A76" s="11" t="s">
        <v>17</v>
      </c>
      <c r="B76" s="9" t="s">
        <v>18</v>
      </c>
      <c r="C76" s="9" t="s">
        <v>19</v>
      </c>
      <c r="D76" s="9" t="s">
        <v>20</v>
      </c>
      <c r="E76" s="9" t="s">
        <v>67</v>
      </c>
      <c r="F76" s="9" t="s">
        <v>75</v>
      </c>
      <c r="G76" s="12">
        <v>50</v>
      </c>
      <c r="H76" s="13"/>
      <c r="I76" s="10" t="s">
        <v>46</v>
      </c>
    </row>
    <row r="77" spans="1:9" ht="15.5" x14ac:dyDescent="0.35">
      <c r="A77" s="11" t="s">
        <v>17</v>
      </c>
      <c r="B77" s="9" t="s">
        <v>18</v>
      </c>
      <c r="C77" s="9" t="s">
        <v>19</v>
      </c>
      <c r="D77" s="9" t="s">
        <v>20</v>
      </c>
      <c r="E77" s="9" t="s">
        <v>67</v>
      </c>
      <c r="F77" s="9" t="s">
        <v>76</v>
      </c>
      <c r="G77" s="12">
        <v>47</v>
      </c>
      <c r="H77" s="13"/>
      <c r="I77" s="10" t="s">
        <v>46</v>
      </c>
    </row>
    <row r="78" spans="1:9" ht="15.5" x14ac:dyDescent="0.35">
      <c r="A78" s="11" t="s">
        <v>17</v>
      </c>
      <c r="B78" s="9" t="s">
        <v>18</v>
      </c>
      <c r="C78" s="9" t="s">
        <v>19</v>
      </c>
      <c r="D78" s="9" t="s">
        <v>20</v>
      </c>
      <c r="E78" s="9" t="s">
        <v>67</v>
      </c>
      <c r="F78" s="9" t="s">
        <v>77</v>
      </c>
      <c r="G78" s="12">
        <v>44</v>
      </c>
      <c r="H78" s="13"/>
      <c r="I78" s="10" t="s">
        <v>46</v>
      </c>
    </row>
    <row r="79" spans="1:9" ht="15.5" x14ac:dyDescent="0.35">
      <c r="A79" s="11" t="s">
        <v>17</v>
      </c>
      <c r="B79" s="9" t="s">
        <v>18</v>
      </c>
      <c r="C79" s="9" t="s">
        <v>19</v>
      </c>
      <c r="D79" s="9" t="s">
        <v>20</v>
      </c>
      <c r="E79" s="9" t="s">
        <v>67</v>
      </c>
      <c r="F79" s="9" t="s">
        <v>78</v>
      </c>
      <c r="G79" s="12">
        <v>42</v>
      </c>
      <c r="H79" s="13"/>
      <c r="I79" s="10" t="s">
        <v>46</v>
      </c>
    </row>
    <row r="80" spans="1:9" ht="15.5" x14ac:dyDescent="0.35">
      <c r="A80" s="11" t="s">
        <v>17</v>
      </c>
      <c r="B80" s="9" t="s">
        <v>18</v>
      </c>
      <c r="C80" s="9" t="s">
        <v>19</v>
      </c>
      <c r="D80" s="9" t="s">
        <v>20</v>
      </c>
      <c r="E80" s="9" t="s">
        <v>67</v>
      </c>
      <c r="F80" s="9" t="s">
        <v>79</v>
      </c>
      <c r="G80" s="12">
        <v>41</v>
      </c>
      <c r="H80" s="13"/>
      <c r="I80" s="10" t="s">
        <v>46</v>
      </c>
    </row>
    <row r="81" spans="1:9" ht="15.5" x14ac:dyDescent="0.35">
      <c r="A81" s="11" t="s">
        <v>17</v>
      </c>
      <c r="B81" s="9" t="s">
        <v>18</v>
      </c>
      <c r="C81" s="9" t="s">
        <v>19</v>
      </c>
      <c r="D81" s="9" t="s">
        <v>20</v>
      </c>
      <c r="E81" s="9" t="s">
        <v>67</v>
      </c>
      <c r="F81" s="9" t="s">
        <v>80</v>
      </c>
      <c r="G81" s="12">
        <v>41</v>
      </c>
      <c r="H81" s="13"/>
      <c r="I81" s="10" t="s">
        <v>46</v>
      </c>
    </row>
    <row r="82" spans="1:9" ht="15.5" x14ac:dyDescent="0.35">
      <c r="A82" s="11" t="s">
        <v>17</v>
      </c>
      <c r="B82" s="9" t="s">
        <v>18</v>
      </c>
      <c r="C82" s="9" t="s">
        <v>19</v>
      </c>
      <c r="D82" s="9" t="s">
        <v>20</v>
      </c>
      <c r="E82" s="9" t="s">
        <v>67</v>
      </c>
      <c r="F82" s="9" t="s">
        <v>81</v>
      </c>
      <c r="G82" s="12">
        <v>36</v>
      </c>
      <c r="H82" s="13"/>
      <c r="I82" s="10" t="s">
        <v>46</v>
      </c>
    </row>
    <row r="83" spans="1:9" ht="15.5" x14ac:dyDescent="0.35">
      <c r="A83" s="11" t="s">
        <v>17</v>
      </c>
      <c r="B83" s="9" t="s">
        <v>18</v>
      </c>
      <c r="C83" s="9" t="s">
        <v>19</v>
      </c>
      <c r="D83" s="9" t="s">
        <v>20</v>
      </c>
      <c r="E83" s="9" t="s">
        <v>67</v>
      </c>
      <c r="F83" s="9" t="s">
        <v>82</v>
      </c>
      <c r="G83" s="12">
        <v>30</v>
      </c>
      <c r="H83" s="13"/>
      <c r="I83" s="10" t="s">
        <v>46</v>
      </c>
    </row>
    <row r="84" spans="1:9" ht="15.5" x14ac:dyDescent="0.35">
      <c r="A84" s="11" t="s">
        <v>17</v>
      </c>
      <c r="B84" s="9" t="s">
        <v>18</v>
      </c>
      <c r="C84" s="9" t="s">
        <v>19</v>
      </c>
      <c r="D84" s="9" t="s">
        <v>20</v>
      </c>
      <c r="E84" s="9" t="s">
        <v>67</v>
      </c>
      <c r="F84" s="9" t="s">
        <v>68</v>
      </c>
      <c r="G84" s="13"/>
      <c r="H84" s="9" t="s">
        <v>37</v>
      </c>
      <c r="I84" s="10" t="s">
        <v>46</v>
      </c>
    </row>
    <row r="85" spans="1:9" ht="15.5" x14ac:dyDescent="0.35">
      <c r="A85" s="11" t="s">
        <v>17</v>
      </c>
      <c r="B85" s="9" t="s">
        <v>18</v>
      </c>
      <c r="C85" s="9" t="s">
        <v>19</v>
      </c>
      <c r="D85" s="9" t="s">
        <v>20</v>
      </c>
      <c r="E85" s="9" t="s">
        <v>67</v>
      </c>
      <c r="F85" s="9" t="s">
        <v>69</v>
      </c>
      <c r="G85" s="13"/>
      <c r="H85" s="9" t="s">
        <v>37</v>
      </c>
      <c r="I85" s="10" t="s">
        <v>46</v>
      </c>
    </row>
    <row r="86" spans="1:9" ht="15.5" x14ac:dyDescent="0.35">
      <c r="A86" s="11" t="s">
        <v>17</v>
      </c>
      <c r="B86" s="9" t="s">
        <v>18</v>
      </c>
      <c r="C86" s="9" t="s">
        <v>19</v>
      </c>
      <c r="D86" s="9" t="s">
        <v>20</v>
      </c>
      <c r="E86" s="9" t="s">
        <v>67</v>
      </c>
      <c r="F86" s="9" t="s">
        <v>70</v>
      </c>
      <c r="G86" s="13"/>
      <c r="H86" s="9" t="s">
        <v>37</v>
      </c>
      <c r="I86" s="10" t="s">
        <v>46</v>
      </c>
    </row>
    <row r="87" spans="1:9" ht="15.5" x14ac:dyDescent="0.35">
      <c r="A87" s="11" t="s">
        <v>17</v>
      </c>
      <c r="B87" s="9" t="s">
        <v>18</v>
      </c>
      <c r="C87" s="9" t="s">
        <v>19</v>
      </c>
      <c r="D87" s="9" t="s">
        <v>20</v>
      </c>
      <c r="E87" s="9" t="s">
        <v>67</v>
      </c>
      <c r="F87" s="9" t="s">
        <v>71</v>
      </c>
      <c r="G87" s="13"/>
      <c r="H87" s="9" t="s">
        <v>37</v>
      </c>
      <c r="I87" s="10" t="s">
        <v>46</v>
      </c>
    </row>
    <row r="88" spans="1:9" ht="15.5" x14ac:dyDescent="0.35">
      <c r="A88" s="11" t="s">
        <v>17</v>
      </c>
      <c r="B88" s="9" t="s">
        <v>18</v>
      </c>
      <c r="C88" s="9" t="s">
        <v>19</v>
      </c>
      <c r="D88" s="9" t="s">
        <v>20</v>
      </c>
      <c r="E88" s="9" t="s">
        <v>67</v>
      </c>
      <c r="F88" s="9" t="s">
        <v>72</v>
      </c>
      <c r="G88" s="13"/>
      <c r="H88" s="9" t="s">
        <v>37</v>
      </c>
      <c r="I88" s="10" t="s">
        <v>46</v>
      </c>
    </row>
    <row r="89" spans="1:9" ht="15.5" x14ac:dyDescent="0.35">
      <c r="A89" s="11" t="s">
        <v>17</v>
      </c>
      <c r="B89" s="9" t="s">
        <v>18</v>
      </c>
      <c r="C89" s="9" t="s">
        <v>19</v>
      </c>
      <c r="D89" s="9" t="s">
        <v>20</v>
      </c>
      <c r="E89" s="9" t="s">
        <v>67</v>
      </c>
      <c r="F89" s="9" t="s">
        <v>73</v>
      </c>
      <c r="G89" s="13"/>
      <c r="H89" s="9" t="s">
        <v>37</v>
      </c>
      <c r="I89" s="10" t="s">
        <v>46</v>
      </c>
    </row>
    <row r="90" spans="1:9" ht="15.5" x14ac:dyDescent="0.35">
      <c r="A90" s="11" t="s">
        <v>17</v>
      </c>
      <c r="B90" s="9" t="s">
        <v>18</v>
      </c>
      <c r="C90" s="9" t="s">
        <v>19</v>
      </c>
      <c r="D90" s="9" t="s">
        <v>20</v>
      </c>
      <c r="E90" s="9" t="s">
        <v>67</v>
      </c>
      <c r="F90" s="9" t="s">
        <v>74</v>
      </c>
      <c r="G90" s="13"/>
      <c r="H90" s="9" t="s">
        <v>37</v>
      </c>
      <c r="I90" s="10" t="s">
        <v>46</v>
      </c>
    </row>
    <row r="91" spans="1:9" ht="15.5" x14ac:dyDescent="0.35">
      <c r="A91" s="11" t="s">
        <v>17</v>
      </c>
      <c r="B91" s="9" t="s">
        <v>18</v>
      </c>
      <c r="C91" s="9" t="s">
        <v>19</v>
      </c>
      <c r="D91" s="9" t="s">
        <v>20</v>
      </c>
      <c r="E91" s="9" t="s">
        <v>67</v>
      </c>
      <c r="F91" s="9" t="s">
        <v>75</v>
      </c>
      <c r="G91" s="13"/>
      <c r="H91" s="9" t="s">
        <v>37</v>
      </c>
      <c r="I91" s="10" t="s">
        <v>46</v>
      </c>
    </row>
    <row r="92" spans="1:9" ht="15.5" x14ac:dyDescent="0.35">
      <c r="A92" s="11" t="s">
        <v>17</v>
      </c>
      <c r="B92" s="9" t="s">
        <v>18</v>
      </c>
      <c r="C92" s="9" t="s">
        <v>19</v>
      </c>
      <c r="D92" s="9" t="s">
        <v>20</v>
      </c>
      <c r="E92" s="9" t="s">
        <v>67</v>
      </c>
      <c r="F92" s="9" t="s">
        <v>76</v>
      </c>
      <c r="G92" s="13"/>
      <c r="H92" s="9" t="s">
        <v>37</v>
      </c>
      <c r="I92" s="10" t="s">
        <v>46</v>
      </c>
    </row>
    <row r="93" spans="1:9" ht="15.5" x14ac:dyDescent="0.35">
      <c r="A93" s="11" t="s">
        <v>17</v>
      </c>
      <c r="B93" s="9" t="s">
        <v>18</v>
      </c>
      <c r="C93" s="9" t="s">
        <v>19</v>
      </c>
      <c r="D93" s="9" t="s">
        <v>20</v>
      </c>
      <c r="E93" s="9" t="s">
        <v>67</v>
      </c>
      <c r="F93" s="9" t="s">
        <v>77</v>
      </c>
      <c r="G93" s="13"/>
      <c r="H93" s="9" t="s">
        <v>37</v>
      </c>
      <c r="I93" s="10" t="s">
        <v>46</v>
      </c>
    </row>
    <row r="94" spans="1:9" ht="15.5" x14ac:dyDescent="0.35">
      <c r="A94" s="11" t="s">
        <v>17</v>
      </c>
      <c r="B94" s="9" t="s">
        <v>18</v>
      </c>
      <c r="C94" s="9" t="s">
        <v>19</v>
      </c>
      <c r="D94" s="9" t="s">
        <v>20</v>
      </c>
      <c r="E94" s="9" t="s">
        <v>67</v>
      </c>
      <c r="F94" s="9" t="s">
        <v>78</v>
      </c>
      <c r="G94" s="13"/>
      <c r="H94" s="9" t="s">
        <v>37</v>
      </c>
      <c r="I94" s="10" t="s">
        <v>46</v>
      </c>
    </row>
    <row r="95" spans="1:9" ht="15.5" x14ac:dyDescent="0.35">
      <c r="A95" s="11" t="s">
        <v>17</v>
      </c>
      <c r="B95" s="9" t="s">
        <v>18</v>
      </c>
      <c r="C95" s="9" t="s">
        <v>19</v>
      </c>
      <c r="D95" s="9" t="s">
        <v>20</v>
      </c>
      <c r="E95" s="9" t="s">
        <v>67</v>
      </c>
      <c r="F95" s="9" t="s">
        <v>79</v>
      </c>
      <c r="G95" s="13"/>
      <c r="H95" s="9" t="s">
        <v>37</v>
      </c>
      <c r="I95" s="10" t="s">
        <v>46</v>
      </c>
    </row>
    <row r="96" spans="1:9" ht="15.5" x14ac:dyDescent="0.35">
      <c r="A96" s="11" t="s">
        <v>17</v>
      </c>
      <c r="B96" s="9" t="s">
        <v>18</v>
      </c>
      <c r="C96" s="9" t="s">
        <v>19</v>
      </c>
      <c r="D96" s="9" t="s">
        <v>20</v>
      </c>
      <c r="E96" s="9" t="s">
        <v>67</v>
      </c>
      <c r="F96" s="9" t="s">
        <v>80</v>
      </c>
      <c r="G96" s="13"/>
      <c r="H96" s="9" t="s">
        <v>37</v>
      </c>
      <c r="I96" s="10" t="s">
        <v>46</v>
      </c>
    </row>
    <row r="97" spans="1:9" ht="15.5" x14ac:dyDescent="0.35">
      <c r="A97" s="11" t="s">
        <v>17</v>
      </c>
      <c r="B97" s="9" t="s">
        <v>18</v>
      </c>
      <c r="C97" s="9" t="s">
        <v>19</v>
      </c>
      <c r="D97" s="9" t="s">
        <v>20</v>
      </c>
      <c r="E97" s="9" t="s">
        <v>67</v>
      </c>
      <c r="F97" s="9" t="s">
        <v>81</v>
      </c>
      <c r="G97" s="13"/>
      <c r="H97" s="9" t="s">
        <v>37</v>
      </c>
      <c r="I97" s="10" t="s">
        <v>46</v>
      </c>
    </row>
    <row r="98" spans="1:9" ht="15.5" x14ac:dyDescent="0.35">
      <c r="A98" s="11" t="s">
        <v>17</v>
      </c>
      <c r="B98" s="9" t="s">
        <v>18</v>
      </c>
      <c r="C98" s="9" t="s">
        <v>19</v>
      </c>
      <c r="D98" s="9" t="s">
        <v>20</v>
      </c>
      <c r="E98" s="9" t="s">
        <v>83</v>
      </c>
      <c r="F98" s="9" t="s">
        <v>84</v>
      </c>
      <c r="G98" s="12">
        <v>68</v>
      </c>
      <c r="H98" s="13"/>
      <c r="I98" s="10" t="s">
        <v>46</v>
      </c>
    </row>
    <row r="99" spans="1:9" ht="15.5" x14ac:dyDescent="0.35">
      <c r="A99" s="11" t="s">
        <v>17</v>
      </c>
      <c r="B99" s="9" t="s">
        <v>18</v>
      </c>
      <c r="C99" s="9" t="s">
        <v>19</v>
      </c>
      <c r="D99" s="9" t="s">
        <v>20</v>
      </c>
      <c r="E99" s="9" t="s">
        <v>83</v>
      </c>
      <c r="F99" s="9" t="s">
        <v>85</v>
      </c>
      <c r="G99" s="12">
        <v>18</v>
      </c>
      <c r="H99" s="13"/>
      <c r="I99" s="10" t="s">
        <v>46</v>
      </c>
    </row>
    <row r="100" spans="1:9" ht="15.5" x14ac:dyDescent="0.35">
      <c r="A100" s="11" t="s">
        <v>17</v>
      </c>
      <c r="B100" s="9" t="s">
        <v>18</v>
      </c>
      <c r="C100" s="9" t="s">
        <v>19</v>
      </c>
      <c r="D100" s="9" t="s">
        <v>20</v>
      </c>
      <c r="E100" s="9" t="s">
        <v>83</v>
      </c>
      <c r="F100" s="9" t="s">
        <v>86</v>
      </c>
      <c r="G100" s="12">
        <v>17</v>
      </c>
      <c r="H100" s="13"/>
      <c r="I100" s="10" t="s">
        <v>46</v>
      </c>
    </row>
    <row r="101" spans="1:9" ht="15.5" x14ac:dyDescent="0.35">
      <c r="A101" s="11" t="s">
        <v>17</v>
      </c>
      <c r="B101" s="9" t="s">
        <v>18</v>
      </c>
      <c r="C101" s="9" t="s">
        <v>19</v>
      </c>
      <c r="D101" s="9" t="s">
        <v>20</v>
      </c>
      <c r="E101" s="9" t="s">
        <v>83</v>
      </c>
      <c r="F101" s="9" t="s">
        <v>87</v>
      </c>
      <c r="G101" s="12">
        <v>17</v>
      </c>
      <c r="H101" s="13"/>
      <c r="I101" s="10" t="s">
        <v>46</v>
      </c>
    </row>
    <row r="102" spans="1:9" ht="15.5" x14ac:dyDescent="0.35">
      <c r="A102" s="11" t="s">
        <v>17</v>
      </c>
      <c r="B102" s="9" t="s">
        <v>18</v>
      </c>
      <c r="C102" s="9" t="s">
        <v>19</v>
      </c>
      <c r="D102" s="9" t="s">
        <v>20</v>
      </c>
      <c r="E102" s="9" t="s">
        <v>83</v>
      </c>
      <c r="F102" s="9" t="s">
        <v>88</v>
      </c>
      <c r="G102" s="12">
        <v>15</v>
      </c>
      <c r="H102" s="13"/>
      <c r="I102" s="10" t="s">
        <v>46</v>
      </c>
    </row>
    <row r="103" spans="1:9" ht="15.5" x14ac:dyDescent="0.35">
      <c r="A103" s="11" t="s">
        <v>17</v>
      </c>
      <c r="B103" s="9" t="s">
        <v>18</v>
      </c>
      <c r="C103" s="9" t="s">
        <v>19</v>
      </c>
      <c r="D103" s="9" t="s">
        <v>20</v>
      </c>
      <c r="E103" s="9" t="s">
        <v>83</v>
      </c>
      <c r="F103" s="9" t="s">
        <v>84</v>
      </c>
      <c r="G103" s="13"/>
      <c r="H103" s="9" t="s">
        <v>37</v>
      </c>
      <c r="I103" s="10" t="s">
        <v>46</v>
      </c>
    </row>
    <row r="104" spans="1:9" ht="15.5" x14ac:dyDescent="0.35">
      <c r="A104" s="11" t="s">
        <v>17</v>
      </c>
      <c r="B104" s="9" t="s">
        <v>18</v>
      </c>
      <c r="C104" s="9" t="s">
        <v>19</v>
      </c>
      <c r="D104" s="9" t="s">
        <v>20</v>
      </c>
      <c r="E104" s="9" t="s">
        <v>83</v>
      </c>
      <c r="F104" s="9" t="s">
        <v>85</v>
      </c>
      <c r="G104" s="13"/>
      <c r="H104" s="9" t="s">
        <v>37</v>
      </c>
      <c r="I104" s="10" t="s">
        <v>46</v>
      </c>
    </row>
    <row r="105" spans="1:9" ht="15.5" x14ac:dyDescent="0.35">
      <c r="A105" s="11" t="s">
        <v>17</v>
      </c>
      <c r="B105" s="9" t="s">
        <v>18</v>
      </c>
      <c r="C105" s="9" t="s">
        <v>19</v>
      </c>
      <c r="D105" s="9" t="s">
        <v>20</v>
      </c>
      <c r="E105" s="9" t="s">
        <v>83</v>
      </c>
      <c r="F105" s="9" t="s">
        <v>86</v>
      </c>
      <c r="G105" s="13"/>
      <c r="H105" s="9" t="s">
        <v>37</v>
      </c>
      <c r="I105" s="10" t="s">
        <v>46</v>
      </c>
    </row>
    <row r="106" spans="1:9" ht="15.5" x14ac:dyDescent="0.35">
      <c r="A106" s="11" t="s">
        <v>17</v>
      </c>
      <c r="B106" s="9" t="s">
        <v>18</v>
      </c>
      <c r="C106" s="9" t="s">
        <v>19</v>
      </c>
      <c r="D106" s="9" t="s">
        <v>20</v>
      </c>
      <c r="E106" s="9" t="s">
        <v>83</v>
      </c>
      <c r="F106" s="9" t="s">
        <v>87</v>
      </c>
      <c r="G106" s="13"/>
      <c r="H106" s="9" t="s">
        <v>37</v>
      </c>
      <c r="I106" s="10" t="s">
        <v>46</v>
      </c>
    </row>
    <row r="107" spans="1:9" ht="15.5" x14ac:dyDescent="0.35">
      <c r="A107" s="11" t="s">
        <v>17</v>
      </c>
      <c r="B107" s="9" t="s">
        <v>18</v>
      </c>
      <c r="C107" s="9" t="s">
        <v>19</v>
      </c>
      <c r="D107" s="9" t="s">
        <v>20</v>
      </c>
      <c r="E107" s="9" t="s">
        <v>83</v>
      </c>
      <c r="F107" s="9" t="s">
        <v>88</v>
      </c>
      <c r="G107" s="13"/>
      <c r="H107" s="9" t="s">
        <v>37</v>
      </c>
      <c r="I107" s="10" t="s">
        <v>46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.</cp:lastModifiedBy>
  <dcterms:modified xsi:type="dcterms:W3CDTF">2020-03-10T13:30:18Z</dcterms:modified>
</cp:coreProperties>
</file>