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2"/>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329A54E3-B41B-4D2C-966A-5D5E9C6B21E3}"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<sst xmlns="http://schemas.openxmlformats.org/spreadsheetml/2006/main" count="373" uniqueCount="201">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</sst>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ECC22C2B-A46D-4F1E-81E2-293B92EB1E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4DF05EDB-6C3A-4F66-83F9-B44172C5A5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E888AC9B-E615-4A61-9827-64B604F5D3D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3499D1A1-0D2E-4382-9A6C-6196678E13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2BE32409-63A5-4578-8B23-FEB1BE1AE6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5BF9A5EC-44E4-4655-A120-3C04A15B7CA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3AC8434B-17D1-4C8E-875B-918792B7F2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9F436C02-8071-4621-88CC-35E7BE241F5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A35EB3C8-26FE-4A88-A246-13C8BA947D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7068A11B-8AD6-413F-9A1D-44AE92B5D9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A80F903D-5F46-4555-9593-8021F82B821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48AD40B0-C5E2-4BCC-B24C-E43E582214F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4341147D-C8A7-4B92-85AA-33574B7103F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CAD4A113-2560-4CDB-9A26-29BAC23E5D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05CF97C9-BE15-4A16-9B6A-BE5D4492954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37881047-882E-449F-AC1A-A69056567F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29BB9623-2DF4-450B-BA7E-543B32F69E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5BA8441F-D924-4925-AA2B-82241EB885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3A014069-F0F1-4DF4-93F4-B65AF84E7DE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802AC36D-E2A4-42F6-9A1B-2F33B894C51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650B7530-FAA6-428F-9C78-06B0D4603CD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0C03B66C-5DB9-4899-A184-72D32FA747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6216A679-18DB-4C3F-8730-AFE97A8A2D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88D83725-A397-4253-A6DF-09B5788353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AF539EAD-D38F-465C-880E-6273BFB267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94B19A90-901D-4934-8B4E-DA6C0B8B99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874378C8-1646-4315-A8AA-4B5AB0A3B62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22C6D5FD-EFB6-40AF-978D-EABC8524FC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4174D23C-EEA1-4A7F-B6A5-7989C79E48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F941BEFD-E53E-437D-94F2-9753EA6D73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1.83772268236293E-15</c:v>
                </c:pt>
              </c:numCache>
            </c:numRef>
          </c:xVal>
          <c:yVal>
            <c:numRef>
              <c:f>'Polar Overview (dark mode)'!$C$27</c:f>
              <c:numCache>
                <c:formatCode>0.0</c:formatCode>
                <c:ptCount val="1"/>
                <c:pt idx="0">
                  <c:v>-15</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1238ED8B-AFEC-48D5-8E58-752C1EEDBA1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6AEA89EE-5D12-4515-A87C-CBF3A39B6B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F1823AA1-EF63-45D8-8FBE-ACED57C844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7C2848AF-E3A3-4959-84CA-DE730AD8396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E0C15EE5-10B7-4655-A9CC-697D97CB5A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BE0D04BE-1061-433A-8B19-8B7D0EA851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B32CB26C-71CB-4DFB-978C-1B734A1C436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D1CBE1E0-B2C7-44FF-A42B-D768C7A7FA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662F7252-0A72-493B-A3B9-B1076739E5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7F70ADEE-3994-4674-A944-E8E825CDBA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D902CB4A-314C-4B48-9509-FB1B2A2CD8F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149D253E-DCF0-48EA-A602-41E0038E19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3FE7BAB8-51BD-497B-A9AD-9956250C629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4CDFB31B-4DE8-408B-B8CE-BD021963BC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67F240F1-61CE-48AA-AAB3-820561142C7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84EDFBDD-8457-4CA3-9C0B-FDCEE3DE444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B4C52E04-8114-437C-8054-184ACAE7EF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A610D133-E8D1-4F51-BC61-58DCF786D6A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3289B791-7564-49DE-890E-C0256C3562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858B774A-893F-404C-B2B8-95200E62E51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401D4E6E-BA22-4106-A53D-FFA5808AFE1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36397B7F-CEEC-4573-BF3B-24B9304530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F333DCD5-3F5A-4D5F-9BDC-86272FD0A6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034715DD-969C-48EF-9407-3DC105FA71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4F7DD54C-17DE-4867-9A60-B0A6DE9E7CD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E67B6136-9E31-432F-8CCF-8728BB9F64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62DAC22E-BB8B-40FC-BF13-ADEA4B6966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9459FB5E-288F-4204-84AB-409931B8D15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02610F3E-0687-4589-A678-47FD545284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5F21FE7E-1E32-475F-9034-AFC54B9F7E7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-5.0000000000000044</c:v>
                </c:pt>
              </c:numCache>
            </c:numRef>
          </c:xVal>
          <c:yVal>
            <c:numRef>
              <c:f>'Polar Overview'!$C$27</c:f>
              <c:numCache>
                <c:formatCode>0.0</c:formatCode>
                <c:ptCount val="1"/>
                <c:pt idx="0">
                  <c:v>8.6602540378443837</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625C4F43-B47E-4874-8184-57E1D730A59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DCB6D72A-0AC9-4324-A555-6D0C4D6BA5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7002F175-B138-4BE4-9981-C485E70F9E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5B1D09EB-F0B4-4A01-973C-26B623C21AD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77930080-E31F-44E7-8285-FB09834093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77910A63-65FC-4B33-8F50-A647E8ED095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0229FD68-42C7-4EBF-B531-00387BF623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64BCDEA3-8B95-40A6-88EF-DF24241CC79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91DF516B-D86B-4E95-99EB-93E3DCF65A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E2BE0DDD-23E8-4A2E-9453-34274E8E71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2BA00AD6-DEA5-42A0-A3F4-B2707F7644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7E7978F1-05DD-425D-9018-72087331F3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10</c:v>
                </c:pt>
              </c:numCache>
            </c:numRef>
          </c:xVal>
          <c:yVal>
            <c:numRef>
              <c:f>'Overview (dark mode)'!$C$23</c:f>
              <c:numCache>
                <c:formatCode>General</c:formatCode>
                <c:ptCount val="1"/>
                <c:pt idx="0">
                  <c:v>29.999999999999993</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5633F5B-FD6F-483E-B668-4D458FC3A2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79FF6256-5BE3-420A-A5C0-6C26656CA1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3948353B-E7A9-4D90-B2BE-545E5AB4E14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3A47BEE7-FBE4-4A1E-8D6B-C4E0D481563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DC0A9DE7-5D9C-424F-B0B1-8A55E9C7794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065E094B-8CD2-4CBD-B3D4-FDFF069CFF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01CFF29A-DF33-44D8-BEA1-35093808BD0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5C1E7D38-4025-4EDA-8AE2-7605D34636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ED9F9645-1903-455D-9009-F2CFE092672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1774D21E-62C4-4C1A-91DD-A19FB3CD66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6792E359-C020-41D4-8715-297D1D6B98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61BD4A50-155C-4DC9-9238-95D9520D042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10</c:v>
                </c:pt>
              </c:numCache>
            </c:numRef>
          </c:xVal>
          <c:yVal>
            <c:numRef>
              <c:f>Overview!$C$23</c:f>
              <c:numCache>
                <c:formatCode>General</c:formatCode>
                <c:ptCount val="1"/>
                <c:pt idx="0">
                  <c:v>29.999999999999993</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8" sqref="F8"/>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15</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row>
    <row r="10" spans="1:10">
      <c r="A10" s="222" t="s">
        <v>8</v>
      </c>
      <c r="B10" s="223"/>
      <c r="C10" s="223"/>
      <c r="D10" s="223"/>
      <c r="E10" s="224"/>
      <c r="F10" s="104"/>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Yes</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223.89182400000004</v>
      </c>
    </row>
    <row r="19" spans="1:10">
      <c r="A19" s="136" t="s">
        <v>14</v>
      </c>
      <c r="E19" s="107">
        <f>IF(ISBLANK(F9),1.198*F8,SQRT(J18*ABS(COS(RADIANS(E18)))/1.56))</f>
        <v>11.98</v>
      </c>
      <c r="F19" s="233" t="s">
        <v>15</v>
      </c>
      <c r="G19" s="234"/>
      <c r="H19" s="234"/>
      <c r="I19" s="234"/>
      <c r="J19" s="105">
        <f>F3/E20</f>
        <v>1.9453680452395612</v>
      </c>
    </row>
    <row r="20" spans="1:10">
      <c r="A20" s="222" t="s">
        <v>16</v>
      </c>
      <c r="B20" s="223"/>
      <c r="C20" s="223"/>
      <c r="D20" s="223"/>
      <c r="E20" s="138">
        <f>IF(ISBLANK(F9),3*(1.198*F8)^2/(3*1.198*F8+F5*COS(RADIANS(E18))),F9)</f>
        <v>20.561661891117485</v>
      </c>
      <c r="F20" s="131" t="s">
        <v>17</v>
      </c>
      <c r="G20" s="132"/>
      <c r="H20" s="132"/>
      <c r="I20" s="132"/>
      <c r="J20" s="137">
        <f>J18/F2</f>
        <v>0.72223169032258083</v>
      </c>
    </row>
    <row r="22" spans="1:10">
      <c r="B22" s="190" t="s">
        <v>18</v>
      </c>
      <c r="C22" s="190" t="s">
        <v>19</v>
      </c>
    </row>
    <row r="23" spans="1:10">
      <c r="A23" s="100" t="b">
        <f ca="1">OR(F14="Yes",F15="Yes")</f>
        <v>1</v>
      </c>
      <c r="B23" s="190">
        <f ca="1">IF(A23,$F$5,#N/A)</f>
        <v>15</v>
      </c>
      <c r="C23" s="190">
        <f ca="1">IF(A23,$E$18,#N/A)</f>
        <v>180</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f ca="1">B23*SIN(RADIANS(C23))</f>
        <v>1.83772268236293E-15</v>
      </c>
      <c r="C27" s="191">
        <f ca="1">B23*COS(RADIANS(C23))</f>
        <v>-15</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Yes</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1</v>
      </c>
      <c r="B23" s="180">
        <f ca="1">IF(A23,$F$5,#N/A)</f>
        <v>10</v>
      </c>
      <c r="C23" s="180">
        <f ca="1">IF(A23,$E$18,#N/A)</f>
        <v>330</v>
      </c>
      <c r="D23" s="76" t="s">
        <v>20</v>
      </c>
    </row>
    <row r="24" spans="1:10">
      <c r="A24" s="76" t="b">
        <f ca="1">F13="Yes"</f>
        <v>0</v>
      </c>
      <c r="B24" s="76" t="e">
        <f t="shared" ref="B24" ca="1" si="0">IF(A24,$F$5,#N/A)</f>
        <v>#N/A</v>
      </c>
      <c r="C24" s="76" t="e">
        <f t="shared" ref="C24:C25" ca="1" si="1">IF(A24,$E$18,#N/A)</f>
        <v>#N/A</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f ca="1">B23*SIN(RADIANS(C23))</f>
        <v>-5.0000000000000044</v>
      </c>
      <c r="C27" s="181">
        <f ca="1">B23*COS(RADIANS(C23))</f>
        <v>8.6602540378443837</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Yes</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1</v>
      </c>
      <c r="B23" s="100">
        <f ca="1">IF(A23,$F$5,#N/A)</f>
        <v>10</v>
      </c>
      <c r="C23" s="100">
        <f ca="1">IF(A23,$E$18,#N/A)</f>
        <v>29.999999999999993</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Yes</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1</v>
      </c>
      <c r="B23" s="76">
        <f ca="1">IF(A23,$F$5,#N/A)</f>
        <v>10</v>
      </c>
      <c r="C23" s="76">
        <f ca="1">IF(A23,$E$18,#N/A)</f>
        <v>29.999999999999993</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7" sqref="C7"/>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0.72223169032258083</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20.561661891117485</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1.9453680452395612</v>
      </c>
      <c r="D18" s="129">
        <f ca="1">D17/C12+C13</f>
        <v>2.3912706486325281</v>
      </c>
      <c r="E18" s="130">
        <f ca="1">E17/C12-C13</f>
        <v>1.499465441846594</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1</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1</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2023-02-20T12:32:05Z</dcterms:created>
  <dcterms:modified xsi:type="dcterms:W3CDTF">2023-02-21T09:34:20Z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