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10" yWindow="480" windowWidth="15000" windowHeight="7350"/>
  </bookViews>
  <sheets>
    <sheet name="Hoja1" sheetId="1" r:id="rId1"/>
    <sheet name="Hoja2" sheetId="2" r:id="rId2"/>
    <sheet name="Hoja3" sheetId="3" r:id="rId3"/>
  </sheets>
  <calcPr calcId="152511"/>
</workbook>
</file>

<file path=xl/calcChain.xml><?xml version="1.0" encoding="utf-8"?>
<calcChain xmlns="http://schemas.openxmlformats.org/spreadsheetml/2006/main">
  <c r="B97" i="1"/>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alcChain>
</file>

<file path=xl/sharedStrings.xml><?xml version="1.0" encoding="utf-8"?>
<sst xmlns="http://schemas.openxmlformats.org/spreadsheetml/2006/main" count="313" uniqueCount="194">
  <si>
    <t>LLEGADA</t>
  </si>
  <si>
    <t>TÍTULO</t>
  </si>
  <si>
    <t>DESCRIPCIÓN 1</t>
  </si>
  <si>
    <t>VIABILIDAD</t>
  </si>
  <si>
    <t>AREA: EXPLICACIÓN, EN CASO NEGATIVO</t>
  </si>
  <si>
    <t>Campus  de futbol a partir de 12 años que incluyen las categorias (alevin, infantil y cadete) combinado con piscina.</t>
  </si>
  <si>
    <t>SÍ</t>
  </si>
  <si>
    <t>DEPORTE</t>
  </si>
  <si>
    <t xml:space="preserve"> Construcción de pista deportiva en el barrio de Zaburdón. Se puede utilizar un solar que hay en la urbanización Pinar Real, de titularidad municipal, cuyo estado es ciertamente lamentable que lo convierte en un descampado sucio y abandonado, que está en frente de varios chalets, concretamente a la altura de los números 35,37 y 39 de la c/ Juan Esteban.</t>
  </si>
  <si>
    <t>SI</t>
  </si>
  <si>
    <t>A nivel público solamente existe el Servicio de Salud Mental Infanto-Juvenil del San Carlos para atender a los problemas psicológicos de menores del municipio. Este recurso, de carácter comarcal, se encuentra saturado, existiendo listas de espera de más de dos meses. Es frecuente que una familia con este tipo de problemas tenga que esperar o buscar un recurso de privado. Se propone que el Ayto contrate personal como complemento al recurso de Terapia Familiar. Con 15.000 euros se atenderían unos 25 menores y media de 10 sesiones.</t>
  </si>
  <si>
    <t>NO</t>
  </si>
  <si>
    <t>ASUNTOS SOCIALES: la terapia psicológica y psiquiatrica 
debe ofrecerse con continuidad en el tiempo y no como programa puntual para unos meses.</t>
  </si>
  <si>
    <t>Hacer una pista de atletismo con las medidas reglamentarias. El lugar ideal para hacerla seria en el campo de futbol 11 de La Herrería, o si hay espacio en el mismo Polideportivo Zaburdón.</t>
  </si>
  <si>
    <t>DEPORTE: No existe lugar para esta instalación y el presupuesto sería bastante superior a 15.000</t>
  </si>
  <si>
    <t xml:space="preserve">En dicha plaza, los coches que suben por Leandro Rubio, con dirección a Conde de Aranda, pasan a gran velocidad y no los ves ya que el antiguo kiosco no nos deja ver la calle y no tiene ceda el paso. Se pide es un paso de cebra con badén que dé prioridad a los peatones. </t>
  </si>
  <si>
    <t>TRÁFICO: Tendrán en cuenta su propuesta los responsables de tráfico sin poder ser una propuesta de presupuestos participativos porque la gestión del tráfico igual que hacienda, servicios económicos... quedan fuera de esos.</t>
  </si>
  <si>
    <t>Una pista de atletismo podría construirse en el recinto de la Policía Nacional cercana a la Guardia Civil. [creemos que se refiere a la Academia de Suboficiales de la Guardia Civil]</t>
  </si>
  <si>
    <t>Eliminación de los obtáculos que impiden la circulación fluida de las personas.</t>
  </si>
  <si>
    <t>TRÁFICO: Supera el presupuesto máximo de 15.000€  y es una medida completamente desaconsejada por los técnicos del área (los badenes ayudan a calmar el tráfico).</t>
  </si>
  <si>
    <t>Los alumnos de los colegios serán los embajadores del castellano con sus iguales de otros países a través de correspondencia postal. Su primera etapa, el envío de cartas personales (ida y vuelta) y su gestión.</t>
  </si>
  <si>
    <t>SI, La primera fase del proyecto</t>
  </si>
  <si>
    <t xml:space="preserve">EDUCACIÓN
</t>
  </si>
  <si>
    <t>EDUCACIÓN</t>
  </si>
  <si>
    <t>Dotar una de las salas de la Casa de  Juventud con equipos de nuevas tecnologías.</t>
  </si>
  <si>
    <t>JUVENTUD</t>
  </si>
  <si>
    <t>Aprovechar el espacio del parque para instalar dos tirolinas.</t>
  </si>
  <si>
    <t>PARQUES</t>
  </si>
  <si>
    <t>Juegos infantiles en los diferentes parques del municipio y, en particular, para bebés a partir de 1 año.</t>
  </si>
  <si>
    <t>Temas de interés como feminismo y su papel en el cambio social y político, pensamiento de Ortega y Gasset, España en América durante 300 años, concierto de zarzuela…</t>
  </si>
  <si>
    <t>CULTURA</t>
  </si>
  <si>
    <t>Proyecto para mejorar el conocimiento y apreciación que estudiantes de ESO y Bachillerato de San Lorenzo tienen del patrimonio histórico, cultural y natural de este Real Sitio. Específicamente pretende generar material educativo, sensibilizar y formar al profesorado y hacer una primera experiencia de formación de jóvenes.</t>
  </si>
  <si>
    <t>Beca para lugar de trabajo de creación artística de una o más obras de cualquier disciplina.</t>
  </si>
  <si>
    <t xml:space="preserve">CULTURA: Las propuestas de presupuestos participativos
 nunca pueden ser premios, becas o subvenciones </t>
  </si>
  <si>
    <t>15, 16, 17, 18</t>
  </si>
  <si>
    <t>Implantación de árboles en 3 calles: Juan de Toledo,  Monte Escorial y Felipe II y Paseo Carlos III</t>
  </si>
  <si>
    <t>PARQUES: Los caminos apuntados están suficientemente arbolados; no obstante revisaremos nuestro inventario para mejorar la cobertura vegetal.</t>
  </si>
  <si>
    <t>16, 17, 18, 15</t>
  </si>
  <si>
    <t>Mayor peatonalización del centro de la localidad</t>
  </si>
  <si>
    <t>URBANISMO / TRÁFICO: Excede del presupuesto máximo. Autoría de más de 1 propuesta.</t>
  </si>
  <si>
    <t>17, 18, 15, 16</t>
  </si>
  <si>
    <t>Paseo en bici entre núcleo urbano y Valle de los Caídos</t>
  </si>
  <si>
    <t>MEDIO AMBIENTE: La Colada de Villalba ya hace 
esa función.  Autoría de más de 1 propuesta.</t>
  </si>
  <si>
    <t>MEDIO AMBIENTE</t>
  </si>
  <si>
    <t>18, 15, 16, 17</t>
  </si>
  <si>
    <t>Aceras y arbolado desde inicio hasta campo de fútbol y Campamento de la Herrería.</t>
  </si>
  <si>
    <t>MEDIO AMBIENTE: No es propiedad municipal y el coste es muy superior a los 15.000€ posibles. Autoría de más de 1 propuesta.</t>
  </si>
  <si>
    <t>Arizónicas: viviendo con el enemigo. Consigamos un entorno verde y sano.</t>
  </si>
  <si>
    <t>MEDIO AMBIENTE: Sería intervenir en una especie sin ninguna recomendación de la Ley de Patrimonio Natural y la Biodiversidad.</t>
  </si>
  <si>
    <t xml:space="preserve">Exposiciones permanenetes de arte urbano en SLE. </t>
  </si>
  <si>
    <t>Taller con expertos para las formas de gestión de territorios naturales.</t>
  </si>
  <si>
    <t>MEDIO AMBIENTE: Se propone un taller para  personal de una institución no municipal.</t>
  </si>
  <si>
    <t xml:space="preserve">Recuperación del Cine Variedades, como espacio de ocio para jóvenes y mayores. </t>
  </si>
  <si>
    <t>No es propiedad municipal y el coste de su compra es muy superior a los 15.000€ posibles.</t>
  </si>
  <si>
    <t>No es propiedad municipal y el coste de su compra es muy superior a los 15.000€ posibles</t>
  </si>
  <si>
    <t xml:space="preserve">Ampliación del horario anual de la piscina climatizada y arreglos de las salas de sauna. </t>
  </si>
  <si>
    <t>SI (SAUNAS)</t>
  </si>
  <si>
    <t>Rehabilitar el quiosco y parque de Plaza Santa Joaquina Vedruna como espacio de lectura en temporada estival. Que esté dotada con fondos de prensa de divulgación generalista y literatura infantil y juvenil.</t>
  </si>
  <si>
    <t>SI/NO</t>
  </si>
  <si>
    <t>BIBLIOTECA: Necesitaría aseos accesibles y el coste excede del máximo.</t>
  </si>
  <si>
    <t>Acondicionar este espacio como zona verde, parque infantil y circuto de ejercicio para dultos. El objetivo  es aprovechar este solar, de momento inutilizado, ya que no existe nada parecudo en esta zona.</t>
  </si>
  <si>
    <t>Carril exclusivo para bicicletas al lado del paseo peatonal entre rotondas de Cruz Roja y Hospital</t>
  </si>
  <si>
    <t>MEDIO AMBIENTE: Por falta de espacio y coste</t>
  </si>
  <si>
    <t>Arreglo y prolongación de la valla perimetral de la pista polideportiva del aurbanización Felipe II.</t>
  </si>
  <si>
    <t>DEPORTES / OBRAS</t>
  </si>
  <si>
    <t>Actividades de danza y movimiento para sentirse bien.</t>
  </si>
  <si>
    <t>ESCUELA DE MÚSICA</t>
  </si>
  <si>
    <t>29, 30, 89, 90</t>
  </si>
  <si>
    <t xml:space="preserve">Cambio de uso de las instalaciones deportivas del parque de los Romeros, sustituyendo por: pista de patinaje con obstáculos, aparatos de rehabilitación para mayores, columpios y areneros para menores, otras dotaciones inclusivas (nunca de pelota) </t>
  </si>
  <si>
    <t>SI (parte exterior)</t>
  </si>
  <si>
    <t>PARQUES / DEPORTES: ES UNA PISTA QUE SE ESTÁ UTILIZANDO DE FORMA HABITUAL POR LO QUE NO DEBERÍA QUITARSE. Se podría ver la posibilidad de poner aparatos de ejercicios de personas mayores en la parte exterior a la pista.</t>
  </si>
  <si>
    <t>30, 89, 90, 29</t>
  </si>
  <si>
    <t xml:space="preserve">Demoler o precintar las viviendas abandonadas de la promotora Gilmar de calle Maestros con calle Vista  Bella. </t>
  </si>
  <si>
    <t>URBANISMO / TRÁFICO: Es propiedad privada.  Autoría de más de 1 propuesta.</t>
  </si>
  <si>
    <t>URBANISMO</t>
  </si>
  <si>
    <t>Metodo para controlar la proliferación de la procesionaria en los pinares del Monte Abantos.</t>
  </si>
  <si>
    <t xml:space="preserve">MEDIO AMBIENTE: No gestionamos el Monte Abantos. </t>
  </si>
  <si>
    <t>Ampliacr horario de apertura, abriendo a las 8:30 hrs … Permitir acceso  libre  los meses de julio y agosto.</t>
  </si>
  <si>
    <t>DEPORTE: Esta ampliación generaria un gasto adicional para el resto de temporadas.</t>
  </si>
  <si>
    <t>Jornadas de cine, conferencias, mesas redondas… para dar a conocer  deportes relacionados con la montaña: alpinismo, escalada, senderismo.  Y poner en contacto interesados.</t>
  </si>
  <si>
    <t>DEPORTE / MEDIO AMBIENTE</t>
  </si>
  <si>
    <t>Camino seguro a los colegios Alfonso XII y Concepcionistas</t>
  </si>
  <si>
    <t>Pista de atletismo no existe en San Lorenzo.</t>
  </si>
  <si>
    <t>DEPORTE: No existe lugar para esta instalación y el presupuesto sería bastante superior a 15.000 €</t>
  </si>
  <si>
    <t>37, 38</t>
  </si>
  <si>
    <t>Festival o muestra de estatuas humanas</t>
  </si>
  <si>
    <t>38, 37</t>
  </si>
  <si>
    <t>Recuperación de la plaza de toros para actividades artísticas</t>
  </si>
  <si>
    <t>CULTURA: La plaza de toros no es de propiedad municipal y su adquisición superaría, con mucho, los 15.000€ de presupuesto máximo disponible. Generando además gasto estructural. Autoría de más de 1 propuesta.</t>
  </si>
  <si>
    <t>Reducir las cuotas delas clases individuales y colectivas de música en la  Escuela de Música.</t>
  </si>
  <si>
    <t xml:space="preserve">ESCUELA DE MÚSICA: Supone un coste estructural. </t>
  </si>
  <si>
    <t>41, 42</t>
  </si>
  <si>
    <t>Espacio en Urbanización Felipe II deteriorado al que no se hace caso, a convertir en un parque con vistas al atardecer.</t>
  </si>
  <si>
    <t>PARQUES: Coste superior a los 15.000€. La parcela tiene uso dotacional.</t>
  </si>
  <si>
    <t>42, 41</t>
  </si>
  <si>
    <t>Crear una norma para que, salvo excepciones, no puedan cambiarse normas urbanísticas en los entornos consolidados.</t>
  </si>
  <si>
    <t>URBANISMO: El error está ya subsanado con una modificacion de las Normas. Autoría de más de 1 propuesta.</t>
  </si>
  <si>
    <t>Hacer de la calle lugar agradable para el encuentro, el juego y la conversación, especialmente para infancia y juventud.</t>
  </si>
  <si>
    <t>PARQUES / OBRAS: Inversiones posibles de mejora hasta 15.000€</t>
  </si>
  <si>
    <t>Tres propuestas: limpieza de calles y acera, traslado de farolas y control de perros.</t>
  </si>
  <si>
    <t>OBRAS / MEDIO AMBIENTE: Son 3 propuestas, dos de ellas son de mejora del servicio, se trabaja y se insistirá en ello. Las otras propuestas suponen un coste superior al propuesto y técnicamente no es viable.</t>
  </si>
  <si>
    <t>Habilitar las casetas del parque Felipe II para actividades culturales o mercadillos.</t>
  </si>
  <si>
    <t>DESARROLLO LOCAL: Ya hay un proyecto para estos espacios (co-working)</t>
  </si>
  <si>
    <t>Desdoblar la senda que va del Zaburdón a la urbanización Felipe II para carril bici.</t>
  </si>
  <si>
    <t>MEDIO AMBIENTE: Falta de espacio,  y el presupuesto sería superior a los 15.000</t>
  </si>
  <si>
    <t>Adquirir ontenedores amarillos de boca mayor</t>
  </si>
  <si>
    <t>SERVICIOS</t>
  </si>
  <si>
    <t>Tratamiento de pinos de parques y jardines públicos contra la procesionaria.</t>
  </si>
  <si>
    <t>MEDIO AMBIENTE: Se está realizando</t>
  </si>
  <si>
    <t>Mejor adaptación de calles a carritos, bicis y personas con movilidad reducida.  Y caminos protegidos para bicicletas y patinetes.</t>
  </si>
  <si>
    <t>OBRAS</t>
  </si>
  <si>
    <t>Recuperar la bilbioiteca de Casa de Cultura por lo menos una sala de lectura.</t>
  </si>
  <si>
    <t>BIBLIOTECA: Sí, como sala de lectura</t>
  </si>
  <si>
    <t>35 años reclamando como vecinos  de San Lorenzo en Calle La Teja, alcantarillado y alumbrado público.</t>
  </si>
  <si>
    <t>OBRAS / SERVICIOS: por coste Dde la actuación, fuera del alcance de los Pres-Particip. (15.000 €)</t>
  </si>
  <si>
    <t>52, 53</t>
  </si>
  <si>
    <t>Programa escolar  de primeros auxiolios para ESO y Bachillerato integrado en el programa escolar.</t>
  </si>
  <si>
    <t>53, 52</t>
  </si>
  <si>
    <t>Defensa personal para adolescentes(mujeres) y jóvenes extensible a todas las edades.</t>
  </si>
  <si>
    <t>DEPORTES / ASUNTOS SOCIALES: Esta actividad generaria un gasto adiccional para el resto de temporadas. De plantearse debe ser como parte de la nueva programación de actividades anual.Autoría de más de 1 propuesta.</t>
  </si>
  <si>
    <t>Mercadillo variado de segunda mano  "Reutiliza lo viejo" y dar más vida a la localidad</t>
  </si>
  <si>
    <t>No es una propuesta de presupuesto
 participativo.  Estas nunca pueden redundar en el beneficio de una persona o grupo concreto como parte de la propuesta.</t>
  </si>
  <si>
    <t>55, 56</t>
  </si>
  <si>
    <t>Dedicar un espacio para uso general, mayores, jóvenes, estudiantes… para lectura, con acceso wifi, periódicos…</t>
  </si>
  <si>
    <t>ASUNTOS SOCIALES / JUVENTUD: Sería el mismo espacio que la propuesta 50.</t>
  </si>
  <si>
    <t>56, 55</t>
  </si>
  <si>
    <t>Pintura de farolas, semáforos, fachadas, etc.</t>
  </si>
  <si>
    <t>OBRAS: sería posible pero es la misma persona que hace la propuesta anterior.</t>
  </si>
  <si>
    <t>Limpieza en las calles de la ciudad,</t>
  </si>
  <si>
    <t>Actividades extraescolares campamentos, torneos deportivos para esta gente y ayudas a sus familias.</t>
  </si>
  <si>
    <t>ASUNTOS SOCIALES: L@s niñ@s con diferente capacidad se integran en los campamentos habituales.</t>
  </si>
  <si>
    <t>Wifi gratis por las calles, liberar subterráneos de cableado en desuso, no permitir antenas de telefonía móvil, pasar controles e inspecciones de routers y voltaje.</t>
  </si>
  <si>
    <t>NUEVAS TECNOLOGÍAS / OBRAS</t>
  </si>
  <si>
    <t>Restaurar el cine ya que podría ser una gran fuente de entretenimiento para jóvenes como adultos.</t>
  </si>
  <si>
    <t>Acondicionar como parque la zona arbolada</t>
  </si>
  <si>
    <t>Paseo que une el Zaburdón hasta urb Felipe II.</t>
  </si>
  <si>
    <t>MEDIO AMBIENTE: Falta de espacio,  y el presupuesto sería superior a los 15.000€</t>
  </si>
  <si>
    <t>Iniciativa compuesta de conferencias y talleres con una selección de tecnologías que tendrán una importancia en un futuro próximo.</t>
  </si>
  <si>
    <t>CULTURA / EDUCACIÓN</t>
  </si>
  <si>
    <t>Aula digital y aula de  radio en Casa de la Juventud.</t>
  </si>
  <si>
    <t>Un proyecto piloto para la recogida y compostaje de la porción orgánica de los residuos enlazado con los huertos sociales. Involucrar a los hortelanos y vecinos.</t>
  </si>
  <si>
    <t>Mejorar la actual sala de casa de la juventud y acondicionar una segunda sala debido a la alta demanda.</t>
  </si>
  <si>
    <t>Pista de atletismo en San Lorenzo. Por ejemplo, en zona trasera de la Academia de Suboficiales de la Guardia Civil.</t>
  </si>
  <si>
    <t>DEPORTE: No existe lugar para esta instalación y el presupuesto sería bastante superior a 15.000€</t>
  </si>
  <si>
    <t>Reparación del cine para espacio de disfrute.</t>
  </si>
  <si>
    <t>Parque cerrado y con papeleras para excrementos caninos  en parcela de calle Conde de Aranda</t>
  </si>
  <si>
    <t>Ampliación horaria servicios municipales y carné de discapacidad sin abono previo.</t>
  </si>
  <si>
    <t>DEPORTES / ASUNTOS SOCIALES: Los usuarios con discapacidad de todos
 los centros municipales ya disponen de bonificaciones  en los precios. Es importante el abono para  control de accesos. En caso de dificultades económicas existen becas.</t>
  </si>
  <si>
    <t xml:space="preserve">Salinizar para evitar productos nocivos (cloro, germicidas…), que causan alergias, eccemas, sequedad, problemas respiratorios... </t>
  </si>
  <si>
    <t>DEPORTES: En estos momentos no se está poniendo de sal ninguna piscina grande por los problemas que da (sistema muy corrosivo y además que utiliza también algo de cloro). Se está utilizando más la luz ultravioleta como sistema de desinfección del agua.</t>
  </si>
  <si>
    <t>Apertura ampliada de la piscina desde las 9:00 y desde mitad de septiembre.</t>
  </si>
  <si>
    <t>DEPORTES: Esta ampliación generaria un gasto adiccional para el resto de temporadas.</t>
  </si>
  <si>
    <t>DEPORTES: No existe lugar para esta instalación y el presupuesto sería bastante superior a 15.000€</t>
  </si>
  <si>
    <t>Paseo que une Urb. Monte Escorial  y Urba. La Pizarra.</t>
  </si>
  <si>
    <t>MEDIO AMBIENTE: Por falta de espacio y coste superior a los 15.000€</t>
  </si>
  <si>
    <t>Acondicionamiento de la recta de tierra del IES Juan de Herrera con tartán para uso compartido con el municipio.</t>
  </si>
  <si>
    <t>DEPORTES / EDUCACIÓN: Preguntado sobre este tema el centro, ahora mismo tienen otro uso previsto para ese espacio. Además es un centro de propiedad y gestión de la Comunidad de Madrid.</t>
  </si>
  <si>
    <t>Apertura ampliada de la piscina especialmente julio y agosto.</t>
  </si>
  <si>
    <t>DEPORTE: Esta ampliación generaria un gasto adiccional para el resto de temporadas.</t>
  </si>
  <si>
    <t>Apertura ampliada de la piscina en fines de semana desde las 9:00; igual en julio, agosto y desde mitad de septiembre.</t>
  </si>
  <si>
    <t>79, 80</t>
  </si>
  <si>
    <t>Elevación de cota de la calzada igualándola con la de las aceras en calle del Rey y perpendiculares entre esta y Floridablanca.</t>
  </si>
  <si>
    <t>OBRAS / URBANISMO: Hasta el presupuesto máximo de 15.000€</t>
  </si>
  <si>
    <t>80, 79</t>
  </si>
  <si>
    <t>Establecimiento de un sistema de recogida selectiva de residuos en hostelería puerta a puerta en fin de semana.</t>
  </si>
  <si>
    <t>MEDIO AMBIENTE / SERVICIO: Implica un coste estructural (a futuro). Además es la misma persona que hace la propuesta precedente.</t>
  </si>
  <si>
    <t>Ciclos de talleres sbre habilidades sociales para colectivos diferentes para lograr mayor grado de bienestar.</t>
  </si>
  <si>
    <t>ASUNTOS SOCIALES: El Ayuntamiento dispone de talleres  que atienden estas necesidades y además se organiza ESCOBIENESTAR.</t>
  </si>
  <si>
    <t xml:space="preserve">Concentración motera en noviembre, fin de semana en torno a las dos roedas con concentración y exhibición. </t>
  </si>
  <si>
    <t>FIESTAS / DEPORTE</t>
  </si>
  <si>
    <t>Eco fin de semana es un sábado más domingo en los que el medio ambiente es el protagonista del pueblo, para disfrute de mayores y peques: talleres, juegos, rutas (sábado mañana), muestra de animales en adopción, stands de protectoras (tarde); marcha cicloturista por el centro (domingo)...</t>
  </si>
  <si>
    <t>Analisis territorial y urbano con visión estratégica y en el marco de los objetivos definidos por la Agenda Urbana Española.</t>
  </si>
  <si>
    <t>Acondicionar térmicamente las aulas del Colegio Público San Lorenzo con el objetivo de que tanto profesores y alumnos no sufran el calor acumulado del sol directo que da a las ventanas.</t>
  </si>
  <si>
    <t>Incorporar el ajedrez como actividad en el recreo en los centros educativos de San Lorenzo.</t>
  </si>
  <si>
    <t>Interveciones que buscan adecuar suelos, ajardinar, instalar estructuras de trepa y equilibrio, decorsar muros y pintar juegos tradicionales.</t>
  </si>
  <si>
    <t xml:space="preserve">Desarrollo de sesiones en horario de tutoria en centros de ESO para 1º, más formación de docentes y taller de familias. </t>
  </si>
  <si>
    <t>EDUCACIÓN: Ya se realizan talleres gratuitos desde diversas áreas municipales sin coste alguno.</t>
  </si>
  <si>
    <t>89, 90. 29, 30</t>
  </si>
  <si>
    <t>Instalación de estores o persinas; igualmente ventiladores de techo o igualmete aires acondicionados en las aulas que dan a la calle Juan de Toledo.</t>
  </si>
  <si>
    <t>EDUCACIÓN: Sería válida pero el la misma persona que hace otras propuestas (29 -válida-, 30 y 90)</t>
  </si>
  <si>
    <t>90, 29, 30, 89</t>
  </si>
  <si>
    <t>Apertura diaria de la antigua biblioteca como sala de estudios, lectura o coworking en horario continuado de lunes a sábados.</t>
  </si>
  <si>
    <t>BIBLIOTECA: sería válida, como la 50, pero es la misma persona que hace otras propuestas (29 -válida-, 30 y 89)</t>
  </si>
  <si>
    <t>Equipamiento de un aula para fomentar el acceso de niñ@s y jóvenes a las nuevas tecnologías, como la robótica, programación o creación digital.</t>
  </si>
  <si>
    <t>Reconcer a uno de los personajes más relevantes del siglo XX, quien se formó en SLE, que fue inspiración para su obra.</t>
  </si>
  <si>
    <t>93, 94</t>
  </si>
  <si>
    <t>Recuperación de zona ajardinada en calle Los Gladiolos, número 1. El dicha zona, el lateral construido en piedra, elevar unos 30 cm, terminar de cerrar el resto del seto de boj, que se ha secado.</t>
  </si>
  <si>
    <t>94. 93</t>
  </si>
  <si>
    <t>Se debe colocar en calle Juan de Toledo, junto a la parada de autobuses, altura de Bar Zacarías y Autoservicio Carro, dirección Guadarrama, placa de paso de cebra. Peligroso para quien ha de cruzar estando un vehículo grande tapando la señal del otro margen.</t>
  </si>
  <si>
    <t>OBRAS / TRÁFICO: Sería viable pero el la misma persona que hace  la propuesta precedente, que es válida.</t>
  </si>
  <si>
    <r>
      <t>Crear una charca estacional de 6 m</t>
    </r>
    <r>
      <rPr>
        <vertAlign val="superscript"/>
        <sz val="8"/>
        <color rgb="FF000000"/>
        <rFont val="Calibri"/>
      </rPr>
      <t>2</t>
    </r>
    <r>
      <rPr>
        <sz val="8"/>
        <color rgb="FF000000"/>
        <rFont val="Calibri"/>
      </rPr>
      <t xml:space="preserve"> y 30 cm de profundidad junto a la fuente del Machucho, para preservar la población de anfibios.</t>
    </r>
  </si>
  <si>
    <t>MEDIO AMBIENTE: Se ha hecho  una gran fuente nueva en el Alto del Machucho con acceso a anfibios.</t>
  </si>
  <si>
    <t>Creación de un área de autocaravanas. Posible ubicación: parking de la Academia de Guardia Civil, zona del entorno a la Escuela de Música, Calleja Larga.</t>
  </si>
  <si>
    <t>URBANISMO / TRÁFICO: Calleja Larga es de Patrimonio Nacional.  El espacio de aparcamiento es para el Polideportivo y el colegio. En cuanto a la zona de la Escuela de Música no parece adecuado por su tamaño reducido y porque da servicio a esa infraestructura.</t>
  </si>
</sst>
</file>

<file path=xl/styles.xml><?xml version="1.0" encoding="utf-8"?>
<styleSheet xmlns="http://schemas.openxmlformats.org/spreadsheetml/2006/main">
  <numFmts count="1">
    <numFmt numFmtId="164" formatCode="_-* #,##0\ _€_-;\-* #,##0\ _€_-;_-* &quot;-&quot;??\ _€_-;_-@"/>
  </numFmts>
  <fonts count="17">
    <font>
      <sz val="11"/>
      <color rgb="FF000000"/>
      <name val="Calibri"/>
    </font>
    <font>
      <sz val="10"/>
      <color rgb="FF000000"/>
      <name val="Calibri"/>
    </font>
    <font>
      <sz val="8"/>
      <color rgb="FF000000"/>
      <name val="Calibri"/>
    </font>
    <font>
      <u/>
      <sz val="8"/>
      <color rgb="FF0000FF"/>
      <name val="Calibri"/>
    </font>
    <font>
      <sz val="11"/>
      <color rgb="FF000000"/>
      <name val="Arial"/>
    </font>
    <font>
      <sz val="10"/>
      <name val="Calibri"/>
    </font>
    <font>
      <sz val="11"/>
      <name val="Calibri"/>
    </font>
    <font>
      <u/>
      <sz val="8"/>
      <color rgb="FF0000FF"/>
      <name val="Calibri"/>
    </font>
    <font>
      <sz val="8"/>
      <name val="Calibri"/>
    </font>
    <font>
      <u/>
      <sz val="8"/>
      <color rgb="FF0000FF"/>
      <name val="Calibri"/>
    </font>
    <font>
      <u/>
      <sz val="8"/>
      <color rgb="FF0000FF"/>
      <name val="Calibri"/>
    </font>
    <font>
      <u/>
      <sz val="8"/>
      <color rgb="FF0000FF"/>
      <name val="Calibri"/>
    </font>
    <font>
      <u/>
      <sz val="8"/>
      <color rgb="FF0000FF"/>
      <name val="Calibri"/>
    </font>
    <font>
      <u/>
      <sz val="8"/>
      <color rgb="FF0000FF"/>
      <name val="Calibri"/>
    </font>
    <font>
      <u/>
      <sz val="8"/>
      <color rgb="FF0000FF"/>
      <name val="Calibri"/>
    </font>
    <font>
      <vertAlign val="superscript"/>
      <sz val="8"/>
      <color rgb="FF000000"/>
      <name val="Calibri"/>
    </font>
    <font>
      <sz val="10"/>
      <name val="Calibri"/>
      <family val="2"/>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EFEFEF"/>
        <bgColor rgb="FFEFEFEF"/>
      </patternFill>
    </fill>
  </fills>
  <borders count="12">
    <border>
      <left/>
      <right/>
      <top/>
      <bottom/>
      <diagonal/>
    </border>
    <border>
      <left style="hair">
        <color rgb="FF000000"/>
      </left>
      <right style="hair">
        <color rgb="FF000000"/>
      </right>
      <top style="hair">
        <color rgb="FF000000"/>
      </top>
      <bottom/>
      <diagonal/>
    </border>
    <border>
      <left style="hair">
        <color rgb="FF000000"/>
      </left>
      <right/>
      <top/>
      <bottom/>
      <diagonal/>
    </border>
    <border>
      <left style="hair">
        <color rgb="FF000000"/>
      </left>
      <right style="double">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double">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top style="hair">
        <color rgb="FF000000"/>
      </top>
      <bottom style="hair">
        <color rgb="FF000000"/>
      </bottom>
      <diagonal/>
    </border>
    <border>
      <left style="hair">
        <color rgb="FF000000"/>
      </left>
      <right style="double">
        <color rgb="FF000000"/>
      </right>
      <top style="dotted">
        <color rgb="FF000000"/>
      </top>
      <bottom style="hair">
        <color rgb="FF000000"/>
      </bottom>
      <diagonal/>
    </border>
    <border>
      <left style="hair">
        <color rgb="FF000000"/>
      </left>
      <right style="hair">
        <color rgb="FF000000"/>
      </right>
      <top/>
      <bottom/>
      <diagonal/>
    </border>
    <border>
      <left/>
      <right/>
      <top/>
      <bottom/>
      <diagonal/>
    </border>
    <border>
      <left style="hair">
        <color rgb="FF000000"/>
      </left>
      <right style="double">
        <color rgb="FF000000"/>
      </right>
      <top style="hair">
        <color rgb="FF000000"/>
      </top>
      <bottom style="dotted">
        <color rgb="FF000000"/>
      </bottom>
      <diagonal/>
    </border>
  </borders>
  <cellStyleXfs count="1">
    <xf numFmtId="0" fontId="0" fillId="0" borderId="0"/>
  </cellStyleXfs>
  <cellXfs count="44">
    <xf numFmtId="0" fontId="0" fillId="0" borderId="0" xfId="0" applyFont="1" applyAlignment="1"/>
    <xf numFmtId="0" fontId="6" fillId="2" borderId="4" xfId="0" applyFont="1" applyFill="1" applyBorder="1" applyAlignment="1">
      <alignment horizontal="center" vertical="center"/>
    </xf>
    <xf numFmtId="0" fontId="6" fillId="4" borderId="4" xfId="0" applyFont="1" applyFill="1" applyBorder="1" applyAlignment="1">
      <alignment horizontal="center" vertical="center"/>
    </xf>
    <xf numFmtId="0" fontId="0" fillId="0" borderId="4" xfId="0" applyFont="1" applyBorder="1" applyAlignment="1">
      <alignment horizontal="center" vertical="center"/>
    </xf>
    <xf numFmtId="0" fontId="0" fillId="4" borderId="4" xfId="0" applyFont="1" applyFill="1" applyBorder="1" applyAlignment="1">
      <alignment horizontal="center" vertical="center"/>
    </xf>
    <xf numFmtId="0" fontId="0" fillId="2" borderId="4" xfId="0" applyFont="1" applyFill="1" applyBorder="1" applyAlignment="1">
      <alignment horizontal="center" vertical="center"/>
    </xf>
    <xf numFmtId="0" fontId="4" fillId="3" borderId="4" xfId="0" applyFont="1" applyFill="1" applyBorder="1" applyAlignment="1">
      <alignment horizontal="center" vertical="center"/>
    </xf>
    <xf numFmtId="0" fontId="0" fillId="0" borderId="2" xfId="0" applyFont="1" applyBorder="1" applyAlignment="1">
      <alignment horizontal="center" vertical="center" wrapText="1"/>
    </xf>
    <xf numFmtId="0" fontId="4" fillId="3" borderId="4" xfId="0" applyFont="1" applyFill="1" applyBorder="1" applyAlignment="1">
      <alignment horizontal="center" vertical="center" wrapText="1"/>
    </xf>
    <xf numFmtId="0" fontId="0" fillId="0" borderId="7" xfId="0" applyFont="1" applyBorder="1" applyAlignment="1">
      <alignment vertical="center" wrapText="1"/>
    </xf>
    <xf numFmtId="0" fontId="0" fillId="0" borderId="0" xfId="0" applyFont="1" applyAlignment="1">
      <alignment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1" fillId="0" borderId="3" xfId="0" applyFont="1" applyBorder="1" applyAlignment="1">
      <alignment horizontal="center"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7" fillId="0" borderId="4" xfId="0" applyFont="1" applyBorder="1" applyAlignment="1">
      <alignment vertical="center" wrapText="1"/>
    </xf>
    <xf numFmtId="0" fontId="8" fillId="0" borderId="4" xfId="0" applyFont="1" applyBorder="1" applyAlignment="1">
      <alignment vertical="center" wrapText="1"/>
    </xf>
    <xf numFmtId="0" fontId="2" fillId="0" borderId="0" xfId="0" applyFont="1" applyAlignment="1">
      <alignment horizontal="left" vertical="center" wrapText="1"/>
    </xf>
    <xf numFmtId="0" fontId="2" fillId="0" borderId="9" xfId="0" applyFont="1" applyBorder="1" applyAlignment="1">
      <alignment vertical="center" wrapText="1"/>
    </xf>
    <xf numFmtId="0" fontId="6" fillId="4" borderId="6" xfId="0" applyFont="1" applyFill="1" applyBorder="1" applyAlignment="1">
      <alignment horizontal="center" vertical="center"/>
    </xf>
    <xf numFmtId="0" fontId="9" fillId="5" borderId="4" xfId="0" applyFont="1" applyFill="1" applyBorder="1" applyAlignment="1">
      <alignment vertical="center" wrapText="1"/>
    </xf>
    <xf numFmtId="0" fontId="0" fillId="2" borderId="6" xfId="0" applyFont="1" applyFill="1" applyBorder="1" applyAlignment="1">
      <alignment horizontal="center" vertical="center"/>
    </xf>
    <xf numFmtId="0" fontId="0" fillId="4" borderId="6" xfId="0" applyFont="1" applyFill="1" applyBorder="1" applyAlignment="1">
      <alignment horizontal="center" vertical="center"/>
    </xf>
    <xf numFmtId="0" fontId="10" fillId="0" borderId="4" xfId="0" applyFont="1" applyBorder="1" applyAlignment="1">
      <alignment vertical="center"/>
    </xf>
    <xf numFmtId="0" fontId="8" fillId="0" borderId="4" xfId="0" applyFont="1" applyBorder="1" applyAlignment="1">
      <alignment horizontal="left" vertical="center" wrapText="1"/>
    </xf>
    <xf numFmtId="0" fontId="2" fillId="0" borderId="4" xfId="0" applyFont="1" applyBorder="1" applyAlignment="1">
      <alignment horizontal="left" vertical="center" wrapText="1"/>
    </xf>
    <xf numFmtId="0" fontId="11" fillId="0" borderId="4" xfId="0" applyFont="1" applyBorder="1" applyAlignment="1">
      <alignment horizontal="left" vertical="center" wrapText="1"/>
    </xf>
    <xf numFmtId="0" fontId="12" fillId="0" borderId="9" xfId="0" applyFont="1" applyBorder="1" applyAlignment="1">
      <alignment horizontal="left" vertical="center" wrapText="1"/>
    </xf>
    <xf numFmtId="0" fontId="2" fillId="0" borderId="9" xfId="0" applyFont="1" applyBorder="1" applyAlignment="1">
      <alignment horizontal="left" vertical="center" wrapText="1"/>
    </xf>
    <xf numFmtId="0" fontId="13"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wrapText="1"/>
    </xf>
    <xf numFmtId="0" fontId="5" fillId="3" borderId="11" xfId="0" applyFont="1" applyFill="1" applyBorder="1" applyAlignment="1">
      <alignment horizontal="left" vertical="center"/>
    </xf>
    <xf numFmtId="164" fontId="5" fillId="3" borderId="8" xfId="0" applyNumberFormat="1" applyFont="1" applyFill="1" applyBorder="1" applyAlignment="1">
      <alignment horizontal="left" vertical="center"/>
    </xf>
    <xf numFmtId="164" fontId="5" fillId="3" borderId="5" xfId="0" applyNumberFormat="1"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10" xfId="0" applyFont="1" applyFill="1" applyBorder="1" applyAlignment="1">
      <alignment horizontal="left" vertical="center" wrapText="1"/>
    </xf>
    <xf numFmtId="164" fontId="1" fillId="3" borderId="0" xfId="0" applyNumberFormat="1" applyFont="1" applyFill="1" applyAlignment="1">
      <alignment horizontal="left" vertical="center" wrapText="1"/>
    </xf>
    <xf numFmtId="164" fontId="1" fillId="3" borderId="5" xfId="0" applyNumberFormat="1" applyFont="1" applyFill="1" applyBorder="1" applyAlignment="1">
      <alignment horizontal="left" vertical="center" wrapText="1"/>
    </xf>
    <xf numFmtId="0" fontId="16" fillId="3" borderId="5" xfId="0" applyNumberFormat="1" applyFont="1" applyFill="1" applyBorder="1" applyAlignment="1">
      <alignment horizontal="left" vertical="center" wrapText="1"/>
    </xf>
    <xf numFmtId="164" fontId="6" fillId="3" borderId="5" xfId="0" applyNumberFormat="1" applyFont="1" applyFill="1" applyBorder="1" applyAlignment="1">
      <alignment horizontal="left" vertical="center"/>
    </xf>
    <xf numFmtId="0" fontId="0" fillId="0" borderId="0" xfId="0" applyFont="1" applyAlignment="1">
      <alignment horizontal="left" vertical="center"/>
    </xf>
    <xf numFmtId="0" fontId="0"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998"/>
  <sheetViews>
    <sheetView tabSelected="1" workbookViewId="0">
      <pane ySplit="1" topLeftCell="A80" activePane="bottomLeft" state="frozen"/>
      <selection pane="bottomLeft" activeCell="E97" sqref="E97"/>
    </sheetView>
  </sheetViews>
  <sheetFormatPr baseColWidth="10" defaultColWidth="14.42578125" defaultRowHeight="15" customHeight="1" outlineLevelRow="1"/>
  <cols>
    <col min="1" max="1" width="9.7109375" style="10" customWidth="1"/>
    <col min="2" max="2" width="18.7109375" style="10" customWidth="1"/>
    <col min="3" max="3" width="39.28515625" style="10" customWidth="1"/>
    <col min="4" max="4" width="18.42578125" style="10" customWidth="1"/>
    <col min="5" max="5" width="44.5703125" style="42" customWidth="1"/>
    <col min="6" max="13" width="10.7109375" style="10" customWidth="1"/>
    <col min="14" max="16384" width="14.42578125" style="10"/>
  </cols>
  <sheetData>
    <row r="1" spans="1:5" s="43" customFormat="1" ht="31.5" customHeight="1">
      <c r="A1" s="11" t="s">
        <v>0</v>
      </c>
      <c r="B1" s="12" t="s">
        <v>1</v>
      </c>
      <c r="C1" s="12" t="s">
        <v>2</v>
      </c>
      <c r="D1" s="7" t="s">
        <v>3</v>
      </c>
      <c r="E1" s="13" t="s">
        <v>4</v>
      </c>
    </row>
    <row r="2" spans="1:5" ht="33.75" outlineLevel="1">
      <c r="A2" s="5">
        <v>1</v>
      </c>
      <c r="B2" s="14" t="str">
        <f>HYPERLINK("https://drive.google.com/open?id=1r9A7E1iSI6kAN7h_-bpm2Wu20OqV1eU0","Campus de fútbol")</f>
        <v>Campus de fútbol</v>
      </c>
      <c r="C2" s="15" t="s">
        <v>5</v>
      </c>
      <c r="D2" s="6" t="s">
        <v>6</v>
      </c>
      <c r="E2" s="33" t="s">
        <v>7</v>
      </c>
    </row>
    <row r="3" spans="1:5" ht="84" customHeight="1" outlineLevel="1">
      <c r="A3" s="1">
        <v>2</v>
      </c>
      <c r="B3" s="16" t="str">
        <f>HYPERLINK("https://drive.google.com/open?id=19m6s-HEP99vW6bfpFdua5HRMsj9VhNhp","Pista deportiva")</f>
        <v>Pista deportiva</v>
      </c>
      <c r="C3" s="15" t="s">
        <v>8</v>
      </c>
      <c r="D3" s="6" t="s">
        <v>9</v>
      </c>
      <c r="E3" s="34" t="s">
        <v>7</v>
      </c>
    </row>
    <row r="4" spans="1:5" ht="54" customHeight="1" outlineLevel="1">
      <c r="A4" s="4">
        <v>3</v>
      </c>
      <c r="B4" s="16" t="str">
        <f>HYPERLINK("https://drive.google.com/open?id=1hDx0Z_zJjjoOsRIPSPcHlldQg6h_S4W7","Servicio de psicoterapia infanto-juvenil para 2019")</f>
        <v>Servicio de psicoterapia infanto-juvenil para 2019</v>
      </c>
      <c r="C4" s="15" t="s">
        <v>10</v>
      </c>
      <c r="D4" s="6" t="s">
        <v>11</v>
      </c>
      <c r="E4" s="35" t="s">
        <v>12</v>
      </c>
    </row>
    <row r="5" spans="1:5" ht="42" customHeight="1" outlineLevel="1">
      <c r="A5" s="4">
        <v>4</v>
      </c>
      <c r="B5" s="16" t="str">
        <f>HYPERLINK("https://drive.google.com/open?id=1nph8ljexolnEhQZo6BfG97WDT1ljlY_l","Pista atletismo")</f>
        <v>Pista atletismo</v>
      </c>
      <c r="C5" s="17" t="s">
        <v>13</v>
      </c>
      <c r="D5" s="6" t="s">
        <v>11</v>
      </c>
      <c r="E5" s="36" t="s">
        <v>14</v>
      </c>
    </row>
    <row r="6" spans="1:5" ht="67.5" outlineLevel="1">
      <c r="A6" s="4">
        <v>5</v>
      </c>
      <c r="B6" s="16" t="str">
        <f>HYPERLINK("https://drive.google.com/open?id=1mAycLrzpPjbzNNFg6yERQTn0LQNasFHR","Problemas de Tráfico Plaza Sta Mª Vedruna")</f>
        <v>Problemas de Tráfico Plaza Sta Mª Vedruna</v>
      </c>
      <c r="C6" s="15" t="s">
        <v>15</v>
      </c>
      <c r="D6" s="6" t="s">
        <v>11</v>
      </c>
      <c r="E6" s="35" t="s">
        <v>16</v>
      </c>
    </row>
    <row r="7" spans="1:5" ht="44.25" customHeight="1" outlineLevel="1">
      <c r="A7" s="4">
        <v>6</v>
      </c>
      <c r="B7" s="16" t="str">
        <f>HYPERLINK("https://drive.google.com/open?id=1HOOEnuKYw2Q1SsnUMB9uvGO-9qd82l7L","Pista atletismo")</f>
        <v>Pista atletismo</v>
      </c>
      <c r="C7" s="15" t="s">
        <v>17</v>
      </c>
      <c r="D7" s="6" t="s">
        <v>11</v>
      </c>
      <c r="E7" s="35" t="s">
        <v>14</v>
      </c>
    </row>
    <row r="8" spans="1:5" ht="51" outlineLevel="1">
      <c r="A8" s="4">
        <v>7</v>
      </c>
      <c r="B8" s="16" t="str">
        <f>HYPERLINK("https://drive.google.com/open?id=15sKuM3AKDsLBqX278U317FBTJzy9MenU","Eliminar-badenes")</f>
        <v>Eliminar-badenes</v>
      </c>
      <c r="C8" s="15" t="s">
        <v>18</v>
      </c>
      <c r="D8" s="6" t="s">
        <v>11</v>
      </c>
      <c r="E8" s="35" t="s">
        <v>19</v>
      </c>
    </row>
    <row r="9" spans="1:5" ht="32.25" customHeight="1" outlineLevel="1">
      <c r="A9" s="5">
        <v>8</v>
      </c>
      <c r="B9" s="16" t="str">
        <f>HYPERLINK("https://drive.google.com/open?id=13MIoEBibCAbmDP8HkqqxYgumnrmuo_12","Mi cole, mi ventana")</f>
        <v>Mi cole, mi ventana</v>
      </c>
      <c r="C9" s="18" t="s">
        <v>20</v>
      </c>
      <c r="D9" s="8" t="s">
        <v>21</v>
      </c>
      <c r="E9" s="35" t="s">
        <v>22</v>
      </c>
    </row>
    <row r="10" spans="1:5" ht="18.75" customHeight="1" outlineLevel="1">
      <c r="A10" s="5">
        <v>9</v>
      </c>
      <c r="B10" s="16" t="str">
        <f>HYPERLINK("https://drive.google.com/open?id=1GoHz-b3LLnnxo3LjreKmAybGEiU9qJps","DIGI-JUVEN")</f>
        <v>DIGI-JUVEN</v>
      </c>
      <c r="C10" s="15" t="s">
        <v>24</v>
      </c>
      <c r="D10" s="6" t="s">
        <v>9</v>
      </c>
      <c r="E10" s="35" t="s">
        <v>25</v>
      </c>
    </row>
    <row r="11" spans="1:5" ht="26.25" customHeight="1" outlineLevel="1">
      <c r="A11" s="5">
        <v>10</v>
      </c>
      <c r="B11" s="16" t="str">
        <f>HYPERLINK("https://drive.google.com/open?id=1QzMIBloAM7wf5tePAqXcf3DU4Hfy4hes","TIROLINAS infantiles")</f>
        <v>TIROLINAS infantiles</v>
      </c>
      <c r="C11" s="15" t="s">
        <v>26</v>
      </c>
      <c r="D11" s="6" t="s">
        <v>9</v>
      </c>
      <c r="E11" s="35" t="s">
        <v>27</v>
      </c>
    </row>
    <row r="12" spans="1:5" ht="22.5" outlineLevel="1">
      <c r="A12" s="5">
        <v>11</v>
      </c>
      <c r="B12" s="16" t="str">
        <f>HYPERLINK("https://drive.google.com/open?id=1hiDWTylbLNBa6AXv3KLNZnQ6Mhe3N8Va","Juegos infantiles en los parques")</f>
        <v>Juegos infantiles en los parques</v>
      </c>
      <c r="C12" s="15" t="s">
        <v>28</v>
      </c>
      <c r="D12" s="6" t="s">
        <v>9</v>
      </c>
      <c r="E12" s="35" t="s">
        <v>27</v>
      </c>
    </row>
    <row r="13" spans="1:5" ht="45" outlineLevel="1">
      <c r="A13" s="1">
        <v>12</v>
      </c>
      <c r="B13" s="16" t="str">
        <f>HYPERLINK("https://drive.google.com/open?id=1l9rMUlA9Lj88cMRnLxH67hGxo7J3S0LI","Ciclo de conferencias y conciertos en SLE verano 2019")</f>
        <v>Ciclo de conferencias y conciertos en SLE verano 2019</v>
      </c>
      <c r="C13" s="15" t="s">
        <v>29</v>
      </c>
      <c r="D13" s="6" t="s">
        <v>9</v>
      </c>
      <c r="E13" s="35" t="s">
        <v>30</v>
      </c>
    </row>
    <row r="14" spans="1:5" ht="37.5" customHeight="1" outlineLevel="1">
      <c r="A14" s="1">
        <v>13</v>
      </c>
      <c r="B14" s="16" t="str">
        <f>HYPERLINK("https://drive.google.com/open?id=1IBijS8rpZdWe1amMv8VY2PCqUBQiyUHl","Formacion en Patrimonio Cultural para jóvenes de ESO y Bchto")</f>
        <v>Formacion en Patrimonio Cultural para jóvenes de ESO y Bchto</v>
      </c>
      <c r="C14" s="15" t="s">
        <v>31</v>
      </c>
      <c r="D14" s="6" t="s">
        <v>9</v>
      </c>
      <c r="E14" s="35" t="s">
        <v>23</v>
      </c>
    </row>
    <row r="15" spans="1:5" ht="48.75" customHeight="1" outlineLevel="1">
      <c r="A15" s="2">
        <v>14</v>
      </c>
      <c r="B15" s="16" t="str">
        <f>HYPERLINK("https://drive.google.com/open?id=1EfoYuBd3KmiR6e3McaEX81ZxEbAhpv1w","Residencias artisticas")</f>
        <v>Residencias artisticas</v>
      </c>
      <c r="C15" s="19" t="s">
        <v>32</v>
      </c>
      <c r="D15" s="6" t="s">
        <v>11</v>
      </c>
      <c r="E15" s="35" t="s">
        <v>33</v>
      </c>
    </row>
    <row r="16" spans="1:5" ht="55.5" customHeight="1" outlineLevel="1">
      <c r="A16" s="20" t="s">
        <v>34</v>
      </c>
      <c r="B16" s="16" t="str">
        <f>HYPERLINK("https://drive.google.com/open?id=1DDsx6ATz_oBQ60puBhaYNLK3LJ2jmNDU","Un paseo por las sombras")</f>
        <v>Un paseo por las sombras</v>
      </c>
      <c r="C16" s="15" t="s">
        <v>35</v>
      </c>
      <c r="D16" s="6" t="s">
        <v>11</v>
      </c>
      <c r="E16" s="35" t="s">
        <v>36</v>
      </c>
    </row>
    <row r="17" spans="1:5" ht="31.5" customHeight="1" outlineLevel="1">
      <c r="A17" s="20" t="s">
        <v>37</v>
      </c>
      <c r="B17" s="16" t="str">
        <f>HYPERLINK("https://drive.google.com/open?id=1GUNMjsoqtLEVZA-9yt5RQANcdcCtP5J9","Un pueblo sin coches")</f>
        <v>Un pueblo sin coches</v>
      </c>
      <c r="C17" s="15" t="s">
        <v>38</v>
      </c>
      <c r="D17" s="6" t="s">
        <v>11</v>
      </c>
      <c r="E17" s="35" t="s">
        <v>39</v>
      </c>
    </row>
    <row r="18" spans="1:5" ht="28.5" customHeight="1" outlineLevel="1">
      <c r="A18" s="20" t="s">
        <v>40</v>
      </c>
      <c r="B18" s="16" t="str">
        <f>HYPERLINK("https://drive.google.com/open?id=1IRA6sV6iMTDSMK4AKz4ZwskThqlV0g9T","Un paseo en bici")</f>
        <v>Un paseo en bici</v>
      </c>
      <c r="C18" s="15" t="s">
        <v>41</v>
      </c>
      <c r="D18" s="6" t="s">
        <v>11</v>
      </c>
      <c r="E18" s="35" t="s">
        <v>42</v>
      </c>
    </row>
    <row r="19" spans="1:5" ht="43.5" customHeight="1" outlineLevel="1">
      <c r="A19" s="20" t="s">
        <v>44</v>
      </c>
      <c r="B19" s="16" t="str">
        <f>HYPERLINK("https://drive.google.com/open?id=16CGPXGWr2chW-eZRZuPNNczIIc6C7_Us","Una sombreada ""Calleja Larga""")</f>
        <v>Una sombreada "Calleja Larga"</v>
      </c>
      <c r="C19" s="15" t="s">
        <v>45</v>
      </c>
      <c r="D19" s="6" t="s">
        <v>11</v>
      </c>
      <c r="E19" s="35" t="s">
        <v>46</v>
      </c>
    </row>
    <row r="20" spans="1:5" ht="48" customHeight="1" outlineLevel="1">
      <c r="A20" s="4">
        <v>19</v>
      </c>
      <c r="B20" s="16" t="str">
        <f>HYPERLINK("https://drive.google.com/open?id=1hVH9piyVB4A4UzSIzyshtC-hbJxtBXel","Arizónicas")</f>
        <v>Arizónicas</v>
      </c>
      <c r="C20" s="15" t="s">
        <v>47</v>
      </c>
      <c r="D20" s="6" t="s">
        <v>11</v>
      </c>
      <c r="E20" s="35" t="s">
        <v>48</v>
      </c>
    </row>
    <row r="21" spans="1:5" ht="27.75" customHeight="1" outlineLevel="1">
      <c r="A21" s="5">
        <v>20</v>
      </c>
      <c r="B21" s="16" t="str">
        <f>HYPERLINK("https://drive.google.com/open?id=1sTa9xdgevZW5V27TV2zZzDdR44zAGep8","Arte urbano")</f>
        <v>Arte urbano</v>
      </c>
      <c r="C21" s="15" t="s">
        <v>49</v>
      </c>
      <c r="D21" s="6" t="s">
        <v>9</v>
      </c>
      <c r="E21" s="35" t="s">
        <v>30</v>
      </c>
    </row>
    <row r="22" spans="1:5" ht="28.5" customHeight="1" outlineLevel="1">
      <c r="A22" s="4">
        <v>21</v>
      </c>
      <c r="B22" s="21" t="str">
        <f>HYPERLINK("https://drive.google.com/open?id=1lgxiSr6gKWeE7wIgSxlmLFgJx8X6WvPx","Gestión del territorio, el agua como un ser vivo")</f>
        <v>Gestión del territorio, el agua como un ser vivo</v>
      </c>
      <c r="C22" s="15" t="s">
        <v>50</v>
      </c>
      <c r="D22" s="6" t="s">
        <v>11</v>
      </c>
      <c r="E22" s="35" t="s">
        <v>51</v>
      </c>
    </row>
    <row r="23" spans="1:5" ht="42" customHeight="1" outlineLevel="1">
      <c r="A23" s="4">
        <v>22</v>
      </c>
      <c r="B23" s="16" t="str">
        <f>HYPERLINK("https://drive.google.com/open?id=1A4pvMNz1Vp1hha6UPsnxweox7iZ5Qbf4","Cine Variedades")</f>
        <v>Cine Variedades</v>
      </c>
      <c r="C23" s="15" t="s">
        <v>52</v>
      </c>
      <c r="D23" s="6" t="s">
        <v>11</v>
      </c>
      <c r="E23" s="35" t="s">
        <v>53</v>
      </c>
    </row>
    <row r="24" spans="1:5" ht="27" customHeight="1" outlineLevel="1">
      <c r="A24" s="5">
        <v>23</v>
      </c>
      <c r="B24" s="16" t="str">
        <f>HYPERLINK("https://drive.google.com/open?id=1xOjWFmHcy3l_Cfse3_nAPbMYadth6CL3","Piscina climatizada y suana")</f>
        <v>Piscina climatizada y suana</v>
      </c>
      <c r="C24" s="15" t="s">
        <v>55</v>
      </c>
      <c r="D24" s="6" t="s">
        <v>56</v>
      </c>
      <c r="E24" s="35" t="s">
        <v>7</v>
      </c>
    </row>
    <row r="25" spans="1:5" ht="51" customHeight="1" outlineLevel="1">
      <c r="A25" s="5">
        <v>24</v>
      </c>
      <c r="B25" s="16" t="str">
        <f>HYPERLINK("https://drive.google.com/open?id=1sz6NM8pyxNJeIg-YLrpjWUcAS_2j3x5V","Biblioteca verano Plaza Madre Vedruna")</f>
        <v>Biblioteca verano Plaza Madre Vedruna</v>
      </c>
      <c r="C25" s="15" t="s">
        <v>57</v>
      </c>
      <c r="D25" s="6" t="s">
        <v>58</v>
      </c>
      <c r="E25" s="35" t="s">
        <v>59</v>
      </c>
    </row>
    <row r="26" spans="1:5" ht="52.5" customHeight="1" outlineLevel="1">
      <c r="A26" s="5">
        <v>25</v>
      </c>
      <c r="B26" s="16" t="str">
        <f>HYPERLINK("https://drive.google.com/open?id=12iMuGGhlInuLFmCV2oU0AJ4THrFh84pf","Parque en el solar de la calle Conde de Aranda")</f>
        <v>Parque en el solar de la calle Conde de Aranda</v>
      </c>
      <c r="C26" s="15" t="s">
        <v>60</v>
      </c>
      <c r="D26" s="6" t="s">
        <v>9</v>
      </c>
      <c r="E26" s="35" t="s">
        <v>27</v>
      </c>
    </row>
    <row r="27" spans="1:5" ht="38.25" customHeight="1">
      <c r="A27" s="4">
        <v>26</v>
      </c>
      <c r="B27" s="16" t="str">
        <f>HYPERLINK("https://drive.google.com/open?id=1WnXSfsiu-XV5XORaVPDIHc0F1-349YfF","Carril bicicleta al lado del paseo")</f>
        <v>Carril bicicleta al lado del paseo</v>
      </c>
      <c r="C27" s="15" t="s">
        <v>61</v>
      </c>
      <c r="D27" s="6" t="s">
        <v>11</v>
      </c>
      <c r="E27" s="35" t="s">
        <v>62</v>
      </c>
    </row>
    <row r="28" spans="1:5" ht="35.25" customHeight="1">
      <c r="A28" s="5">
        <v>27</v>
      </c>
      <c r="B28" s="16" t="str">
        <f>HYPERLINK("https://drive.google.com/open?id=1LUEV8P5dJywvJOGVC-S2AVbiEja5FsXb","Vallado de pista deportiva de urba. Felipe II")</f>
        <v>Vallado de pista deportiva de urba. Felipe II</v>
      </c>
      <c r="C28" s="15" t="s">
        <v>63</v>
      </c>
      <c r="D28" s="6" t="s">
        <v>9</v>
      </c>
      <c r="E28" s="35" t="s">
        <v>64</v>
      </c>
    </row>
    <row r="29" spans="1:5" ht="26.25" customHeight="1">
      <c r="A29" s="5">
        <v>28</v>
      </c>
      <c r="B29" s="16" t="str">
        <f>HYPERLINK("https://drive.google.com/open?id=1tWCm7ZzZN8hr0GqvrOsucfopNP1U-CUl","¡Operación bienestar!")</f>
        <v>¡Operación bienestar!</v>
      </c>
      <c r="C29" s="15" t="s">
        <v>65</v>
      </c>
      <c r="D29" s="6" t="s">
        <v>9</v>
      </c>
      <c r="E29" s="35" t="s">
        <v>66</v>
      </c>
    </row>
    <row r="30" spans="1:5" ht="69.75" customHeight="1">
      <c r="A30" s="22" t="s">
        <v>67</v>
      </c>
      <c r="B30" s="16" t="str">
        <f>HYPERLINK("https://drive.google.com/open?id=1AbD_86gUhs1z4slq2WNpJFQG2RiXl7U7","Cambios en Parque Romeros")</f>
        <v>Cambios en Parque Romeros</v>
      </c>
      <c r="C30" s="15" t="s">
        <v>68</v>
      </c>
      <c r="D30" s="6" t="s">
        <v>69</v>
      </c>
      <c r="E30" s="35" t="s">
        <v>70</v>
      </c>
    </row>
    <row r="31" spans="1:5" ht="34.5" customHeight="1">
      <c r="A31" s="23" t="s">
        <v>71</v>
      </c>
      <c r="B31" s="16" t="str">
        <f>HYPERLINK("https://drive.google.com/open?id=1MGN17FG0SVV_b9rejStVpIMZbFH-qyMQ","Demoler o precintar viviendas abandonadas")</f>
        <v>Demoler o precintar viviendas abandonadas</v>
      </c>
      <c r="C31" s="15" t="s">
        <v>72</v>
      </c>
      <c r="D31" s="6" t="s">
        <v>11</v>
      </c>
      <c r="E31" s="35" t="s">
        <v>73</v>
      </c>
    </row>
    <row r="32" spans="1:5" ht="38.25" customHeight="1">
      <c r="A32" s="4">
        <v>31</v>
      </c>
      <c r="B32" s="16" t="str">
        <f>HYPERLINK("https://drive.google.com/open?id=1or_mAwWHS3RClSnxXkq3MDTz2_e7RP5l","Control plaga procesionaria en los pinares colindantes")</f>
        <v>Control plaga procesionaria en los pinares colindantes</v>
      </c>
      <c r="C32" s="15" t="s">
        <v>75</v>
      </c>
      <c r="D32" s="6" t="s">
        <v>11</v>
      </c>
      <c r="E32" s="35" t="s">
        <v>76</v>
      </c>
    </row>
    <row r="33" spans="1:5" ht="38.25" customHeight="1">
      <c r="A33" s="4">
        <v>32</v>
      </c>
      <c r="B33" s="16" t="str">
        <f>HYPERLINK("https://drive.google.com/open?id=1Vasco6ug4UQS1UoKoyJm3-Y0SqRclWkn","Ampliación horario y temporada piscina cubierta polideportivo")</f>
        <v>Ampliación horario y temporada piscina cubierta polideportivo</v>
      </c>
      <c r="C33" s="15" t="s">
        <v>77</v>
      </c>
      <c r="D33" s="6" t="s">
        <v>11</v>
      </c>
      <c r="E33" s="35" t="s">
        <v>78</v>
      </c>
    </row>
    <row r="34" spans="1:5" ht="54" customHeight="1">
      <c r="A34" s="5">
        <v>33</v>
      </c>
      <c r="B34" s="16" t="str">
        <f>HYPERLINK("https://drive.google.com/open?id=1I4hxe57nHh2g1apiQ8-u0JDLfZZ7HQrd","Jornadas de montaña en SLE")</f>
        <v>Jornadas de montaña en SLE</v>
      </c>
      <c r="C34" s="15" t="s">
        <v>79</v>
      </c>
      <c r="D34" s="6" t="s">
        <v>9</v>
      </c>
      <c r="E34" s="35" t="s">
        <v>80</v>
      </c>
    </row>
    <row r="35" spans="1:5" ht="29.25" customHeight="1">
      <c r="A35" s="5">
        <v>34</v>
      </c>
      <c r="B35" s="16" t="str">
        <f>HYPERLINK("https://drive.google.com/open?id=1TUlZ3a41Tl-lRChAaNJDIbPvq_hYCluI","Camino a loscoles seguro")</f>
        <v>Camino a loscoles seguro</v>
      </c>
      <c r="C35" s="15" t="s">
        <v>81</v>
      </c>
      <c r="D35" s="6" t="s">
        <v>9</v>
      </c>
      <c r="E35" s="35" t="s">
        <v>23</v>
      </c>
    </row>
    <row r="36" spans="1:5" ht="38.25" customHeight="1">
      <c r="A36" s="4">
        <v>35</v>
      </c>
      <c r="B36" s="16" t="str">
        <f>HYPERLINK("https://drive.google.com/open?id=1DfLLgn6UWQ0jHHvL8UF8PHPNMQWPO2cF","Pista de atletismo")</f>
        <v>Pista de atletismo</v>
      </c>
      <c r="C36" s="15" t="s">
        <v>82</v>
      </c>
      <c r="D36" s="6" t="s">
        <v>11</v>
      </c>
      <c r="E36" s="35" t="s">
        <v>83</v>
      </c>
    </row>
    <row r="37" spans="1:5" ht="29.25" customHeight="1">
      <c r="A37" s="4">
        <v>36</v>
      </c>
      <c r="B37" s="16" t="str">
        <f>HYPERLINK("https://drive.google.com/open?id=1YEcNy0BDVf9O9JuVXtZQ_2YRI6mhTphA","Pista de atletismo")</f>
        <v>Pista de atletismo</v>
      </c>
      <c r="C37" s="15" t="s">
        <v>82</v>
      </c>
      <c r="D37" s="6" t="s">
        <v>11</v>
      </c>
      <c r="E37" s="35" t="s">
        <v>83</v>
      </c>
    </row>
    <row r="38" spans="1:5" ht="22.5" customHeight="1">
      <c r="A38" s="22" t="s">
        <v>84</v>
      </c>
      <c r="B38" s="24" t="str">
        <f>HYPERLINK("https://drive.google.com/open?id=1kSXq8v85HmgsRfLo8qlJDoIF520M_bsN","Muestra de estatuas humanas")</f>
        <v>Muestra de estatuas humanas</v>
      </c>
      <c r="C38" s="17" t="s">
        <v>85</v>
      </c>
      <c r="D38" s="6" t="s">
        <v>9</v>
      </c>
      <c r="E38" s="35" t="s">
        <v>30</v>
      </c>
    </row>
    <row r="39" spans="1:5" ht="60.75" customHeight="1">
      <c r="A39" s="23" t="s">
        <v>86</v>
      </c>
      <c r="B39" s="24" t="str">
        <f>HYPERLINK("https://drive.google.com/open?id=1G32llJQYkf-pbP4sAxNQwa9dO5ZZGKic","Plaza de las artes")</f>
        <v>Plaza de las artes</v>
      </c>
      <c r="C39" s="25" t="s">
        <v>87</v>
      </c>
      <c r="D39" s="6" t="s">
        <v>11</v>
      </c>
      <c r="E39" s="35" t="s">
        <v>88</v>
      </c>
    </row>
    <row r="40" spans="1:5" ht="31.5" customHeight="1">
      <c r="A40" s="4">
        <v>39</v>
      </c>
      <c r="B40" s="16" t="str">
        <f>HYPERLINK("https://drive.google.com/open?id=1fHYQmEm9KY3PTMiKyVUUqTaYEzK-W-EE","Pista de atletismo")</f>
        <v>Pista de atletismo</v>
      </c>
      <c r="C40" s="15" t="s">
        <v>82</v>
      </c>
      <c r="D40" s="6" t="s">
        <v>11</v>
      </c>
      <c r="E40" s="35" t="s">
        <v>83</v>
      </c>
    </row>
    <row r="41" spans="1:5" ht="30" customHeight="1">
      <c r="A41" s="4">
        <v>40</v>
      </c>
      <c r="B41" s="16" t="str">
        <f>HYPERLINK("https://drive.google.com/open?id=1uItPZfdfxs31zL3Ess7O6aRKLNyxutlQ","Reducir las cuotas de Escuela de Música")</f>
        <v>Reducir las cuotas de Escuela de Música</v>
      </c>
      <c r="C41" s="15" t="s">
        <v>89</v>
      </c>
      <c r="D41" s="6" t="s">
        <v>11</v>
      </c>
      <c r="E41" s="35" t="s">
        <v>90</v>
      </c>
    </row>
    <row r="42" spans="1:5" ht="38.25" customHeight="1">
      <c r="A42" s="4" t="s">
        <v>91</v>
      </c>
      <c r="B42" s="16" t="str">
        <f>HYPERLINK("https://drive.google.com/open?id=15Bj1trNKAL6sHl_TthwuDegwx_P_zZbn","Entornos saludables")</f>
        <v>Entornos saludables</v>
      </c>
      <c r="C42" s="15" t="s">
        <v>92</v>
      </c>
      <c r="D42" s="6" t="s">
        <v>11</v>
      </c>
      <c r="E42" s="35" t="s">
        <v>93</v>
      </c>
    </row>
    <row r="43" spans="1:5" ht="39" customHeight="1">
      <c r="A43" s="4" t="s">
        <v>94</v>
      </c>
      <c r="B43" s="16" t="str">
        <f>HYPERLINK("https://drive.google.com/open?id=1QUWp7Px14G5asmvo2JzCEFTtSXwUJhb0","Evitar y corregir errores urbanísticos")</f>
        <v>Evitar y corregir errores urbanísticos</v>
      </c>
      <c r="C43" s="15" t="s">
        <v>95</v>
      </c>
      <c r="D43" s="6" t="s">
        <v>11</v>
      </c>
      <c r="E43" s="35" t="s">
        <v>96</v>
      </c>
    </row>
    <row r="44" spans="1:5" ht="36.75" customHeight="1">
      <c r="A44" s="5">
        <v>43</v>
      </c>
      <c r="B44" s="16" t="str">
        <f>HYPERLINK("https://drive.google.com/open?id=1piHWckX3jm0MzvdVEy6Rc28gjVjV-bsY","Vivir la calle")</f>
        <v>Vivir la calle</v>
      </c>
      <c r="C44" s="15" t="s">
        <v>97</v>
      </c>
      <c r="D44" s="6" t="s">
        <v>9</v>
      </c>
      <c r="E44" s="35" t="s">
        <v>98</v>
      </c>
    </row>
    <row r="45" spans="1:5" ht="68.25" customHeight="1">
      <c r="A45" s="4">
        <v>44</v>
      </c>
      <c r="B45" s="16" t="str">
        <f>HYPERLINK("https://drive.google.com/open?id=1U5RePZqpXEG_2aSMzkbFLQ10v6vTrz_o","Tres propuestas")</f>
        <v>Tres propuestas</v>
      </c>
      <c r="C45" s="15" t="s">
        <v>99</v>
      </c>
      <c r="D45" s="6" t="s">
        <v>11</v>
      </c>
      <c r="E45" s="35" t="s">
        <v>100</v>
      </c>
    </row>
    <row r="46" spans="1:5" ht="36" customHeight="1">
      <c r="A46" s="4">
        <v>45</v>
      </c>
      <c r="B46" s="16" t="str">
        <f>HYPERLINK("https://drive.google.com/open?id=1Na9K0DJJ_jvjfmkTJsPA00cZ_HIUQa3n","Casetas parque Felipe II (Terreros)")</f>
        <v>Casetas parque Felipe II (Terreros)</v>
      </c>
      <c r="C46" s="15" t="s">
        <v>101</v>
      </c>
      <c r="D46" s="6" t="s">
        <v>11</v>
      </c>
      <c r="E46" s="35" t="s">
        <v>102</v>
      </c>
    </row>
    <row r="47" spans="1:5" ht="36.75" customHeight="1">
      <c r="A47" s="4">
        <v>46</v>
      </c>
      <c r="B47" s="16" t="str">
        <f>HYPERLINK("https://drive.google.com/open?id=1LrcvufseFf2-haTWl9vW5G-GOIDSAMgs","Senda Zaburdón-Felipe II")</f>
        <v>Senda Zaburdón-Felipe II</v>
      </c>
      <c r="C47" s="15" t="s">
        <v>103</v>
      </c>
      <c r="D47" s="6" t="s">
        <v>11</v>
      </c>
      <c r="E47" s="35" t="s">
        <v>104</v>
      </c>
    </row>
    <row r="48" spans="1:5" ht="27" customHeight="1">
      <c r="A48" s="5">
        <v>47</v>
      </c>
      <c r="B48" s="16" t="str">
        <f>HYPERLINK("https://drive.google.com/open?id=1CSVWY-YQRCwXyh4xDpyeBe9FddtREojR","Contenedores amarillos")</f>
        <v>Contenedores amarillos</v>
      </c>
      <c r="C48" s="15" t="s">
        <v>105</v>
      </c>
      <c r="D48" s="6" t="s">
        <v>9</v>
      </c>
      <c r="E48" s="35" t="s">
        <v>106</v>
      </c>
    </row>
    <row r="49" spans="1:5" ht="27" customHeight="1">
      <c r="A49" s="4">
        <v>48</v>
      </c>
      <c r="B49" s="16" t="str">
        <f>HYPERLINK("https://drive.google.com/open?id=1K6EcfZDvy3ilwPcZc3VKgXq0eqSfoPkK","Contra la procesionaria")</f>
        <v>Contra la procesionaria</v>
      </c>
      <c r="C49" s="15" t="s">
        <v>107</v>
      </c>
      <c r="D49" s="6" t="s">
        <v>11</v>
      </c>
      <c r="E49" s="35" t="s">
        <v>108</v>
      </c>
    </row>
    <row r="50" spans="1:5" ht="36" customHeight="1">
      <c r="A50" s="5">
        <v>49</v>
      </c>
      <c r="B50" s="16" t="str">
        <f>HYPERLINK("https://drive.google.com/open?id=1hZQb_pSZX_gMrkummQzdZhpszbKOcMse","Adaptación de calles")</f>
        <v>Adaptación de calles</v>
      </c>
      <c r="C50" s="15" t="s">
        <v>109</v>
      </c>
      <c r="D50" s="6" t="s">
        <v>9</v>
      </c>
      <c r="E50" s="35" t="s">
        <v>110</v>
      </c>
    </row>
    <row r="51" spans="1:5" ht="29.25" customHeight="1">
      <c r="A51" s="5">
        <v>50</v>
      </c>
      <c r="B51" s="16" t="str">
        <f>HYPERLINK("https://drive.google.com/open?id=1AlGHeTwO18tp-TE76LmgaQbcXeSVkBO7","Biblioiteca en el centro")</f>
        <v>Biblioiteca en el centro</v>
      </c>
      <c r="C51" s="15" t="s">
        <v>111</v>
      </c>
      <c r="D51" s="6" t="s">
        <v>9</v>
      </c>
      <c r="E51" s="35" t="s">
        <v>112</v>
      </c>
    </row>
    <row r="52" spans="1:5" ht="35.25" customHeight="1">
      <c r="A52" s="4">
        <v>51</v>
      </c>
      <c r="B52" s="16" t="str">
        <f>HYPERLINK("https://drive.google.com/open?id=16dwHUpptW0AFtIb_AWKgjnXXym70CSZv","Alcantarillado y alumbrado")</f>
        <v>Alcantarillado y alumbrado</v>
      </c>
      <c r="C52" s="15" t="s">
        <v>113</v>
      </c>
      <c r="D52" s="6" t="s">
        <v>11</v>
      </c>
      <c r="E52" s="35" t="s">
        <v>114</v>
      </c>
    </row>
    <row r="53" spans="1:5" ht="36" customHeight="1">
      <c r="A53" s="5" t="s">
        <v>115</v>
      </c>
      <c r="B53" s="16" t="str">
        <f>HYPERLINK("https://drive.google.com/open?id=1iGIWbh15AtlSMkiesjxPrLGvAnt6R2jS","Primeros auxilios")</f>
        <v>Primeros auxilios</v>
      </c>
      <c r="C53" s="15" t="s">
        <v>116</v>
      </c>
      <c r="D53" s="6" t="s">
        <v>9</v>
      </c>
      <c r="E53" s="35" t="s">
        <v>23</v>
      </c>
    </row>
    <row r="54" spans="1:5" ht="66" customHeight="1">
      <c r="A54" s="4" t="s">
        <v>117</v>
      </c>
      <c r="B54" s="16" t="str">
        <f>HYPERLINK("https://drive.google.com/open?id=1_NyM8gincdwla17sHlhKQluNKk3wfZ4I","Defensa Personal ")</f>
        <v xml:space="preserve">Defensa Personal </v>
      </c>
      <c r="C54" s="15" t="s">
        <v>118</v>
      </c>
      <c r="D54" s="6" t="s">
        <v>11</v>
      </c>
      <c r="E54" s="35" t="s">
        <v>119</v>
      </c>
    </row>
    <row r="55" spans="1:5" ht="57" customHeight="1">
      <c r="A55" s="4">
        <v>54</v>
      </c>
      <c r="B55" s="16" t="str">
        <f>HYPERLINK("https://drive.google.com/open?id=1H-8Hl3qqILN0qgj-MDRNZFxbzKyRxazs"," Reutiliza lo viejo")</f>
        <v xml:space="preserve"> Reutiliza lo viejo</v>
      </c>
      <c r="C55" s="15" t="s">
        <v>120</v>
      </c>
      <c r="D55" s="6" t="s">
        <v>11</v>
      </c>
      <c r="E55" s="35" t="s">
        <v>121</v>
      </c>
    </row>
    <row r="56" spans="1:5" ht="35.25" customHeight="1">
      <c r="A56" s="5" t="s">
        <v>122</v>
      </c>
      <c r="B56" s="16" t="str">
        <f>HYPERLINK("https://drive.google.com/open?id=1I5Q85OpHCYInGv1WenMiY9TCTRwGGp0O","Atención a personas mayores y jóvenes")</f>
        <v>Atención a personas mayores y jóvenes</v>
      </c>
      <c r="C56" s="15" t="s">
        <v>123</v>
      </c>
      <c r="D56" s="6" t="s">
        <v>9</v>
      </c>
      <c r="E56" s="35" t="s">
        <v>124</v>
      </c>
    </row>
    <row r="57" spans="1:5" ht="34.5" customHeight="1">
      <c r="A57" s="4" t="s">
        <v>125</v>
      </c>
      <c r="B57" s="16" t="str">
        <f>HYPERLINK("https://drive.google.com/open?id=13FKN3MzT3Av-Y7pejzlz-YlwnehDK05P","Mobiliario urbano y limpieza")</f>
        <v>Mobiliario urbano y limpieza</v>
      </c>
      <c r="C57" s="26" t="s">
        <v>126</v>
      </c>
      <c r="D57" s="6" t="s">
        <v>11</v>
      </c>
      <c r="E57" s="35" t="s">
        <v>127</v>
      </c>
    </row>
    <row r="58" spans="1:5" ht="23.25" customHeight="1">
      <c r="A58" s="5">
        <v>57</v>
      </c>
      <c r="B58" s="27" t="str">
        <f>HYPERLINK("https://drive.google.com/open?id=1GTL6yxJxekHpGoHZs9nhWkOuqzmFsL1M","Limpieza en San Lorenzo de El Escorial")</f>
        <v>Limpieza en San Lorenzo de El Escorial</v>
      </c>
      <c r="C58" s="26" t="s">
        <v>128</v>
      </c>
      <c r="D58" s="6" t="s">
        <v>9</v>
      </c>
      <c r="E58" s="35" t="s">
        <v>106</v>
      </c>
    </row>
    <row r="59" spans="1:5" ht="37.5" customHeight="1">
      <c r="A59" s="4">
        <v>58</v>
      </c>
      <c r="B59" s="27" t="str">
        <f>HYPERLINK("https://drive.google.com/open?id=1oqfcfbBsg0H8wpsqcAlH0Ju3bYLKMvzG","Campamento extraescolar económico para niños discapacitados")</f>
        <v>Campamento extraescolar económico para niños discapacitados</v>
      </c>
      <c r="C59" s="26" t="s">
        <v>129</v>
      </c>
      <c r="D59" s="6" t="s">
        <v>11</v>
      </c>
      <c r="E59" s="35" t="s">
        <v>130</v>
      </c>
    </row>
    <row r="60" spans="1:5" ht="45.75" customHeight="1">
      <c r="A60" s="5">
        <v>59</v>
      </c>
      <c r="B60" s="27" t="str">
        <f>HYPERLINK("https://drive.google.com/open?id=12eSV8Qi-GBFDbpX77ISnlgvliXO8LdQr","Liberar de contaminación electromagnética")</f>
        <v>Liberar de contaminación electromagnética</v>
      </c>
      <c r="C60" s="15" t="s">
        <v>131</v>
      </c>
      <c r="D60" s="6" t="s">
        <v>9</v>
      </c>
      <c r="E60" s="35" t="s">
        <v>132</v>
      </c>
    </row>
    <row r="61" spans="1:5" ht="47.25" customHeight="1">
      <c r="A61" s="4">
        <v>60</v>
      </c>
      <c r="B61" s="27" t="str">
        <f>HYPERLINK("https://drive.google.com/open?id=1CNxoxn6PLGt-9FBV4rWZR51jpPl5i4qX","Cine Variedades")</f>
        <v>Cine Variedades</v>
      </c>
      <c r="C61" s="26" t="s">
        <v>133</v>
      </c>
      <c r="D61" s="6" t="s">
        <v>11</v>
      </c>
      <c r="E61" s="35" t="s">
        <v>54</v>
      </c>
    </row>
    <row r="62" spans="1:5" ht="30" customHeight="1">
      <c r="A62" s="5">
        <v>61</v>
      </c>
      <c r="B62" s="27" t="str">
        <f>HYPERLINK("https://drive.google.com/open?id=17XKsM_u6x1XI-1WOSIP07fA-Of5K2tsF","Parque en C/Conde de Aranda ")</f>
        <v xml:space="preserve">Parque en C/Conde de Aranda </v>
      </c>
      <c r="C62" s="26" t="s">
        <v>134</v>
      </c>
      <c r="D62" s="6" t="s">
        <v>9</v>
      </c>
      <c r="E62" s="35" t="s">
        <v>27</v>
      </c>
    </row>
    <row r="63" spans="1:5" ht="33" customHeight="1">
      <c r="A63" s="4">
        <v>62</v>
      </c>
      <c r="B63" s="27" t="str">
        <f>HYPERLINK("https://drive.google.com/open?id=1d_DsNnS1abZ_ETLkBuqn3_f5UMTdaZ0A","Carril bici ")</f>
        <v xml:space="preserve">Carril bici </v>
      </c>
      <c r="C63" s="26" t="s">
        <v>135</v>
      </c>
      <c r="D63" s="6" t="s">
        <v>11</v>
      </c>
      <c r="E63" s="35" t="s">
        <v>136</v>
      </c>
    </row>
    <row r="64" spans="1:5" ht="51.75" customHeight="1">
      <c r="A64" s="5">
        <v>63</v>
      </c>
      <c r="B64" s="27" t="str">
        <f>HYPERLINK("https://drive.google.com/open?id=11giMD6sjLhhM3hsE795uSDSHk7FrAfMH","Tecnologías disruptivas: cambios y oportunidades")</f>
        <v>Tecnologías disruptivas: cambios y oportunidades</v>
      </c>
      <c r="C64" s="26" t="s">
        <v>137</v>
      </c>
      <c r="D64" s="6" t="s">
        <v>9</v>
      </c>
      <c r="E64" s="35" t="s">
        <v>138</v>
      </c>
    </row>
    <row r="65" spans="1:5" ht="23.25" customHeight="1">
      <c r="A65" s="5">
        <v>64</v>
      </c>
      <c r="B65" s="28" t="str">
        <f>HYPERLINK("https://drive.google.com/open?id=1cYBtoa2LuxzTE7VmURZdwrmzZIRoTn_O","DIGI-JUVEN")</f>
        <v>DIGI-JUVEN</v>
      </c>
      <c r="C65" s="29" t="s">
        <v>139</v>
      </c>
      <c r="D65" s="6" t="s">
        <v>9</v>
      </c>
      <c r="E65" s="35" t="s">
        <v>25</v>
      </c>
    </row>
    <row r="66" spans="1:5" ht="43.5" customHeight="1">
      <c r="A66" s="5">
        <v>65</v>
      </c>
      <c r="B66" s="27" t="str">
        <f>HYPERLINK("https://drive.google.com/open?id=1401tuJrn6XhNrcWXsWsBGLLr5wjYc5Kq","Compostaje en los huertos sociales")</f>
        <v>Compostaje en los huertos sociales</v>
      </c>
      <c r="C66" s="26" t="s">
        <v>140</v>
      </c>
      <c r="D66" s="6" t="s">
        <v>9</v>
      </c>
      <c r="E66" s="35" t="s">
        <v>43</v>
      </c>
    </row>
    <row r="67" spans="1:5" ht="38.25" customHeight="1">
      <c r="A67" s="5">
        <v>66</v>
      </c>
      <c r="B67" s="27" t="str">
        <f>HYPERLINK("https://drive.google.com/open?id=1WwWsE2tC5Q7IXac6P9rYIFzosDMzlFiB","Sala de ensayos")</f>
        <v>Sala de ensayos</v>
      </c>
      <c r="C67" s="26" t="s">
        <v>141</v>
      </c>
      <c r="D67" s="6" t="s">
        <v>9</v>
      </c>
      <c r="E67" s="35" t="s">
        <v>25</v>
      </c>
    </row>
    <row r="68" spans="1:5" ht="38.25" customHeight="1">
      <c r="A68" s="4">
        <v>67</v>
      </c>
      <c r="B68" s="16" t="str">
        <f>HYPERLINK("https://drive.google.com/open?id=1MhP8Jedr_CPW6-EzWHrd_o6_i24rEM9S","Pista de atletismo")</f>
        <v>Pista de atletismo</v>
      </c>
      <c r="C68" s="15" t="s">
        <v>142</v>
      </c>
      <c r="D68" s="6" t="s">
        <v>11</v>
      </c>
      <c r="E68" s="35" t="s">
        <v>143</v>
      </c>
    </row>
    <row r="69" spans="1:5" ht="31.5" customHeight="1">
      <c r="A69" s="4">
        <v>68</v>
      </c>
      <c r="B69" s="16" t="str">
        <f>HYPERLINK("https://drive.google.com/open?id=1ic8jhm-EOsrvCjAJtoEi2yOz5YQnZJ-S","Reestructuración Cine Variedades")</f>
        <v>Reestructuración Cine Variedades</v>
      </c>
      <c r="C69" s="15" t="s">
        <v>144</v>
      </c>
      <c r="D69" s="6" t="s">
        <v>11</v>
      </c>
      <c r="E69" s="35" t="s">
        <v>54</v>
      </c>
    </row>
    <row r="70" spans="1:5" ht="35.25" customHeight="1">
      <c r="A70" s="5">
        <v>69</v>
      </c>
      <c r="B70" s="16" t="str">
        <f>HYPERLINK("https://drive.google.com/open?id=1eKuLy4cXVXNGHj9OotJPWPlV4ZZ3du7s","Parque para perros en Conde de Aranda")</f>
        <v>Parque para perros en Conde de Aranda</v>
      </c>
      <c r="C70" s="15" t="s">
        <v>145</v>
      </c>
      <c r="D70" s="6" t="s">
        <v>9</v>
      </c>
      <c r="E70" s="35" t="s">
        <v>27</v>
      </c>
    </row>
    <row r="71" spans="1:5" ht="78" customHeight="1">
      <c r="A71" s="4">
        <v>70</v>
      </c>
      <c r="B71" s="16" t="str">
        <f>HYPERLINK("https://drive.google.com/open?id=1goLRlmQJuWW3vOc53Qr4ihG_trKXGOE_","Ampliación horaria servicios")</f>
        <v>Ampliación horaria servicios</v>
      </c>
      <c r="C71" s="15" t="s">
        <v>146</v>
      </c>
      <c r="D71" s="6" t="s">
        <v>11</v>
      </c>
      <c r="E71" s="35" t="s">
        <v>147</v>
      </c>
    </row>
    <row r="72" spans="1:5" ht="82.5" customHeight="1">
      <c r="A72" s="4">
        <v>71</v>
      </c>
      <c r="B72" s="16" t="str">
        <f>HYPERLINK("https://drive.google.com/open?id=1ye-W-WH8CSBrf9v2OsbTnHnoU30F-l4k","Salinizar piscnia municipal")</f>
        <v>Salinizar piscnia municipal</v>
      </c>
      <c r="C72" s="15" t="s">
        <v>148</v>
      </c>
      <c r="D72" s="6" t="s">
        <v>11</v>
      </c>
      <c r="E72" s="35" t="s">
        <v>149</v>
      </c>
    </row>
    <row r="73" spans="1:5" ht="27.75" customHeight="1">
      <c r="A73" s="4">
        <v>72</v>
      </c>
      <c r="B73" s="16" t="str">
        <f>HYPERLINK("https://drive.google.com/open?id=1WZXna5LS_fO97tIJvg2ss9cfZWnXo-Z7","Piscina climatizada del Zaburdón")</f>
        <v>Piscina climatizada del Zaburdón</v>
      </c>
      <c r="C73" s="15" t="s">
        <v>150</v>
      </c>
      <c r="D73" s="6" t="s">
        <v>11</v>
      </c>
      <c r="E73" s="35" t="s">
        <v>151</v>
      </c>
    </row>
    <row r="74" spans="1:5" ht="36" customHeight="1">
      <c r="A74" s="4">
        <v>73</v>
      </c>
      <c r="B74" s="16" t="str">
        <f>HYPERLINK("https://drive.google.com/open?id=1qR_xCcr1pQKi5OM8WF9Lt4agUwnNaD_C","Pista de atletismo")</f>
        <v>Pista de atletismo</v>
      </c>
      <c r="C74" s="15" t="s">
        <v>142</v>
      </c>
      <c r="D74" s="6" t="s">
        <v>11</v>
      </c>
      <c r="E74" s="35" t="s">
        <v>152</v>
      </c>
    </row>
    <row r="75" spans="1:5" ht="45.75" customHeight="1">
      <c r="A75" s="4">
        <v>74</v>
      </c>
      <c r="B75" s="16" t="str">
        <f>HYPERLINK("https://drive.google.com/open?id=19T3e_-ZeE_ce45KIgZHCxOe02jDaWO4u","Pista de atletismo")</f>
        <v>Pista de atletismo</v>
      </c>
      <c r="C75" s="15" t="s">
        <v>17</v>
      </c>
      <c r="D75" s="6" t="s">
        <v>11</v>
      </c>
      <c r="E75" s="35" t="s">
        <v>152</v>
      </c>
    </row>
    <row r="76" spans="1:5" ht="35.25" customHeight="1">
      <c r="A76" s="4">
        <v>75</v>
      </c>
      <c r="B76" s="27" t="str">
        <f>HYPERLINK("https://drive.google.com/open?id=1wqJAsL5vAZtSk46L8qqaqVIA7fstE05K","Carril bici ")</f>
        <v xml:space="preserve">Carril bici </v>
      </c>
      <c r="C76" s="26" t="s">
        <v>153</v>
      </c>
      <c r="D76" s="6" t="s">
        <v>11</v>
      </c>
      <c r="E76" s="35" t="s">
        <v>154</v>
      </c>
    </row>
    <row r="77" spans="1:5" ht="60" customHeight="1">
      <c r="A77" s="2">
        <v>76</v>
      </c>
      <c r="B77" s="16" t="str">
        <f>HYPERLINK("https://drive.google.com/open?id=1DAd3OtY1GpLx2iRgJ7PziF8jmtN_n_xN","Recta de atletismo en el IES Juan de Herrera")</f>
        <v>Recta de atletismo en el IES Juan de Herrera</v>
      </c>
      <c r="C77" s="17" t="s">
        <v>155</v>
      </c>
      <c r="D77" s="6" t="s">
        <v>11</v>
      </c>
      <c r="E77" s="37" t="s">
        <v>156</v>
      </c>
    </row>
    <row r="78" spans="1:5" ht="27" customHeight="1">
      <c r="A78" s="4">
        <v>77</v>
      </c>
      <c r="B78" s="16" t="str">
        <f>HYPERLINK("https://drive.google.com/open?id=18SB47s6L2ad8iF3jqYwwUGs69cfKbsxg","Piscina climatizada del Zaburdón")</f>
        <v>Piscina climatizada del Zaburdón</v>
      </c>
      <c r="C78" s="15" t="s">
        <v>157</v>
      </c>
      <c r="D78" s="6" t="s">
        <v>11</v>
      </c>
      <c r="E78" s="35" t="s">
        <v>158</v>
      </c>
    </row>
    <row r="79" spans="1:5" ht="40.5" customHeight="1">
      <c r="A79" s="4">
        <v>78</v>
      </c>
      <c r="B79" s="16" t="str">
        <f>HYPERLINK("https://drive.google.com/open?id=1RMgHrjj2y0ySp0FPbDVUkjzctxRdZx51","Piscina climatizada del Zaburdón")</f>
        <v>Piscina climatizada del Zaburdón</v>
      </c>
      <c r="C79" s="15" t="s">
        <v>159</v>
      </c>
      <c r="D79" s="6" t="s">
        <v>11</v>
      </c>
      <c r="E79" s="35" t="s">
        <v>158</v>
      </c>
    </row>
    <row r="80" spans="1:5" ht="37.5" customHeight="1">
      <c r="A80" s="5" t="s">
        <v>160</v>
      </c>
      <c r="B80" s="16" t="str">
        <f>HYPERLINK("https://drive.google.com/open?id=1P5IocQFNKNbno-fwx-FlSEYx8G5C8xeS","Paisaje urbano")</f>
        <v>Paisaje urbano</v>
      </c>
      <c r="C80" s="15" t="s">
        <v>161</v>
      </c>
      <c r="D80" s="6" t="s">
        <v>9</v>
      </c>
      <c r="E80" s="35" t="s">
        <v>162</v>
      </c>
    </row>
    <row r="81" spans="1:5" ht="42" customHeight="1">
      <c r="A81" s="4" t="s">
        <v>163</v>
      </c>
      <c r="B81" s="16" t="str">
        <f>HYPERLINK("https://drive.google.com/open?id=1tx5Q4g7V9EecvWKBYqqLcgo9Jv0bPScl","Recogida selectiva de residuos en hostelería")</f>
        <v>Recogida selectiva de residuos en hostelería</v>
      </c>
      <c r="C81" s="15" t="s">
        <v>164</v>
      </c>
      <c r="D81" s="6" t="s">
        <v>11</v>
      </c>
      <c r="E81" s="35" t="s">
        <v>165</v>
      </c>
    </row>
    <row r="82" spans="1:5" ht="48" customHeight="1">
      <c r="A82" s="4">
        <v>81</v>
      </c>
      <c r="B82" s="16" t="str">
        <f>HYPERLINK("https://drive.google.com/open?id=1my0A4kC9IBanIHr2C-92vvx5vFgjvt3G","Habilidades sociales")</f>
        <v>Habilidades sociales</v>
      </c>
      <c r="C82" s="15" t="s">
        <v>166</v>
      </c>
      <c r="D82" s="6" t="s">
        <v>11</v>
      </c>
      <c r="E82" s="35" t="s">
        <v>167</v>
      </c>
    </row>
    <row r="83" spans="1:5" ht="35.25" customHeight="1">
      <c r="A83" s="5">
        <v>82</v>
      </c>
      <c r="B83" s="16" t="str">
        <f>HYPERLINK("https://drive.google.com/open?id=1ubpJnhf99OnXu-7o3pHNxU_4OD9BPDLf","Concentración motera")</f>
        <v>Concentración motera</v>
      </c>
      <c r="C83" s="15" t="s">
        <v>168</v>
      </c>
      <c r="D83" s="6" t="s">
        <v>9</v>
      </c>
      <c r="E83" s="35" t="s">
        <v>169</v>
      </c>
    </row>
    <row r="84" spans="1:5" ht="72" customHeight="1">
      <c r="A84" s="5">
        <v>83</v>
      </c>
      <c r="B84" s="16" t="str">
        <f>HYPERLINK("https://drive.google.com/open?id=1FHXBCiYymi9Jj4bbGxmqW-bX3yn_neTZ","Eco fin de semana")</f>
        <v>Eco fin de semana</v>
      </c>
      <c r="C84" s="15" t="s">
        <v>170</v>
      </c>
      <c r="D84" s="6" t="s">
        <v>9</v>
      </c>
      <c r="E84" s="35" t="s">
        <v>43</v>
      </c>
    </row>
    <row r="85" spans="1:5" ht="36.75" customHeight="1">
      <c r="A85" s="5">
        <v>84</v>
      </c>
      <c r="B85" s="16" t="str">
        <f>HYPERLINK("https://drive.google.com/open?id=1svz6rybAVbh9jiL7RzxJuVnI0uofepzC","Estrategia territorial para SLE")</f>
        <v>Estrategia territorial para SLE</v>
      </c>
      <c r="C85" s="15" t="s">
        <v>171</v>
      </c>
      <c r="D85" s="6" t="s">
        <v>9</v>
      </c>
      <c r="E85" s="35" t="s">
        <v>74</v>
      </c>
    </row>
    <row r="86" spans="1:5" ht="55.5" customHeight="1">
      <c r="A86" s="5">
        <v>85</v>
      </c>
      <c r="B86" s="16" t="str">
        <f>HYPERLINK("https://drive.google.com/open?id=1hcfHxYcBRGp6Ymqz0me-aY4CnHP1RY_e","Aislar del calor las aulas del Colegio San Lorenzo")</f>
        <v>Aislar del calor las aulas del Colegio San Lorenzo</v>
      </c>
      <c r="C86" s="15" t="s">
        <v>172</v>
      </c>
      <c r="D86" s="6" t="s">
        <v>9</v>
      </c>
      <c r="E86" s="35" t="s">
        <v>23</v>
      </c>
    </row>
    <row r="87" spans="1:5" ht="33.75" customHeight="1">
      <c r="A87" s="5">
        <v>86</v>
      </c>
      <c r="B87" s="16" t="str">
        <f>HYPERLINK("https://drive.google.com/open?id=1FIBtyMPjIIEUh-MUQa74cirrzYGopUsQ","Liceo ajedrez")</f>
        <v>Liceo ajedrez</v>
      </c>
      <c r="C87" s="15" t="s">
        <v>173</v>
      </c>
      <c r="D87" s="6" t="s">
        <v>9</v>
      </c>
      <c r="E87" s="35" t="s">
        <v>23</v>
      </c>
    </row>
    <row r="88" spans="1:5" ht="48.75" customHeight="1">
      <c r="A88" s="5">
        <v>87</v>
      </c>
      <c r="B88" s="16" t="str">
        <f>HYPERLINK("https://drive.google.com/open?id=1lK5qBI7mH0x9Ess5ggg4kp7Tbnjqi6tU","Patio del CEIP Antoniorrobles")</f>
        <v>Patio del CEIP Antoniorrobles</v>
      </c>
      <c r="C88" s="15" t="s">
        <v>174</v>
      </c>
      <c r="D88" s="6" t="s">
        <v>9</v>
      </c>
      <c r="E88" s="35" t="s">
        <v>23</v>
      </c>
    </row>
    <row r="89" spans="1:5" ht="37.5" customHeight="1">
      <c r="A89" s="23">
        <v>88</v>
      </c>
      <c r="B89" s="16" t="str">
        <f>HYPERLINK("https://drive.google.com/open?id=140VN91vU4dGgT9QCByfpUFfU53VyKFYL","Educación emocional y relaciones de buen trato")</f>
        <v>Educación emocional y relaciones de buen trato</v>
      </c>
      <c r="C89" s="15" t="s">
        <v>175</v>
      </c>
      <c r="D89" s="6" t="s">
        <v>11</v>
      </c>
      <c r="E89" s="35" t="s">
        <v>176</v>
      </c>
    </row>
    <row r="90" spans="1:5" ht="39.75" customHeight="1">
      <c r="A90" s="23" t="s">
        <v>177</v>
      </c>
      <c r="B90" s="16" t="str">
        <f>HYPERLINK("https://drive.google.com/open?id=1TKxiR0PE70i_Mhm3sq5rUiZtW1t3XL0e","Acondicionamiento de aulas en el CEIP San Lorenzo")</f>
        <v>Acondicionamiento de aulas en el CEIP San Lorenzo</v>
      </c>
      <c r="C90" s="15" t="s">
        <v>178</v>
      </c>
      <c r="D90" s="6" t="s">
        <v>11</v>
      </c>
      <c r="E90" s="35" t="s">
        <v>179</v>
      </c>
    </row>
    <row r="91" spans="1:5" ht="36" customHeight="1">
      <c r="A91" s="23" t="s">
        <v>180</v>
      </c>
      <c r="B91" s="16" t="str">
        <f>HYPERLINK("https://drive.google.com/open?id=1sWKwCdiPvCryDkYkVJysgkjdXTSDIeSs","Apertura diaria de la antigua biblioteca como sala de estudios.")</f>
        <v>Apertura diaria de la antigua biblioteca como sala de estudios.</v>
      </c>
      <c r="C91" s="15" t="s">
        <v>181</v>
      </c>
      <c r="D91" s="6" t="s">
        <v>11</v>
      </c>
      <c r="E91" s="38" t="s">
        <v>182</v>
      </c>
    </row>
    <row r="92" spans="1:5" ht="46.5" customHeight="1">
      <c r="A92" s="5">
        <v>91</v>
      </c>
      <c r="B92" s="16" t="str">
        <f>HYPERLINK("https://drive.google.com/open?id=1rpjAIuFOGQHP0zrD07zY5uIqHesCsdJF","Aula digital")</f>
        <v>Aula digital</v>
      </c>
      <c r="C92" s="15" t="s">
        <v>183</v>
      </c>
      <c r="D92" s="6" t="s">
        <v>9</v>
      </c>
      <c r="E92" s="35" t="s">
        <v>25</v>
      </c>
    </row>
    <row r="93" spans="1:5" ht="39" customHeight="1">
      <c r="A93" s="5">
        <v>92</v>
      </c>
      <c r="B93" s="16" t="str">
        <f>HYPERLINK("https://drive.google.com/open?id=1HnRSX6Jfea_Tw2la_YMFm0WIkk8HKN32","Homenaje a Manuel Azaña")</f>
        <v>Homenaje a Manuel Azaña</v>
      </c>
      <c r="C93" s="15" t="s">
        <v>184</v>
      </c>
      <c r="D93" s="6" t="s">
        <v>9</v>
      </c>
      <c r="E93" s="35" t="s">
        <v>30</v>
      </c>
    </row>
    <row r="94" spans="1:5" ht="57" customHeight="1">
      <c r="A94" s="5" t="s">
        <v>185</v>
      </c>
      <c r="B94" s="16" t="str">
        <f>HYPERLINK("https://drive.google.com/open?id=18NUcnTOBpAHHOUIPdWOTKnHiQKuu2u2k","Recuperación de zona ajardinada")</f>
        <v>Recuperación de zona ajardinada</v>
      </c>
      <c r="C94" s="15" t="s">
        <v>186</v>
      </c>
      <c r="D94" s="6" t="s">
        <v>9</v>
      </c>
      <c r="E94" s="35" t="s">
        <v>27</v>
      </c>
    </row>
    <row r="95" spans="1:5" ht="55.5" customHeight="1">
      <c r="A95" s="4" t="s">
        <v>187</v>
      </c>
      <c r="B95" s="30" t="str">
        <f>HYPERLINK("https://drive.google.com/open?id=1KWYeE0LZQJz1rCDbPjBUGrS6c0pfVtHP","Placa paso de cebra")</f>
        <v>Placa paso de cebra</v>
      </c>
      <c r="C95" s="31" t="s">
        <v>188</v>
      </c>
      <c r="D95" s="6" t="s">
        <v>11</v>
      </c>
      <c r="E95" s="35" t="s">
        <v>189</v>
      </c>
    </row>
    <row r="96" spans="1:5" ht="48.75" customHeight="1">
      <c r="A96" s="4">
        <v>95</v>
      </c>
      <c r="B96" s="16" t="str">
        <f>HYPERLINK("https://drive.google.com/open?id=1KeVcOzVyjePtjxjqGI8EMSElcAh2rPcZ","SOS anfibios Machucho")</f>
        <v>SOS anfibios Machucho</v>
      </c>
      <c r="C96" s="15" t="s">
        <v>190</v>
      </c>
      <c r="D96" s="6" t="s">
        <v>11</v>
      </c>
      <c r="E96" s="39" t="s">
        <v>191</v>
      </c>
    </row>
    <row r="97" spans="1:5" ht="85.5" customHeight="1">
      <c r="A97" s="4">
        <v>96</v>
      </c>
      <c r="B97" s="32" t="str">
        <f>HYPERLINK("https://drive.google.com/open?id=1NPHTcoOctBSJFkeCv54IWmvLISUtngds","Área autocaravanas")</f>
        <v>Área autocaravanas</v>
      </c>
      <c r="C97" s="15" t="s">
        <v>192</v>
      </c>
      <c r="D97" s="6" t="s">
        <v>11</v>
      </c>
      <c r="E97" s="40" t="s">
        <v>193</v>
      </c>
    </row>
    <row r="98" spans="1:5" ht="15.75" customHeight="1">
      <c r="A98" s="3"/>
      <c r="B98" s="15"/>
      <c r="C98" s="15"/>
      <c r="D98" s="9"/>
      <c r="E98" s="41"/>
    </row>
    <row r="99" spans="1:5" ht="15.75" customHeight="1"/>
    <row r="100" spans="1:5" ht="15.75" customHeight="1"/>
    <row r="101" spans="1:5" ht="15.75" customHeight="1"/>
    <row r="102" spans="1:5" ht="15.75" customHeight="1"/>
    <row r="103" spans="1:5" ht="15.75" customHeight="1"/>
    <row r="104" spans="1:5" ht="15.75" customHeight="1"/>
    <row r="105" spans="1:5" ht="15.75" customHeight="1"/>
    <row r="106" spans="1:5" ht="15.75" customHeight="1"/>
    <row r="107" spans="1:5" ht="15.75" customHeight="1"/>
    <row r="108" spans="1:5" ht="15.75" customHeight="1"/>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paperSize="9" orientation="landscape" r:id="rId1"/>
</worksheet>
</file>

<file path=xl/worksheets/sheet2.xml><?xml version="1.0" encoding="utf-8"?>
<worksheet xmlns="http://schemas.openxmlformats.org/spreadsheetml/2006/main" xmlns:r="http://schemas.openxmlformats.org/officeDocument/2006/relationships">
  <dimension ref="A21:A1000"/>
  <sheetViews>
    <sheetView workbookViewId="0"/>
  </sheetViews>
  <sheetFormatPr baseColWidth="10"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21:A1000"/>
  <sheetViews>
    <sheetView workbookViewId="0"/>
  </sheetViews>
  <sheetFormatPr baseColWidth="10" defaultColWidth="14.42578125" defaultRowHeight="15" customHeight="1"/>
  <cols>
    <col min="1" max="26" width="10.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del Valle Muñoz Tarilonte</dc:creator>
  <cp:lastModifiedBy>mvmunoz</cp:lastModifiedBy>
  <cp:lastPrinted>2023-02-13T09:27:38Z</cp:lastPrinted>
  <dcterms:created xsi:type="dcterms:W3CDTF">2023-02-13T09:22:54Z</dcterms:created>
  <dcterms:modified xsi:type="dcterms:W3CDTF">2023-02-13T10:48:02Z</dcterms:modified>
</cp:coreProperties>
</file>