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pivotCache/pivotCacheDefinition6.xml" ContentType="application/vnd.openxmlformats-officedocument.spreadsheetml.pivotCacheDefinition+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pivotCache/pivotCacheDefinition4.xml" ContentType="application/vnd.openxmlformats-officedocument.spreadsheetml.pivotCacheDefinition+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pivotCache/pivotCacheDefinition5.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20" yWindow="-120" windowWidth="20730" windowHeight="11160" activeTab="11"/>
  </bookViews>
  <sheets>
    <sheet name="Data" sheetId="1" r:id="rId1"/>
    <sheet name="data2" sheetId="2" r:id="rId2"/>
    <sheet name="1" sheetId="3" r:id="rId3"/>
    <sheet name="2" sheetId="4" r:id="rId4"/>
    <sheet name="3" sheetId="5" r:id="rId5"/>
    <sheet name="4" sheetId="6" r:id="rId6"/>
    <sheet name="5" sheetId="8" r:id="rId7"/>
    <sheet name="6" sheetId="10" r:id="rId8"/>
    <sheet name="7" sheetId="11" r:id="rId9"/>
    <sheet name="8" sheetId="12" r:id="rId10"/>
    <sheet name="9" sheetId="13" r:id="rId11"/>
    <sheet name="10" sheetId="14" r:id="rId12"/>
  </sheets>
  <definedNames>
    <definedName name="_xlchart.v1.0" hidden="1">'6'!$Z$4:$Z$83</definedName>
    <definedName name="_xlchart.v1.1" hidden="1">'6'!$S$4:$S$83</definedName>
    <definedName name="_xlchart.v1.2" hidden="1">'6'!$Z$4:$Z$83</definedName>
    <definedName name="_xlcn.WorksheetConnection_Book1data" hidden="1">Data[]</definedName>
    <definedName name="Slicer_Region">#N/A</definedName>
    <definedName name="Slicer_Region1">#N/A</definedName>
    <definedName name="Slicer_Sales_Rep">#N/A</definedName>
  </definedNames>
  <calcPr calcId="124519"/>
  <pivotCaches>
    <pivotCache cacheId="8" r:id="rId13"/>
    <pivotCache cacheId="9" r:id="rId14"/>
    <pivotCache cacheId="10" r:id="rId15"/>
    <pivotCache cacheId="11" r:id="rId16"/>
  </pivotCaches>
  <extLst xmlns:x15="http://schemas.microsoft.com/office/spreadsheetml/2010/11/main">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
        <x14:slicerCache r:id=""/>
        <x14:slicerCache r:id=""/>
      </x14:slicerCaches>
    </ext>
    <ext xmlns:x14="http://schemas.microsoft.com/office/spreadsheetml/2009/9/main" uri="{79F54976-1DA5-4618-B147-4CDE4B953A38}">
      <x14:workbookPr/>
    </ext>
    <ext uri="{140A7094-0E35-4892-8432-C4D2E57EDEB5}">
      <x15:workbookPr chartTrackingRefBase="1"/>
    </ext>
    <ext uri="{FCE2AD5D-F65C-4FA6-A056-5C36A1767C68}">
      <x15:dataModel>
        <x15:modelTables>
          <x15:modelTable id="data" name="data" connection="WorksheetConnection_Book1!data"/>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 i="3"/>
  <c r="G10" i="13"/>
  <c r="G11"/>
  <c r="G12"/>
  <c r="G13"/>
  <c r="G14"/>
  <c r="G15"/>
  <c r="H10"/>
  <c r="H11"/>
  <c r="H12"/>
  <c r="H13"/>
  <c r="H14"/>
  <c r="H15"/>
  <c r="H9"/>
  <c r="I11"/>
  <c r="I12"/>
  <c r="I13"/>
  <c r="I14"/>
  <c r="I15"/>
  <c r="I10"/>
  <c r="G9"/>
  <c r="I9" s="1"/>
  <c r="D12"/>
  <c r="C12"/>
  <c r="D10"/>
  <c r="C10"/>
  <c r="D9"/>
  <c r="D11" s="1"/>
  <c r="C9"/>
  <c r="C11" s="1"/>
  <c r="B7"/>
  <c r="N5" i="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E5" i="5"/>
  <c r="E4"/>
  <c r="E3"/>
  <c r="C5"/>
  <c r="D5" s="1"/>
  <c r="C4"/>
  <c r="D4" s="1"/>
  <c r="C3"/>
  <c r="D3" s="1"/>
  <c r="D13" i="3"/>
  <c r="D11"/>
  <c r="D10"/>
  <c r="C11"/>
  <c r="C10"/>
  <c r="D7"/>
  <c r="D6"/>
  <c r="D5"/>
  <c r="D4"/>
  <c r="C7"/>
  <c r="C6"/>
  <c r="C5"/>
  <c r="C8" l="1"/>
  <c r="D8"/>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
        </x15:connection>
      </ext>
    </extLst>
  </connection>
</connections>
</file>

<file path=xl/sharedStrings.xml><?xml version="1.0" encoding="utf-8"?>
<sst xmlns="http://schemas.openxmlformats.org/spreadsheetml/2006/main" count="1614" uniqueCount="127">
  <si>
    <t>Office Chair Sales</t>
  </si>
  <si>
    <t>Q1-Q2 2020</t>
  </si>
  <si>
    <t>Num</t>
  </si>
  <si>
    <t>Date</t>
  </si>
  <si>
    <t>Month</t>
  </si>
  <si>
    <t>Sales Rep</t>
  </si>
  <si>
    <t>Region</t>
  </si>
  <si>
    <t>Customer ID</t>
  </si>
  <si>
    <t>Model</t>
  </si>
  <si>
    <t>Color</t>
  </si>
  <si>
    <t>Item Code</t>
  </si>
  <si>
    <t>Number</t>
  </si>
  <si>
    <t>Price / Unit</t>
  </si>
  <si>
    <t>Total</t>
  </si>
  <si>
    <t>January</t>
  </si>
  <si>
    <t>Eric Jones</t>
  </si>
  <si>
    <t>North</t>
  </si>
  <si>
    <t>Flash</t>
  </si>
  <si>
    <t>black</t>
  </si>
  <si>
    <t>F2248bl</t>
  </si>
  <si>
    <t>Amy Brown</t>
  </si>
  <si>
    <t>West</t>
  </si>
  <si>
    <t>Urban</t>
  </si>
  <si>
    <t>red</t>
  </si>
  <si>
    <t>U2683rd</t>
  </si>
  <si>
    <t>Sara Davis</t>
  </si>
  <si>
    <t>Energy</t>
  </si>
  <si>
    <t>E2376bl</t>
  </si>
  <si>
    <t>Marc Williams</t>
  </si>
  <si>
    <t>South</t>
  </si>
  <si>
    <t>brown</t>
  </si>
  <si>
    <t>F2248br</t>
  </si>
  <si>
    <t>Volt</t>
  </si>
  <si>
    <t>gray</t>
  </si>
  <si>
    <t>V2944gr</t>
  </si>
  <si>
    <t>Stacy Peters</t>
  </si>
  <si>
    <t>E2376br</t>
  </si>
  <si>
    <t>David Garcia</t>
  </si>
  <si>
    <t>Cosmo</t>
  </si>
  <si>
    <t>white</t>
  </si>
  <si>
    <t>C2699wh</t>
  </si>
  <si>
    <t>U2683br</t>
  </si>
  <si>
    <t>February</t>
  </si>
  <si>
    <t>V2944wh</t>
  </si>
  <si>
    <t>C2699gr</t>
  </si>
  <si>
    <t>Emily Moore</t>
  </si>
  <si>
    <t>E2376wh</t>
  </si>
  <si>
    <t>Aero</t>
  </si>
  <si>
    <t>A2258rd</t>
  </si>
  <si>
    <t>V2944bl</t>
  </si>
  <si>
    <t>March</t>
  </si>
  <si>
    <t>C2699bl</t>
  </si>
  <si>
    <t>U2683bl</t>
  </si>
  <si>
    <t>F2248wh</t>
  </si>
  <si>
    <t>V2944br</t>
  </si>
  <si>
    <t>A2258wh</t>
  </si>
  <si>
    <t>F2248gr</t>
  </si>
  <si>
    <t>A2258gr</t>
  </si>
  <si>
    <t>April</t>
  </si>
  <si>
    <t>U2683gr</t>
  </si>
  <si>
    <t>May</t>
  </si>
  <si>
    <t>A2258bl</t>
  </si>
  <si>
    <t>V2944rd</t>
  </si>
  <si>
    <t>F2248rd</t>
  </si>
  <si>
    <t>E2376gr</t>
  </si>
  <si>
    <t>June</t>
  </si>
  <si>
    <t>Customer ID Information</t>
  </si>
  <si>
    <t>Company Name</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</si>
  <si>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</si>
  <si>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</si>
  <si>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</si>
  <si>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</si>
  <si>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</si>
  <si>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</si>
  <si>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</si>
  <si>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</si>
  <si>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</si>
  <si>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</si>
  <si>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</si>
  <si>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</si>
  <si>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</si>
  <si>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</si>
  <si>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</si>
  <si>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</si>
  <si>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</si>
  <si>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</si>
  <si>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</si>
  <si>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Quick Statistics</t>
  </si>
  <si>
    <t>Average</t>
  </si>
  <si>
    <t>Median</t>
  </si>
  <si>
    <t>Min</t>
  </si>
  <si>
    <t>Unit</t>
  </si>
  <si>
    <t>Max</t>
  </si>
  <si>
    <t>Ragnge</t>
  </si>
  <si>
    <t>First Q.</t>
  </si>
  <si>
    <t>Third Q.</t>
  </si>
  <si>
    <t>Discount of product</t>
  </si>
  <si>
    <t>Exploratory Data analysis (using conditional formatting)</t>
  </si>
  <si>
    <t xml:space="preserve">REGION </t>
  </si>
  <si>
    <t>TOTAL</t>
  </si>
  <si>
    <t>UNIT</t>
  </si>
  <si>
    <t xml:space="preserve"> </t>
  </si>
  <si>
    <t>Sales by country using formulars</t>
  </si>
  <si>
    <t>Row Labels</t>
  </si>
  <si>
    <t>Grand Total</t>
  </si>
  <si>
    <t>Sum of Total</t>
  </si>
  <si>
    <t>Sum of Price / Unit</t>
  </si>
  <si>
    <t>Top 5 by product per $ unit</t>
  </si>
  <si>
    <t>Sales per unit</t>
  </si>
  <si>
    <t>Are there any anomalies in the data?</t>
  </si>
  <si>
    <t>Company name</t>
  </si>
  <si>
    <t>Final Price</t>
  </si>
  <si>
    <t>Total profit</t>
  </si>
  <si>
    <t xml:space="preserve">Dynamic Country level- sales </t>
  </si>
  <si>
    <t>Pick a country</t>
  </si>
  <si>
    <r>
      <rPr>
        <b/>
        <sz val="11"/>
        <color theme="1"/>
        <rFont val="Calibri"/>
        <family val="2"/>
        <scheme val="minor"/>
      </rPr>
      <t>Quick Summary</t>
    </r>
    <r>
      <rPr>
        <sz val="11"/>
        <color theme="1"/>
        <rFont val="Calibri"/>
        <family val="2"/>
        <scheme val="minor"/>
      </rPr>
      <t xml:space="preserve"> </t>
    </r>
  </si>
  <si>
    <t>Number of transaction</t>
  </si>
  <si>
    <t>Sales</t>
  </si>
  <si>
    <t>Cost</t>
  </si>
  <si>
    <t xml:space="preserve">Profit </t>
  </si>
  <si>
    <t>Quanitity</t>
  </si>
  <si>
    <t>By sales person</t>
  </si>
  <si>
    <t>Amount</t>
  </si>
  <si>
    <t>Which of the product should be discontinued?</t>
  </si>
  <si>
    <t>profit%</t>
  </si>
  <si>
    <t>Sales by country (using pivot tables)</t>
  </si>
  <si>
    <t>Best Sales Person by country</t>
  </si>
</sst>
</file>

<file path=xl/styles.xml><?xml version="1.0" encoding="utf-8"?>
<styleSheet xmlns="http://schemas.openxmlformats.org/spreadsheetml/2006/main">
  <numFmts count="3">
    <numFmt numFmtId="6" formatCode="&quot;$&quot;#,##0_);[Red]\(&quot;$&quot;#,##0\)"/>
    <numFmt numFmtId="164" formatCode="&quot;$&quot;#,##0"/>
    <numFmt numFmtId="165" formatCode="0.0%;\-0.0%;0.0%"/>
  </numFmts>
  <fonts count="11">
    <font>
      <sz val="11"/>
      <color theme="1"/>
      <name val="Calibri"/>
      <family val="2"/>
      <scheme val="minor"/>
    </font>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sz val="11"/>
      <color theme="0" tint="-0.499984740745262"/>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7">
    <fill>
      <patternFill patternType="none"/>
    </fill>
    <fill>
      <patternFill patternType="gray125"/>
    </fill>
    <fill>
      <patternFill patternType="solid">
        <fgColor theme="8" tint="0.39997558519241921"/>
        <bgColor indexed="65"/>
      </patternFill>
    </fill>
    <fill>
      <patternFill patternType="solid">
        <fgColor theme="4" tint="0.79998168889431442"/>
        <bgColor theme="4" tint="0.79998168889431442"/>
      </patternFill>
    </fill>
    <fill>
      <patternFill patternType="solid">
        <fgColor theme="5"/>
      </patternFill>
    </fill>
    <fill>
      <patternFill patternType="solid">
        <fgColor theme="7" tint="0.39997558519241921"/>
        <bgColor indexed="65"/>
      </patternFill>
    </fill>
    <fill>
      <patternFill patternType="solid">
        <fgColor theme="4"/>
        <bgColor theme="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9" fillId="4" borderId="0" applyNumberFormat="0" applyBorder="0" applyAlignment="0" applyProtection="0"/>
    <xf numFmtId="0" fontId="1" fillId="5" borderId="0" applyNumberFormat="0" applyBorder="0" applyAlignment="0" applyProtection="0"/>
  </cellStyleXfs>
  <cellXfs count="37">
    <xf numFmtId="0" fontId="0" fillId="0" borderId="0" xfId="0"/>
    <xf numFmtId="0" fontId="2" fillId="0" borderId="0" xfId="0" applyFont="1"/>
    <xf numFmtId="0" fontId="0" fillId="0" borderId="0" xfId="0" applyAlignment="1">
      <alignment horizontal="center"/>
    </xf>
    <xf numFmtId="14" fontId="0" fillId="0" borderId="0" xfId="0" applyNumberFormat="1"/>
    <xf numFmtId="0" fontId="0" fillId="0" borderId="0" xfId="0" applyAlignment="1">
      <alignment horizontal="left"/>
    </xf>
    <xf numFmtId="164" fontId="0" fillId="0" borderId="0" xfId="0" applyNumberFormat="1" applyAlignment="1">
      <alignment horizontal="right"/>
    </xf>
    <xf numFmtId="164" fontId="0" fillId="0" borderId="0" xfId="0" applyNumberFormat="1"/>
    <xf numFmtId="0" fontId="3" fillId="0" borderId="0" xfId="0" applyFont="1"/>
    <xf numFmtId="0" fontId="4" fillId="0" borderId="0" xfId="0" applyFont="1"/>
    <xf numFmtId="0" fontId="5"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6" fontId="0" fillId="0" borderId="0" xfId="0" applyNumberFormat="1"/>
    <xf numFmtId="0" fontId="0" fillId="3" borderId="7" xfId="0" applyFill="1" applyBorder="1" applyAlignment="1">
      <alignment horizontal="center"/>
    </xf>
    <xf numFmtId="0" fontId="0" fillId="0" borderId="7" xfId="0" applyBorder="1" applyAlignment="1">
      <alignment horizontal="center"/>
    </xf>
    <xf numFmtId="6" fontId="6" fillId="0" borderId="0" xfId="0" applyNumberFormat="1" applyFont="1"/>
    <xf numFmtId="0" fontId="0" fillId="0" borderId="0" xfId="0" pivotButton="1"/>
    <xf numFmtId="0" fontId="0" fillId="0" borderId="0" xfId="0" applyAlignment="1">
      <alignment horizontal="left" indent="1"/>
    </xf>
    <xf numFmtId="0" fontId="7" fillId="6" borderId="7" xfId="0" applyFont="1" applyFill="1" applyBorder="1" applyAlignment="1">
      <alignment horizontal="center"/>
    </xf>
    <xf numFmtId="0" fontId="1" fillId="5" borderId="0" xfId="3"/>
    <xf numFmtId="0" fontId="0" fillId="5" borderId="0" xfId="3" applyFont="1"/>
    <xf numFmtId="0" fontId="9" fillId="4" borderId="0" xfId="2"/>
    <xf numFmtId="0" fontId="0" fillId="3" borderId="7" xfId="0" applyFill="1" applyBorder="1" applyAlignment="1">
      <alignment horizontal="left"/>
    </xf>
    <xf numFmtId="0" fontId="0" fillId="0" borderId="7" xfId="0" applyBorder="1" applyAlignment="1">
      <alignment horizontal="left"/>
    </xf>
    <xf numFmtId="165" fontId="0" fillId="0" borderId="0" xfId="0" applyNumberFormat="1"/>
    <xf numFmtId="0" fontId="8" fillId="0" borderId="0" xfId="0" applyFont="1"/>
    <xf numFmtId="0" fontId="8" fillId="2" borderId="0" xfId="1" applyFont="1"/>
    <xf numFmtId="0" fontId="8" fillId="3" borderId="7" xfId="0" applyFont="1" applyFill="1" applyBorder="1" applyAlignment="1">
      <alignment horizontal="center"/>
    </xf>
    <xf numFmtId="0" fontId="8" fillId="0" borderId="7" xfId="0" applyFont="1" applyBorder="1" applyAlignment="1">
      <alignment horizontal="center"/>
    </xf>
    <xf numFmtId="0" fontId="10" fillId="0" borderId="0" xfId="0" applyFont="1"/>
    <xf numFmtId="0" fontId="1" fillId="4" borderId="0" xfId="2" applyFont="1"/>
    <xf numFmtId="0" fontId="8" fillId="3" borderId="7" xfId="0" applyFont="1" applyFill="1" applyBorder="1" applyAlignment="1">
      <alignment horizontal="left"/>
    </xf>
    <xf numFmtId="0" fontId="8" fillId="0" borderId="7" xfId="0" applyFont="1" applyBorder="1" applyAlignment="1">
      <alignment horizontal="left"/>
    </xf>
  </cellXfs>
  <cellStyles count="4">
    <cellStyle name="60% - Accent4" xfId="3" builtinId="44"/>
    <cellStyle name="60% - Accent5" xfId="1" builtinId="48"/>
    <cellStyle name="Accent2" xfId="2" builtinId="33"/>
    <cellStyle name="Normal" xfId="0" builtinId="0"/>
  </cellStyles>
  <dxfs count="31">
    <dxf>
      <numFmt numFmtId="10" formatCode="&quot;$&quot;#,##0_);[Red]\(&quot;$&quot;#,##0\)"/>
    </dxf>
    <dxf>
      <numFmt numFmtId="164" formatCode="&quot;$&quot;#,##0"/>
    </dxf>
    <dxf>
      <numFmt numFmtId="164" formatCode="&quot;$&quot;#,##0"/>
    </dxf>
    <dxf>
      <alignment horizontal="center" vertical="bottom" textRotation="0" wrapText="0" indent="0" relativeIndent="255" justifyLastLine="0" shrinkToFit="0" readingOrder="0"/>
    </dxf>
    <dxf>
      <alignment horizontal="center"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center" vertical="bottom" textRotation="0" wrapText="0" indent="0" relativeIndent="255" justifyLastLine="0" shrinkToFit="0" readingOrder="0"/>
    </dxf>
    <dxf>
      <numFmt numFmtId="19" formatCode="m/d/yyyy"/>
    </dxf>
    <dxf>
      <alignment horizontal="center" vertical="bottom" textRotation="0" wrapText="0" indent="0" relativeIndent="255" justifyLastLine="0" shrinkToFit="0" readingOrder="0"/>
    </dxf>
    <dxf>
      <numFmt numFmtId="10" formatCode="&quot;$&quot;#,##0_);[Red]\(&quot;$&quot;#,##0\)"/>
    </dxf>
    <dxf>
      <numFmt numFmtId="1" formatCode="0"/>
    </dxf>
    <dxf>
      <numFmt numFmtId="1" formatCode="0"/>
    </dxf>
    <dxf>
      <numFmt numFmtId="10" formatCode="&quot;$&quot;#,##0_);[Red]\(&quot;$&quot;#,##0\)"/>
    </dxf>
    <dxf>
      <numFmt numFmtId="164" formatCode="&quot;$&quot;#,##0"/>
    </dxf>
    <dxf>
      <numFmt numFmtId="164" formatCode="&quot;$&quot;#,##0"/>
    </dxf>
    <dxf>
      <alignment horizontal="center" vertical="bottom" textRotation="0" wrapText="0" indent="0" relativeIndent="255" justifyLastLine="0" shrinkToFit="0" readingOrder="0"/>
    </dxf>
    <dxf>
      <alignment horizontal="center"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center" vertical="bottom" textRotation="0" wrapText="0" indent="0" relativeIndent="255" justifyLastLine="0" shrinkToFit="0" readingOrder="0"/>
    </dxf>
    <dxf>
      <numFmt numFmtId="19" formatCode="m/d/yyyy"/>
    </dxf>
    <dxf>
      <alignment horizontal="center" vertical="bottom" textRotation="0" wrapText="0" indent="0" relativeIndent="255" justifyLastLine="0" shrinkToFit="0" readingOrder="0"/>
    </dxf>
    <dxf>
      <numFmt numFmtId="0" formatCode="General"/>
    </dxf>
    <dxf>
      <numFmt numFmtId="164" formatCode="&quot;$&quot;#,##0"/>
    </dxf>
    <dxf>
      <numFmt numFmtId="164" formatCode="&quot;$&quot;#,##0"/>
    </dxf>
    <dxf>
      <numFmt numFmtId="0" formatCode="General"/>
      <alignment horizontal="center" vertical="bottom" textRotation="0" wrapText="0" indent="0" relativeIndent="255" justifyLastLine="0" shrinkToFit="0" readingOrder="0"/>
    </dxf>
    <dxf>
      <alignment horizontal="center" vertical="bottom" textRotation="0" wrapText="0" indent="0" relativeIndent="255" justifyLastLine="0" shrinkToFit="0" readingOrder="0"/>
    </dxf>
    <dxf>
      <alignment horizontal="center"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center" vertical="bottom" textRotation="0" wrapText="0" indent="0" relativeIndent="255" justifyLastLine="0" shrinkToFit="0" readingOrder="0"/>
    </dxf>
    <dxf>
      <numFmt numFmtId="19" formatCode="m/d/yyyy"/>
    </dxf>
    <dxf>
      <alignment horizontal="center" vertical="bottom" textRotation="0" wrapText="0"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scatterChart>
        <c:scatterStyle val="lineMarker"/>
        <c:ser>
          <c:idx val="0"/>
          <c:order val="0"/>
          <c:spPr>
            <a:ln w="25400" cap="rnd">
              <a:noFill/>
              <a:round/>
            </a:ln>
            <a:effectLst/>
          </c:spPr>
          <c:marker>
            <c:symbol val="circle"/>
            <c:size val="5"/>
            <c:spPr>
              <a:solidFill>
                <a:schemeClr val="accent1"/>
              </a:solidFill>
              <a:ln w="9525">
                <a:solidFill>
                  <a:schemeClr val="accent1"/>
                </a:solidFill>
              </a:ln>
              <a:effectLst/>
            </c:spPr>
          </c:marker>
          <c:xVal>
            <c:numRef>
              <c:f>'6'!$Y$4:$Y$83</c:f>
              <c:numCache>
                <c:formatCode>"$"#,##0</c:formatCode>
                <c:ptCount val="80"/>
                <c:pt idx="0">
                  <c:v>235</c:v>
                </c:pt>
                <c:pt idx="1">
                  <c:v>260</c:v>
                </c:pt>
                <c:pt idx="2">
                  <c:v>350</c:v>
                </c:pt>
                <c:pt idx="3">
                  <c:v>235</c:v>
                </c:pt>
                <c:pt idx="4">
                  <c:v>295</c:v>
                </c:pt>
                <c:pt idx="5">
                  <c:v>350</c:v>
                </c:pt>
                <c:pt idx="6">
                  <c:v>375</c:v>
                </c:pt>
                <c:pt idx="7">
                  <c:v>235</c:v>
                </c:pt>
                <c:pt idx="8">
                  <c:v>260</c:v>
                </c:pt>
                <c:pt idx="9">
                  <c:v>350</c:v>
                </c:pt>
                <c:pt idx="10">
                  <c:v>350</c:v>
                </c:pt>
                <c:pt idx="11">
                  <c:v>295</c:v>
                </c:pt>
                <c:pt idx="12">
                  <c:v>375</c:v>
                </c:pt>
                <c:pt idx="13">
                  <c:v>260</c:v>
                </c:pt>
                <c:pt idx="14">
                  <c:v>350</c:v>
                </c:pt>
                <c:pt idx="15">
                  <c:v>350</c:v>
                </c:pt>
                <c:pt idx="16">
                  <c:v>220</c:v>
                </c:pt>
                <c:pt idx="17">
                  <c:v>260</c:v>
                </c:pt>
                <c:pt idx="18">
                  <c:v>235</c:v>
                </c:pt>
                <c:pt idx="19">
                  <c:v>295</c:v>
                </c:pt>
                <c:pt idx="20">
                  <c:v>375</c:v>
                </c:pt>
                <c:pt idx="21">
                  <c:v>350</c:v>
                </c:pt>
                <c:pt idx="22">
                  <c:v>375</c:v>
                </c:pt>
                <c:pt idx="23">
                  <c:v>260</c:v>
                </c:pt>
                <c:pt idx="24">
                  <c:v>235</c:v>
                </c:pt>
                <c:pt idx="25">
                  <c:v>295</c:v>
                </c:pt>
                <c:pt idx="26">
                  <c:v>220</c:v>
                </c:pt>
                <c:pt idx="27">
                  <c:v>350</c:v>
                </c:pt>
                <c:pt idx="28">
                  <c:v>235</c:v>
                </c:pt>
                <c:pt idx="29">
                  <c:v>220</c:v>
                </c:pt>
                <c:pt idx="30">
                  <c:v>235</c:v>
                </c:pt>
                <c:pt idx="31">
                  <c:v>295</c:v>
                </c:pt>
                <c:pt idx="32">
                  <c:v>375</c:v>
                </c:pt>
                <c:pt idx="33">
                  <c:v>220</c:v>
                </c:pt>
                <c:pt idx="34">
                  <c:v>375</c:v>
                </c:pt>
                <c:pt idx="35">
                  <c:v>350</c:v>
                </c:pt>
                <c:pt idx="36">
                  <c:v>295</c:v>
                </c:pt>
                <c:pt idx="37">
                  <c:v>260</c:v>
                </c:pt>
                <c:pt idx="38">
                  <c:v>235</c:v>
                </c:pt>
                <c:pt idx="39">
                  <c:v>220</c:v>
                </c:pt>
                <c:pt idx="40">
                  <c:v>375</c:v>
                </c:pt>
                <c:pt idx="41">
                  <c:v>260</c:v>
                </c:pt>
                <c:pt idx="42">
                  <c:v>375</c:v>
                </c:pt>
                <c:pt idx="43">
                  <c:v>295</c:v>
                </c:pt>
                <c:pt idx="44">
                  <c:v>350</c:v>
                </c:pt>
                <c:pt idx="45">
                  <c:v>260</c:v>
                </c:pt>
                <c:pt idx="46">
                  <c:v>220</c:v>
                </c:pt>
                <c:pt idx="47">
                  <c:v>295</c:v>
                </c:pt>
                <c:pt idx="48">
                  <c:v>350</c:v>
                </c:pt>
                <c:pt idx="49">
                  <c:v>235</c:v>
                </c:pt>
                <c:pt idx="50">
                  <c:v>220</c:v>
                </c:pt>
                <c:pt idx="51">
                  <c:v>295</c:v>
                </c:pt>
                <c:pt idx="52">
                  <c:v>375</c:v>
                </c:pt>
                <c:pt idx="53">
                  <c:v>235</c:v>
                </c:pt>
                <c:pt idx="54">
                  <c:v>235</c:v>
                </c:pt>
                <c:pt idx="55">
                  <c:v>260</c:v>
                </c:pt>
                <c:pt idx="56">
                  <c:v>350</c:v>
                </c:pt>
                <c:pt idx="57">
                  <c:v>295</c:v>
                </c:pt>
                <c:pt idx="58">
                  <c:v>235</c:v>
                </c:pt>
                <c:pt idx="59">
                  <c:v>350</c:v>
                </c:pt>
                <c:pt idx="60">
                  <c:v>350</c:v>
                </c:pt>
                <c:pt idx="61">
                  <c:v>295</c:v>
                </c:pt>
                <c:pt idx="62">
                  <c:v>295</c:v>
                </c:pt>
                <c:pt idx="63">
                  <c:v>220</c:v>
                </c:pt>
                <c:pt idx="64">
                  <c:v>235</c:v>
                </c:pt>
                <c:pt idx="65">
                  <c:v>375</c:v>
                </c:pt>
                <c:pt idx="66">
                  <c:v>260</c:v>
                </c:pt>
                <c:pt idx="67">
                  <c:v>260</c:v>
                </c:pt>
                <c:pt idx="68">
                  <c:v>220</c:v>
                </c:pt>
                <c:pt idx="69">
                  <c:v>295</c:v>
                </c:pt>
                <c:pt idx="70">
                  <c:v>260</c:v>
                </c:pt>
                <c:pt idx="71">
                  <c:v>235</c:v>
                </c:pt>
                <c:pt idx="72">
                  <c:v>375</c:v>
                </c:pt>
                <c:pt idx="73">
                  <c:v>295</c:v>
                </c:pt>
                <c:pt idx="74">
                  <c:v>260</c:v>
                </c:pt>
                <c:pt idx="75">
                  <c:v>350</c:v>
                </c:pt>
                <c:pt idx="76">
                  <c:v>220</c:v>
                </c:pt>
                <c:pt idx="77">
                  <c:v>295</c:v>
                </c:pt>
                <c:pt idx="78">
                  <c:v>375</c:v>
                </c:pt>
                <c:pt idx="79">
                  <c:v>235</c:v>
                </c:pt>
              </c:numCache>
            </c:numRef>
          </c:xVal>
          <c:yVal>
            <c:numRef>
              <c:f>'6'!$Z$4:$Z$83</c:f>
              <c:numCache>
                <c:formatCode>"$"#,##0</c:formatCode>
                <c:ptCount val="80"/>
                <c:pt idx="0">
                  <c:v>3525</c:v>
                </c:pt>
                <c:pt idx="1">
                  <c:v>5720</c:v>
                </c:pt>
                <c:pt idx="2">
                  <c:v>5600</c:v>
                </c:pt>
                <c:pt idx="3">
                  <c:v>7050</c:v>
                </c:pt>
                <c:pt idx="4">
                  <c:v>9440</c:v>
                </c:pt>
                <c:pt idx="5">
                  <c:v>4900</c:v>
                </c:pt>
                <c:pt idx="6">
                  <c:v>3000</c:v>
                </c:pt>
                <c:pt idx="7">
                  <c:v>5170</c:v>
                </c:pt>
                <c:pt idx="8">
                  <c:v>10400</c:v>
                </c:pt>
                <c:pt idx="9">
                  <c:v>8750</c:v>
                </c:pt>
                <c:pt idx="10">
                  <c:v>11550</c:v>
                </c:pt>
                <c:pt idx="11">
                  <c:v>4425</c:v>
                </c:pt>
                <c:pt idx="12">
                  <c:v>3750</c:v>
                </c:pt>
                <c:pt idx="13">
                  <c:v>11700</c:v>
                </c:pt>
                <c:pt idx="14">
                  <c:v>11200</c:v>
                </c:pt>
                <c:pt idx="15">
                  <c:v>9800</c:v>
                </c:pt>
                <c:pt idx="16">
                  <c:v>2200</c:v>
                </c:pt>
                <c:pt idx="17">
                  <c:v>4160</c:v>
                </c:pt>
                <c:pt idx="18">
                  <c:v>8225</c:v>
                </c:pt>
                <c:pt idx="19">
                  <c:v>3540</c:v>
                </c:pt>
                <c:pt idx="20">
                  <c:v>15000</c:v>
                </c:pt>
                <c:pt idx="21">
                  <c:v>3500</c:v>
                </c:pt>
                <c:pt idx="22">
                  <c:v>9375</c:v>
                </c:pt>
                <c:pt idx="23">
                  <c:v>13000</c:v>
                </c:pt>
                <c:pt idx="24">
                  <c:v>5170</c:v>
                </c:pt>
                <c:pt idx="25">
                  <c:v>4425</c:v>
                </c:pt>
                <c:pt idx="26">
                  <c:v>2200</c:v>
                </c:pt>
                <c:pt idx="27">
                  <c:v>7000</c:v>
                </c:pt>
                <c:pt idx="28">
                  <c:v>3290</c:v>
                </c:pt>
                <c:pt idx="29">
                  <c:v>6160</c:v>
                </c:pt>
                <c:pt idx="30">
                  <c:v>2820</c:v>
                </c:pt>
                <c:pt idx="31">
                  <c:v>10325</c:v>
                </c:pt>
                <c:pt idx="32">
                  <c:v>7500</c:v>
                </c:pt>
                <c:pt idx="33">
                  <c:v>9900</c:v>
                </c:pt>
                <c:pt idx="34">
                  <c:v>5625</c:v>
                </c:pt>
                <c:pt idx="35">
                  <c:v>4900</c:v>
                </c:pt>
                <c:pt idx="36">
                  <c:v>9440</c:v>
                </c:pt>
                <c:pt idx="37">
                  <c:v>10400</c:v>
                </c:pt>
                <c:pt idx="38">
                  <c:v>10575</c:v>
                </c:pt>
                <c:pt idx="39">
                  <c:v>5280</c:v>
                </c:pt>
                <c:pt idx="40">
                  <c:v>11250</c:v>
                </c:pt>
                <c:pt idx="41">
                  <c:v>3900</c:v>
                </c:pt>
                <c:pt idx="42">
                  <c:v>5625</c:v>
                </c:pt>
                <c:pt idx="43">
                  <c:v>12390</c:v>
                </c:pt>
                <c:pt idx="44">
                  <c:v>9100</c:v>
                </c:pt>
                <c:pt idx="45">
                  <c:v>9100</c:v>
                </c:pt>
                <c:pt idx="46">
                  <c:v>7040</c:v>
                </c:pt>
                <c:pt idx="47">
                  <c:v>5310</c:v>
                </c:pt>
                <c:pt idx="48">
                  <c:v>7700</c:v>
                </c:pt>
                <c:pt idx="49">
                  <c:v>8930</c:v>
                </c:pt>
                <c:pt idx="50">
                  <c:v>9240</c:v>
                </c:pt>
                <c:pt idx="51">
                  <c:v>4425</c:v>
                </c:pt>
                <c:pt idx="52">
                  <c:v>3750</c:v>
                </c:pt>
                <c:pt idx="53">
                  <c:v>6110</c:v>
                </c:pt>
                <c:pt idx="54">
                  <c:v>9400</c:v>
                </c:pt>
                <c:pt idx="55">
                  <c:v>7800</c:v>
                </c:pt>
                <c:pt idx="56">
                  <c:v>9100</c:v>
                </c:pt>
                <c:pt idx="57">
                  <c:v>5310</c:v>
                </c:pt>
                <c:pt idx="58">
                  <c:v>5170</c:v>
                </c:pt>
                <c:pt idx="59">
                  <c:v>14700</c:v>
                </c:pt>
                <c:pt idx="60">
                  <c:v>15750</c:v>
                </c:pt>
                <c:pt idx="61">
                  <c:v>5900</c:v>
                </c:pt>
                <c:pt idx="62">
                  <c:v>6490</c:v>
                </c:pt>
                <c:pt idx="63">
                  <c:v>3300</c:v>
                </c:pt>
                <c:pt idx="64">
                  <c:v>8225</c:v>
                </c:pt>
                <c:pt idx="65">
                  <c:v>12375</c:v>
                </c:pt>
                <c:pt idx="66">
                  <c:v>5720</c:v>
                </c:pt>
                <c:pt idx="67">
                  <c:v>6760</c:v>
                </c:pt>
                <c:pt idx="68">
                  <c:v>3520</c:v>
                </c:pt>
                <c:pt idx="69">
                  <c:v>2950</c:v>
                </c:pt>
                <c:pt idx="70">
                  <c:v>10400</c:v>
                </c:pt>
                <c:pt idx="71">
                  <c:v>3525</c:v>
                </c:pt>
                <c:pt idx="72">
                  <c:v>9375</c:v>
                </c:pt>
                <c:pt idx="73">
                  <c:v>5900</c:v>
                </c:pt>
                <c:pt idx="74">
                  <c:v>9100</c:v>
                </c:pt>
                <c:pt idx="75">
                  <c:v>7700</c:v>
                </c:pt>
                <c:pt idx="76">
                  <c:v>3520</c:v>
                </c:pt>
                <c:pt idx="77">
                  <c:v>14750</c:v>
                </c:pt>
                <c:pt idx="78">
                  <c:v>12000</c:v>
                </c:pt>
                <c:pt idx="79">
                  <c:v>3290</c:v>
                </c:pt>
              </c:numCache>
            </c:numRef>
          </c:yVal>
          <c:extLst xmlns:c16r2="http://schemas.microsoft.com/office/drawing/2015/06/chart">
            <c:ext xmlns:c16="http://schemas.microsoft.com/office/drawing/2014/chart" uri="{C3380CC4-5D6E-409C-BE32-E72D297353CC}">
              <c16:uniqueId val="{00000000-E781-442F-BEF5-3A265155E061}"/>
            </c:ext>
          </c:extLst>
        </c:ser>
        <c:axId val="144999552"/>
        <c:axId val="145001088"/>
      </c:scatterChart>
      <c:valAx>
        <c:axId val="144999552"/>
        <c:scaling>
          <c:orientation val="minMax"/>
        </c:scaling>
        <c:axPos val="b"/>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1088"/>
        <c:crosses val="autoZero"/>
        <c:crossBetween val="midCat"/>
      </c:valAx>
      <c:valAx>
        <c:axId val="145001088"/>
        <c:scaling>
          <c:orientation val="minMax"/>
        </c:scaling>
        <c:axPos val="l"/>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9552"/>
        <c:crosses val="autoZero"/>
        <c:crossBetween val="midCat"/>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0</xdr:row>
      <xdr:rowOff>114300</xdr:rowOff>
    </xdr:from>
    <xdr:to>
      <xdr:col>8</xdr:col>
      <xdr:colOff>133350</xdr:colOff>
      <xdr:row>9</xdr:row>
      <xdr:rowOff>9525</xdr:rowOff>
    </xdr:to>
    <xdr:sp macro="" textlink="">
      <xdr:nvSpPr>
        <xdr:cNvPr id="2" name="Rectangle 1"/>
        <xdr:cNvSpPr>
          <a:spLocks noTextEdit="1"/>
        </xdr:cNvSpPr>
      </xdr:nvSpPr>
      <xdr:spPr>
        <a:xfrm>
          <a:off x="4162425" y="114300"/>
          <a:ext cx="182880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2</xdr:row>
      <xdr:rowOff>9525</xdr:rowOff>
    </xdr:from>
    <xdr:to>
      <xdr:col>7</xdr:col>
      <xdr:colOff>504825</xdr:colOff>
      <xdr:row>16</xdr:row>
      <xdr:rowOff>85725</xdr:rowOff>
    </xdr:to>
    <xdr:graphicFrame macro="">
      <xdr:nvGraphicFramePr>
        <xdr:cNvPr id="2" name="Chart 1">
          <a:extLst>
            <a:ext uri="{FF2B5EF4-FFF2-40B4-BE49-F238E27FC236}">
              <a16:creationId xmlns="" xmlns:a16="http://schemas.microsoft.com/office/drawing/2014/main" id="{B0F59CC5-412D-CC6C-86C4-F9C9DC389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295275</xdr:colOff>
      <xdr:row>1</xdr:row>
      <xdr:rowOff>47625</xdr:rowOff>
    </xdr:from>
    <xdr:to>
      <xdr:col>13</xdr:col>
      <xdr:colOff>247650</xdr:colOff>
      <xdr:row>15</xdr:row>
      <xdr:rowOff>123825</xdr:rowOff>
    </xdr:to>
    <xdr:sp macro="" textlink="">
      <xdr:nvSpPr>
        <xdr:cNvPr id="3" name="Rectangle 2"/>
        <xdr:cNvSpPr>
          <a:spLocks noTextEdit="1"/>
        </xdr:cNvSpPr>
      </xdr:nvSpPr>
      <xdr:spPr>
        <a:xfrm>
          <a:off x="5172075" y="238125"/>
          <a:ext cx="30003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Excel.Editing this shape or saving this workbook into a different file format will permanently break the chart.</a:t>
          </a:r>
        </a:p>
      </xdr:txBody>
    </xdr:sp>
    <xdr:clientData/>
  </xdr:twoCellAnchor>
  <xdr:twoCellAnchor>
    <xdr:from>
      <xdr:col>2</xdr:col>
      <xdr:colOff>371475</xdr:colOff>
      <xdr:row>17</xdr:row>
      <xdr:rowOff>152400</xdr:rowOff>
    </xdr:from>
    <xdr:to>
      <xdr:col>10</xdr:col>
      <xdr:colOff>66675</xdr:colOff>
      <xdr:row>32</xdr:row>
      <xdr:rowOff>38100</xdr:rowOff>
    </xdr:to>
    <xdr:sp macro="" textlink="">
      <xdr:nvSpPr>
        <xdr:cNvPr id="4" name="Rectangle 3"/>
        <xdr:cNvSpPr>
          <a:spLocks noTextEdit="1"/>
        </xdr:cNvSpPr>
      </xdr:nvSpPr>
      <xdr:spPr>
        <a:xfrm>
          <a:off x="1590675" y="3390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Excel.Editing this shape or saving this workbook into a different file format will permanently break the chart.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390525</xdr:colOff>
      <xdr:row>1</xdr:row>
      <xdr:rowOff>47625</xdr:rowOff>
    </xdr:from>
    <xdr:to>
      <xdr:col>9</xdr:col>
      <xdr:colOff>390525</xdr:colOff>
      <xdr:row>7</xdr:row>
      <xdr:rowOff>114300</xdr:rowOff>
    </xdr:to>
    <xdr:sp macro="" textlink="">
      <xdr:nvSpPr>
        <xdr:cNvPr id="2" name="Rectangle 1"/>
        <xdr:cNvSpPr>
          <a:spLocks noTextEdit="1"/>
        </xdr:cNvSpPr>
      </xdr:nvSpPr>
      <xdr:spPr>
        <a:xfrm>
          <a:off x="4429125" y="2381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142875</xdr:colOff>
      <xdr:row>1</xdr:row>
      <xdr:rowOff>161926</xdr:rowOff>
    </xdr:from>
    <xdr:to>
      <xdr:col>11</xdr:col>
      <xdr:colOff>142875</xdr:colOff>
      <xdr:row>8</xdr:row>
      <xdr:rowOff>95250</xdr:rowOff>
    </xdr:to>
    <xdr:sp macro="" textlink="">
      <xdr:nvSpPr>
        <xdr:cNvPr id="2" name="Rectangle 1"/>
        <xdr:cNvSpPr>
          <a:spLocks noTextEdit="1"/>
        </xdr:cNvSpPr>
      </xdr:nvSpPr>
      <xdr:spPr>
        <a:xfrm>
          <a:off x="6067425" y="352426"/>
          <a:ext cx="1828800"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mileyin Olatunde" refreshedDate="44937.056899884257" createdVersion="8" refreshedVersion="8" minRefreshableVersion="3" recordCount="80">
  <cacheSource type="worksheet">
    <worksheetSource name="Data"/>
  </cacheSource>
  <cacheFields count="12">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acheField>
    <cacheField name="Month" numFmtId="0">
      <sharedItems/>
    </cacheField>
    <cacheField name="Sales Rep" numFmtId="0">
      <sharedItems count="7">
        <s v="Eric Jones"/>
        <s v="Amy Brown"/>
        <s v="Sara Davis"/>
        <s v="Marc Williams"/>
        <s v="Stacy Peters"/>
        <s v="David Garcia"/>
        <s v="Emily Moore"/>
      </sharedItems>
    </cacheField>
    <cacheField name="Region" numFmtId="0">
      <sharedItems count="3">
        <s v="North"/>
        <s v="West"/>
        <s v="South"/>
      </sharedItems>
    </cacheField>
    <cacheField name="Customer ID" numFmtId="0">
      <sharedItems containsSemiMixedTypes="0" containsString="0" containsNumber="1" containsInteger="1" minValue="132" maxValue="180"/>
    </cacheField>
    <cacheField name="Model" numFmtId="0">
      <sharedItems/>
    </cacheField>
    <cacheField name="Color" numFmtId="0">
      <sharedItems/>
    </cacheField>
    <cacheField name="Item Code" numFmtId="0">
      <sharedItems/>
    </cacheField>
    <cacheField name="Number" numFmtId="0">
      <sharedItems containsSemiMixedTypes="0" containsString="0" containsNumber="1" containsInteger="1" minValue="8" maxValue="50"/>
    </cacheField>
    <cacheField name="Price / Unit" numFmtId="164">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s>
  <extLst>
    <ext xmlns:x14="http://schemas.microsoft.com/office/spreadsheetml/2009/9/main" uri="{725AE2AE-9491-48be-B2B4-4EB974FC3084}">
      <x14:pivotCacheDefinition pivotCacheId="2098608641"/>
    </ext>
  </extLst>
</pivotCacheDefinition>
</file>

<file path=xl/pivotCache/pivotCacheDefinition2.xml><?xml version="1.0" encoding="utf-8"?>
<pivotCacheDefinition xmlns="http://schemas.openxmlformats.org/spreadsheetml/2006/main" xmlns:r="http://schemas.openxmlformats.org/officeDocument/2006/relationships" saveData="0" refreshedBy="Timileyin Olatunde" refreshedDate="44938.203810995372" backgroundQuery="1" createdVersion="8" refreshedVersion="8" minRefreshableVersion="3" recordCount="0" supportSubquery="1" supportAdvancedDrill="1">
  <cacheSource type="external" connectionId="1"/>
  <cacheFields count="2">
    <cacheField name="[data].[Model].[Model]" caption="Model" numFmtId="0" hierarchy="7" level="1">
      <sharedItems count="5">
        <s v="Aero"/>
        <s v="Energy"/>
        <s v="Flash"/>
        <s v="Urban"/>
        <s v="Volt"/>
      </sharedItems>
    </cacheField>
    <cacheField name="[Measures].[Sales per unit]" caption="Sales per unit" numFmtId="0" hierarchy="16" level="32767"/>
  </cacheFields>
  <cacheHierarchies count="21">
    <cacheHierarchy uniqueName="[data].[Num]" caption="Num" attribute="1" defaultMemberUniqueName="[data].[Num].[All]" allUniqueName="[data].[Num].[All]" dimensionUniqueName="[data]" displayFolder="" count="0" memberValueDatatype="20" unbalanced="0"/>
    <cacheHierarchy uniqueName="[data].[Date]" caption="Date" attribute="1" time="1" defaultMemberUniqueName="[data].[Date].[All]" allUniqueName="[data].[Date].[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20" unbalanced="0"/>
    <cacheHierarchy uniqueName="[data].[Company name]" caption="Company name" attribute="1" defaultMemberUniqueName="[data].[Company name].[All]" allUniqueName="[data].[Company name].[All]" dimensionUniqueName="[data]" displayFolder="" count="0" memberValueDatatype="130" unbalanced="0"/>
    <cacheHierarchy uniqueName="[data].[Model]" caption="Model" attribute="1" defaultMemberUniqueName="[data].[Model].[All]" allUniqueName="[data].[Model].[All]" dimensionUniqueName="[data]" displayFolder="" count="2" memberValueDatatype="130" unbalanced="0">
      <fieldsUsage count="2">
        <fieldUsage x="-1"/>
        <fieldUsage x="0"/>
      </fieldsUsage>
    </cacheHierarchy>
    <cacheHierarchy uniqueName="[data].[Color]" caption="Color" attribute="1" defaultMemberUniqueName="[data].[Color].[All]" allUniqueName="[data].[Color].[All]" dimensionUniqueName="[data]" displayFolder="" count="0" memberValueDatatype="130" unbalanced="0"/>
    <cacheHierarchy uniqueName="[data].[Item Code]" caption="Item Code" attribute="1" defaultMemberUniqueName="[data].[Item Code].[All]" allUniqueName="[data].[Item Code].[All]" dimensionUniqueName="[data]" displayFolder="" count="0" memberValueDatatype="130" unbalanced="0"/>
    <cacheHierarchy uniqueName="[data].[Number]" caption="Number" attribute="1" defaultMemberUniqueName="[data].[Number].[All]" allUniqueName="[data].[Number].[All]" dimensionUniqueName="[data]" displayFolder="" count="0" memberValueDatatype="20" unbalanced="0"/>
    <cacheHierarchy uniqueName="[data].[Price / Unit]" caption="Price / Unit" attribute="1" defaultMemberUniqueName="[data].[Price / Unit].[All]" allUniqueName="[data].[Price / Unit].[All]" dimensionUniqueName="[data]" displayFolder="" count="0" memberValueDatatype="20" unbalanced="0"/>
    <cacheHierarchy uniqueName="[data].[Total]" caption="Total" attribute="1" defaultMemberUniqueName="[data].[Total].[All]" allUniqueName="[data].[Total].[All]" dimensionUniqueName="[data]" displayFolder="" count="0" memberValueDatatype="20" unbalanced="0"/>
    <cacheHierarchy uniqueName="[data].[Final Price]" caption="Final Price" attribute="1" defaultMemberUniqueName="[data].[Final Price].[All]" allUniqueName="[data].[Final Price].[All]" dimensionUniqueName="[data]" displayFolder="" count="0" memberValueDatatype="130" unbalanced="0"/>
    <cacheHierarchy uniqueName="[Measures].[Sum of Total]" caption="Sum of Total" measure="1" displayFolder="" measureGroup="data" count="0" oneField="1">
      <extLst>
        <ext xmlns:x15="http://schemas.microsoft.com/office/spreadsheetml/2010/11/main" uri="{B97F6D7D-B522-45F9-BDA1-12C45D357490}">
          <x15:cacheHierarchy aggregatedColumn="12"/>
        </ext>
      </extLst>
    </cacheHierarchy>
    <cacheHierarchy uniqueName="[Measures].[Sum of Price / Unit]" caption="Sum of Price / Unit" measure="1" displayFolder="" measureGroup="data" count="0" oneField="1">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imileyin Olatunde" refreshedDate="44938.203807986109" backgroundQuery="1" createdVersion="8" refreshedVersion="8" minRefreshableVersion="3" recordCount="0" supportSubquery="1" supportAdvancedDrill="1">
  <cacheSource type="external" connectionId="1"/>
  <cacheFields count="3">
    <cacheField name="[data].[Model].[Model]" caption="Model" numFmtId="0" hierarchy="7" level="1">
      <sharedItems count="6">
        <s v="Aero"/>
        <s v="Cosmo"/>
        <s v="Energy"/>
        <s v="Flash"/>
        <s v="Urban"/>
        <s v="Volt"/>
      </sharedItems>
    </cacheField>
    <cacheField name="[Measures].[Total profit]" caption="Total profit" numFmtId="0" hierarchy="17" level="32767"/>
    <cacheField name="[data].[Region].[Region]" caption="Region" numFmtId="0" hierarchy="4" level="1">
      <sharedItems containsSemiMixedTypes="0" containsNonDate="0" containsString="0"/>
    </cacheField>
  </cacheFields>
  <cacheHierarchies count="21">
    <cacheHierarchy uniqueName="[data].[Num]" caption="Num" attribute="1" defaultMemberUniqueName="[data].[Num].[All]" allUniqueName="[data].[Num].[All]" dimensionUniqueName="[data]" displayFolder="" count="0" memberValueDatatype="20" unbalanced="0"/>
    <cacheHierarchy uniqueName="[data].[Date]" caption="Date" attribute="1" time="1" defaultMemberUniqueName="[data].[Date].[All]" allUniqueName="[data].[Date].[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2"/>
      </fieldsUsage>
    </cacheHierarchy>
    <cacheHierarchy uniqueName="[data].[Customer ID]" caption="Customer ID" attribute="1" defaultMemberUniqueName="[data].[Customer ID].[All]" allUniqueName="[data].[Customer ID].[All]" dimensionUniqueName="[data]" displayFolder="" count="0" memberValueDatatype="20" unbalanced="0"/>
    <cacheHierarchy uniqueName="[data].[Company name]" caption="Company name" attribute="1" defaultMemberUniqueName="[data].[Company name].[All]" allUniqueName="[data].[Company name].[All]" dimensionUniqueName="[data]" displayFolder="" count="0" memberValueDatatype="130" unbalanced="0"/>
    <cacheHierarchy uniqueName="[data].[Model]" caption="Model" attribute="1" defaultMemberUniqueName="[data].[Model].[All]" allUniqueName="[data].[Model].[All]" dimensionUniqueName="[data]" displayFolder="" count="2" memberValueDatatype="130" unbalanced="0">
      <fieldsUsage count="2">
        <fieldUsage x="-1"/>
        <fieldUsage x="0"/>
      </fieldsUsage>
    </cacheHierarchy>
    <cacheHierarchy uniqueName="[data].[Color]" caption="Color" attribute="1" defaultMemberUniqueName="[data].[Color].[All]" allUniqueName="[data].[Color].[All]" dimensionUniqueName="[data]" displayFolder="" count="0" memberValueDatatype="130" unbalanced="0"/>
    <cacheHierarchy uniqueName="[data].[Item Code]" caption="Item Code" attribute="1" defaultMemberUniqueName="[data].[Item Code].[All]" allUniqueName="[data].[Item Code].[All]" dimensionUniqueName="[data]" displayFolder="" count="0" memberValueDatatype="130" unbalanced="0"/>
    <cacheHierarchy uniqueName="[data].[Number]" caption="Number" attribute="1" defaultMemberUniqueName="[data].[Number].[All]" allUniqueName="[data].[Number].[All]" dimensionUniqueName="[data]" displayFolder="" count="0" memberValueDatatype="20" unbalanced="0"/>
    <cacheHierarchy uniqueName="[data].[Price / Unit]" caption="Price / Unit" attribute="1" defaultMemberUniqueName="[data].[Price / Unit].[All]" allUniqueName="[data].[Price / Unit].[All]" dimensionUniqueName="[data]" displayFolder="" count="0" memberValueDatatype="20" unbalanced="0"/>
    <cacheHierarchy uniqueName="[data].[Total]" caption="Total" attribute="1" defaultMemberUniqueName="[data].[Total].[All]" allUniqueName="[data].[Total].[All]" dimensionUniqueName="[data]" displayFolder="" count="0" memberValueDatatype="20" unbalanced="0"/>
    <cacheHierarchy uniqueName="[data].[Final Price]" caption="Final Price" attribute="1" defaultMemberUniqueName="[data].[Final Price].[All]" allUniqueName="[data].[Final Price].[All]" dimensionUniqueName="[data]" displayFolder="" count="0" memberValueDatatype="130" unbalanced="0"/>
    <cacheHierarchy uniqueName="[Measures].[Sum of Total]" caption="Sum of Total" measure="1" displayFolder="" measureGroup="data" count="0" oneField="1">
      <extLst>
        <ext xmlns:x15="http://schemas.microsoft.com/office/spreadsheetml/2010/11/main" uri="{B97F6D7D-B522-45F9-BDA1-12C45D357490}">
          <x15:cacheHierarchy aggregatedColumn="12"/>
        </ext>
      </extLst>
    </cacheHierarchy>
    <cacheHierarchy uniqueName="[Measures].[Sum of Price / Unit]" caption="Sum of Price / Unit" measure="1" displayFolder="" measureGroup="data" count="0" oneField="1">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imileyin Olatunde" refreshedDate="44938.206041666665" backgroundQuery="1" createdVersion="8" refreshedVersion="8" minRefreshableVersion="3" recordCount="0" supportSubquery="1" supportAdvancedDrill="1">
  <cacheSource type="external" connectionId="1"/>
  <cacheFields count="6">
    <cacheField name="[data].[Model].[Model]" caption="Model" numFmtId="0" hierarchy="7" level="1">
      <sharedItems count="6">
        <s v="Aero"/>
        <s v="Cosmo"/>
        <s v="Energy"/>
        <s v="Flash"/>
        <s v="Urban"/>
        <s v="Volt"/>
      </sharedItems>
    </cacheField>
    <cacheField name="[Measures].[Sum of Total]" caption="Sum of Total" numFmtId="0" hierarchy="14" level="32767"/>
    <cacheField name="[Measures].[Sum of Price / Unit]" caption="Sum of Price / Unit" numFmtId="0" hierarchy="15" level="32767"/>
    <cacheField name="[Measures].[Total profit]" caption="Total profit" numFmtId="0" hierarchy="17" level="32767"/>
    <cacheField name="[Measures].[profit%]" caption="profit%" numFmtId="0" hierarchy="18" level="32767"/>
    <cacheField name="[data].[Region].[Region]" caption="Region" numFmtId="0" hierarchy="4" level="1">
      <sharedItems containsSemiMixedTypes="0" containsNonDate="0" containsString="0"/>
    </cacheField>
  </cacheFields>
  <cacheHierarchies count="21">
    <cacheHierarchy uniqueName="[data].[Num]" caption="Num" attribute="1" defaultMemberUniqueName="[data].[Num].[All]" allUniqueName="[data].[Num].[All]" dimensionUniqueName="[data]" displayFolder="" count="0" memberValueDatatype="20" unbalanced="0"/>
    <cacheHierarchy uniqueName="[data].[Date]" caption="Date" attribute="1" time="1" defaultMemberUniqueName="[data].[Date].[All]" allUniqueName="[data].[Date].[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5"/>
      </fieldsUsage>
    </cacheHierarchy>
    <cacheHierarchy uniqueName="[data].[Customer ID]" caption="Customer ID" attribute="1" defaultMemberUniqueName="[data].[Customer ID].[All]" allUniqueName="[data].[Customer ID].[All]" dimensionUniqueName="[data]" displayFolder="" count="0" memberValueDatatype="20" unbalanced="0"/>
    <cacheHierarchy uniqueName="[data].[Company name]" caption="Company name" attribute="1" defaultMemberUniqueName="[data].[Company name].[All]" allUniqueName="[data].[Company name].[All]" dimensionUniqueName="[data]" displayFolder="" count="0" memberValueDatatype="130" unbalanced="0"/>
    <cacheHierarchy uniqueName="[data].[Model]" caption="Model" attribute="1" defaultMemberUniqueName="[data].[Model].[All]" allUniqueName="[data].[Model].[All]" dimensionUniqueName="[data]" displayFolder="" count="2" memberValueDatatype="130" unbalanced="0">
      <fieldsUsage count="2">
        <fieldUsage x="-1"/>
        <fieldUsage x="0"/>
      </fieldsUsage>
    </cacheHierarchy>
    <cacheHierarchy uniqueName="[data].[Color]" caption="Color" attribute="1" defaultMemberUniqueName="[data].[Color].[All]" allUniqueName="[data].[Color].[All]" dimensionUniqueName="[data]" displayFolder="" count="0" memberValueDatatype="130" unbalanced="0"/>
    <cacheHierarchy uniqueName="[data].[Item Code]" caption="Item Code" attribute="1" defaultMemberUniqueName="[data].[Item Code].[All]" allUniqueName="[data].[Item Code].[All]" dimensionUniqueName="[data]" displayFolder="" count="0" memberValueDatatype="130" unbalanced="0"/>
    <cacheHierarchy uniqueName="[data].[Number]" caption="Number" attribute="1" defaultMemberUniqueName="[data].[Number].[All]" allUniqueName="[data].[Number].[All]" dimensionUniqueName="[data]" displayFolder="" count="0" memberValueDatatype="20" unbalanced="0"/>
    <cacheHierarchy uniqueName="[data].[Price / Unit]" caption="Price / Unit" attribute="1" defaultMemberUniqueName="[data].[Price / Unit].[All]" allUniqueName="[data].[Price / Unit].[All]" dimensionUniqueName="[data]" displayFolder="" count="0" memberValueDatatype="20" unbalanced="0"/>
    <cacheHierarchy uniqueName="[data].[Total]" caption="Total" attribute="1" defaultMemberUniqueName="[data].[Total].[All]" allUniqueName="[data].[Total].[All]" dimensionUniqueName="[data]" displayFolder="" count="0" memberValueDatatype="20" unbalanced="0"/>
    <cacheHierarchy uniqueName="[data].[Final Price]" caption="Final Price" attribute="1" defaultMemberUniqueName="[data].[Final Price].[All]" allUniqueName="[data].[Final Price].[All]" dimensionUniqueName="[data]" displayFolder="" count="0" memberValueDatatype="130" unbalanced="0"/>
    <cacheHierarchy uniqueName="[Measures].[Sum of Total]" caption="Sum of Total" measure="1" displayFolder="" measureGroup="data" count="0" oneField="1">
      <fieldsUsage count="1">
        <fieldUsage x="1"/>
      </fieldsUsage>
      <extLst>
        <ext xmlns:x15="http://schemas.microsoft.com/office/spreadsheetml/2010/11/main" uri="{B97F6D7D-B522-45F9-BDA1-12C45D357490}">
          <x15:cacheHierarchy aggregatedColumn="12"/>
        </ext>
      </extLst>
    </cacheHierarchy>
    <cacheHierarchy uniqueName="[Measures].[Sum of Price / Unit]" caption="Sum of Price / Unit" measure="1" displayFolder="" measureGroup="data" count="0" oneField="1">
      <fieldsUsage count="1">
        <fieldUsage x="2"/>
      </fieldsUsage>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caption="profi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ileyin Olatunde" refreshedDate="44938.203806018515" backgroundQuery="1" createdVersion="3" refreshedVersion="8" minRefreshableVersion="3" recordCount="0" supportSubquery="1" supportAdvancedDrill="1" xr:uid="{EC029013-1715-4E59-A37B-50503A64C5BD}">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data].[Num]" caption="Num" attribute="1" defaultMemberUniqueName="[data].[Num].[All]" allUniqueName="[data].[Num].[All]" dimensionUniqueName="[data]" displayFolder="" count="0" memberValueDatatype="20" unbalanced="0"/>
    <cacheHierarchy uniqueName="[data].[Date]" caption="Date" attribute="1" time="1" defaultMemberUniqueName="[data].[Date].[All]" allUniqueName="[data].[Date].[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cacheHierarchy uniqueName="[data].[Customer ID]" caption="Customer ID" attribute="1" defaultMemberUniqueName="[data].[Customer ID].[All]" allUniqueName="[data].[Customer ID].[All]" dimensionUniqueName="[data]" displayFolder="" count="0" memberValueDatatype="20" unbalanced="0"/>
    <cacheHierarchy uniqueName="[data].[Company name]" caption="Company name" attribute="1" defaultMemberUniqueName="[data].[Company name].[All]" allUniqueName="[data].[Company name].[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Item Code]" caption="Item Code" attribute="1" defaultMemberUniqueName="[data].[Item Code].[All]" allUniqueName="[data].[Item Code].[All]" dimensionUniqueName="[data]" displayFolder="" count="0" memberValueDatatype="130" unbalanced="0"/>
    <cacheHierarchy uniqueName="[data].[Number]" caption="Number" attribute="1" defaultMemberUniqueName="[data].[Number].[All]" allUniqueName="[data].[Number].[All]" dimensionUniqueName="[data]" displayFolder="" count="0" memberValueDatatype="20" unbalanced="0"/>
    <cacheHierarchy uniqueName="[data].[Price / Unit]" caption="Price / Unit" attribute="1" defaultMemberUniqueName="[data].[Price / Unit].[All]" allUniqueName="[data].[Price / Unit].[All]" dimensionUniqueName="[data]" displayFolder="" count="0" memberValueDatatype="20" unbalanced="0"/>
    <cacheHierarchy uniqueName="[data].[Total]" caption="Total" attribute="1" defaultMemberUniqueName="[data].[Total].[All]" allUniqueName="[data].[Total].[All]" dimensionUniqueName="[data]" displayFolder="" count="0" memberValueDatatype="20" unbalanced="0"/>
    <cacheHierarchy uniqueName="[data].[Final Price]" caption="Final Price" attribute="1" defaultMemberUniqueName="[data].[Final Price].[All]" allUniqueName="[data].[Final Price].[All]" dimensionUniqueName="[data]" displayFolder="" count="0" memberValueDatatype="130" unbalanced="0"/>
    <cacheHierarchy uniqueName="[Measures].[Sum of Total]" caption="Sum of Total" measure="1" displayFolder="" measureGroup="data" count="0">
      <extLst>
        <ext xmlns:x15="http://schemas.microsoft.com/office/spreadsheetml/2010/11/main" uri="{B97F6D7D-B522-45F9-BDA1-12C45D357490}">
          <x15:cacheHierarchy aggregatedColumn="12"/>
        </ext>
      </extLst>
    </cacheHierarchy>
    <cacheHierarchy uniqueName="[Measures].[Sum of Price / Unit]" caption="Sum of Price / Unit" measure="1" displayFolder="" measureGroup="data" count="0">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9954359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ileyin Olatunde" refreshedDate="44938.205752430556" backgroundQuery="1" createdVersion="3" refreshedVersion="8" minRefreshableVersion="3" recordCount="0" supportSubquery="1" supportAdvancedDrill="1" xr:uid="{156EFCED-79A5-4B92-9E84-8D1E35CED4F2}">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data].[Num]" caption="Num" attribute="1" defaultMemberUniqueName="[data].[Num].[All]" allUniqueName="[data].[Num].[All]" dimensionUniqueName="[data]" displayFolder="" count="0" memberValueDatatype="20" unbalanced="0"/>
    <cacheHierarchy uniqueName="[data].[Date]" caption="Date" attribute="1" time="1" defaultMemberUniqueName="[data].[Date].[All]" allUniqueName="[data].[Date].[All]" dimensionUniqueName="[data]" displayFolder="" count="0" memberValueDatatype="7" unbalanced="0"/>
    <cacheHierarchy uniqueName="[data].[Month]" caption="Month" attribute="1" defaultMemberUniqueName="[data].[Month].[All]" allUniqueName="[data].[Month].[All]" dimensionUniqueName="[data]" displayFolder="" count="0" memberValueDatatype="130" unbalanced="0"/>
    <cacheHierarchy uniqueName="[data].[Sales Rep]" caption="Sales Rep" attribute="1" defaultMemberUniqueName="[data].[Sales Rep].[All]" allUniqueName="[data].[Sales Rep].[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cacheHierarchy uniqueName="[data].[Customer ID]" caption="Customer ID" attribute="1" defaultMemberUniqueName="[data].[Customer ID].[All]" allUniqueName="[data].[Customer ID].[All]" dimensionUniqueName="[data]" displayFolder="" count="0" memberValueDatatype="20" unbalanced="0"/>
    <cacheHierarchy uniqueName="[data].[Company name]" caption="Company name" attribute="1" defaultMemberUniqueName="[data].[Company name].[All]" allUniqueName="[data].[Company name].[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Item Code]" caption="Item Code" attribute="1" defaultMemberUniqueName="[data].[Item Code].[All]" allUniqueName="[data].[Item Code].[All]" dimensionUniqueName="[data]" displayFolder="" count="0" memberValueDatatype="130" unbalanced="0"/>
    <cacheHierarchy uniqueName="[data].[Number]" caption="Number" attribute="1" defaultMemberUniqueName="[data].[Number].[All]" allUniqueName="[data].[Number].[All]" dimensionUniqueName="[data]" displayFolder="" count="0" memberValueDatatype="20" unbalanced="0"/>
    <cacheHierarchy uniqueName="[data].[Price / Unit]" caption="Price / Unit" attribute="1" defaultMemberUniqueName="[data].[Price / Unit].[All]" allUniqueName="[data].[Price / Unit].[All]" dimensionUniqueName="[data]" displayFolder="" count="0" memberValueDatatype="20" unbalanced="0"/>
    <cacheHierarchy uniqueName="[data].[Total]" caption="Total" attribute="1" defaultMemberUniqueName="[data].[Total].[All]" allUniqueName="[data].[Total].[All]" dimensionUniqueName="[data]" displayFolder="" count="0" memberValueDatatype="20" unbalanced="0"/>
    <cacheHierarchy uniqueName="[data].[Final Price]" caption="Final Price" attribute="1" defaultMemberUniqueName="[data].[Final Price].[All]" allUniqueName="[data].[Final Price].[All]" dimensionUniqueName="[data]" displayFolder="" count="0" memberValueDatatype="130" unbalanced="0"/>
    <cacheHierarchy uniqueName="[Measures].[Sum of Total]" caption="Sum of Total" measure="1" displayFolder="" measureGroup="data" count="0">
      <extLst>
        <ext xmlns:x15="http://schemas.microsoft.com/office/spreadsheetml/2010/11/main" uri="{B97F6D7D-B522-45F9-BDA1-12C45D357490}">
          <x15:cacheHierarchy aggregatedColumn="12"/>
        </ext>
      </extLst>
    </cacheHierarchy>
    <cacheHierarchy uniqueName="[Measures].[Sum of Price / Unit]" caption="Sum of Price / Unit" measure="1" displayFolder="" measureGroup="data" count="0">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761419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d v="2020-01-02T00:00:00"/>
    <s v="January"/>
    <x v="0"/>
    <x v="0"/>
    <n v="132"/>
    <s v="Flash"/>
    <s v="black"/>
    <s v="F2248bl"/>
    <n v="15"/>
    <n v="235"/>
    <n v="3525"/>
  </r>
  <r>
    <n v="2"/>
    <d v="2020-01-06T00:00:00"/>
    <s v="January"/>
    <x v="1"/>
    <x v="1"/>
    <n v="144"/>
    <s v="Urban"/>
    <s v="red"/>
    <s v="U2683rd"/>
    <n v="22"/>
    <n v="260"/>
    <n v="5720"/>
  </r>
  <r>
    <n v="3"/>
    <d v="2020-01-09T00:00:00"/>
    <s v="January"/>
    <x v="2"/>
    <x v="1"/>
    <n v="136"/>
    <s v="Energy"/>
    <s v="black"/>
    <s v="E2376bl"/>
    <n v="16"/>
    <n v="350"/>
    <n v="5600"/>
  </r>
  <r>
    <n v="4"/>
    <d v="2020-01-12T00:00:00"/>
    <s v="January"/>
    <x v="3"/>
    <x v="2"/>
    <n v="144"/>
    <s v="Flash"/>
    <s v="brown"/>
    <s v="F2248br"/>
    <n v="30"/>
    <n v="235"/>
    <n v="7050"/>
  </r>
  <r>
    <n v="5"/>
    <d v="2020-01-12T00:00:00"/>
    <s v="January"/>
    <x v="0"/>
    <x v="0"/>
    <n v="166"/>
    <s v="Volt"/>
    <s v="gray"/>
    <s v="V2944gr"/>
    <n v="32"/>
    <n v="295"/>
    <n v="9440"/>
  </r>
  <r>
    <n v="6"/>
    <d v="2020-01-15T00:00:00"/>
    <s v="January"/>
    <x v="4"/>
    <x v="0"/>
    <n v="136"/>
    <s v="Energy"/>
    <s v="brown"/>
    <s v="E2376br"/>
    <n v="14"/>
    <n v="350"/>
    <n v="4900"/>
  </r>
  <r>
    <n v="7"/>
    <d v="2020-01-18T00:00:00"/>
    <s v="January"/>
    <x v="5"/>
    <x v="2"/>
    <n v="152"/>
    <s v="Cosmo"/>
    <s v="white"/>
    <s v="C2699wh"/>
    <n v="8"/>
    <n v="375"/>
    <n v="3000"/>
  </r>
  <r>
    <n v="8"/>
    <d v="2020-01-22T00:00:00"/>
    <s v="January"/>
    <x v="1"/>
    <x v="1"/>
    <n v="132"/>
    <s v="Flash"/>
    <s v="brown"/>
    <s v="F2248br"/>
    <n v="22"/>
    <n v="235"/>
    <n v="5170"/>
  </r>
  <r>
    <n v="9"/>
    <d v="2020-01-22T00:00:00"/>
    <s v="January"/>
    <x v="2"/>
    <x v="1"/>
    <n v="136"/>
    <s v="Urban"/>
    <s v="brown"/>
    <s v="U2683br"/>
    <n v="40"/>
    <n v="260"/>
    <n v="10400"/>
  </r>
  <r>
    <n v="10"/>
    <d v="2020-01-26T00:00:00"/>
    <s v="January"/>
    <x v="0"/>
    <x v="0"/>
    <n v="166"/>
    <s v="Energy"/>
    <s v="black"/>
    <s v="E2376bl"/>
    <n v="25"/>
    <n v="350"/>
    <n v="8750"/>
  </r>
  <r>
    <n v="11"/>
    <d v="2020-01-28T00:00:00"/>
    <s v="January"/>
    <x v="5"/>
    <x v="2"/>
    <n v="157"/>
    <s v="Energy"/>
    <s v="black"/>
    <s v="E2376bl"/>
    <n v="33"/>
    <n v="350"/>
    <n v="11550"/>
  </r>
  <r>
    <n v="12"/>
    <d v="2020-02-04T00:00:00"/>
    <s v="February"/>
    <x v="3"/>
    <x v="2"/>
    <n v="178"/>
    <s v="Volt"/>
    <s v="white"/>
    <s v="V2944wh"/>
    <n v="15"/>
    <n v="295"/>
    <n v="4425"/>
  </r>
  <r>
    <n v="13"/>
    <d v="2020-02-07T00:00:00"/>
    <s v="February"/>
    <x v="0"/>
    <x v="0"/>
    <n v="180"/>
    <s v="Cosmo"/>
    <s v="gray"/>
    <s v="C2699gr"/>
    <n v="10"/>
    <n v="375"/>
    <n v="3750"/>
  </r>
  <r>
    <n v="14"/>
    <d v="2020-02-08T00:00:00"/>
    <s v="February"/>
    <x v="6"/>
    <x v="1"/>
    <n v="132"/>
    <s v="Urban"/>
    <s v="brown"/>
    <s v="U2683br"/>
    <n v="45"/>
    <n v="260"/>
    <n v="11700"/>
  </r>
  <r>
    <n v="15"/>
    <d v="2020-02-10T00:00:00"/>
    <s v="February"/>
    <x v="1"/>
    <x v="1"/>
    <n v="180"/>
    <s v="Energy"/>
    <s v="white"/>
    <s v="E2376wh"/>
    <n v="32"/>
    <n v="350"/>
    <n v="11200"/>
  </r>
  <r>
    <n v="16"/>
    <d v="2020-02-12T00:00:00"/>
    <s v="February"/>
    <x v="3"/>
    <x v="2"/>
    <n v="166"/>
    <s v="Energy"/>
    <s v="black"/>
    <s v="E2376bl"/>
    <n v="28"/>
    <n v="350"/>
    <n v="9800"/>
  </r>
  <r>
    <n v="17"/>
    <d v="2020-02-14T00:00:00"/>
    <s v="February"/>
    <x v="2"/>
    <x v="1"/>
    <n v="162"/>
    <s v="Aero"/>
    <s v="red"/>
    <s v="A2258rd"/>
    <n v="10"/>
    <n v="220"/>
    <n v="2200"/>
  </r>
  <r>
    <n v="18"/>
    <d v="2020-02-15T00:00:00"/>
    <s v="February"/>
    <x v="0"/>
    <x v="0"/>
    <n v="136"/>
    <s v="Urban"/>
    <s v="brown"/>
    <s v="U2683br"/>
    <n v="16"/>
    <n v="260"/>
    <n v="4160"/>
  </r>
  <r>
    <n v="19"/>
    <d v="2020-02-19T00:00:00"/>
    <s v="February"/>
    <x v="5"/>
    <x v="2"/>
    <n v="132"/>
    <s v="Flash"/>
    <s v="brown"/>
    <s v="F2248br"/>
    <n v="35"/>
    <n v="235"/>
    <n v="8225"/>
  </r>
  <r>
    <n v="20"/>
    <d v="2020-02-21T00:00:00"/>
    <s v="February"/>
    <x v="1"/>
    <x v="1"/>
    <n v="132"/>
    <s v="Volt"/>
    <s v="black"/>
    <s v="V2944bl"/>
    <n v="12"/>
    <n v="295"/>
    <n v="3540"/>
  </r>
  <r>
    <n v="21"/>
    <d v="2020-02-26T00:00:00"/>
    <s v="February"/>
    <x v="3"/>
    <x v="2"/>
    <n v="136"/>
    <s v="Cosmo"/>
    <s v="gray"/>
    <s v="C2699gr"/>
    <n v="40"/>
    <n v="375"/>
    <n v="15000"/>
  </r>
  <r>
    <n v="22"/>
    <d v="2020-02-28T00:00:00"/>
    <s v="February"/>
    <x v="4"/>
    <x v="0"/>
    <n v="144"/>
    <s v="Energy"/>
    <s v="brown"/>
    <s v="E2376br"/>
    <n v="10"/>
    <n v="350"/>
    <n v="3500"/>
  </r>
  <r>
    <n v="23"/>
    <d v="2020-03-01T00:00:00"/>
    <s v="March"/>
    <x v="2"/>
    <x v="1"/>
    <n v="132"/>
    <s v="Cosmo"/>
    <s v="black"/>
    <s v="C2699bl"/>
    <n v="25"/>
    <n v="375"/>
    <n v="9375"/>
  </r>
  <r>
    <n v="24"/>
    <d v="2020-03-04T00:00:00"/>
    <s v="March"/>
    <x v="6"/>
    <x v="1"/>
    <n v="162"/>
    <s v="Urban"/>
    <s v="black"/>
    <s v="U2683bl"/>
    <n v="50"/>
    <n v="260"/>
    <n v="13000"/>
  </r>
  <r>
    <n v="25"/>
    <d v="2020-03-07T00:00:00"/>
    <s v="March"/>
    <x v="1"/>
    <x v="1"/>
    <n v="180"/>
    <s v="Flash"/>
    <s v="white"/>
    <s v="F2248wh"/>
    <n v="22"/>
    <n v="235"/>
    <n v="5170"/>
  </r>
  <r>
    <n v="26"/>
    <d v="2020-03-09T00:00:00"/>
    <s v="March"/>
    <x v="0"/>
    <x v="0"/>
    <n v="144"/>
    <s v="Volt"/>
    <s v="brown"/>
    <s v="V2944br"/>
    <n v="15"/>
    <n v="295"/>
    <n v="4425"/>
  </r>
  <r>
    <n v="27"/>
    <d v="2020-03-11T00:00:00"/>
    <s v="March"/>
    <x v="4"/>
    <x v="0"/>
    <n v="166"/>
    <s v="Aero"/>
    <s v="white"/>
    <s v="A2258wh"/>
    <n v="10"/>
    <n v="220"/>
    <n v="2200"/>
  </r>
  <r>
    <n v="28"/>
    <d v="2020-03-12T00:00:00"/>
    <s v="March"/>
    <x v="3"/>
    <x v="2"/>
    <n v="178"/>
    <s v="Energy"/>
    <s v="black"/>
    <s v="E2376bl"/>
    <n v="20"/>
    <n v="350"/>
    <n v="7000"/>
  </r>
  <r>
    <n v="29"/>
    <d v="2020-03-14T00:00:00"/>
    <s v="March"/>
    <x v="6"/>
    <x v="1"/>
    <n v="157"/>
    <s v="Flash"/>
    <s v="gray"/>
    <s v="F2248gr"/>
    <n v="14"/>
    <n v="235"/>
    <n v="3290"/>
  </r>
  <r>
    <n v="30"/>
    <d v="2020-03-18T00:00:00"/>
    <s v="March"/>
    <x v="1"/>
    <x v="1"/>
    <n v="152"/>
    <s v="Aero"/>
    <s v="gray"/>
    <s v="A2258gr"/>
    <n v="28"/>
    <n v="220"/>
    <n v="6160"/>
  </r>
  <r>
    <n v="31"/>
    <d v="2020-03-23T00:00:00"/>
    <s v="March"/>
    <x v="6"/>
    <x v="1"/>
    <n v="162"/>
    <s v="Flash"/>
    <s v="black"/>
    <s v="F2248bl"/>
    <n v="12"/>
    <n v="235"/>
    <n v="2820"/>
  </r>
  <r>
    <n v="32"/>
    <d v="2020-03-24T00:00:00"/>
    <s v="March"/>
    <x v="0"/>
    <x v="0"/>
    <n v="180"/>
    <s v="Volt"/>
    <s v="white"/>
    <s v="V2944wh"/>
    <n v="35"/>
    <n v="295"/>
    <n v="10325"/>
  </r>
  <r>
    <n v="33"/>
    <d v="2020-03-26T00:00:00"/>
    <s v="March"/>
    <x v="3"/>
    <x v="2"/>
    <n v="178"/>
    <s v="Cosmo"/>
    <s v="white"/>
    <s v="C2699wh"/>
    <n v="20"/>
    <n v="375"/>
    <n v="7500"/>
  </r>
  <r>
    <n v="34"/>
    <d v="2020-03-28T00:00:00"/>
    <s v="March"/>
    <x v="4"/>
    <x v="0"/>
    <n v="152"/>
    <s v="Aero"/>
    <s v="gray"/>
    <s v="A2258gr"/>
    <n v="45"/>
    <n v="220"/>
    <n v="9900"/>
  </r>
  <r>
    <n v="35"/>
    <d v="2020-04-02T00:00:00"/>
    <s v="April"/>
    <x v="1"/>
    <x v="1"/>
    <n v="136"/>
    <s v="Cosmo"/>
    <s v="black"/>
    <s v="C2699bl"/>
    <n v="15"/>
    <n v="375"/>
    <n v="5625"/>
  </r>
  <r>
    <n v="36"/>
    <d v="2020-04-06T00:00:00"/>
    <s v="April"/>
    <x v="6"/>
    <x v="1"/>
    <n v="132"/>
    <s v="Energy"/>
    <s v="black"/>
    <s v="E2376bl"/>
    <n v="14"/>
    <n v="350"/>
    <n v="4900"/>
  </r>
  <r>
    <n v="37"/>
    <d v="2020-04-07T00:00:00"/>
    <s v="April"/>
    <x v="3"/>
    <x v="2"/>
    <n v="157"/>
    <s v="Volt"/>
    <s v="gray"/>
    <s v="V2944gr"/>
    <n v="32"/>
    <n v="295"/>
    <n v="9440"/>
  </r>
  <r>
    <n v="38"/>
    <d v="2020-04-11T00:00:00"/>
    <s v="April"/>
    <x v="2"/>
    <x v="1"/>
    <n v="132"/>
    <s v="Urban"/>
    <s v="black"/>
    <s v="U2683bl"/>
    <n v="40"/>
    <n v="260"/>
    <n v="10400"/>
  </r>
  <r>
    <n v="39"/>
    <d v="2020-04-12T00:00:00"/>
    <s v="April"/>
    <x v="4"/>
    <x v="0"/>
    <n v="166"/>
    <s v="Flash"/>
    <s v="black"/>
    <s v="F2248bl"/>
    <n v="45"/>
    <n v="235"/>
    <n v="10575"/>
  </r>
  <r>
    <n v="40"/>
    <d v="2020-04-12T00:00:00"/>
    <s v="April"/>
    <x v="1"/>
    <x v="1"/>
    <n v="180"/>
    <s v="Aero"/>
    <s v="white"/>
    <s v="A2258wh"/>
    <n v="24"/>
    <n v="220"/>
    <n v="5280"/>
  </r>
  <r>
    <n v="41"/>
    <d v="2020-04-14T00:00:00"/>
    <s v="April"/>
    <x v="6"/>
    <x v="1"/>
    <n v="132"/>
    <s v="Cosmo"/>
    <s v="black"/>
    <s v="C2699bl"/>
    <n v="30"/>
    <n v="375"/>
    <n v="11250"/>
  </r>
  <r>
    <n v="42"/>
    <d v="2020-04-15T00:00:00"/>
    <s v="April"/>
    <x v="6"/>
    <x v="1"/>
    <n v="144"/>
    <s v="Urban"/>
    <s v="red"/>
    <s v="U2683rd"/>
    <n v="15"/>
    <n v="260"/>
    <n v="3900"/>
  </r>
  <r>
    <n v="43"/>
    <d v="2020-04-16T00:00:00"/>
    <s v="April"/>
    <x v="4"/>
    <x v="0"/>
    <n v="157"/>
    <s v="Cosmo"/>
    <s v="black"/>
    <s v="C2699bl"/>
    <n v="15"/>
    <n v="375"/>
    <n v="5625"/>
  </r>
  <r>
    <n v="44"/>
    <d v="2020-04-19T00:00:00"/>
    <s v="April"/>
    <x v="0"/>
    <x v="0"/>
    <n v="180"/>
    <s v="Volt"/>
    <s v="brown"/>
    <s v="V2944br"/>
    <n v="42"/>
    <n v="295"/>
    <n v="12390"/>
  </r>
  <r>
    <n v="45"/>
    <d v="2020-04-20T00:00:00"/>
    <s v="April"/>
    <x v="0"/>
    <x v="0"/>
    <n v="132"/>
    <s v="Energy"/>
    <s v="black"/>
    <s v="E2376bl"/>
    <n v="26"/>
    <n v="350"/>
    <n v="9100"/>
  </r>
  <r>
    <n v="46"/>
    <d v="2020-04-22T00:00:00"/>
    <s v="April"/>
    <x v="3"/>
    <x v="2"/>
    <n v="162"/>
    <s v="Urban"/>
    <s v="gray"/>
    <s v="U2683gr"/>
    <n v="35"/>
    <n v="260"/>
    <n v="9100"/>
  </r>
  <r>
    <n v="47"/>
    <d v="2020-04-23T00:00:00"/>
    <s v="April"/>
    <x v="4"/>
    <x v="0"/>
    <n v="144"/>
    <s v="Aero"/>
    <s v="white"/>
    <s v="A2258wh"/>
    <n v="32"/>
    <n v="220"/>
    <n v="7040"/>
  </r>
  <r>
    <n v="48"/>
    <d v="2020-04-27T00:00:00"/>
    <s v="April"/>
    <x v="6"/>
    <x v="1"/>
    <n v="132"/>
    <s v="Volt"/>
    <s v="brown"/>
    <s v="V2944br"/>
    <n v="18"/>
    <n v="295"/>
    <n v="5310"/>
  </r>
  <r>
    <n v="49"/>
    <d v="2020-04-27T00:00:00"/>
    <s v="April"/>
    <x v="3"/>
    <x v="2"/>
    <n v="180"/>
    <s v="Energy"/>
    <s v="black"/>
    <s v="E2376bl"/>
    <n v="22"/>
    <n v="350"/>
    <n v="7700"/>
  </r>
  <r>
    <n v="50"/>
    <d v="2020-04-30T00:00:00"/>
    <s v="April"/>
    <x v="5"/>
    <x v="2"/>
    <n v="162"/>
    <s v="Flash"/>
    <s v="gray"/>
    <s v="F2248gr"/>
    <n v="38"/>
    <n v="235"/>
    <n v="8930"/>
  </r>
  <r>
    <n v="51"/>
    <d v="2020-05-01T00:00:00"/>
    <s v="May"/>
    <x v="0"/>
    <x v="0"/>
    <n v="180"/>
    <s v="Aero"/>
    <s v="black"/>
    <s v="A2258bl"/>
    <n v="42"/>
    <n v="220"/>
    <n v="9240"/>
  </r>
  <r>
    <n v="52"/>
    <d v="2020-05-03T00:00:00"/>
    <s v="May"/>
    <x v="6"/>
    <x v="1"/>
    <n v="162"/>
    <s v="Volt"/>
    <s v="red"/>
    <s v="V2944rd"/>
    <n v="15"/>
    <n v="295"/>
    <n v="4425"/>
  </r>
  <r>
    <n v="53"/>
    <d v="2020-05-07T00:00:00"/>
    <s v="May"/>
    <x v="3"/>
    <x v="2"/>
    <n v="136"/>
    <s v="Cosmo"/>
    <s v="gray"/>
    <s v="C2699gr"/>
    <n v="10"/>
    <n v="375"/>
    <n v="3750"/>
  </r>
  <r>
    <n v="54"/>
    <d v="2020-05-08T00:00:00"/>
    <s v="May"/>
    <x v="2"/>
    <x v="1"/>
    <n v="136"/>
    <s v="Flash"/>
    <s v="black"/>
    <s v="F2248bl"/>
    <n v="26"/>
    <n v="235"/>
    <n v="6110"/>
  </r>
  <r>
    <n v="55"/>
    <d v="2020-05-12T00:00:00"/>
    <s v="May"/>
    <x v="4"/>
    <x v="0"/>
    <n v="152"/>
    <s v="Flash"/>
    <s v="red"/>
    <s v="F2248rd"/>
    <n v="40"/>
    <n v="235"/>
    <n v="9400"/>
  </r>
  <r>
    <n v="56"/>
    <d v="2020-05-13T00:00:00"/>
    <s v="May"/>
    <x v="5"/>
    <x v="2"/>
    <n v="180"/>
    <s v="Urban"/>
    <s v="black"/>
    <s v="U2683bl"/>
    <n v="30"/>
    <n v="260"/>
    <n v="7800"/>
  </r>
  <r>
    <n v="57"/>
    <d v="2020-05-15T00:00:00"/>
    <s v="May"/>
    <x v="3"/>
    <x v="2"/>
    <n v="152"/>
    <s v="Energy"/>
    <s v="gray"/>
    <s v="E2376gr"/>
    <n v="26"/>
    <n v="350"/>
    <n v="9100"/>
  </r>
  <r>
    <n v="58"/>
    <d v="2020-05-17T00:00:00"/>
    <s v="May"/>
    <x v="4"/>
    <x v="0"/>
    <n v="132"/>
    <s v="Volt"/>
    <s v="black"/>
    <s v="V2944bl"/>
    <n v="18"/>
    <n v="295"/>
    <n v="5310"/>
  </r>
  <r>
    <n v="59"/>
    <d v="2020-05-19T00:00:00"/>
    <s v="May"/>
    <x v="2"/>
    <x v="1"/>
    <n v="180"/>
    <s v="Flash"/>
    <s v="gray"/>
    <s v="F2248gr"/>
    <n v="22"/>
    <n v="235"/>
    <n v="5170"/>
  </r>
  <r>
    <n v="60"/>
    <d v="2020-05-21T00:00:00"/>
    <s v="May"/>
    <x v="3"/>
    <x v="2"/>
    <n v="144"/>
    <s v="Energy"/>
    <s v="black"/>
    <s v="E2376bl"/>
    <n v="42"/>
    <n v="350"/>
    <n v="14700"/>
  </r>
  <r>
    <n v="61"/>
    <d v="2020-05-21T00:00:00"/>
    <s v="May"/>
    <x v="6"/>
    <x v="1"/>
    <n v="162"/>
    <s v="Energy"/>
    <s v="white"/>
    <s v="E2376wh"/>
    <n v="45"/>
    <n v="350"/>
    <n v="15750"/>
  </r>
  <r>
    <n v="62"/>
    <d v="2020-05-24T00:00:00"/>
    <s v="May"/>
    <x v="3"/>
    <x v="2"/>
    <n v="132"/>
    <s v="Volt"/>
    <s v="red"/>
    <s v="V2944rd"/>
    <n v="20"/>
    <n v="295"/>
    <n v="5900"/>
  </r>
  <r>
    <n v="63"/>
    <d v="2020-05-26T00:00:00"/>
    <s v="May"/>
    <x v="0"/>
    <x v="0"/>
    <n v="136"/>
    <s v="Volt"/>
    <s v="black"/>
    <s v="V2944bl"/>
    <n v="22"/>
    <n v="295"/>
    <n v="6490"/>
  </r>
  <r>
    <n v="64"/>
    <d v="2020-05-27T00:00:00"/>
    <s v="May"/>
    <x v="5"/>
    <x v="2"/>
    <n v="157"/>
    <s v="Aero"/>
    <s v="white"/>
    <s v="A2258wh"/>
    <n v="15"/>
    <n v="220"/>
    <n v="3300"/>
  </r>
  <r>
    <n v="65"/>
    <d v="2020-05-28T00:00:00"/>
    <s v="May"/>
    <x v="4"/>
    <x v="0"/>
    <n v="132"/>
    <s v="Flash"/>
    <s v="brown"/>
    <s v="F2248br"/>
    <n v="35"/>
    <n v="235"/>
    <n v="8225"/>
  </r>
  <r>
    <n v="66"/>
    <d v="2020-06-02T00:00:00"/>
    <s v="June"/>
    <x v="5"/>
    <x v="2"/>
    <n v="178"/>
    <s v="Cosmo"/>
    <s v="gray"/>
    <s v="C2699gr"/>
    <n v="33"/>
    <n v="375"/>
    <n v="12375"/>
  </r>
  <r>
    <n v="67"/>
    <d v="2020-06-05T00:00:00"/>
    <s v="June"/>
    <x v="3"/>
    <x v="2"/>
    <n v="144"/>
    <s v="Urban"/>
    <s v="black"/>
    <s v="U2683bl"/>
    <n v="22"/>
    <n v="260"/>
    <n v="5720"/>
  </r>
  <r>
    <n v="68"/>
    <d v="2020-06-05T00:00:00"/>
    <s v="June"/>
    <x v="5"/>
    <x v="2"/>
    <n v="136"/>
    <s v="Urban"/>
    <s v="gray"/>
    <s v="U2683gr"/>
    <n v="26"/>
    <n v="260"/>
    <n v="6760"/>
  </r>
  <r>
    <n v="69"/>
    <d v="2020-06-08T00:00:00"/>
    <s v="June"/>
    <x v="0"/>
    <x v="0"/>
    <n v="132"/>
    <s v="Aero"/>
    <s v="red"/>
    <s v="A2258rd"/>
    <n v="16"/>
    <n v="220"/>
    <n v="3520"/>
  </r>
  <r>
    <n v="70"/>
    <d v="2020-06-09T00:00:00"/>
    <s v="June"/>
    <x v="6"/>
    <x v="1"/>
    <n v="178"/>
    <s v="Volt"/>
    <s v="black"/>
    <s v="V2944bl"/>
    <n v="10"/>
    <n v="295"/>
    <n v="2950"/>
  </r>
  <r>
    <n v="71"/>
    <d v="2020-06-09T00:00:00"/>
    <s v="June"/>
    <x v="2"/>
    <x v="1"/>
    <n v="162"/>
    <s v="Urban"/>
    <s v="black"/>
    <s v="U2683bl"/>
    <n v="40"/>
    <n v="260"/>
    <n v="10400"/>
  </r>
  <r>
    <n v="72"/>
    <d v="2020-06-12T00:00:00"/>
    <s v="June"/>
    <x v="1"/>
    <x v="1"/>
    <n v="157"/>
    <s v="Flash"/>
    <s v="brown"/>
    <s v="F2248br"/>
    <n v="15"/>
    <n v="235"/>
    <n v="3525"/>
  </r>
  <r>
    <n v="73"/>
    <d v="2020-06-14T00:00:00"/>
    <s v="June"/>
    <x v="4"/>
    <x v="0"/>
    <n v="132"/>
    <s v="Cosmo"/>
    <s v="gray"/>
    <s v="C2699gr"/>
    <n v="25"/>
    <n v="375"/>
    <n v="9375"/>
  </r>
  <r>
    <n v="74"/>
    <d v="1900-06-15T00:00:00"/>
    <s v="June"/>
    <x v="0"/>
    <x v="0"/>
    <n v="144"/>
    <s v="Volt"/>
    <s v="gray"/>
    <s v="V2944gr"/>
    <n v="20"/>
    <n v="295"/>
    <n v="5900"/>
  </r>
  <r>
    <n v="75"/>
    <d v="2020-06-18T00:00:00"/>
    <s v="June"/>
    <x v="5"/>
    <x v="2"/>
    <n v="166"/>
    <s v="Urban"/>
    <s v="red"/>
    <s v="U2683rd"/>
    <n v="35"/>
    <n v="260"/>
    <n v="9100"/>
  </r>
  <r>
    <n v="76"/>
    <d v="2020-06-23T00:00:00"/>
    <s v="June"/>
    <x v="3"/>
    <x v="2"/>
    <n v="178"/>
    <s v="Energy"/>
    <s v="black"/>
    <s v="E2376bl"/>
    <n v="22"/>
    <n v="350"/>
    <n v="7700"/>
  </r>
  <r>
    <n v="77"/>
    <d v="2020-06-24T00:00:00"/>
    <s v="June"/>
    <x v="1"/>
    <x v="1"/>
    <n v="166"/>
    <s v="Aero"/>
    <s v="white"/>
    <s v="A2258wh"/>
    <n v="16"/>
    <n v="220"/>
    <n v="3520"/>
  </r>
  <r>
    <n v="78"/>
    <d v="2020-06-27T00:00:00"/>
    <s v="June"/>
    <x v="2"/>
    <x v="1"/>
    <n v="162"/>
    <s v="Volt"/>
    <s v="black"/>
    <s v="V2944bl"/>
    <n v="50"/>
    <n v="295"/>
    <n v="14750"/>
  </r>
  <r>
    <n v="79"/>
    <d v="2020-06-29T00:00:00"/>
    <s v="June"/>
    <x v="4"/>
    <x v="0"/>
    <n v="178"/>
    <s v="Cosmo"/>
    <s v="gray"/>
    <s v="C2699gr"/>
    <n v="32"/>
    <n v="375"/>
    <n v="12000"/>
  </r>
  <r>
    <n v="80"/>
    <d v="2020-06-29T00:00:00"/>
    <s v="June"/>
    <x v="1"/>
    <x v="1"/>
    <n v="136"/>
    <s v="Flash"/>
    <s v="white"/>
    <s v="F2248wh"/>
    <n v="14"/>
    <n v="235"/>
    <n v="3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D6" firstHeaderRow="0" firstDataRow="1" firstDataCol="1"/>
  <pivotFields count="12">
    <pivotField showAll="0"/>
    <pivotField numFmtId="14" showAll="0"/>
    <pivotField showAll="0"/>
    <pivotField showAll="0">
      <items count="8">
        <item x="1"/>
        <item x="5"/>
        <item x="6"/>
        <item x="0"/>
        <item x="3"/>
        <item x="2"/>
        <item x="4"/>
        <item t="default"/>
      </items>
    </pivotField>
    <pivotField axis="axisRow" showAll="0">
      <items count="4">
        <item x="0"/>
        <item x="2"/>
        <item x="1"/>
        <item t="default"/>
      </items>
    </pivotField>
    <pivotField showAll="0"/>
    <pivotField showAll="0"/>
    <pivotField showAll="0"/>
    <pivotField showAll="0"/>
    <pivotField showAll="0"/>
    <pivotField dataField="1" numFmtId="164" showAll="0"/>
    <pivotField dataField="1" numFmtId="164" showAll="0"/>
  </pivotFields>
  <rowFields count="1">
    <field x="4"/>
  </rowFields>
  <rowItems count="3">
    <i>
      <x/>
    </i>
    <i>
      <x v="1"/>
    </i>
    <i>
      <x v="2"/>
    </i>
  </rowItems>
  <colFields count="1">
    <field x="-2"/>
  </colFields>
  <colItems count="3">
    <i>
      <x/>
    </i>
    <i i="1">
      <x v="1"/>
    </i>
    <i i="2">
      <x v="2"/>
    </i>
  </colItems>
  <dataFields count="3">
    <dataField name="Sum of Total" fld="11" baseField="0" baseItem="0"/>
    <dataField name=" " fld="11" baseField="0" baseItem="0"/>
    <dataField name="Sum of Price / Unit" fld="10" baseField="0" baseItem="0"/>
  </dataFields>
  <formats count="1">
    <format dxfId="12">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B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2"/>
    </i>
    <i>
      <x v="1"/>
    </i>
    <i>
      <x/>
    </i>
    <i>
      <x v="4"/>
    </i>
    <i t="grand">
      <x/>
    </i>
  </rowItems>
  <colItems count="1">
    <i/>
  </colItems>
  <dataFields count="1">
    <dataField fld="1" subtotal="count" baseField="0" baseItem="0" numFmtId="6"/>
  </dataFields>
  <formats count="3">
    <format dxfId="11">
      <pivotArea collapsedLevelsAreSubtotals="1" fieldPosition="0">
        <references count="2">
          <reference field="4294967294" count="1" selected="0">
            <x v="0"/>
          </reference>
          <reference field="0" count="0"/>
        </references>
      </pivotArea>
    </format>
    <format dxfId="10">
      <pivotArea field="0" grandRow="1" outline="0" collapsedLevelsAreSubtotals="1" axis="axisRow" fieldPosition="0">
        <references count="1">
          <reference field="4294967294" count="1" selected="0">
            <x v="0"/>
          </reference>
        </references>
      </pivotArea>
    </format>
    <format dxfId="9">
      <pivotArea outline="0" collapsedLevelsAreSubtotals="1"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2">
    <pivotField showAll="0"/>
    <pivotField numFmtId="14" showAll="0"/>
    <pivotField showAll="0"/>
    <pivotField axis="axisRow" showAll="0" measureFilter="1">
      <items count="8">
        <item x="1"/>
        <item x="5"/>
        <item x="6"/>
        <item x="0"/>
        <item x="3"/>
        <item x="2"/>
        <item x="4"/>
        <item t="default"/>
      </items>
    </pivotField>
    <pivotField axis="axisRow" showAll="0">
      <items count="4">
        <item x="0"/>
        <item x="2"/>
        <item x="1"/>
        <item t="default"/>
      </items>
    </pivotField>
    <pivotField showAll="0"/>
    <pivotField showAll="0"/>
    <pivotField showAll="0"/>
    <pivotField showAll="0"/>
    <pivotField showAll="0"/>
    <pivotField numFmtId="164" showAll="0"/>
    <pivotField dataField="1" numFmtId="164" showAll="0"/>
  </pivotFields>
  <rowFields count="2">
    <field x="4"/>
    <field x="3"/>
  </rowFields>
  <rowItems count="7">
    <i>
      <x/>
    </i>
    <i r="1">
      <x v="3"/>
    </i>
    <i>
      <x v="1"/>
    </i>
    <i r="1">
      <x v="4"/>
    </i>
    <i>
      <x v="2"/>
    </i>
    <i r="1">
      <x v="2"/>
    </i>
    <i t="grand">
      <x/>
    </i>
  </rowItems>
  <colItems count="1">
    <i/>
  </colItems>
  <dataFields count="1">
    <dataField name="Sum of Total" fld="11" baseField="0" baseItem="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0" firstHeaderRow="1" firstDataRow="1" firstDataCol="1"/>
  <pivotFields count="12">
    <pivotField showAll="0"/>
    <pivotField numFmtId="14" showAll="0"/>
    <pivotField showAll="0"/>
    <pivotField axis="axisRow" showAll="0" measureFilter="1">
      <items count="8">
        <item x="1"/>
        <item x="5"/>
        <item x="6"/>
        <item x="0"/>
        <item x="3"/>
        <item x="2"/>
        <item x="4"/>
        <item t="default"/>
      </items>
    </pivotField>
    <pivotField axis="axisRow" showAll="0">
      <items count="4">
        <item x="0"/>
        <item x="2"/>
        <item x="1"/>
        <item t="default"/>
      </items>
    </pivotField>
    <pivotField showAll="0"/>
    <pivotField showAll="0"/>
    <pivotField showAll="0"/>
    <pivotField showAll="0"/>
    <pivotField showAll="0"/>
    <pivotField numFmtId="164" showAll="0"/>
    <pivotField dataField="1" numFmtId="164" showAll="0"/>
  </pivotFields>
  <rowFields count="2">
    <field x="4"/>
    <field x="3"/>
  </rowFields>
  <rowItems count="7">
    <i>
      <x/>
    </i>
    <i r="1">
      <x v="6"/>
    </i>
    <i>
      <x v="1"/>
    </i>
    <i r="1">
      <x v="1"/>
    </i>
    <i>
      <x v="2"/>
    </i>
    <i r="1">
      <x/>
    </i>
    <i t="grand">
      <x/>
    </i>
  </rowItems>
  <colItems count="1">
    <i/>
  </colItems>
  <dataFields count="1">
    <dataField name="Sum of Total" fld="11" baseField="0" baseItem="0"/>
  </dataFields>
  <pivotTableStyleInfo name="PivotStyleLight16" showRowHeaders="1" showColHeaders="1" showRowStripes="0" showColStripes="0" showLastColumn="1"/>
  <filters count="1">
    <filter fld="3"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numFmtId="6"/>
  </dataFields>
  <formats count="1">
    <format dxfId="0">
      <pivotArea outline="0" collapsedLevelsAreSubtotals="1" fieldPosition="0"/>
    </format>
  </formats>
  <pivotHierarchies count="2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0"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4">
    <i>
      <x/>
    </i>
    <i i="1">
      <x v="1"/>
    </i>
    <i i="2">
      <x v="2"/>
    </i>
    <i i="3">
      <x v="3"/>
    </i>
  </colItems>
  <dataFields count="4">
    <dataField name="Sum of Total" fld="1" baseField="0" baseItem="0"/>
    <dataField name="Sum of Price / Unit"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6">
              <x v="0"/>
              <x v="1"/>
              <x v="2"/>
              <x v="3"/>
              <x v="4"/>
              <x v="5"/>
            </reference>
          </references>
        </pivotArea>
      </pivotAreas>
    </conditionalFormat>
  </conditionalFormats>
  <pivotHierarchies count="21">
    <pivotHierarchy dragToData="1"/>
    <pivotHierarchy dragToData="1"/>
    <pivotHierarchy dragToData="1"/>
    <pivotHierarchy dragToData="1"/>
    <pivotHierarchy multipleItemSelectionAllowed="1" dragToData="1">
      <members count="1" level="1">
        <member name="[data].[Region].&amp;[Nor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id="1" name="Data" displayName="Data" ref="A4:N84" totalsRowShown="0" headerRowDxfId="30">
  <autoFilter ref="A4:N84"/>
  <tableColumns count="14">
    <tableColumn id="1" name="Num"/>
    <tableColumn id="2" name="Date" dataDxfId="29"/>
    <tableColumn id="3" name="Month" dataDxfId="28"/>
    <tableColumn id="4" name="Sales Rep" dataDxfId="27"/>
    <tableColumn id="5" name="Region" dataDxfId="26"/>
    <tableColumn id="6" name="Customer ID" dataDxfId="25"/>
    <tableColumn id="14" name="Company name" dataDxfId="24">
      <calculatedColumnFormula>VLOOKUP(F5,data2!$A$3:$C$12,2,FALSE)</calculatedColumnFormula>
    </tableColumn>
    <tableColumn id="7" name="Model"/>
    <tableColumn id="8" name="Color"/>
    <tableColumn id="9" name="Item Code"/>
    <tableColumn id="10" name="Number"/>
    <tableColumn id="11" name="Price / Unit" dataDxfId="23"/>
    <tableColumn id="12" name="Total" dataDxfId="22"/>
    <tableColumn id="15" name="Final Price" dataDxfId="21">
      <calculatedColumnFormula>IF(Data[[#This Row],[Number]]&gt;20,"Y", "N")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Data3" displayName="Data3" ref="A3:L83" totalsRowShown="0" headerRowDxfId="20">
  <autoFilter ref="A3:L83"/>
  <sortState ref="A4:L83">
    <sortCondition ref="D4:D83"/>
  </sortState>
  <tableColumns count="12">
    <tableColumn id="1" name="Num"/>
    <tableColumn id="2" name="Date" dataDxfId="19"/>
    <tableColumn id="3" name="Month" dataDxfId="18"/>
    <tableColumn id="4" name="Sales Rep" dataDxfId="17"/>
    <tableColumn id="5" name="Region" dataDxfId="16"/>
    <tableColumn id="6" name="Customer ID" dataDxfId="15"/>
    <tableColumn id="7" name="Model"/>
    <tableColumn id="8" name="Color"/>
    <tableColumn id="9" name="Item Code"/>
    <tableColumn id="10" name="Number"/>
    <tableColumn id="11" name="Price / Unit" dataDxfId="14"/>
    <tableColumn id="12" name="Total" dataDxfId="13"/>
  </tableColumns>
  <tableStyleInfo name="TableStyleMedium2" showFirstColumn="0" showLastColumn="0" showRowStripes="1" showColumnStripes="0"/>
</table>
</file>

<file path=xl/tables/table3.xml><?xml version="1.0" encoding="utf-8"?>
<table xmlns="http://schemas.openxmlformats.org/spreadsheetml/2006/main" id="5" name="Data6" displayName="Data6" ref="O3:Z83" totalsRowShown="0" headerRowDxfId="8">
  <autoFilter ref="O3:Z83"/>
  <tableColumns count="12">
    <tableColumn id="1" name="Num"/>
    <tableColumn id="2" name="Date" dataDxfId="7"/>
    <tableColumn id="3" name="Month" dataDxfId="6"/>
    <tableColumn id="4" name="Sales Rep" dataDxfId="5"/>
    <tableColumn id="5" name="Region" dataDxfId="4"/>
    <tableColumn id="6" name="Customer ID" dataDxfId="3"/>
    <tableColumn id="7" name="Model"/>
    <tableColumn id="8" name="Color"/>
    <tableColumn id="9" name="Item Code"/>
    <tableColumn id="10" name="Number"/>
    <tableColumn id="11" name="Price / Unit" dataDxfId="2"/>
    <tableColumn id="12" name="Total"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dimension ref="A1:N84"/>
  <sheetViews>
    <sheetView workbookViewId="0">
      <selection activeCell="D5" sqref="D5"/>
    </sheetView>
  </sheetViews>
  <sheetFormatPr defaultColWidth="8.85546875" defaultRowHeight="15"/>
  <cols>
    <col min="2" max="2" width="10.42578125" bestFit="1" customWidth="1"/>
    <col min="3" max="3" width="9.140625" customWidth="1"/>
    <col min="4" max="4" width="13.7109375" bestFit="1" customWidth="1"/>
    <col min="5" max="5" width="9.28515625" customWidth="1"/>
    <col min="6" max="6" width="14" customWidth="1"/>
    <col min="7" max="8" width="9" customWidth="1"/>
    <col min="9" max="9" width="12.28515625" customWidth="1"/>
    <col min="10" max="10" width="10.42578125" customWidth="1"/>
    <col min="11" max="11" width="13.140625" customWidth="1"/>
    <col min="12" max="12" width="11.140625" bestFit="1" customWidth="1"/>
  </cols>
  <sheetData>
    <row r="1" spans="1:14" ht="21">
      <c r="A1" s="1" t="s">
        <v>0</v>
      </c>
    </row>
    <row r="2" spans="1:14" ht="21">
      <c r="A2" s="1" t="s">
        <v>1</v>
      </c>
    </row>
    <row r="4" spans="1:14">
      <c r="A4" s="2" t="s">
        <v>2</v>
      </c>
      <c r="B4" s="2" t="s">
        <v>3</v>
      </c>
      <c r="C4" s="2" t="s">
        <v>4</v>
      </c>
      <c r="D4" s="2" t="s">
        <v>5</v>
      </c>
      <c r="E4" s="2" t="s">
        <v>6</v>
      </c>
      <c r="F4" s="2" t="s">
        <v>7</v>
      </c>
      <c r="G4" s="2" t="s">
        <v>110</v>
      </c>
      <c r="H4" s="2" t="s">
        <v>8</v>
      </c>
      <c r="I4" s="2" t="s">
        <v>9</v>
      </c>
      <c r="J4" s="2" t="s">
        <v>10</v>
      </c>
      <c r="K4" s="2" t="s">
        <v>11</v>
      </c>
      <c r="L4" s="2" t="s">
        <v>12</v>
      </c>
      <c r="M4" s="2" t="s">
        <v>13</v>
      </c>
      <c r="N4" s="2" t="s">
        <v>111</v>
      </c>
    </row>
    <row r="5" spans="1:14">
      <c r="A5">
        <v>1</v>
      </c>
      <c r="B5" s="3">
        <v>43832</v>
      </c>
      <c r="C5" s="2" t="s">
        <v>14</v>
      </c>
      <c r="D5" s="4" t="s">
        <v>15</v>
      </c>
      <c r="E5" s="2" t="s">
        <v>16</v>
      </c>
      <c r="F5" s="2">
        <v>132</v>
      </c>
      <c r="G5" s="2" t="str">
        <f>VLOOKUP(F5,data2!$A$3:$C$12,2,FALSE)</f>
        <v>Bankia</v>
      </c>
      <c r="H5" t="s">
        <v>17</v>
      </c>
      <c r="I5" t="s">
        <v>18</v>
      </c>
      <c r="J5" t="s">
        <v>19</v>
      </c>
      <c r="K5">
        <v>15</v>
      </c>
      <c r="L5" s="5">
        <v>235</v>
      </c>
      <c r="M5" s="6">
        <v>3525</v>
      </c>
      <c r="N5" t="str">
        <f>IF(Data[[#This Row],[Number]]&gt;20,"Y", "N")</f>
        <v>N</v>
      </c>
    </row>
    <row r="6" spans="1:14">
      <c r="A6">
        <v>2</v>
      </c>
      <c r="B6" s="3">
        <v>43836</v>
      </c>
      <c r="C6" s="2" t="s">
        <v>14</v>
      </c>
      <c r="D6" s="4" t="s">
        <v>20</v>
      </c>
      <c r="E6" s="2" t="s">
        <v>21</v>
      </c>
      <c r="F6" s="2">
        <v>144</v>
      </c>
      <c r="G6" s="2" t="str">
        <f>VLOOKUP(F6,data2!$A$3:$C$12,2,FALSE)</f>
        <v>Affinity</v>
      </c>
      <c r="H6" t="s">
        <v>22</v>
      </c>
      <c r="I6" t="s">
        <v>23</v>
      </c>
      <c r="J6" t="s">
        <v>24</v>
      </c>
      <c r="K6">
        <v>22</v>
      </c>
      <c r="L6" s="6">
        <v>260</v>
      </c>
      <c r="M6" s="6">
        <v>5720</v>
      </c>
      <c r="N6" t="str">
        <f>IF(Data[[#This Row],[Number]]&gt;20,"Y", "N")</f>
        <v>Y</v>
      </c>
    </row>
    <row r="7" spans="1:14">
      <c r="A7">
        <v>3</v>
      </c>
      <c r="B7" s="3">
        <v>43839</v>
      </c>
      <c r="C7" s="2" t="s">
        <v>14</v>
      </c>
      <c r="D7" s="4" t="s">
        <v>25</v>
      </c>
      <c r="E7" s="2" t="s">
        <v>21</v>
      </c>
      <c r="F7" s="2">
        <v>136</v>
      </c>
      <c r="G7" s="2" t="str">
        <f>VLOOKUP(F7,data2!$A$3:$C$12,2,FALSE)</f>
        <v>Telmark</v>
      </c>
      <c r="H7" t="s">
        <v>26</v>
      </c>
      <c r="I7" t="s">
        <v>18</v>
      </c>
      <c r="J7" t="s">
        <v>27</v>
      </c>
      <c r="K7">
        <v>16</v>
      </c>
      <c r="L7" s="6">
        <v>350</v>
      </c>
      <c r="M7" s="6">
        <v>5600</v>
      </c>
      <c r="N7" t="str">
        <f>IF(Data[[#This Row],[Number]]&gt;20,"Y", "N")</f>
        <v>N</v>
      </c>
    </row>
    <row r="8" spans="1:14">
      <c r="A8">
        <v>4</v>
      </c>
      <c r="B8" s="3">
        <v>43842</v>
      </c>
      <c r="C8" s="2" t="s">
        <v>14</v>
      </c>
      <c r="D8" s="4" t="s">
        <v>28</v>
      </c>
      <c r="E8" s="2" t="s">
        <v>29</v>
      </c>
      <c r="F8" s="2">
        <v>144</v>
      </c>
      <c r="G8" s="2" t="str">
        <f>VLOOKUP(F8,data2!$A$3:$C$12,2,FALSE)</f>
        <v>Affinity</v>
      </c>
      <c r="H8" t="s">
        <v>17</v>
      </c>
      <c r="I8" t="s">
        <v>30</v>
      </c>
      <c r="J8" t="s">
        <v>31</v>
      </c>
      <c r="K8">
        <v>30</v>
      </c>
      <c r="L8" s="6">
        <v>235</v>
      </c>
      <c r="M8" s="6">
        <v>7050</v>
      </c>
      <c r="N8" t="str">
        <f>IF(Data[[#This Row],[Number]]&gt;20,"Y", "N")</f>
        <v>Y</v>
      </c>
    </row>
    <row r="9" spans="1:14">
      <c r="A9">
        <v>5</v>
      </c>
      <c r="B9" s="3">
        <v>43842</v>
      </c>
      <c r="C9" s="2" t="s">
        <v>14</v>
      </c>
      <c r="D9" s="4" t="s">
        <v>15</v>
      </c>
      <c r="E9" s="2" t="s">
        <v>16</v>
      </c>
      <c r="F9" s="2">
        <v>166</v>
      </c>
      <c r="G9" s="2" t="str">
        <f>VLOOKUP(F9,data2!$A$3:$C$12,2,FALSE)</f>
        <v>Port Royale</v>
      </c>
      <c r="H9" t="s">
        <v>32</v>
      </c>
      <c r="I9" t="s">
        <v>33</v>
      </c>
      <c r="J9" t="s">
        <v>34</v>
      </c>
      <c r="K9">
        <v>32</v>
      </c>
      <c r="L9" s="6">
        <v>295</v>
      </c>
      <c r="M9" s="6">
        <v>9440</v>
      </c>
      <c r="N9" t="str">
        <f>IF(Data[[#This Row],[Number]]&gt;20,"Y", "N")</f>
        <v>Y</v>
      </c>
    </row>
    <row r="10" spans="1:14">
      <c r="A10">
        <v>6</v>
      </c>
      <c r="B10" s="3">
        <v>43845</v>
      </c>
      <c r="C10" s="2" t="s">
        <v>14</v>
      </c>
      <c r="D10" s="4" t="s">
        <v>35</v>
      </c>
      <c r="E10" s="2" t="s">
        <v>16</v>
      </c>
      <c r="F10" s="2">
        <v>136</v>
      </c>
      <c r="G10" s="2" t="str">
        <f>VLOOKUP(F10,data2!$A$3:$C$12,2,FALSE)</f>
        <v>Telmark</v>
      </c>
      <c r="H10" t="s">
        <v>26</v>
      </c>
      <c r="I10" t="s">
        <v>30</v>
      </c>
      <c r="J10" t="s">
        <v>36</v>
      </c>
      <c r="K10">
        <v>14</v>
      </c>
      <c r="L10" s="6">
        <v>350</v>
      </c>
      <c r="M10" s="6">
        <v>4900</v>
      </c>
      <c r="N10" t="str">
        <f>IF(Data[[#This Row],[Number]]&gt;20,"Y", "N")</f>
        <v>N</v>
      </c>
    </row>
    <row r="11" spans="1:14">
      <c r="A11">
        <v>7</v>
      </c>
      <c r="B11" s="3">
        <v>43848</v>
      </c>
      <c r="C11" s="2" t="s">
        <v>14</v>
      </c>
      <c r="D11" s="4" t="s">
        <v>37</v>
      </c>
      <c r="E11" s="2" t="s">
        <v>29</v>
      </c>
      <c r="F11" s="2">
        <v>152</v>
      </c>
      <c r="G11" s="2" t="str">
        <f>VLOOKUP(F11,data2!$A$3:$C$12,2,FALSE)</f>
        <v>Secspace</v>
      </c>
      <c r="H11" t="s">
        <v>38</v>
      </c>
      <c r="I11" t="s">
        <v>39</v>
      </c>
      <c r="J11" t="s">
        <v>40</v>
      </c>
      <c r="K11">
        <v>8</v>
      </c>
      <c r="L11" s="6">
        <v>375</v>
      </c>
      <c r="M11" s="6">
        <v>3000</v>
      </c>
      <c r="N11" t="str">
        <f>IF(Data[[#This Row],[Number]]&gt;20,"Y", "N")</f>
        <v>N</v>
      </c>
    </row>
    <row r="12" spans="1:14">
      <c r="A12">
        <v>8</v>
      </c>
      <c r="B12" s="3">
        <v>43852</v>
      </c>
      <c r="C12" s="2" t="s">
        <v>14</v>
      </c>
      <c r="D12" s="4" t="s">
        <v>20</v>
      </c>
      <c r="E12" s="2" t="s">
        <v>21</v>
      </c>
      <c r="F12" s="2">
        <v>132</v>
      </c>
      <c r="G12" s="2" t="str">
        <f>VLOOKUP(F12,data2!$A$3:$C$12,2,FALSE)</f>
        <v>Bankia</v>
      </c>
      <c r="H12" t="s">
        <v>17</v>
      </c>
      <c r="I12" t="s">
        <v>30</v>
      </c>
      <c r="J12" t="s">
        <v>31</v>
      </c>
      <c r="K12">
        <v>22</v>
      </c>
      <c r="L12" s="6">
        <v>235</v>
      </c>
      <c r="M12" s="6">
        <v>5170</v>
      </c>
      <c r="N12" t="str">
        <f>IF(Data[[#This Row],[Number]]&gt;20,"Y", "N")</f>
        <v>Y</v>
      </c>
    </row>
    <row r="13" spans="1:14">
      <c r="A13">
        <v>9</v>
      </c>
      <c r="B13" s="3">
        <v>43852</v>
      </c>
      <c r="C13" s="2" t="s">
        <v>14</v>
      </c>
      <c r="D13" s="4" t="s">
        <v>25</v>
      </c>
      <c r="E13" s="2" t="s">
        <v>21</v>
      </c>
      <c r="F13" s="2">
        <v>136</v>
      </c>
      <c r="G13" s="2" t="str">
        <f>VLOOKUP(F13,data2!$A$3:$C$12,2,FALSE)</f>
        <v>Telmark</v>
      </c>
      <c r="H13" t="s">
        <v>22</v>
      </c>
      <c r="I13" t="s">
        <v>30</v>
      </c>
      <c r="J13" t="s">
        <v>41</v>
      </c>
      <c r="K13">
        <v>40</v>
      </c>
      <c r="L13" s="6">
        <v>260</v>
      </c>
      <c r="M13" s="6">
        <v>10400</v>
      </c>
      <c r="N13" t="str">
        <f>IF(Data[[#This Row],[Number]]&gt;20,"Y", "N")</f>
        <v>Y</v>
      </c>
    </row>
    <row r="14" spans="1:14">
      <c r="A14">
        <v>10</v>
      </c>
      <c r="B14" s="3">
        <v>43856</v>
      </c>
      <c r="C14" s="2" t="s">
        <v>14</v>
      </c>
      <c r="D14" s="4" t="s">
        <v>15</v>
      </c>
      <c r="E14" s="2" t="s">
        <v>16</v>
      </c>
      <c r="F14" s="2">
        <v>166</v>
      </c>
      <c r="G14" s="2" t="str">
        <f>VLOOKUP(F14,data2!$A$3:$C$12,2,FALSE)</f>
        <v>Port Royale</v>
      </c>
      <c r="H14" t="s">
        <v>26</v>
      </c>
      <c r="I14" t="s">
        <v>18</v>
      </c>
      <c r="J14" t="s">
        <v>27</v>
      </c>
      <c r="K14">
        <v>25</v>
      </c>
      <c r="L14" s="6">
        <v>350</v>
      </c>
      <c r="M14" s="6">
        <v>8750</v>
      </c>
      <c r="N14" t="str">
        <f>IF(Data[[#This Row],[Number]]&gt;20,"Y", "N")</f>
        <v>Y</v>
      </c>
    </row>
    <row r="15" spans="1:14">
      <c r="A15">
        <v>11</v>
      </c>
      <c r="B15" s="3">
        <v>43858</v>
      </c>
      <c r="C15" s="2" t="s">
        <v>14</v>
      </c>
      <c r="D15" s="4" t="s">
        <v>37</v>
      </c>
      <c r="E15" s="2" t="s">
        <v>29</v>
      </c>
      <c r="F15" s="2">
        <v>157</v>
      </c>
      <c r="G15" s="2" t="str">
        <f>VLOOKUP(F15,data2!$A$3:$C$12,2,FALSE)</f>
        <v>MarkPlus</v>
      </c>
      <c r="H15" t="s">
        <v>26</v>
      </c>
      <c r="I15" t="s">
        <v>18</v>
      </c>
      <c r="J15" t="s">
        <v>27</v>
      </c>
      <c r="K15">
        <v>33</v>
      </c>
      <c r="L15" s="6">
        <v>350</v>
      </c>
      <c r="M15" s="6">
        <v>11550</v>
      </c>
      <c r="N15" t="str">
        <f>IF(Data[[#This Row],[Number]]&gt;20,"Y", "N")</f>
        <v>Y</v>
      </c>
    </row>
    <row r="16" spans="1:14">
      <c r="A16">
        <v>12</v>
      </c>
      <c r="B16" s="3">
        <v>43865</v>
      </c>
      <c r="C16" s="2" t="s">
        <v>42</v>
      </c>
      <c r="D16" s="4" t="s">
        <v>28</v>
      </c>
      <c r="E16" s="2" t="s">
        <v>29</v>
      </c>
      <c r="F16" s="2">
        <v>178</v>
      </c>
      <c r="G16" s="2" t="str">
        <f>VLOOKUP(F16,data2!$A$3:$C$12,2,FALSE)</f>
        <v>Vento</v>
      </c>
      <c r="H16" t="s">
        <v>32</v>
      </c>
      <c r="I16" t="s">
        <v>39</v>
      </c>
      <c r="J16" t="s">
        <v>43</v>
      </c>
      <c r="K16">
        <v>15</v>
      </c>
      <c r="L16" s="6">
        <v>295</v>
      </c>
      <c r="M16" s="6">
        <v>4425</v>
      </c>
      <c r="N16" t="str">
        <f>IF(Data[[#This Row],[Number]]&gt;20,"Y", "N")</f>
        <v>N</v>
      </c>
    </row>
    <row r="17" spans="1:14">
      <c r="A17">
        <v>13</v>
      </c>
      <c r="B17" s="3">
        <v>43868</v>
      </c>
      <c r="C17" s="2" t="s">
        <v>42</v>
      </c>
      <c r="D17" s="4" t="s">
        <v>15</v>
      </c>
      <c r="E17" s="2" t="s">
        <v>16</v>
      </c>
      <c r="F17" s="2">
        <v>180</v>
      </c>
      <c r="G17" s="2" t="str">
        <f>VLOOKUP(F17,data2!$A$3:$C$12,2,FALSE)</f>
        <v>Milago</v>
      </c>
      <c r="H17" t="s">
        <v>38</v>
      </c>
      <c r="I17" t="s">
        <v>33</v>
      </c>
      <c r="J17" t="s">
        <v>44</v>
      </c>
      <c r="K17">
        <v>10</v>
      </c>
      <c r="L17" s="6">
        <v>375</v>
      </c>
      <c r="M17" s="6">
        <v>3750</v>
      </c>
      <c r="N17" t="str">
        <f>IF(Data[[#This Row],[Number]]&gt;20,"Y", "N")</f>
        <v>N</v>
      </c>
    </row>
    <row r="18" spans="1:14">
      <c r="A18">
        <v>14</v>
      </c>
      <c r="B18" s="3">
        <v>43869</v>
      </c>
      <c r="C18" s="2" t="s">
        <v>42</v>
      </c>
      <c r="D18" s="4" t="s">
        <v>45</v>
      </c>
      <c r="E18" s="2" t="s">
        <v>21</v>
      </c>
      <c r="F18" s="2">
        <v>132</v>
      </c>
      <c r="G18" s="2" t="str">
        <f>VLOOKUP(F18,data2!$A$3:$C$12,2,FALSE)</f>
        <v>Bankia</v>
      </c>
      <c r="H18" t="s">
        <v>22</v>
      </c>
      <c r="I18" t="s">
        <v>30</v>
      </c>
      <c r="J18" t="s">
        <v>41</v>
      </c>
      <c r="K18">
        <v>45</v>
      </c>
      <c r="L18" s="6">
        <v>260</v>
      </c>
      <c r="M18" s="6">
        <v>11700</v>
      </c>
      <c r="N18" t="str">
        <f>IF(Data[[#This Row],[Number]]&gt;20,"Y", "N")</f>
        <v>Y</v>
      </c>
    </row>
    <row r="19" spans="1:14">
      <c r="A19">
        <v>15</v>
      </c>
      <c r="B19" s="3">
        <v>43871</v>
      </c>
      <c r="C19" s="2" t="s">
        <v>42</v>
      </c>
      <c r="D19" s="4" t="s">
        <v>20</v>
      </c>
      <c r="E19" s="2" t="s">
        <v>21</v>
      </c>
      <c r="F19" s="2">
        <v>180</v>
      </c>
      <c r="G19" s="2" t="str">
        <f>VLOOKUP(F19,data2!$A$3:$C$12,2,FALSE)</f>
        <v>Milago</v>
      </c>
      <c r="H19" t="s">
        <v>26</v>
      </c>
      <c r="I19" t="s">
        <v>39</v>
      </c>
      <c r="J19" t="s">
        <v>46</v>
      </c>
      <c r="K19">
        <v>32</v>
      </c>
      <c r="L19" s="6">
        <v>350</v>
      </c>
      <c r="M19" s="6">
        <v>11200</v>
      </c>
      <c r="N19" t="str">
        <f>IF(Data[[#This Row],[Number]]&gt;20,"Y", "N")</f>
        <v>Y</v>
      </c>
    </row>
    <row r="20" spans="1:14">
      <c r="A20">
        <v>16</v>
      </c>
      <c r="B20" s="3">
        <v>43873</v>
      </c>
      <c r="C20" s="2" t="s">
        <v>42</v>
      </c>
      <c r="D20" s="4" t="s">
        <v>28</v>
      </c>
      <c r="E20" s="2" t="s">
        <v>29</v>
      </c>
      <c r="F20" s="2">
        <v>166</v>
      </c>
      <c r="G20" s="2" t="str">
        <f>VLOOKUP(F20,data2!$A$3:$C$12,2,FALSE)</f>
        <v>Port Royale</v>
      </c>
      <c r="H20" t="s">
        <v>26</v>
      </c>
      <c r="I20" t="s">
        <v>18</v>
      </c>
      <c r="J20" t="s">
        <v>27</v>
      </c>
      <c r="K20">
        <v>28</v>
      </c>
      <c r="L20" s="6">
        <v>350</v>
      </c>
      <c r="M20" s="6">
        <v>9800</v>
      </c>
      <c r="N20" t="str">
        <f>IF(Data[[#This Row],[Number]]&gt;20,"Y", "N")</f>
        <v>Y</v>
      </c>
    </row>
    <row r="21" spans="1:14">
      <c r="A21">
        <v>17</v>
      </c>
      <c r="B21" s="3">
        <v>43875</v>
      </c>
      <c r="C21" s="2" t="s">
        <v>42</v>
      </c>
      <c r="D21" s="4" t="s">
        <v>25</v>
      </c>
      <c r="E21" s="2" t="s">
        <v>21</v>
      </c>
      <c r="F21" s="2">
        <v>162</v>
      </c>
      <c r="G21" s="2" t="str">
        <f>VLOOKUP(F21,data2!$A$3:$C$12,2,FALSE)</f>
        <v>Cruise</v>
      </c>
      <c r="H21" t="s">
        <v>47</v>
      </c>
      <c r="I21" t="s">
        <v>23</v>
      </c>
      <c r="J21" t="s">
        <v>48</v>
      </c>
      <c r="K21">
        <v>10</v>
      </c>
      <c r="L21" s="6">
        <v>220</v>
      </c>
      <c r="M21" s="6">
        <v>2200</v>
      </c>
      <c r="N21" t="str">
        <f>IF(Data[[#This Row],[Number]]&gt;20,"Y", "N")</f>
        <v>N</v>
      </c>
    </row>
    <row r="22" spans="1:14">
      <c r="A22">
        <v>18</v>
      </c>
      <c r="B22" s="3">
        <v>43876</v>
      </c>
      <c r="C22" s="2" t="s">
        <v>42</v>
      </c>
      <c r="D22" s="4" t="s">
        <v>15</v>
      </c>
      <c r="E22" s="2" t="s">
        <v>16</v>
      </c>
      <c r="F22" s="2">
        <v>136</v>
      </c>
      <c r="G22" s="2" t="str">
        <f>VLOOKUP(F22,data2!$A$3:$C$12,2,FALSE)</f>
        <v>Telmark</v>
      </c>
      <c r="H22" t="s">
        <v>22</v>
      </c>
      <c r="I22" t="s">
        <v>30</v>
      </c>
      <c r="J22" t="s">
        <v>41</v>
      </c>
      <c r="K22">
        <v>16</v>
      </c>
      <c r="L22" s="6">
        <v>260</v>
      </c>
      <c r="M22" s="6">
        <v>4160</v>
      </c>
      <c r="N22" t="str">
        <f>IF(Data[[#This Row],[Number]]&gt;20,"Y", "N")</f>
        <v>N</v>
      </c>
    </row>
    <row r="23" spans="1:14">
      <c r="A23">
        <v>19</v>
      </c>
      <c r="B23" s="3">
        <v>43880</v>
      </c>
      <c r="C23" s="2" t="s">
        <v>42</v>
      </c>
      <c r="D23" s="4" t="s">
        <v>37</v>
      </c>
      <c r="E23" s="2" t="s">
        <v>29</v>
      </c>
      <c r="F23" s="2">
        <v>132</v>
      </c>
      <c r="G23" s="2" t="str">
        <f>VLOOKUP(F23,data2!$A$3:$C$12,2,FALSE)</f>
        <v>Bankia</v>
      </c>
      <c r="H23" t="s">
        <v>17</v>
      </c>
      <c r="I23" t="s">
        <v>30</v>
      </c>
      <c r="J23" t="s">
        <v>31</v>
      </c>
      <c r="K23">
        <v>35</v>
      </c>
      <c r="L23" s="6">
        <v>235</v>
      </c>
      <c r="M23" s="6">
        <v>8225</v>
      </c>
      <c r="N23" t="str">
        <f>IF(Data[[#This Row],[Number]]&gt;20,"Y", "N")</f>
        <v>Y</v>
      </c>
    </row>
    <row r="24" spans="1:14">
      <c r="A24">
        <v>20</v>
      </c>
      <c r="B24" s="3">
        <v>43882</v>
      </c>
      <c r="C24" s="2" t="s">
        <v>42</v>
      </c>
      <c r="D24" s="4" t="s">
        <v>20</v>
      </c>
      <c r="E24" s="2" t="s">
        <v>21</v>
      </c>
      <c r="F24" s="2">
        <v>132</v>
      </c>
      <c r="G24" s="2" t="str">
        <f>VLOOKUP(F24,data2!$A$3:$C$12,2,FALSE)</f>
        <v>Bankia</v>
      </c>
      <c r="H24" t="s">
        <v>32</v>
      </c>
      <c r="I24" t="s">
        <v>18</v>
      </c>
      <c r="J24" t="s">
        <v>49</v>
      </c>
      <c r="K24">
        <v>12</v>
      </c>
      <c r="L24" s="6">
        <v>295</v>
      </c>
      <c r="M24" s="6">
        <v>3540</v>
      </c>
      <c r="N24" t="str">
        <f>IF(Data[[#This Row],[Number]]&gt;20,"Y", "N")</f>
        <v>N</v>
      </c>
    </row>
    <row r="25" spans="1:14">
      <c r="A25">
        <v>21</v>
      </c>
      <c r="B25" s="3">
        <v>43887</v>
      </c>
      <c r="C25" s="2" t="s">
        <v>42</v>
      </c>
      <c r="D25" s="4" t="s">
        <v>28</v>
      </c>
      <c r="E25" s="2" t="s">
        <v>29</v>
      </c>
      <c r="F25" s="2">
        <v>136</v>
      </c>
      <c r="G25" s="2" t="str">
        <f>VLOOKUP(F25,data2!$A$3:$C$12,2,FALSE)</f>
        <v>Telmark</v>
      </c>
      <c r="H25" t="s">
        <v>38</v>
      </c>
      <c r="I25" t="s">
        <v>33</v>
      </c>
      <c r="J25" t="s">
        <v>44</v>
      </c>
      <c r="K25">
        <v>40</v>
      </c>
      <c r="L25" s="6">
        <v>375</v>
      </c>
      <c r="M25" s="6">
        <v>15000</v>
      </c>
      <c r="N25" t="str">
        <f>IF(Data[[#This Row],[Number]]&gt;20,"Y", "N")</f>
        <v>Y</v>
      </c>
    </row>
    <row r="26" spans="1:14">
      <c r="A26">
        <v>22</v>
      </c>
      <c r="B26" s="3">
        <v>43889</v>
      </c>
      <c r="C26" s="2" t="s">
        <v>42</v>
      </c>
      <c r="D26" s="4" t="s">
        <v>35</v>
      </c>
      <c r="E26" s="2" t="s">
        <v>16</v>
      </c>
      <c r="F26" s="2">
        <v>144</v>
      </c>
      <c r="G26" s="2" t="str">
        <f>VLOOKUP(F26,data2!$A$3:$C$12,2,FALSE)</f>
        <v>Affinity</v>
      </c>
      <c r="H26" t="s">
        <v>26</v>
      </c>
      <c r="I26" t="s">
        <v>30</v>
      </c>
      <c r="J26" t="s">
        <v>36</v>
      </c>
      <c r="K26">
        <v>10</v>
      </c>
      <c r="L26" s="6">
        <v>350</v>
      </c>
      <c r="M26" s="6">
        <v>3500</v>
      </c>
      <c r="N26" t="str">
        <f>IF(Data[[#This Row],[Number]]&gt;20,"Y", "N")</f>
        <v>N</v>
      </c>
    </row>
    <row r="27" spans="1:14">
      <c r="A27">
        <v>23</v>
      </c>
      <c r="B27" s="3">
        <v>43891</v>
      </c>
      <c r="C27" s="2" t="s">
        <v>50</v>
      </c>
      <c r="D27" s="4" t="s">
        <v>25</v>
      </c>
      <c r="E27" s="2" t="s">
        <v>21</v>
      </c>
      <c r="F27" s="2">
        <v>132</v>
      </c>
      <c r="G27" s="2" t="str">
        <f>VLOOKUP(F27,data2!$A$3:$C$12,2,FALSE)</f>
        <v>Bankia</v>
      </c>
      <c r="H27" t="s">
        <v>38</v>
      </c>
      <c r="I27" t="s">
        <v>18</v>
      </c>
      <c r="J27" t="s">
        <v>51</v>
      </c>
      <c r="K27">
        <v>25</v>
      </c>
      <c r="L27" s="6">
        <v>375</v>
      </c>
      <c r="M27" s="6">
        <v>9375</v>
      </c>
      <c r="N27" t="str">
        <f>IF(Data[[#This Row],[Number]]&gt;20,"Y", "N")</f>
        <v>Y</v>
      </c>
    </row>
    <row r="28" spans="1:14">
      <c r="A28">
        <v>24</v>
      </c>
      <c r="B28" s="3">
        <v>43894</v>
      </c>
      <c r="C28" s="2" t="s">
        <v>50</v>
      </c>
      <c r="D28" s="4" t="s">
        <v>45</v>
      </c>
      <c r="E28" s="2" t="s">
        <v>21</v>
      </c>
      <c r="F28" s="2">
        <v>162</v>
      </c>
      <c r="G28" s="2" t="str">
        <f>VLOOKUP(F28,data2!$A$3:$C$12,2,FALSE)</f>
        <v>Cruise</v>
      </c>
      <c r="H28" t="s">
        <v>22</v>
      </c>
      <c r="I28" t="s">
        <v>18</v>
      </c>
      <c r="J28" t="s">
        <v>52</v>
      </c>
      <c r="K28">
        <v>50</v>
      </c>
      <c r="L28" s="6">
        <v>260</v>
      </c>
      <c r="M28" s="6">
        <v>13000</v>
      </c>
      <c r="N28" t="str">
        <f>IF(Data[[#This Row],[Number]]&gt;20,"Y", "N")</f>
        <v>Y</v>
      </c>
    </row>
    <row r="29" spans="1:14">
      <c r="A29">
        <v>25</v>
      </c>
      <c r="B29" s="3">
        <v>43897</v>
      </c>
      <c r="C29" s="2" t="s">
        <v>50</v>
      </c>
      <c r="D29" s="4" t="s">
        <v>20</v>
      </c>
      <c r="E29" s="2" t="s">
        <v>21</v>
      </c>
      <c r="F29" s="2">
        <v>180</v>
      </c>
      <c r="G29" s="2" t="str">
        <f>VLOOKUP(F29,data2!$A$3:$C$12,2,FALSE)</f>
        <v>Milago</v>
      </c>
      <c r="H29" t="s">
        <v>17</v>
      </c>
      <c r="I29" t="s">
        <v>39</v>
      </c>
      <c r="J29" t="s">
        <v>53</v>
      </c>
      <c r="K29">
        <v>22</v>
      </c>
      <c r="L29" s="6">
        <v>235</v>
      </c>
      <c r="M29" s="6">
        <v>5170</v>
      </c>
      <c r="N29" t="str">
        <f>IF(Data[[#This Row],[Number]]&gt;20,"Y", "N")</f>
        <v>Y</v>
      </c>
    </row>
    <row r="30" spans="1:14">
      <c r="A30">
        <v>26</v>
      </c>
      <c r="B30" s="3">
        <v>43899</v>
      </c>
      <c r="C30" s="2" t="s">
        <v>50</v>
      </c>
      <c r="D30" s="4" t="s">
        <v>15</v>
      </c>
      <c r="E30" s="2" t="s">
        <v>16</v>
      </c>
      <c r="F30" s="2">
        <v>144</v>
      </c>
      <c r="G30" s="2" t="str">
        <f>VLOOKUP(F30,data2!$A$3:$C$12,2,FALSE)</f>
        <v>Affinity</v>
      </c>
      <c r="H30" t="s">
        <v>32</v>
      </c>
      <c r="I30" t="s">
        <v>30</v>
      </c>
      <c r="J30" t="s">
        <v>54</v>
      </c>
      <c r="K30">
        <v>15</v>
      </c>
      <c r="L30" s="6">
        <v>295</v>
      </c>
      <c r="M30" s="6">
        <v>4425</v>
      </c>
      <c r="N30" t="str">
        <f>IF(Data[[#This Row],[Number]]&gt;20,"Y", "N")</f>
        <v>N</v>
      </c>
    </row>
    <row r="31" spans="1:14">
      <c r="A31">
        <v>27</v>
      </c>
      <c r="B31" s="3">
        <v>43901</v>
      </c>
      <c r="C31" s="2" t="s">
        <v>50</v>
      </c>
      <c r="D31" s="4" t="s">
        <v>35</v>
      </c>
      <c r="E31" s="2" t="s">
        <v>16</v>
      </c>
      <c r="F31" s="2">
        <v>166</v>
      </c>
      <c r="G31" s="2" t="str">
        <f>VLOOKUP(F31,data2!$A$3:$C$12,2,FALSE)</f>
        <v>Port Royale</v>
      </c>
      <c r="H31" t="s">
        <v>47</v>
      </c>
      <c r="I31" t="s">
        <v>39</v>
      </c>
      <c r="J31" t="s">
        <v>55</v>
      </c>
      <c r="K31">
        <v>10</v>
      </c>
      <c r="L31" s="6">
        <v>220</v>
      </c>
      <c r="M31" s="6">
        <v>2200</v>
      </c>
      <c r="N31" t="str">
        <f>IF(Data[[#This Row],[Number]]&gt;20,"Y", "N")</f>
        <v>N</v>
      </c>
    </row>
    <row r="32" spans="1:14">
      <c r="A32">
        <v>28</v>
      </c>
      <c r="B32" s="3">
        <v>43902</v>
      </c>
      <c r="C32" s="2" t="s">
        <v>50</v>
      </c>
      <c r="D32" s="4" t="s">
        <v>28</v>
      </c>
      <c r="E32" s="2" t="s">
        <v>29</v>
      </c>
      <c r="F32" s="2">
        <v>178</v>
      </c>
      <c r="G32" s="2" t="str">
        <f>VLOOKUP(F32,data2!$A$3:$C$12,2,FALSE)</f>
        <v>Vento</v>
      </c>
      <c r="H32" t="s">
        <v>26</v>
      </c>
      <c r="I32" t="s">
        <v>18</v>
      </c>
      <c r="J32" t="s">
        <v>27</v>
      </c>
      <c r="K32">
        <v>20</v>
      </c>
      <c r="L32" s="6">
        <v>350</v>
      </c>
      <c r="M32" s="6">
        <v>7000</v>
      </c>
      <c r="N32" t="str">
        <f>IF(Data[[#This Row],[Number]]&gt;20,"Y", "N")</f>
        <v>N</v>
      </c>
    </row>
    <row r="33" spans="1:14">
      <c r="A33">
        <v>29</v>
      </c>
      <c r="B33" s="3">
        <v>43904</v>
      </c>
      <c r="C33" s="2" t="s">
        <v>50</v>
      </c>
      <c r="D33" s="4" t="s">
        <v>45</v>
      </c>
      <c r="E33" s="2" t="s">
        <v>21</v>
      </c>
      <c r="F33" s="2">
        <v>157</v>
      </c>
      <c r="G33" s="2" t="str">
        <f>VLOOKUP(F33,data2!$A$3:$C$12,2,FALSE)</f>
        <v>MarkPlus</v>
      </c>
      <c r="H33" t="s">
        <v>17</v>
      </c>
      <c r="I33" t="s">
        <v>33</v>
      </c>
      <c r="J33" t="s">
        <v>56</v>
      </c>
      <c r="K33">
        <v>14</v>
      </c>
      <c r="L33" s="6">
        <v>235</v>
      </c>
      <c r="M33" s="6">
        <v>3290</v>
      </c>
      <c r="N33" t="str">
        <f>IF(Data[[#This Row],[Number]]&gt;20,"Y", "N")</f>
        <v>N</v>
      </c>
    </row>
    <row r="34" spans="1:14">
      <c r="A34">
        <v>30</v>
      </c>
      <c r="B34" s="3">
        <v>43908</v>
      </c>
      <c r="C34" s="2" t="s">
        <v>50</v>
      </c>
      <c r="D34" s="4" t="s">
        <v>20</v>
      </c>
      <c r="E34" s="2" t="s">
        <v>21</v>
      </c>
      <c r="F34" s="2">
        <v>152</v>
      </c>
      <c r="G34" s="2" t="str">
        <f>VLOOKUP(F34,data2!$A$3:$C$12,2,FALSE)</f>
        <v>Secspace</v>
      </c>
      <c r="H34" t="s">
        <v>47</v>
      </c>
      <c r="I34" t="s">
        <v>33</v>
      </c>
      <c r="J34" t="s">
        <v>57</v>
      </c>
      <c r="K34">
        <v>28</v>
      </c>
      <c r="L34" s="6">
        <v>220</v>
      </c>
      <c r="M34" s="6">
        <v>6160</v>
      </c>
      <c r="N34" t="str">
        <f>IF(Data[[#This Row],[Number]]&gt;20,"Y", "N")</f>
        <v>Y</v>
      </c>
    </row>
    <row r="35" spans="1:14">
      <c r="A35">
        <v>31</v>
      </c>
      <c r="B35" s="3">
        <v>43913</v>
      </c>
      <c r="C35" s="2" t="s">
        <v>50</v>
      </c>
      <c r="D35" s="4" t="s">
        <v>45</v>
      </c>
      <c r="E35" s="2" t="s">
        <v>21</v>
      </c>
      <c r="F35" s="2">
        <v>162</v>
      </c>
      <c r="G35" s="2" t="str">
        <f>VLOOKUP(F35,data2!$A$3:$C$12,2,FALSE)</f>
        <v>Cruise</v>
      </c>
      <c r="H35" t="s">
        <v>17</v>
      </c>
      <c r="I35" t="s">
        <v>18</v>
      </c>
      <c r="J35" t="s">
        <v>19</v>
      </c>
      <c r="K35">
        <v>12</v>
      </c>
      <c r="L35" s="6">
        <v>235</v>
      </c>
      <c r="M35" s="6">
        <v>2820</v>
      </c>
      <c r="N35" t="str">
        <f>IF(Data[[#This Row],[Number]]&gt;20,"Y", "N")</f>
        <v>N</v>
      </c>
    </row>
    <row r="36" spans="1:14">
      <c r="A36">
        <v>32</v>
      </c>
      <c r="B36" s="3">
        <v>43914</v>
      </c>
      <c r="C36" s="2" t="s">
        <v>50</v>
      </c>
      <c r="D36" s="4" t="s">
        <v>15</v>
      </c>
      <c r="E36" s="2" t="s">
        <v>16</v>
      </c>
      <c r="F36" s="2">
        <v>180</v>
      </c>
      <c r="G36" s="2" t="str">
        <f>VLOOKUP(F36,data2!$A$3:$C$12,2,FALSE)</f>
        <v>Milago</v>
      </c>
      <c r="H36" t="s">
        <v>32</v>
      </c>
      <c r="I36" t="s">
        <v>39</v>
      </c>
      <c r="J36" t="s">
        <v>43</v>
      </c>
      <c r="K36">
        <v>35</v>
      </c>
      <c r="L36" s="6">
        <v>295</v>
      </c>
      <c r="M36" s="6">
        <v>10325</v>
      </c>
      <c r="N36" t="str">
        <f>IF(Data[[#This Row],[Number]]&gt;20,"Y", "N")</f>
        <v>Y</v>
      </c>
    </row>
    <row r="37" spans="1:14">
      <c r="A37">
        <v>33</v>
      </c>
      <c r="B37" s="3">
        <v>43916</v>
      </c>
      <c r="C37" s="2" t="s">
        <v>50</v>
      </c>
      <c r="D37" s="4" t="s">
        <v>28</v>
      </c>
      <c r="E37" s="2" t="s">
        <v>29</v>
      </c>
      <c r="F37" s="2">
        <v>178</v>
      </c>
      <c r="G37" s="2" t="str">
        <f>VLOOKUP(F37,data2!$A$3:$C$12,2,FALSE)</f>
        <v>Vento</v>
      </c>
      <c r="H37" t="s">
        <v>38</v>
      </c>
      <c r="I37" t="s">
        <v>39</v>
      </c>
      <c r="J37" t="s">
        <v>40</v>
      </c>
      <c r="K37">
        <v>20</v>
      </c>
      <c r="L37" s="6">
        <v>375</v>
      </c>
      <c r="M37" s="6">
        <v>7500</v>
      </c>
      <c r="N37" t="str">
        <f>IF(Data[[#This Row],[Number]]&gt;20,"Y", "N")</f>
        <v>N</v>
      </c>
    </row>
    <row r="38" spans="1:14">
      <c r="A38">
        <v>34</v>
      </c>
      <c r="B38" s="3">
        <v>43918</v>
      </c>
      <c r="C38" s="2" t="s">
        <v>50</v>
      </c>
      <c r="D38" s="4" t="s">
        <v>35</v>
      </c>
      <c r="E38" s="2" t="s">
        <v>16</v>
      </c>
      <c r="F38" s="2">
        <v>152</v>
      </c>
      <c r="G38" s="2" t="str">
        <f>VLOOKUP(F38,data2!$A$3:$C$12,2,FALSE)</f>
        <v>Secspace</v>
      </c>
      <c r="H38" t="s">
        <v>47</v>
      </c>
      <c r="I38" t="s">
        <v>33</v>
      </c>
      <c r="J38" t="s">
        <v>57</v>
      </c>
      <c r="K38">
        <v>45</v>
      </c>
      <c r="L38" s="6">
        <v>220</v>
      </c>
      <c r="M38" s="6">
        <v>9900</v>
      </c>
      <c r="N38" t="str">
        <f>IF(Data[[#This Row],[Number]]&gt;20,"Y", "N")</f>
        <v>Y</v>
      </c>
    </row>
    <row r="39" spans="1:14">
      <c r="A39">
        <v>35</v>
      </c>
      <c r="B39" s="3">
        <v>43923</v>
      </c>
      <c r="C39" s="2" t="s">
        <v>58</v>
      </c>
      <c r="D39" s="4" t="s">
        <v>20</v>
      </c>
      <c r="E39" s="2" t="s">
        <v>21</v>
      </c>
      <c r="F39" s="2">
        <v>136</v>
      </c>
      <c r="G39" s="2" t="str">
        <f>VLOOKUP(F39,data2!$A$3:$C$12,2,FALSE)</f>
        <v>Telmark</v>
      </c>
      <c r="H39" t="s">
        <v>38</v>
      </c>
      <c r="I39" t="s">
        <v>18</v>
      </c>
      <c r="J39" t="s">
        <v>51</v>
      </c>
      <c r="K39">
        <v>15</v>
      </c>
      <c r="L39" s="6">
        <v>375</v>
      </c>
      <c r="M39" s="6">
        <v>5625</v>
      </c>
      <c r="N39" t="str">
        <f>IF(Data[[#This Row],[Number]]&gt;20,"Y", "N")</f>
        <v>N</v>
      </c>
    </row>
    <row r="40" spans="1:14">
      <c r="A40">
        <v>36</v>
      </c>
      <c r="B40" s="3">
        <v>43927</v>
      </c>
      <c r="C40" s="2" t="s">
        <v>58</v>
      </c>
      <c r="D40" s="4" t="s">
        <v>45</v>
      </c>
      <c r="E40" s="2" t="s">
        <v>21</v>
      </c>
      <c r="F40" s="2">
        <v>132</v>
      </c>
      <c r="G40" s="2" t="str">
        <f>VLOOKUP(F40,data2!$A$3:$C$12,2,FALSE)</f>
        <v>Bankia</v>
      </c>
      <c r="H40" t="s">
        <v>26</v>
      </c>
      <c r="I40" t="s">
        <v>18</v>
      </c>
      <c r="J40" t="s">
        <v>27</v>
      </c>
      <c r="K40">
        <v>14</v>
      </c>
      <c r="L40" s="6">
        <v>350</v>
      </c>
      <c r="M40" s="6">
        <v>4900</v>
      </c>
      <c r="N40" t="str">
        <f>IF(Data[[#This Row],[Number]]&gt;20,"Y", "N")</f>
        <v>N</v>
      </c>
    </row>
    <row r="41" spans="1:14">
      <c r="A41">
        <v>37</v>
      </c>
      <c r="B41" s="3">
        <v>43928</v>
      </c>
      <c r="C41" s="2" t="s">
        <v>58</v>
      </c>
      <c r="D41" s="4" t="s">
        <v>28</v>
      </c>
      <c r="E41" s="2" t="s">
        <v>29</v>
      </c>
      <c r="F41" s="2">
        <v>157</v>
      </c>
      <c r="G41" s="2" t="str">
        <f>VLOOKUP(F41,data2!$A$3:$C$12,2,FALSE)</f>
        <v>MarkPlus</v>
      </c>
      <c r="H41" t="s">
        <v>32</v>
      </c>
      <c r="I41" t="s">
        <v>33</v>
      </c>
      <c r="J41" t="s">
        <v>34</v>
      </c>
      <c r="K41">
        <v>32</v>
      </c>
      <c r="L41" s="6">
        <v>295</v>
      </c>
      <c r="M41" s="6">
        <v>9440</v>
      </c>
      <c r="N41" t="str">
        <f>IF(Data[[#This Row],[Number]]&gt;20,"Y", "N")</f>
        <v>Y</v>
      </c>
    </row>
    <row r="42" spans="1:14">
      <c r="A42">
        <v>38</v>
      </c>
      <c r="B42" s="3">
        <v>43932</v>
      </c>
      <c r="C42" s="2" t="s">
        <v>58</v>
      </c>
      <c r="D42" s="4" t="s">
        <v>25</v>
      </c>
      <c r="E42" s="2" t="s">
        <v>21</v>
      </c>
      <c r="F42" s="2">
        <v>132</v>
      </c>
      <c r="G42" s="2" t="str">
        <f>VLOOKUP(F42,data2!$A$3:$C$12,2,FALSE)</f>
        <v>Bankia</v>
      </c>
      <c r="H42" t="s">
        <v>22</v>
      </c>
      <c r="I42" t="s">
        <v>18</v>
      </c>
      <c r="J42" t="s">
        <v>52</v>
      </c>
      <c r="K42">
        <v>40</v>
      </c>
      <c r="L42" s="6">
        <v>260</v>
      </c>
      <c r="M42" s="6">
        <v>10400</v>
      </c>
      <c r="N42" t="str">
        <f>IF(Data[[#This Row],[Number]]&gt;20,"Y", "N")</f>
        <v>Y</v>
      </c>
    </row>
    <row r="43" spans="1:14">
      <c r="A43">
        <v>39</v>
      </c>
      <c r="B43" s="3">
        <v>43933</v>
      </c>
      <c r="C43" s="2" t="s">
        <v>58</v>
      </c>
      <c r="D43" s="4" t="s">
        <v>35</v>
      </c>
      <c r="E43" s="2" t="s">
        <v>16</v>
      </c>
      <c r="F43" s="2">
        <v>166</v>
      </c>
      <c r="G43" s="2" t="str">
        <f>VLOOKUP(F43,data2!$A$3:$C$12,2,FALSE)</f>
        <v>Port Royale</v>
      </c>
      <c r="H43" t="s">
        <v>17</v>
      </c>
      <c r="I43" t="s">
        <v>18</v>
      </c>
      <c r="J43" t="s">
        <v>19</v>
      </c>
      <c r="K43">
        <v>45</v>
      </c>
      <c r="L43" s="6">
        <v>235</v>
      </c>
      <c r="M43" s="6">
        <v>10575</v>
      </c>
      <c r="N43" t="str">
        <f>IF(Data[[#This Row],[Number]]&gt;20,"Y", "N")</f>
        <v>Y</v>
      </c>
    </row>
    <row r="44" spans="1:14">
      <c r="A44">
        <v>40</v>
      </c>
      <c r="B44" s="3">
        <v>43933</v>
      </c>
      <c r="C44" s="2" t="s">
        <v>58</v>
      </c>
      <c r="D44" s="4" t="s">
        <v>20</v>
      </c>
      <c r="E44" s="2" t="s">
        <v>21</v>
      </c>
      <c r="F44" s="2">
        <v>180</v>
      </c>
      <c r="G44" s="2" t="str">
        <f>VLOOKUP(F44,data2!$A$3:$C$12,2,FALSE)</f>
        <v>Milago</v>
      </c>
      <c r="H44" t="s">
        <v>47</v>
      </c>
      <c r="I44" t="s">
        <v>39</v>
      </c>
      <c r="J44" t="s">
        <v>55</v>
      </c>
      <c r="K44">
        <v>24</v>
      </c>
      <c r="L44" s="6">
        <v>220</v>
      </c>
      <c r="M44" s="6">
        <v>5280</v>
      </c>
      <c r="N44" t="str">
        <f>IF(Data[[#This Row],[Number]]&gt;20,"Y", "N")</f>
        <v>Y</v>
      </c>
    </row>
    <row r="45" spans="1:14">
      <c r="A45">
        <v>41</v>
      </c>
      <c r="B45" s="3">
        <v>43935</v>
      </c>
      <c r="C45" s="2" t="s">
        <v>58</v>
      </c>
      <c r="D45" s="4" t="s">
        <v>45</v>
      </c>
      <c r="E45" s="2" t="s">
        <v>21</v>
      </c>
      <c r="F45" s="2">
        <v>132</v>
      </c>
      <c r="G45" s="2" t="str">
        <f>VLOOKUP(F45,data2!$A$3:$C$12,2,FALSE)</f>
        <v>Bankia</v>
      </c>
      <c r="H45" t="s">
        <v>38</v>
      </c>
      <c r="I45" t="s">
        <v>18</v>
      </c>
      <c r="J45" t="s">
        <v>51</v>
      </c>
      <c r="K45">
        <v>30</v>
      </c>
      <c r="L45" s="6">
        <v>375</v>
      </c>
      <c r="M45" s="6">
        <v>11250</v>
      </c>
      <c r="N45" t="str">
        <f>IF(Data[[#This Row],[Number]]&gt;20,"Y", "N")</f>
        <v>Y</v>
      </c>
    </row>
    <row r="46" spans="1:14">
      <c r="A46">
        <v>42</v>
      </c>
      <c r="B46" s="3">
        <v>43936</v>
      </c>
      <c r="C46" s="2" t="s">
        <v>58</v>
      </c>
      <c r="D46" s="4" t="s">
        <v>45</v>
      </c>
      <c r="E46" s="2" t="s">
        <v>21</v>
      </c>
      <c r="F46" s="2">
        <v>144</v>
      </c>
      <c r="G46" s="2" t="str">
        <f>VLOOKUP(F46,data2!$A$3:$C$12,2,FALSE)</f>
        <v>Affinity</v>
      </c>
      <c r="H46" t="s">
        <v>22</v>
      </c>
      <c r="I46" t="s">
        <v>23</v>
      </c>
      <c r="J46" t="s">
        <v>24</v>
      </c>
      <c r="K46">
        <v>15</v>
      </c>
      <c r="L46" s="6">
        <v>260</v>
      </c>
      <c r="M46" s="6">
        <v>3900</v>
      </c>
      <c r="N46" t="str">
        <f>IF(Data[[#This Row],[Number]]&gt;20,"Y", "N")</f>
        <v>N</v>
      </c>
    </row>
    <row r="47" spans="1:14">
      <c r="A47">
        <v>43</v>
      </c>
      <c r="B47" s="3">
        <v>43937</v>
      </c>
      <c r="C47" s="2" t="s">
        <v>58</v>
      </c>
      <c r="D47" s="4" t="s">
        <v>35</v>
      </c>
      <c r="E47" s="2" t="s">
        <v>16</v>
      </c>
      <c r="F47" s="2">
        <v>157</v>
      </c>
      <c r="G47" s="2" t="str">
        <f>VLOOKUP(F47,data2!$A$3:$C$12,2,FALSE)</f>
        <v>MarkPlus</v>
      </c>
      <c r="H47" t="s">
        <v>38</v>
      </c>
      <c r="I47" t="s">
        <v>18</v>
      </c>
      <c r="J47" t="s">
        <v>51</v>
      </c>
      <c r="K47">
        <v>15</v>
      </c>
      <c r="L47" s="6">
        <v>375</v>
      </c>
      <c r="M47" s="6">
        <v>5625</v>
      </c>
      <c r="N47" t="str">
        <f>IF(Data[[#This Row],[Number]]&gt;20,"Y", "N")</f>
        <v>N</v>
      </c>
    </row>
    <row r="48" spans="1:14">
      <c r="A48">
        <v>44</v>
      </c>
      <c r="B48" s="3">
        <v>43940</v>
      </c>
      <c r="C48" s="2" t="s">
        <v>58</v>
      </c>
      <c r="D48" s="4" t="s">
        <v>15</v>
      </c>
      <c r="E48" s="2" t="s">
        <v>16</v>
      </c>
      <c r="F48" s="2">
        <v>180</v>
      </c>
      <c r="G48" s="2" t="str">
        <f>VLOOKUP(F48,data2!$A$3:$C$12,2,FALSE)</f>
        <v>Milago</v>
      </c>
      <c r="H48" t="s">
        <v>32</v>
      </c>
      <c r="I48" t="s">
        <v>30</v>
      </c>
      <c r="J48" t="s">
        <v>54</v>
      </c>
      <c r="K48">
        <v>42</v>
      </c>
      <c r="L48" s="6">
        <v>295</v>
      </c>
      <c r="M48" s="6">
        <v>12390</v>
      </c>
      <c r="N48" t="str">
        <f>IF(Data[[#This Row],[Number]]&gt;20,"Y", "N")</f>
        <v>Y</v>
      </c>
    </row>
    <row r="49" spans="1:14">
      <c r="A49">
        <v>45</v>
      </c>
      <c r="B49" s="3">
        <v>43941</v>
      </c>
      <c r="C49" s="2" t="s">
        <v>58</v>
      </c>
      <c r="D49" s="4" t="s">
        <v>15</v>
      </c>
      <c r="E49" s="2" t="s">
        <v>16</v>
      </c>
      <c r="F49" s="2">
        <v>132</v>
      </c>
      <c r="G49" s="2" t="str">
        <f>VLOOKUP(F49,data2!$A$3:$C$12,2,FALSE)</f>
        <v>Bankia</v>
      </c>
      <c r="H49" t="s">
        <v>26</v>
      </c>
      <c r="I49" t="s">
        <v>18</v>
      </c>
      <c r="J49" t="s">
        <v>27</v>
      </c>
      <c r="K49">
        <v>26</v>
      </c>
      <c r="L49" s="6">
        <v>350</v>
      </c>
      <c r="M49" s="6">
        <v>9100</v>
      </c>
      <c r="N49" t="str">
        <f>IF(Data[[#This Row],[Number]]&gt;20,"Y", "N")</f>
        <v>Y</v>
      </c>
    </row>
    <row r="50" spans="1:14">
      <c r="A50">
        <v>46</v>
      </c>
      <c r="B50" s="3">
        <v>43943</v>
      </c>
      <c r="C50" s="2" t="s">
        <v>58</v>
      </c>
      <c r="D50" s="4" t="s">
        <v>28</v>
      </c>
      <c r="E50" s="2" t="s">
        <v>29</v>
      </c>
      <c r="F50" s="2">
        <v>162</v>
      </c>
      <c r="G50" s="2" t="str">
        <f>VLOOKUP(F50,data2!$A$3:$C$12,2,FALSE)</f>
        <v>Cruise</v>
      </c>
      <c r="H50" t="s">
        <v>22</v>
      </c>
      <c r="I50" t="s">
        <v>33</v>
      </c>
      <c r="J50" t="s">
        <v>59</v>
      </c>
      <c r="K50">
        <v>35</v>
      </c>
      <c r="L50" s="6">
        <v>260</v>
      </c>
      <c r="M50" s="6">
        <v>9100</v>
      </c>
      <c r="N50" t="str">
        <f>IF(Data[[#This Row],[Number]]&gt;20,"Y", "N")</f>
        <v>Y</v>
      </c>
    </row>
    <row r="51" spans="1:14">
      <c r="A51">
        <v>47</v>
      </c>
      <c r="B51" s="3">
        <v>43944</v>
      </c>
      <c r="C51" s="2" t="s">
        <v>58</v>
      </c>
      <c r="D51" s="4" t="s">
        <v>35</v>
      </c>
      <c r="E51" s="2" t="s">
        <v>16</v>
      </c>
      <c r="F51" s="2">
        <v>144</v>
      </c>
      <c r="G51" s="2" t="str">
        <f>VLOOKUP(F51,data2!$A$3:$C$12,2,FALSE)</f>
        <v>Affinity</v>
      </c>
      <c r="H51" t="s">
        <v>47</v>
      </c>
      <c r="I51" t="s">
        <v>39</v>
      </c>
      <c r="J51" t="s">
        <v>55</v>
      </c>
      <c r="K51">
        <v>32</v>
      </c>
      <c r="L51" s="6">
        <v>220</v>
      </c>
      <c r="M51" s="6">
        <v>7040</v>
      </c>
      <c r="N51" t="str">
        <f>IF(Data[[#This Row],[Number]]&gt;20,"Y", "N")</f>
        <v>Y</v>
      </c>
    </row>
    <row r="52" spans="1:14">
      <c r="A52">
        <v>48</v>
      </c>
      <c r="B52" s="3">
        <v>43948</v>
      </c>
      <c r="C52" s="2" t="s">
        <v>58</v>
      </c>
      <c r="D52" s="4" t="s">
        <v>45</v>
      </c>
      <c r="E52" s="2" t="s">
        <v>21</v>
      </c>
      <c r="F52" s="2">
        <v>132</v>
      </c>
      <c r="G52" s="2" t="str">
        <f>VLOOKUP(F52,data2!$A$3:$C$12,2,FALSE)</f>
        <v>Bankia</v>
      </c>
      <c r="H52" t="s">
        <v>32</v>
      </c>
      <c r="I52" t="s">
        <v>30</v>
      </c>
      <c r="J52" t="s">
        <v>54</v>
      </c>
      <c r="K52">
        <v>18</v>
      </c>
      <c r="L52" s="6">
        <v>295</v>
      </c>
      <c r="M52" s="6">
        <v>5310</v>
      </c>
      <c r="N52" t="str">
        <f>IF(Data[[#This Row],[Number]]&gt;20,"Y", "N")</f>
        <v>N</v>
      </c>
    </row>
    <row r="53" spans="1:14">
      <c r="A53">
        <v>49</v>
      </c>
      <c r="B53" s="3">
        <v>43948</v>
      </c>
      <c r="C53" s="2" t="s">
        <v>58</v>
      </c>
      <c r="D53" s="4" t="s">
        <v>28</v>
      </c>
      <c r="E53" s="2" t="s">
        <v>29</v>
      </c>
      <c r="F53" s="2">
        <v>180</v>
      </c>
      <c r="G53" s="2" t="str">
        <f>VLOOKUP(F53,data2!$A$3:$C$12,2,FALSE)</f>
        <v>Milago</v>
      </c>
      <c r="H53" t="s">
        <v>26</v>
      </c>
      <c r="I53" t="s">
        <v>18</v>
      </c>
      <c r="J53" t="s">
        <v>27</v>
      </c>
      <c r="K53">
        <v>22</v>
      </c>
      <c r="L53" s="6">
        <v>350</v>
      </c>
      <c r="M53" s="6">
        <v>7700</v>
      </c>
      <c r="N53" t="str">
        <f>IF(Data[[#This Row],[Number]]&gt;20,"Y", "N")</f>
        <v>Y</v>
      </c>
    </row>
    <row r="54" spans="1:14">
      <c r="A54">
        <v>50</v>
      </c>
      <c r="B54" s="3">
        <v>43951</v>
      </c>
      <c r="C54" s="2" t="s">
        <v>58</v>
      </c>
      <c r="D54" s="4" t="s">
        <v>37</v>
      </c>
      <c r="E54" s="2" t="s">
        <v>29</v>
      </c>
      <c r="F54" s="2">
        <v>162</v>
      </c>
      <c r="G54" s="2" t="str">
        <f>VLOOKUP(F54,data2!$A$3:$C$12,2,FALSE)</f>
        <v>Cruise</v>
      </c>
      <c r="H54" t="s">
        <v>17</v>
      </c>
      <c r="I54" t="s">
        <v>33</v>
      </c>
      <c r="J54" t="s">
        <v>56</v>
      </c>
      <c r="K54">
        <v>38</v>
      </c>
      <c r="L54" s="6">
        <v>235</v>
      </c>
      <c r="M54" s="6">
        <v>8930</v>
      </c>
      <c r="N54" t="str">
        <f>IF(Data[[#This Row],[Number]]&gt;20,"Y", "N")</f>
        <v>Y</v>
      </c>
    </row>
    <row r="55" spans="1:14">
      <c r="A55">
        <v>51</v>
      </c>
      <c r="B55" s="3">
        <v>43952</v>
      </c>
      <c r="C55" s="2" t="s">
        <v>60</v>
      </c>
      <c r="D55" s="4" t="s">
        <v>15</v>
      </c>
      <c r="E55" s="2" t="s">
        <v>16</v>
      </c>
      <c r="F55" s="2">
        <v>180</v>
      </c>
      <c r="G55" s="2" t="str">
        <f>VLOOKUP(F55,data2!$A$3:$C$12,2,FALSE)</f>
        <v>Milago</v>
      </c>
      <c r="H55" t="s">
        <v>47</v>
      </c>
      <c r="I55" t="s">
        <v>18</v>
      </c>
      <c r="J55" t="s">
        <v>61</v>
      </c>
      <c r="K55">
        <v>42</v>
      </c>
      <c r="L55" s="6">
        <v>220</v>
      </c>
      <c r="M55" s="6">
        <v>9240</v>
      </c>
      <c r="N55" t="str">
        <f>IF(Data[[#This Row],[Number]]&gt;20,"Y", "N")</f>
        <v>Y</v>
      </c>
    </row>
    <row r="56" spans="1:14">
      <c r="A56">
        <v>52</v>
      </c>
      <c r="B56" s="3">
        <v>43954</v>
      </c>
      <c r="C56" s="2" t="s">
        <v>60</v>
      </c>
      <c r="D56" s="4" t="s">
        <v>45</v>
      </c>
      <c r="E56" s="2" t="s">
        <v>21</v>
      </c>
      <c r="F56" s="2">
        <v>162</v>
      </c>
      <c r="G56" s="2" t="str">
        <f>VLOOKUP(F56,data2!$A$3:$C$12,2,FALSE)</f>
        <v>Cruise</v>
      </c>
      <c r="H56" t="s">
        <v>32</v>
      </c>
      <c r="I56" t="s">
        <v>23</v>
      </c>
      <c r="J56" t="s">
        <v>62</v>
      </c>
      <c r="K56">
        <v>15</v>
      </c>
      <c r="L56" s="6">
        <v>295</v>
      </c>
      <c r="M56" s="6">
        <v>4425</v>
      </c>
      <c r="N56" t="str">
        <f>IF(Data[[#This Row],[Number]]&gt;20,"Y", "N")</f>
        <v>N</v>
      </c>
    </row>
    <row r="57" spans="1:14">
      <c r="A57">
        <v>53</v>
      </c>
      <c r="B57" s="3">
        <v>43958</v>
      </c>
      <c r="C57" s="2" t="s">
        <v>60</v>
      </c>
      <c r="D57" s="4" t="s">
        <v>28</v>
      </c>
      <c r="E57" s="2" t="s">
        <v>29</v>
      </c>
      <c r="F57" s="2">
        <v>136</v>
      </c>
      <c r="G57" s="2" t="str">
        <f>VLOOKUP(F57,data2!$A$3:$C$12,2,FALSE)</f>
        <v>Telmark</v>
      </c>
      <c r="H57" t="s">
        <v>38</v>
      </c>
      <c r="I57" t="s">
        <v>33</v>
      </c>
      <c r="J57" t="s">
        <v>44</v>
      </c>
      <c r="K57">
        <v>10</v>
      </c>
      <c r="L57" s="6">
        <v>375</v>
      </c>
      <c r="M57" s="6">
        <v>3750</v>
      </c>
      <c r="N57" t="str">
        <f>IF(Data[[#This Row],[Number]]&gt;20,"Y", "N")</f>
        <v>N</v>
      </c>
    </row>
    <row r="58" spans="1:14">
      <c r="A58">
        <v>54</v>
      </c>
      <c r="B58" s="3">
        <v>43959</v>
      </c>
      <c r="C58" s="2" t="s">
        <v>60</v>
      </c>
      <c r="D58" s="4" t="s">
        <v>25</v>
      </c>
      <c r="E58" s="2" t="s">
        <v>21</v>
      </c>
      <c r="F58" s="2">
        <v>136</v>
      </c>
      <c r="G58" s="2" t="str">
        <f>VLOOKUP(F58,data2!$A$3:$C$12,2,FALSE)</f>
        <v>Telmark</v>
      </c>
      <c r="H58" t="s">
        <v>17</v>
      </c>
      <c r="I58" t="s">
        <v>18</v>
      </c>
      <c r="J58" t="s">
        <v>19</v>
      </c>
      <c r="K58">
        <v>26</v>
      </c>
      <c r="L58" s="6">
        <v>235</v>
      </c>
      <c r="M58" s="6">
        <v>6110</v>
      </c>
      <c r="N58" t="str">
        <f>IF(Data[[#This Row],[Number]]&gt;20,"Y", "N")</f>
        <v>Y</v>
      </c>
    </row>
    <row r="59" spans="1:14">
      <c r="A59">
        <v>55</v>
      </c>
      <c r="B59" s="3">
        <v>43963</v>
      </c>
      <c r="C59" s="2" t="s">
        <v>60</v>
      </c>
      <c r="D59" s="4" t="s">
        <v>35</v>
      </c>
      <c r="E59" s="2" t="s">
        <v>16</v>
      </c>
      <c r="F59" s="2">
        <v>152</v>
      </c>
      <c r="G59" s="2" t="str">
        <f>VLOOKUP(F59,data2!$A$3:$C$12,2,FALSE)</f>
        <v>Secspace</v>
      </c>
      <c r="H59" t="s">
        <v>17</v>
      </c>
      <c r="I59" t="s">
        <v>23</v>
      </c>
      <c r="J59" t="s">
        <v>63</v>
      </c>
      <c r="K59">
        <v>40</v>
      </c>
      <c r="L59" s="6">
        <v>235</v>
      </c>
      <c r="M59" s="6">
        <v>9400</v>
      </c>
      <c r="N59" t="str">
        <f>IF(Data[[#This Row],[Number]]&gt;20,"Y", "N")</f>
        <v>Y</v>
      </c>
    </row>
    <row r="60" spans="1:14">
      <c r="A60">
        <v>56</v>
      </c>
      <c r="B60" s="3">
        <v>43964</v>
      </c>
      <c r="C60" s="2" t="s">
        <v>60</v>
      </c>
      <c r="D60" s="4" t="s">
        <v>37</v>
      </c>
      <c r="E60" s="2" t="s">
        <v>29</v>
      </c>
      <c r="F60" s="2">
        <v>180</v>
      </c>
      <c r="G60" s="2" t="str">
        <f>VLOOKUP(F60,data2!$A$3:$C$12,2,FALSE)</f>
        <v>Milago</v>
      </c>
      <c r="H60" t="s">
        <v>22</v>
      </c>
      <c r="I60" t="s">
        <v>18</v>
      </c>
      <c r="J60" t="s">
        <v>52</v>
      </c>
      <c r="K60">
        <v>30</v>
      </c>
      <c r="L60" s="6">
        <v>260</v>
      </c>
      <c r="M60" s="6">
        <v>7800</v>
      </c>
      <c r="N60" t="str">
        <f>IF(Data[[#This Row],[Number]]&gt;20,"Y", "N")</f>
        <v>Y</v>
      </c>
    </row>
    <row r="61" spans="1:14">
      <c r="A61">
        <v>57</v>
      </c>
      <c r="B61" s="3">
        <v>43966</v>
      </c>
      <c r="C61" s="2" t="s">
        <v>60</v>
      </c>
      <c r="D61" s="4" t="s">
        <v>28</v>
      </c>
      <c r="E61" s="2" t="s">
        <v>29</v>
      </c>
      <c r="F61" s="2">
        <v>152</v>
      </c>
      <c r="G61" s="2" t="str">
        <f>VLOOKUP(F61,data2!$A$3:$C$12,2,FALSE)</f>
        <v>Secspace</v>
      </c>
      <c r="H61" t="s">
        <v>26</v>
      </c>
      <c r="I61" t="s">
        <v>33</v>
      </c>
      <c r="J61" t="s">
        <v>64</v>
      </c>
      <c r="K61">
        <v>26</v>
      </c>
      <c r="L61" s="6">
        <v>350</v>
      </c>
      <c r="M61" s="6">
        <v>9100</v>
      </c>
      <c r="N61" t="str">
        <f>IF(Data[[#This Row],[Number]]&gt;20,"Y", "N")</f>
        <v>Y</v>
      </c>
    </row>
    <row r="62" spans="1:14">
      <c r="A62">
        <v>58</v>
      </c>
      <c r="B62" s="3">
        <v>43968</v>
      </c>
      <c r="C62" s="2" t="s">
        <v>60</v>
      </c>
      <c r="D62" s="4" t="s">
        <v>35</v>
      </c>
      <c r="E62" s="2" t="s">
        <v>16</v>
      </c>
      <c r="F62" s="2">
        <v>132</v>
      </c>
      <c r="G62" s="2" t="str">
        <f>VLOOKUP(F62,data2!$A$3:$C$12,2,FALSE)</f>
        <v>Bankia</v>
      </c>
      <c r="H62" t="s">
        <v>32</v>
      </c>
      <c r="I62" t="s">
        <v>18</v>
      </c>
      <c r="J62" t="s">
        <v>49</v>
      </c>
      <c r="K62">
        <v>18</v>
      </c>
      <c r="L62" s="6">
        <v>295</v>
      </c>
      <c r="M62" s="6">
        <v>5310</v>
      </c>
      <c r="N62" t="str">
        <f>IF(Data[[#This Row],[Number]]&gt;20,"Y", "N")</f>
        <v>N</v>
      </c>
    </row>
    <row r="63" spans="1:14">
      <c r="A63">
        <v>59</v>
      </c>
      <c r="B63" s="3">
        <v>43970</v>
      </c>
      <c r="C63" s="2" t="s">
        <v>60</v>
      </c>
      <c r="D63" s="4" t="s">
        <v>25</v>
      </c>
      <c r="E63" s="2" t="s">
        <v>21</v>
      </c>
      <c r="F63" s="2">
        <v>180</v>
      </c>
      <c r="G63" s="2" t="str">
        <f>VLOOKUP(F63,data2!$A$3:$C$12,2,FALSE)</f>
        <v>Milago</v>
      </c>
      <c r="H63" t="s">
        <v>17</v>
      </c>
      <c r="I63" t="s">
        <v>33</v>
      </c>
      <c r="J63" t="s">
        <v>56</v>
      </c>
      <c r="K63">
        <v>22</v>
      </c>
      <c r="L63" s="6">
        <v>235</v>
      </c>
      <c r="M63" s="6">
        <v>5170</v>
      </c>
      <c r="N63" t="str">
        <f>IF(Data[[#This Row],[Number]]&gt;20,"Y", "N")</f>
        <v>Y</v>
      </c>
    </row>
    <row r="64" spans="1:14">
      <c r="A64">
        <v>60</v>
      </c>
      <c r="B64" s="3">
        <v>43972</v>
      </c>
      <c r="C64" s="2" t="s">
        <v>60</v>
      </c>
      <c r="D64" s="4" t="s">
        <v>28</v>
      </c>
      <c r="E64" s="2" t="s">
        <v>29</v>
      </c>
      <c r="F64" s="2">
        <v>144</v>
      </c>
      <c r="G64" s="2" t="str">
        <f>VLOOKUP(F64,data2!$A$3:$C$12,2,FALSE)</f>
        <v>Affinity</v>
      </c>
      <c r="H64" t="s">
        <v>26</v>
      </c>
      <c r="I64" t="s">
        <v>18</v>
      </c>
      <c r="J64" t="s">
        <v>27</v>
      </c>
      <c r="K64">
        <v>42</v>
      </c>
      <c r="L64" s="6">
        <v>350</v>
      </c>
      <c r="M64" s="6">
        <v>14700</v>
      </c>
      <c r="N64" t="str">
        <f>IF(Data[[#This Row],[Number]]&gt;20,"Y", "N")</f>
        <v>Y</v>
      </c>
    </row>
    <row r="65" spans="1:14">
      <c r="A65">
        <v>61</v>
      </c>
      <c r="B65" s="3">
        <v>43972</v>
      </c>
      <c r="C65" s="2" t="s">
        <v>60</v>
      </c>
      <c r="D65" s="4" t="s">
        <v>45</v>
      </c>
      <c r="E65" s="2" t="s">
        <v>21</v>
      </c>
      <c r="F65" s="2">
        <v>162</v>
      </c>
      <c r="G65" s="2" t="str">
        <f>VLOOKUP(F65,data2!$A$3:$C$12,2,FALSE)</f>
        <v>Cruise</v>
      </c>
      <c r="H65" t="s">
        <v>26</v>
      </c>
      <c r="I65" t="s">
        <v>39</v>
      </c>
      <c r="J65" t="s">
        <v>46</v>
      </c>
      <c r="K65">
        <v>45</v>
      </c>
      <c r="L65" s="6">
        <v>350</v>
      </c>
      <c r="M65" s="6">
        <v>15750</v>
      </c>
      <c r="N65" t="str">
        <f>IF(Data[[#This Row],[Number]]&gt;20,"Y", "N")</f>
        <v>Y</v>
      </c>
    </row>
    <row r="66" spans="1:14">
      <c r="A66">
        <v>62</v>
      </c>
      <c r="B66" s="3">
        <v>43975</v>
      </c>
      <c r="C66" s="2" t="s">
        <v>60</v>
      </c>
      <c r="D66" s="4" t="s">
        <v>28</v>
      </c>
      <c r="E66" s="2" t="s">
        <v>29</v>
      </c>
      <c r="F66" s="2">
        <v>132</v>
      </c>
      <c r="G66" s="2" t="str">
        <f>VLOOKUP(F66,data2!$A$3:$C$12,2,FALSE)</f>
        <v>Bankia</v>
      </c>
      <c r="H66" t="s">
        <v>32</v>
      </c>
      <c r="I66" t="s">
        <v>23</v>
      </c>
      <c r="J66" t="s">
        <v>62</v>
      </c>
      <c r="K66">
        <v>20</v>
      </c>
      <c r="L66" s="6">
        <v>295</v>
      </c>
      <c r="M66" s="6">
        <v>5900</v>
      </c>
      <c r="N66" t="str">
        <f>IF(Data[[#This Row],[Number]]&gt;20,"Y", "N")</f>
        <v>N</v>
      </c>
    </row>
    <row r="67" spans="1:14">
      <c r="A67">
        <v>63</v>
      </c>
      <c r="B67" s="3">
        <v>43977</v>
      </c>
      <c r="C67" s="2" t="s">
        <v>60</v>
      </c>
      <c r="D67" s="4" t="s">
        <v>15</v>
      </c>
      <c r="E67" s="2" t="s">
        <v>16</v>
      </c>
      <c r="F67" s="2">
        <v>136</v>
      </c>
      <c r="G67" s="2" t="str">
        <f>VLOOKUP(F67,data2!$A$3:$C$12,2,FALSE)</f>
        <v>Telmark</v>
      </c>
      <c r="H67" t="s">
        <v>32</v>
      </c>
      <c r="I67" t="s">
        <v>18</v>
      </c>
      <c r="J67" t="s">
        <v>49</v>
      </c>
      <c r="K67">
        <v>22</v>
      </c>
      <c r="L67" s="6">
        <v>295</v>
      </c>
      <c r="M67" s="6">
        <v>6490</v>
      </c>
      <c r="N67" t="str">
        <f>IF(Data[[#This Row],[Number]]&gt;20,"Y", "N")</f>
        <v>Y</v>
      </c>
    </row>
    <row r="68" spans="1:14">
      <c r="A68">
        <v>64</v>
      </c>
      <c r="B68" s="3">
        <v>43978</v>
      </c>
      <c r="C68" s="2" t="s">
        <v>60</v>
      </c>
      <c r="D68" s="4" t="s">
        <v>37</v>
      </c>
      <c r="E68" s="2" t="s">
        <v>29</v>
      </c>
      <c r="F68" s="2">
        <v>157</v>
      </c>
      <c r="G68" s="2" t="str">
        <f>VLOOKUP(F68,data2!$A$3:$C$12,2,FALSE)</f>
        <v>MarkPlus</v>
      </c>
      <c r="H68" t="s">
        <v>47</v>
      </c>
      <c r="I68" t="s">
        <v>39</v>
      </c>
      <c r="J68" t="s">
        <v>55</v>
      </c>
      <c r="K68">
        <v>15</v>
      </c>
      <c r="L68" s="6">
        <v>220</v>
      </c>
      <c r="M68" s="6">
        <v>3300</v>
      </c>
      <c r="N68" t="str">
        <f>IF(Data[[#This Row],[Number]]&gt;20,"Y", "N")</f>
        <v>N</v>
      </c>
    </row>
    <row r="69" spans="1:14">
      <c r="A69">
        <v>65</v>
      </c>
      <c r="B69" s="3">
        <v>43979</v>
      </c>
      <c r="C69" s="2" t="s">
        <v>60</v>
      </c>
      <c r="D69" s="4" t="s">
        <v>35</v>
      </c>
      <c r="E69" s="2" t="s">
        <v>16</v>
      </c>
      <c r="F69" s="2">
        <v>132</v>
      </c>
      <c r="G69" s="2" t="str">
        <f>VLOOKUP(F69,data2!$A$3:$C$12,2,FALSE)</f>
        <v>Bankia</v>
      </c>
      <c r="H69" t="s">
        <v>17</v>
      </c>
      <c r="I69" t="s">
        <v>30</v>
      </c>
      <c r="J69" t="s">
        <v>31</v>
      </c>
      <c r="K69">
        <v>35</v>
      </c>
      <c r="L69" s="6">
        <v>235</v>
      </c>
      <c r="M69" s="6">
        <v>8225</v>
      </c>
      <c r="N69" t="str">
        <f>IF(Data[[#This Row],[Number]]&gt;20,"Y", "N")</f>
        <v>Y</v>
      </c>
    </row>
    <row r="70" spans="1:14">
      <c r="A70">
        <v>66</v>
      </c>
      <c r="B70" s="3">
        <v>43984</v>
      </c>
      <c r="C70" s="2" t="s">
        <v>65</v>
      </c>
      <c r="D70" s="4" t="s">
        <v>37</v>
      </c>
      <c r="E70" s="2" t="s">
        <v>29</v>
      </c>
      <c r="F70" s="2">
        <v>178</v>
      </c>
      <c r="G70" s="2" t="str">
        <f>VLOOKUP(F70,data2!$A$3:$C$12,2,FALSE)</f>
        <v>Vento</v>
      </c>
      <c r="H70" t="s">
        <v>38</v>
      </c>
      <c r="I70" t="s">
        <v>33</v>
      </c>
      <c r="J70" t="s">
        <v>44</v>
      </c>
      <c r="K70">
        <v>33</v>
      </c>
      <c r="L70" s="6">
        <v>375</v>
      </c>
      <c r="M70" s="6">
        <v>12375</v>
      </c>
      <c r="N70" t="str">
        <f>IF(Data[[#This Row],[Number]]&gt;20,"Y", "N")</f>
        <v>Y</v>
      </c>
    </row>
    <row r="71" spans="1:14">
      <c r="A71">
        <v>67</v>
      </c>
      <c r="B71" s="3">
        <v>43987</v>
      </c>
      <c r="C71" s="2" t="s">
        <v>65</v>
      </c>
      <c r="D71" s="4" t="s">
        <v>28</v>
      </c>
      <c r="E71" s="2" t="s">
        <v>29</v>
      </c>
      <c r="F71" s="2">
        <v>144</v>
      </c>
      <c r="G71" s="2" t="str">
        <f>VLOOKUP(F71,data2!$A$3:$C$12,2,FALSE)</f>
        <v>Affinity</v>
      </c>
      <c r="H71" t="s">
        <v>22</v>
      </c>
      <c r="I71" t="s">
        <v>18</v>
      </c>
      <c r="J71" t="s">
        <v>52</v>
      </c>
      <c r="K71">
        <v>22</v>
      </c>
      <c r="L71" s="6">
        <v>260</v>
      </c>
      <c r="M71" s="6">
        <v>5720</v>
      </c>
      <c r="N71" t="str">
        <f>IF(Data[[#This Row],[Number]]&gt;20,"Y", "N")</f>
        <v>Y</v>
      </c>
    </row>
    <row r="72" spans="1:14">
      <c r="A72">
        <v>68</v>
      </c>
      <c r="B72" s="3">
        <v>43987</v>
      </c>
      <c r="C72" s="2" t="s">
        <v>65</v>
      </c>
      <c r="D72" s="4" t="s">
        <v>37</v>
      </c>
      <c r="E72" s="2" t="s">
        <v>29</v>
      </c>
      <c r="F72" s="2">
        <v>136</v>
      </c>
      <c r="G72" s="2" t="str">
        <f>VLOOKUP(F72,data2!$A$3:$C$12,2,FALSE)</f>
        <v>Telmark</v>
      </c>
      <c r="H72" t="s">
        <v>22</v>
      </c>
      <c r="I72" t="s">
        <v>33</v>
      </c>
      <c r="J72" t="s">
        <v>59</v>
      </c>
      <c r="K72">
        <v>26</v>
      </c>
      <c r="L72" s="6">
        <v>260</v>
      </c>
      <c r="M72" s="6">
        <v>6760</v>
      </c>
      <c r="N72" t="str">
        <f>IF(Data[[#This Row],[Number]]&gt;20,"Y", "N")</f>
        <v>Y</v>
      </c>
    </row>
    <row r="73" spans="1:14">
      <c r="A73">
        <v>69</v>
      </c>
      <c r="B73" s="3">
        <v>43990</v>
      </c>
      <c r="C73" s="2" t="s">
        <v>65</v>
      </c>
      <c r="D73" s="4" t="s">
        <v>15</v>
      </c>
      <c r="E73" s="2" t="s">
        <v>16</v>
      </c>
      <c r="F73" s="2">
        <v>132</v>
      </c>
      <c r="G73" s="2" t="str">
        <f>VLOOKUP(F73,data2!$A$3:$C$12,2,FALSE)</f>
        <v>Bankia</v>
      </c>
      <c r="H73" t="s">
        <v>47</v>
      </c>
      <c r="I73" t="s">
        <v>23</v>
      </c>
      <c r="J73" t="s">
        <v>48</v>
      </c>
      <c r="K73">
        <v>16</v>
      </c>
      <c r="L73" s="6">
        <v>220</v>
      </c>
      <c r="M73" s="6">
        <v>3520</v>
      </c>
      <c r="N73" t="str">
        <f>IF(Data[[#This Row],[Number]]&gt;20,"Y", "N")</f>
        <v>N</v>
      </c>
    </row>
    <row r="74" spans="1:14">
      <c r="A74">
        <v>70</v>
      </c>
      <c r="B74" s="3">
        <v>43991</v>
      </c>
      <c r="C74" s="2" t="s">
        <v>65</v>
      </c>
      <c r="D74" s="4" t="s">
        <v>45</v>
      </c>
      <c r="E74" s="2" t="s">
        <v>21</v>
      </c>
      <c r="F74" s="2">
        <v>178</v>
      </c>
      <c r="G74" s="2" t="str">
        <f>VLOOKUP(F74,data2!$A$3:$C$12,2,FALSE)</f>
        <v>Vento</v>
      </c>
      <c r="H74" t="s">
        <v>32</v>
      </c>
      <c r="I74" t="s">
        <v>18</v>
      </c>
      <c r="J74" t="s">
        <v>49</v>
      </c>
      <c r="K74">
        <v>10</v>
      </c>
      <c r="L74" s="6">
        <v>295</v>
      </c>
      <c r="M74" s="6">
        <v>2950</v>
      </c>
      <c r="N74" t="str">
        <f>IF(Data[[#This Row],[Number]]&gt;20,"Y", "N")</f>
        <v>N</v>
      </c>
    </row>
    <row r="75" spans="1:14">
      <c r="A75">
        <v>71</v>
      </c>
      <c r="B75" s="3">
        <v>43991</v>
      </c>
      <c r="C75" s="2" t="s">
        <v>65</v>
      </c>
      <c r="D75" s="4" t="s">
        <v>25</v>
      </c>
      <c r="E75" s="2" t="s">
        <v>21</v>
      </c>
      <c r="F75" s="2">
        <v>162</v>
      </c>
      <c r="G75" s="2" t="str">
        <f>VLOOKUP(F75,data2!$A$3:$C$12,2,FALSE)</f>
        <v>Cruise</v>
      </c>
      <c r="H75" t="s">
        <v>22</v>
      </c>
      <c r="I75" t="s">
        <v>18</v>
      </c>
      <c r="J75" t="s">
        <v>52</v>
      </c>
      <c r="K75">
        <v>40</v>
      </c>
      <c r="L75" s="6">
        <v>260</v>
      </c>
      <c r="M75" s="6">
        <v>10400</v>
      </c>
      <c r="N75" t="str">
        <f>IF(Data[[#This Row],[Number]]&gt;20,"Y", "N")</f>
        <v>Y</v>
      </c>
    </row>
    <row r="76" spans="1:14">
      <c r="A76">
        <v>72</v>
      </c>
      <c r="B76" s="3">
        <v>43994</v>
      </c>
      <c r="C76" s="2" t="s">
        <v>65</v>
      </c>
      <c r="D76" s="4" t="s">
        <v>20</v>
      </c>
      <c r="E76" s="2" t="s">
        <v>21</v>
      </c>
      <c r="F76" s="2">
        <v>157</v>
      </c>
      <c r="G76" s="2" t="str">
        <f>VLOOKUP(F76,data2!$A$3:$C$12,2,FALSE)</f>
        <v>MarkPlus</v>
      </c>
      <c r="H76" t="s">
        <v>17</v>
      </c>
      <c r="I76" t="s">
        <v>30</v>
      </c>
      <c r="J76" t="s">
        <v>31</v>
      </c>
      <c r="K76">
        <v>15</v>
      </c>
      <c r="L76" s="6">
        <v>235</v>
      </c>
      <c r="M76" s="6">
        <v>3525</v>
      </c>
      <c r="N76" t="str">
        <f>IF(Data[[#This Row],[Number]]&gt;20,"Y", "N")</f>
        <v>N</v>
      </c>
    </row>
    <row r="77" spans="1:14">
      <c r="A77">
        <v>73</v>
      </c>
      <c r="B77" s="3">
        <v>43996</v>
      </c>
      <c r="C77" s="2" t="s">
        <v>65</v>
      </c>
      <c r="D77" s="4" t="s">
        <v>35</v>
      </c>
      <c r="E77" s="2" t="s">
        <v>16</v>
      </c>
      <c r="F77" s="2">
        <v>132</v>
      </c>
      <c r="G77" s="2" t="str">
        <f>VLOOKUP(F77,data2!$A$3:$C$12,2,FALSE)</f>
        <v>Bankia</v>
      </c>
      <c r="H77" t="s">
        <v>38</v>
      </c>
      <c r="I77" t="s">
        <v>33</v>
      </c>
      <c r="J77" t="s">
        <v>44</v>
      </c>
      <c r="K77">
        <v>25</v>
      </c>
      <c r="L77" s="6">
        <v>375</v>
      </c>
      <c r="M77" s="6">
        <v>9375</v>
      </c>
      <c r="N77" t="str">
        <f>IF(Data[[#This Row],[Number]]&gt;20,"Y", "N")</f>
        <v>Y</v>
      </c>
    </row>
    <row r="78" spans="1:14">
      <c r="A78">
        <v>74</v>
      </c>
      <c r="B78" s="3">
        <v>167</v>
      </c>
      <c r="C78" s="2" t="s">
        <v>65</v>
      </c>
      <c r="D78" s="4" t="s">
        <v>15</v>
      </c>
      <c r="E78" s="2" t="s">
        <v>16</v>
      </c>
      <c r="F78" s="2">
        <v>144</v>
      </c>
      <c r="G78" s="2" t="str">
        <f>VLOOKUP(F78,data2!$A$3:$C$12,2,FALSE)</f>
        <v>Affinity</v>
      </c>
      <c r="H78" t="s">
        <v>32</v>
      </c>
      <c r="I78" t="s">
        <v>33</v>
      </c>
      <c r="J78" t="s">
        <v>34</v>
      </c>
      <c r="K78">
        <v>20</v>
      </c>
      <c r="L78" s="6">
        <v>295</v>
      </c>
      <c r="M78" s="6">
        <v>5900</v>
      </c>
      <c r="N78" t="str">
        <f>IF(Data[[#This Row],[Number]]&gt;20,"Y", "N")</f>
        <v>N</v>
      </c>
    </row>
    <row r="79" spans="1:14">
      <c r="A79">
        <v>75</v>
      </c>
      <c r="B79" s="3">
        <v>44000</v>
      </c>
      <c r="C79" s="2" t="s">
        <v>65</v>
      </c>
      <c r="D79" s="4" t="s">
        <v>37</v>
      </c>
      <c r="E79" s="2" t="s">
        <v>29</v>
      </c>
      <c r="F79" s="2">
        <v>166</v>
      </c>
      <c r="G79" s="2" t="str">
        <f>VLOOKUP(F79,data2!$A$3:$C$12,2,FALSE)</f>
        <v>Port Royale</v>
      </c>
      <c r="H79" t="s">
        <v>22</v>
      </c>
      <c r="I79" t="s">
        <v>23</v>
      </c>
      <c r="J79" t="s">
        <v>24</v>
      </c>
      <c r="K79">
        <v>35</v>
      </c>
      <c r="L79" s="6">
        <v>260</v>
      </c>
      <c r="M79" s="6">
        <v>9100</v>
      </c>
      <c r="N79" t="str">
        <f>IF(Data[[#This Row],[Number]]&gt;20,"Y", "N")</f>
        <v>Y</v>
      </c>
    </row>
    <row r="80" spans="1:14">
      <c r="A80">
        <v>76</v>
      </c>
      <c r="B80" s="3">
        <v>44005</v>
      </c>
      <c r="C80" s="2" t="s">
        <v>65</v>
      </c>
      <c r="D80" s="4" t="s">
        <v>28</v>
      </c>
      <c r="E80" s="2" t="s">
        <v>29</v>
      </c>
      <c r="F80" s="2">
        <v>178</v>
      </c>
      <c r="G80" s="2" t="str">
        <f>VLOOKUP(F80,data2!$A$3:$C$12,2,FALSE)</f>
        <v>Vento</v>
      </c>
      <c r="H80" t="s">
        <v>26</v>
      </c>
      <c r="I80" t="s">
        <v>18</v>
      </c>
      <c r="J80" t="s">
        <v>27</v>
      </c>
      <c r="K80">
        <v>22</v>
      </c>
      <c r="L80" s="6">
        <v>350</v>
      </c>
      <c r="M80" s="6">
        <v>7700</v>
      </c>
      <c r="N80" t="str">
        <f>IF(Data[[#This Row],[Number]]&gt;20,"Y", "N")</f>
        <v>Y</v>
      </c>
    </row>
    <row r="81" spans="1:14">
      <c r="A81">
        <v>77</v>
      </c>
      <c r="B81" s="3">
        <v>44006</v>
      </c>
      <c r="C81" s="2" t="s">
        <v>65</v>
      </c>
      <c r="D81" s="4" t="s">
        <v>20</v>
      </c>
      <c r="E81" s="2" t="s">
        <v>21</v>
      </c>
      <c r="F81" s="2">
        <v>166</v>
      </c>
      <c r="G81" s="2" t="str">
        <f>VLOOKUP(F81,data2!$A$3:$C$12,2,FALSE)</f>
        <v>Port Royale</v>
      </c>
      <c r="H81" t="s">
        <v>47</v>
      </c>
      <c r="I81" t="s">
        <v>39</v>
      </c>
      <c r="J81" t="s">
        <v>55</v>
      </c>
      <c r="K81">
        <v>16</v>
      </c>
      <c r="L81" s="6">
        <v>220</v>
      </c>
      <c r="M81" s="6">
        <v>3520</v>
      </c>
      <c r="N81" t="str">
        <f>IF(Data[[#This Row],[Number]]&gt;20,"Y", "N")</f>
        <v>N</v>
      </c>
    </row>
    <row r="82" spans="1:14">
      <c r="A82">
        <v>78</v>
      </c>
      <c r="B82" s="3">
        <v>44009</v>
      </c>
      <c r="C82" s="2" t="s">
        <v>65</v>
      </c>
      <c r="D82" s="4" t="s">
        <v>25</v>
      </c>
      <c r="E82" s="2" t="s">
        <v>21</v>
      </c>
      <c r="F82" s="2">
        <v>162</v>
      </c>
      <c r="G82" s="2" t="str">
        <f>VLOOKUP(F82,data2!$A$3:$C$12,2,FALSE)</f>
        <v>Cruise</v>
      </c>
      <c r="H82" t="s">
        <v>32</v>
      </c>
      <c r="I82" t="s">
        <v>18</v>
      </c>
      <c r="J82" t="s">
        <v>49</v>
      </c>
      <c r="K82">
        <v>50</v>
      </c>
      <c r="L82" s="6">
        <v>295</v>
      </c>
      <c r="M82" s="6">
        <v>14750</v>
      </c>
      <c r="N82" t="str">
        <f>IF(Data[[#This Row],[Number]]&gt;20,"Y", "N")</f>
        <v>Y</v>
      </c>
    </row>
    <row r="83" spans="1:14">
      <c r="A83">
        <v>79</v>
      </c>
      <c r="B83" s="3">
        <v>44011</v>
      </c>
      <c r="C83" s="2" t="s">
        <v>65</v>
      </c>
      <c r="D83" s="4" t="s">
        <v>35</v>
      </c>
      <c r="E83" s="2" t="s">
        <v>16</v>
      </c>
      <c r="F83" s="2">
        <v>178</v>
      </c>
      <c r="G83" s="2" t="str">
        <f>VLOOKUP(F83,data2!$A$3:$C$12,2,FALSE)</f>
        <v>Vento</v>
      </c>
      <c r="H83" t="s">
        <v>38</v>
      </c>
      <c r="I83" t="s">
        <v>33</v>
      </c>
      <c r="J83" t="s">
        <v>44</v>
      </c>
      <c r="K83">
        <v>32</v>
      </c>
      <c r="L83" s="6">
        <v>375</v>
      </c>
      <c r="M83" s="6">
        <v>12000</v>
      </c>
      <c r="N83" t="str">
        <f>IF(Data[[#This Row],[Number]]&gt;20,"Y", "N")</f>
        <v>Y</v>
      </c>
    </row>
    <row r="84" spans="1:14">
      <c r="A84">
        <v>80</v>
      </c>
      <c r="B84" s="3">
        <v>44011</v>
      </c>
      <c r="C84" s="2" t="s">
        <v>65</v>
      </c>
      <c r="D84" s="4" t="s">
        <v>20</v>
      </c>
      <c r="E84" s="2" t="s">
        <v>21</v>
      </c>
      <c r="F84" s="2">
        <v>136</v>
      </c>
      <c r="G84" s="2" t="str">
        <f>VLOOKUP(F84,data2!$A$3:$C$12,2,FALSE)</f>
        <v>Telmark</v>
      </c>
      <c r="H84" t="s">
        <v>17</v>
      </c>
      <c r="I84" t="s">
        <v>39</v>
      </c>
      <c r="J84" t="s">
        <v>53</v>
      </c>
      <c r="K84">
        <v>14</v>
      </c>
      <c r="L84" s="6">
        <v>235</v>
      </c>
      <c r="M84" s="6">
        <v>3290</v>
      </c>
      <c r="N84" t="str">
        <f>IF(Data[[#This Row],[Number]]&gt;20,"Y", "N")</f>
        <v>N</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dimension ref="A1:I21"/>
  <sheetViews>
    <sheetView workbookViewId="0">
      <selection activeCell="E23" sqref="E23"/>
    </sheetView>
  </sheetViews>
  <sheetFormatPr defaultRowHeight="15"/>
  <cols>
    <col min="1" max="1" width="13.140625" bestFit="1" customWidth="1"/>
    <col min="2" max="2" width="10.85546875" bestFit="1" customWidth="1"/>
  </cols>
  <sheetData>
    <row r="1" spans="1:2">
      <c r="A1" s="20" t="s">
        <v>103</v>
      </c>
      <c r="B1" t="s">
        <v>112</v>
      </c>
    </row>
    <row r="2" spans="1:2">
      <c r="A2" s="4" t="s">
        <v>47</v>
      </c>
      <c r="B2" s="16">
        <v>54560</v>
      </c>
    </row>
    <row r="3" spans="1:2">
      <c r="A3" s="4" t="s">
        <v>38</v>
      </c>
      <c r="B3" s="16">
        <v>103125</v>
      </c>
    </row>
    <row r="4" spans="1:2">
      <c r="A4" s="4" t="s">
        <v>26</v>
      </c>
      <c r="B4" s="16">
        <v>136500</v>
      </c>
    </row>
    <row r="5" spans="1:2">
      <c r="A5" s="4" t="s">
        <v>17</v>
      </c>
      <c r="B5" s="16">
        <v>94000</v>
      </c>
    </row>
    <row r="6" spans="1:2">
      <c r="A6" s="4" t="s">
        <v>22</v>
      </c>
      <c r="B6" s="16">
        <v>111540</v>
      </c>
    </row>
    <row r="7" spans="1:2">
      <c r="A7" s="4" t="s">
        <v>32</v>
      </c>
      <c r="B7" s="16">
        <v>109445</v>
      </c>
    </row>
    <row r="8" spans="1:2">
      <c r="A8" s="4" t="s">
        <v>104</v>
      </c>
      <c r="B8" s="16">
        <v>609170</v>
      </c>
    </row>
    <row r="21" spans="9:9">
      <c r="I21" t="s">
        <v>101</v>
      </c>
    </row>
  </sheetData>
  <pageMargins left="0.7" right="0.7" top="0.75" bottom="0.75" header="0.3" footer="0.3"/>
  <drawing r:id="rId2"/>
  <extLst>
    <ext xmlns:x14="http://schemas.microsoft.com/office/spreadsheetml/2009/9/main" uri="{A8765BA9-456A-4dab-B4F3-ACF838C121DE}">
      <x14:slicerList>
        <x14:slicer r:id=""/>
      </x14:slicerList>
    </ext>
  </extLst>
</worksheet>
</file>

<file path=xl/worksheets/sheet11.xml><?xml version="1.0" encoding="utf-8"?>
<worksheet xmlns="http://schemas.openxmlformats.org/spreadsheetml/2006/main" xmlns:r="http://schemas.openxmlformats.org/officeDocument/2006/relationships">
  <dimension ref="A1:S15"/>
  <sheetViews>
    <sheetView workbookViewId="0">
      <selection activeCell="E13" sqref="E13"/>
    </sheetView>
  </sheetViews>
  <sheetFormatPr defaultRowHeight="15"/>
  <cols>
    <col min="1" max="1" width="27.42578125" bestFit="1" customWidth="1"/>
    <col min="3" max="3" width="11.85546875" bestFit="1" customWidth="1"/>
    <col min="4" max="4" width="9.85546875" bestFit="1" customWidth="1"/>
    <col min="6" max="6" width="14.7109375" bestFit="1" customWidth="1"/>
    <col min="7" max="7" width="10.85546875" bestFit="1" customWidth="1"/>
    <col min="8" max="8" width="9.85546875" bestFit="1" customWidth="1"/>
  </cols>
  <sheetData>
    <row r="1" spans="1:19">
      <c r="A1" s="29" t="s">
        <v>113</v>
      </c>
    </row>
    <row r="3" spans="1:19">
      <c r="A3" s="33" t="s">
        <v>114</v>
      </c>
      <c r="B3" t="s">
        <v>16</v>
      </c>
      <c r="R3" s="22" t="s">
        <v>6</v>
      </c>
      <c r="S3" s="26" t="s">
        <v>15</v>
      </c>
    </row>
    <row r="4" spans="1:19">
      <c r="R4" s="17" t="s">
        <v>16</v>
      </c>
      <c r="S4" s="27" t="s">
        <v>20</v>
      </c>
    </row>
    <row r="5" spans="1:19">
      <c r="B5" s="24" t="s">
        <v>115</v>
      </c>
      <c r="C5" s="23"/>
      <c r="R5" s="18" t="s">
        <v>21</v>
      </c>
      <c r="S5" s="26" t="s">
        <v>25</v>
      </c>
    </row>
    <row r="6" spans="1:19">
      <c r="R6" s="18" t="s">
        <v>29</v>
      </c>
      <c r="S6" s="27" t="s">
        <v>28</v>
      </c>
    </row>
    <row r="7" spans="1:19">
      <c r="A7" s="29" t="s">
        <v>116</v>
      </c>
      <c r="B7">
        <f>COUNTIFS(Data[Region],B3)</f>
        <v>25</v>
      </c>
      <c r="F7" s="34" t="s">
        <v>121</v>
      </c>
      <c r="G7" s="25"/>
      <c r="S7" s="27" t="s">
        <v>35</v>
      </c>
    </row>
    <row r="8" spans="1:19">
      <c r="C8" s="29" t="s">
        <v>13</v>
      </c>
      <c r="D8" s="29" t="s">
        <v>88</v>
      </c>
      <c r="G8" s="29" t="s">
        <v>122</v>
      </c>
      <c r="H8" s="29" t="s">
        <v>91</v>
      </c>
      <c r="S8" s="26" t="s">
        <v>37</v>
      </c>
    </row>
    <row r="9" spans="1:19">
      <c r="B9" s="29" t="s">
        <v>117</v>
      </c>
      <c r="C9" s="16">
        <f>SUMIFS(Data[Total],Data[Region],B3)</f>
        <v>179065</v>
      </c>
      <c r="D9" s="16">
        <f>AVERAGEIFS(Data[Total],Data[Region],B3)</f>
        <v>7162.6</v>
      </c>
      <c r="F9" s="35" t="s">
        <v>15</v>
      </c>
      <c r="G9" s="16">
        <f>SUMIFS(Data[Total],Data[Sales Rep],$F9,Data[Region],$B$3)</f>
        <v>91015</v>
      </c>
      <c r="H9" s="16">
        <f>SUMIFS(Data[Price / Unit],Data[Sales Rep],$F9,Data[Region],$B$3)</f>
        <v>3780</v>
      </c>
      <c r="I9" s="2">
        <f>IF(G9&gt;90000,1,-1)</f>
        <v>1</v>
      </c>
      <c r="S9" s="27" t="s">
        <v>45</v>
      </c>
    </row>
    <row r="10" spans="1:19">
      <c r="B10" s="29" t="s">
        <v>118</v>
      </c>
      <c r="C10" s="16">
        <f>SUMIFS(Data[Price / Unit],Data[Region],B3)</f>
        <v>7265</v>
      </c>
      <c r="D10" s="16">
        <f>AVERAGEIFS(Data[Price / Unit],Data[Region],B3)</f>
        <v>290.60000000000002</v>
      </c>
      <c r="F10" s="36" t="s">
        <v>20</v>
      </c>
      <c r="G10" s="16">
        <f>SUMIFS(Data[Total],Data[Sales Rep],$F10,Data[Region],$B$3)</f>
        <v>0</v>
      </c>
      <c r="H10" s="16">
        <f>SUMIFS(Data[Price / Unit],Data[Sales Rep],$F10,Data[Region],$B$3)</f>
        <v>0</v>
      </c>
      <c r="I10" s="2">
        <f t="shared" ref="I10:I15" si="0">IF(G10&gt;90000,1,-1)</f>
        <v>-1</v>
      </c>
    </row>
    <row r="11" spans="1:19">
      <c r="B11" s="29" t="s">
        <v>119</v>
      </c>
      <c r="C11" s="16">
        <f>C9-C10</f>
        <v>171800</v>
      </c>
      <c r="D11" s="16">
        <f>D9-D10</f>
        <v>6872</v>
      </c>
      <c r="F11" s="35" t="s">
        <v>25</v>
      </c>
      <c r="G11" s="16">
        <f>SUMIFS(Data[Total],Data[Sales Rep],$F11,Data[Region],$B$3)</f>
        <v>0</v>
      </c>
      <c r="H11" s="16">
        <f>SUMIFS(Data[Price / Unit],Data[Sales Rep],$F11,Data[Region],$B$3)</f>
        <v>0</v>
      </c>
      <c r="I11" s="2">
        <f t="shared" si="0"/>
        <v>-1</v>
      </c>
    </row>
    <row r="12" spans="1:19">
      <c r="B12" s="29" t="s">
        <v>120</v>
      </c>
      <c r="C12" s="16">
        <f>SUMIFS(Data[Number],Data[Region],B3)</f>
        <v>637</v>
      </c>
      <c r="D12" s="16">
        <f>AVERAGEIFS(Data[Number],Data[Region],B3)</f>
        <v>25.48</v>
      </c>
      <c r="F12" s="36" t="s">
        <v>28</v>
      </c>
      <c r="G12" s="16">
        <f>SUMIFS(Data[Total],Data[Sales Rep],$F12,Data[Region],$B$3)</f>
        <v>0</v>
      </c>
      <c r="H12" s="16">
        <f>SUMIFS(Data[Price / Unit],Data[Sales Rep],$F12,Data[Region],$B$3)</f>
        <v>0</v>
      </c>
      <c r="I12" s="2">
        <f t="shared" si="0"/>
        <v>-1</v>
      </c>
    </row>
    <row r="13" spans="1:19">
      <c r="F13" s="36" t="s">
        <v>35</v>
      </c>
      <c r="G13" s="16">
        <f>SUMIFS(Data[Total],Data[Sales Rep],$F13,Data[Region],$B$3)</f>
        <v>88050</v>
      </c>
      <c r="H13" s="16">
        <f>SUMIFS(Data[Price / Unit],Data[Sales Rep],$F13,Data[Region],$B$3)</f>
        <v>3485</v>
      </c>
      <c r="I13" s="2">
        <f t="shared" si="0"/>
        <v>-1</v>
      </c>
    </row>
    <row r="14" spans="1:19">
      <c r="F14" s="35" t="s">
        <v>37</v>
      </c>
      <c r="G14" s="16">
        <f>SUMIFS(Data[Total],Data[Sales Rep],$F14,Data[Region],$B$3)</f>
        <v>0</v>
      </c>
      <c r="H14" s="16">
        <f>SUMIFS(Data[Price / Unit],Data[Sales Rep],$F14,Data[Region],$B$3)</f>
        <v>0</v>
      </c>
      <c r="I14" s="2">
        <f t="shared" si="0"/>
        <v>-1</v>
      </c>
    </row>
    <row r="15" spans="1:19">
      <c r="F15" s="36" t="s">
        <v>45</v>
      </c>
      <c r="G15" s="16">
        <f>SUMIFS(Data[Total],Data[Sales Rep],$F15,Data[Region],$B$3)</f>
        <v>0</v>
      </c>
      <c r="H15" s="16">
        <f>SUMIFS(Data[Price / Unit],Data[Sales Rep],$F15,Data[Region],$B$3)</f>
        <v>0</v>
      </c>
      <c r="I15" s="2">
        <f t="shared" si="0"/>
        <v>-1</v>
      </c>
    </row>
  </sheetData>
  <conditionalFormatting sqref="G9:G15">
    <cfRule type="dataBar" priority="1">
      <dataBar>
        <cfvo type="min" val="0"/>
        <cfvo type="max" val="0"/>
        <color rgb="FF638EC6"/>
      </dataBar>
      <extLst>
        <ext xmlns:x14="http://schemas.microsoft.com/office/spreadsheetml/2009/9/main" uri="{B025F937-C7B1-47D3-B67F-A62EFF666E3E}">
          <x14:id>{A3BE2F5D-6DFD-489C-9AF9-7C741A4E395D}</x14:id>
        </ext>
      </extLst>
    </cfRule>
  </conditionalFormatting>
  <dataValidations count="1">
    <dataValidation type="list" allowBlank="1" showInputMessage="1" showErrorMessage="1" sqref="B3">
      <formula1>$R$4:$R$6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3BE2F5D-6DFD-489C-9AF9-7C741A4E395D}">
            <x14:dataBar minLength="0" maxLength="100" gradient="0">
              <x14:cfvo type="autoMin"/>
              <x14:cfvo type="autoMax"/>
              <x14:negativeFillColor rgb="FFFF0000"/>
              <x14:axisColor rgb="FF000000"/>
            </x14:dataBar>
          </x14:cfRule>
          <xm:sqref>G9:G15</xm:sqref>
        </x14:conditionalFormatting>
        <x14:conditionalFormatting xmlns:xm="http://schemas.microsoft.com/office/excel/2006/main">
          <x14:cfRule type="iconSet" priority="2" id="{3BF79564-15A6-4C1C-A081-FD81932C8D83}">
            <x14:iconSet iconSet="3Symbols" showValue="0" custom="1">
              <x14:cfvo type="percent">
                <xm:f>0</xm:f>
              </x14:cfvo>
              <x14:cfvo type="num">
                <xm:f>0</xm:f>
              </x14:cfvo>
              <x14:cfvo type="num">
                <xm:f>1</xm:f>
              </x14:cfvo>
              <x14:cfIcon iconSet="3Symbols" iconId="0"/>
              <x14:cfIcon iconSet="NoIcons" iconId="0"/>
              <x14:cfIcon iconSet="3Symbols" iconId="2"/>
            </x14:iconSet>
          </x14:cfRule>
          <xm:sqref>I9:I15</xm:sqref>
        </x14:conditionalFormatting>
      </x14:conditionalFormattings>
    </ext>
  </extLst>
</worksheet>
</file>

<file path=xl/worksheets/sheet12.xml><?xml version="1.0" encoding="utf-8"?>
<worksheet xmlns="http://schemas.openxmlformats.org/spreadsheetml/2006/main" xmlns:r="http://schemas.openxmlformats.org/officeDocument/2006/relationships">
  <dimension ref="A1:E10"/>
  <sheetViews>
    <sheetView tabSelected="1" workbookViewId="0">
      <selection activeCell="F4" sqref="F4"/>
    </sheetView>
  </sheetViews>
  <sheetFormatPr defaultRowHeight="15"/>
  <cols>
    <col min="1" max="1" width="13.140625" bestFit="1" customWidth="1"/>
    <col min="2" max="2" width="12" bestFit="1" customWidth="1"/>
    <col min="3" max="3" width="17.85546875" bestFit="1" customWidth="1"/>
    <col min="4" max="4" width="10.85546875" bestFit="1" customWidth="1"/>
    <col min="5" max="5" width="7.5703125" bestFit="1" customWidth="1"/>
  </cols>
  <sheetData>
    <row r="1" spans="1:5">
      <c r="A1" t="s">
        <v>123</v>
      </c>
    </row>
    <row r="3" spans="1:5">
      <c r="A3" s="20" t="s">
        <v>103</v>
      </c>
      <c r="B3" t="s">
        <v>105</v>
      </c>
      <c r="C3" t="s">
        <v>106</v>
      </c>
      <c r="D3" t="s">
        <v>112</v>
      </c>
      <c r="E3" t="s">
        <v>124</v>
      </c>
    </row>
    <row r="4" spans="1:5">
      <c r="A4" s="4" t="s">
        <v>47</v>
      </c>
      <c r="B4">
        <v>31900</v>
      </c>
      <c r="C4">
        <v>1100</v>
      </c>
      <c r="D4">
        <v>33000</v>
      </c>
      <c r="E4" s="28">
        <v>1.0344827586206897</v>
      </c>
    </row>
    <row r="5" spans="1:5">
      <c r="A5" s="4" t="s">
        <v>38</v>
      </c>
      <c r="B5">
        <v>30750</v>
      </c>
      <c r="C5">
        <v>1500</v>
      </c>
      <c r="D5">
        <v>32250</v>
      </c>
      <c r="E5" s="28">
        <v>1.0487804878048781</v>
      </c>
    </row>
    <row r="6" spans="1:5">
      <c r="A6" s="4" t="s">
        <v>26</v>
      </c>
      <c r="B6">
        <v>26250</v>
      </c>
      <c r="C6">
        <v>1400</v>
      </c>
      <c r="D6">
        <v>27650</v>
      </c>
      <c r="E6" s="28">
        <v>1.0533333333333332</v>
      </c>
    </row>
    <row r="7" spans="1:5">
      <c r="A7" s="4" t="s">
        <v>17</v>
      </c>
      <c r="B7">
        <v>31725</v>
      </c>
      <c r="C7">
        <v>940</v>
      </c>
      <c r="D7">
        <v>32665</v>
      </c>
      <c r="E7" s="28">
        <v>1.0296296296296297</v>
      </c>
    </row>
    <row r="8" spans="1:5">
      <c r="A8" s="4" t="s">
        <v>22</v>
      </c>
      <c r="B8">
        <v>4160</v>
      </c>
      <c r="C8">
        <v>260</v>
      </c>
      <c r="D8">
        <v>4420</v>
      </c>
      <c r="E8" s="28">
        <v>1.0625</v>
      </c>
    </row>
    <row r="9" spans="1:5">
      <c r="A9" s="4" t="s">
        <v>32</v>
      </c>
      <c r="B9">
        <v>54280</v>
      </c>
      <c r="C9">
        <v>2065</v>
      </c>
      <c r="D9">
        <v>56345</v>
      </c>
      <c r="E9" s="28">
        <v>1.0380434782608696</v>
      </c>
    </row>
    <row r="10" spans="1:5">
      <c r="A10" s="4" t="s">
        <v>104</v>
      </c>
      <c r="B10">
        <v>179065</v>
      </c>
      <c r="C10">
        <v>7265</v>
      </c>
      <c r="D10">
        <v>186330</v>
      </c>
      <c r="E10" s="28">
        <v>1.0405718593806719</v>
      </c>
    </row>
  </sheetData>
  <conditionalFormatting pivot="1" sqref="E4:E9">
    <cfRule type="colorScale" priority="1">
      <colorScale>
        <cfvo type="min" val="0"/>
        <cfvo type="max" val="0"/>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
      </x14:slicerList>
    </ext>
  </extLst>
</worksheet>
</file>

<file path=xl/worksheets/sheet2.xml><?xml version="1.0" encoding="utf-8"?>
<worksheet xmlns="http://schemas.openxmlformats.org/spreadsheetml/2006/main" xmlns:r="http://schemas.openxmlformats.org/officeDocument/2006/relationships">
  <dimension ref="A1:C12"/>
  <sheetViews>
    <sheetView workbookViewId="0">
      <selection activeCell="E17" sqref="E17"/>
    </sheetView>
  </sheetViews>
  <sheetFormatPr defaultColWidth="11.42578125" defaultRowHeight="15"/>
  <cols>
    <col min="1" max="1" width="18.85546875" customWidth="1"/>
    <col min="2" max="2" width="13.140625" bestFit="1" customWidth="1"/>
    <col min="3" max="3" width="13" bestFit="1" customWidth="1"/>
  </cols>
  <sheetData>
    <row r="1" spans="1:3" ht="21">
      <c r="A1" s="7" t="s">
        <v>66</v>
      </c>
      <c r="B1" s="8"/>
      <c r="C1" s="8"/>
    </row>
    <row r="2" spans="1:3">
      <c r="A2" s="8"/>
      <c r="B2" s="8"/>
      <c r="C2" s="8"/>
    </row>
    <row r="3" spans="1:3">
      <c r="A3" s="9" t="s">
        <v>7</v>
      </c>
      <c r="B3" s="9" t="s">
        <v>67</v>
      </c>
      <c r="C3" s="9" t="s">
        <v>68</v>
      </c>
    </row>
    <row r="4" spans="1:3">
      <c r="A4" s="10">
        <v>132</v>
      </c>
      <c r="B4" s="10" t="s">
        <v>69</v>
      </c>
      <c r="C4" s="11" t="s">
        <v>70</v>
      </c>
    </row>
    <row r="5" spans="1:3">
      <c r="A5" s="12">
        <v>136</v>
      </c>
      <c r="B5" s="12" t="s">
        <v>71</v>
      </c>
      <c r="C5" s="13" t="s">
        <v>72</v>
      </c>
    </row>
    <row r="6" spans="1:3">
      <c r="A6" s="12">
        <v>144</v>
      </c>
      <c r="B6" s="12" t="s">
        <v>73</v>
      </c>
      <c r="C6" s="13" t="s">
        <v>74</v>
      </c>
    </row>
    <row r="7" spans="1:3">
      <c r="A7" s="12">
        <v>152</v>
      </c>
      <c r="B7" s="12" t="s">
        <v>75</v>
      </c>
      <c r="C7" s="13" t="s">
        <v>76</v>
      </c>
    </row>
    <row r="8" spans="1:3">
      <c r="A8" s="12">
        <v>157</v>
      </c>
      <c r="B8" s="12" t="s">
        <v>77</v>
      </c>
      <c r="C8" s="13" t="s">
        <v>78</v>
      </c>
    </row>
    <row r="9" spans="1:3">
      <c r="A9" s="12">
        <v>162</v>
      </c>
      <c r="B9" s="12" t="s">
        <v>79</v>
      </c>
      <c r="C9" s="13" t="s">
        <v>80</v>
      </c>
    </row>
    <row r="10" spans="1:3">
      <c r="A10" s="12">
        <v>166</v>
      </c>
      <c r="B10" s="12" t="s">
        <v>81</v>
      </c>
      <c r="C10" s="13" t="s">
        <v>82</v>
      </c>
    </row>
    <row r="11" spans="1:3">
      <c r="A11" s="12">
        <v>178</v>
      </c>
      <c r="B11" s="12" t="s">
        <v>83</v>
      </c>
      <c r="C11" s="13" t="s">
        <v>84</v>
      </c>
    </row>
    <row r="12" spans="1:3">
      <c r="A12" s="14">
        <v>180</v>
      </c>
      <c r="B12" s="14" t="s">
        <v>85</v>
      </c>
      <c r="C12" s="15" t="s">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D13"/>
  <sheetViews>
    <sheetView workbookViewId="0">
      <selection activeCell="D5" sqref="D5"/>
    </sheetView>
  </sheetViews>
  <sheetFormatPr defaultRowHeight="15"/>
  <cols>
    <col min="3" max="3" width="10.85546875" bestFit="1" customWidth="1"/>
    <col min="4" max="4" width="9.28515625" bestFit="1" customWidth="1"/>
  </cols>
  <sheetData>
    <row r="2" spans="1:4">
      <c r="A2" s="29" t="s">
        <v>87</v>
      </c>
    </row>
    <row r="3" spans="1:4">
      <c r="C3" s="29" t="s">
        <v>13</v>
      </c>
      <c r="D3" s="29" t="s">
        <v>91</v>
      </c>
    </row>
    <row r="4" spans="1:4">
      <c r="B4" s="29" t="s">
        <v>88</v>
      </c>
      <c r="C4" s="16">
        <f>AVERAGE(Data[Total])</f>
        <v>7323.625</v>
      </c>
      <c r="D4" s="16">
        <f>AVERAGE(Data[Price / Unit])</f>
        <v>291</v>
      </c>
    </row>
    <row r="5" spans="1:4">
      <c r="B5" s="29" t="s">
        <v>89</v>
      </c>
      <c r="C5" s="16">
        <f>MEDIAN(Data[Total])</f>
        <v>6880</v>
      </c>
      <c r="D5" s="16">
        <f>MEDIAN(Data[Price / Unit])</f>
        <v>295</v>
      </c>
    </row>
    <row r="6" spans="1:4">
      <c r="B6" s="29" t="s">
        <v>90</v>
      </c>
      <c r="C6" s="16">
        <f>MIN(Data[Total])</f>
        <v>2200</v>
      </c>
      <c r="D6" s="16">
        <f>MIN(Data[Price / Unit])</f>
        <v>220</v>
      </c>
    </row>
    <row r="7" spans="1:4">
      <c r="B7" s="29" t="s">
        <v>92</v>
      </c>
      <c r="C7" s="16">
        <f>MAX(Data[Total])</f>
        <v>15750</v>
      </c>
      <c r="D7" s="16">
        <f>MAX(Data[Price / Unit])</f>
        <v>375</v>
      </c>
    </row>
    <row r="8" spans="1:4">
      <c r="B8" s="29" t="s">
        <v>93</v>
      </c>
      <c r="C8" s="16">
        <f>C7-C6</f>
        <v>13550</v>
      </c>
      <c r="D8" s="16">
        <f>D7-D6</f>
        <v>155</v>
      </c>
    </row>
    <row r="9" spans="1:4">
      <c r="B9" s="29"/>
      <c r="C9" s="16"/>
      <c r="D9" s="16"/>
    </row>
    <row r="10" spans="1:4">
      <c r="B10" s="29" t="s">
        <v>94</v>
      </c>
      <c r="C10" s="16">
        <f>_xlfn.PERCENTILE.EXC(Data[Total],0.25)</f>
        <v>4425</v>
      </c>
      <c r="D10" s="16">
        <f>_xlfn.PERCENTILE.EXC(Data[Price / Unit],0.25)</f>
        <v>235</v>
      </c>
    </row>
    <row r="11" spans="1:4">
      <c r="B11" s="29" t="s">
        <v>95</v>
      </c>
      <c r="C11" s="16">
        <f>_xlfn.PERCENTILE.EXC(Data[Total],0.75)</f>
        <v>9440</v>
      </c>
      <c r="D11" s="16">
        <f>_xlfn.PERCENTILE.EXC(Data[Price / Unit],0.75)</f>
        <v>350</v>
      </c>
    </row>
    <row r="12" spans="1:4">
      <c r="B12" s="29"/>
    </row>
    <row r="13" spans="1:4">
      <c r="B13" s="29" t="s">
        <v>96</v>
      </c>
      <c r="D13">
        <f>COUNTA(_xlfn.UNICHAR(Data[Model]))</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83"/>
  <sheetViews>
    <sheetView workbookViewId="0">
      <selection activeCell="E8" sqref="E8"/>
    </sheetView>
  </sheetViews>
  <sheetFormatPr defaultRowHeight="15"/>
  <cols>
    <col min="2" max="2" width="9.7109375" bestFit="1" customWidth="1"/>
  </cols>
  <sheetData>
    <row r="1" spans="1:12">
      <c r="A1" t="s">
        <v>97</v>
      </c>
    </row>
    <row r="3" spans="1:12">
      <c r="A3" s="2" t="s">
        <v>2</v>
      </c>
      <c r="B3" s="2" t="s">
        <v>3</v>
      </c>
      <c r="C3" s="2" t="s">
        <v>4</v>
      </c>
      <c r="D3" s="2" t="s">
        <v>5</v>
      </c>
      <c r="E3" s="2" t="s">
        <v>6</v>
      </c>
      <c r="F3" s="2" t="s">
        <v>7</v>
      </c>
      <c r="G3" s="2" t="s">
        <v>8</v>
      </c>
      <c r="H3" s="2" t="s">
        <v>9</v>
      </c>
      <c r="I3" s="2" t="s">
        <v>10</v>
      </c>
      <c r="J3" s="2" t="s">
        <v>11</v>
      </c>
      <c r="K3" s="2" t="s">
        <v>12</v>
      </c>
      <c r="L3" s="2" t="s">
        <v>13</v>
      </c>
    </row>
    <row r="4" spans="1:12">
      <c r="A4">
        <v>2</v>
      </c>
      <c r="B4" s="3">
        <v>43836</v>
      </c>
      <c r="C4" s="2" t="s">
        <v>14</v>
      </c>
      <c r="D4" s="4" t="s">
        <v>20</v>
      </c>
      <c r="E4" s="2" t="s">
        <v>21</v>
      </c>
      <c r="F4" s="2">
        <v>144</v>
      </c>
      <c r="G4" t="s">
        <v>22</v>
      </c>
      <c r="H4" t="s">
        <v>23</v>
      </c>
      <c r="I4" t="s">
        <v>24</v>
      </c>
      <c r="J4">
        <v>22</v>
      </c>
      <c r="K4" s="6">
        <v>260</v>
      </c>
      <c r="L4" s="6">
        <v>5720</v>
      </c>
    </row>
    <row r="5" spans="1:12">
      <c r="A5">
        <v>8</v>
      </c>
      <c r="B5" s="3">
        <v>43852</v>
      </c>
      <c r="C5" s="2" t="s">
        <v>14</v>
      </c>
      <c r="D5" s="4" t="s">
        <v>20</v>
      </c>
      <c r="E5" s="2" t="s">
        <v>21</v>
      </c>
      <c r="F5" s="2">
        <v>132</v>
      </c>
      <c r="G5" t="s">
        <v>17</v>
      </c>
      <c r="H5" t="s">
        <v>30</v>
      </c>
      <c r="I5" t="s">
        <v>31</v>
      </c>
      <c r="J5">
        <v>22</v>
      </c>
      <c r="K5" s="6">
        <v>235</v>
      </c>
      <c r="L5" s="6">
        <v>5170</v>
      </c>
    </row>
    <row r="6" spans="1:12">
      <c r="A6">
        <v>15</v>
      </c>
      <c r="B6" s="3">
        <v>43871</v>
      </c>
      <c r="C6" s="2" t="s">
        <v>42</v>
      </c>
      <c r="D6" s="4" t="s">
        <v>20</v>
      </c>
      <c r="E6" s="2" t="s">
        <v>21</v>
      </c>
      <c r="F6" s="2">
        <v>180</v>
      </c>
      <c r="G6" t="s">
        <v>26</v>
      </c>
      <c r="H6" t="s">
        <v>39</v>
      </c>
      <c r="I6" t="s">
        <v>46</v>
      </c>
      <c r="J6">
        <v>32</v>
      </c>
      <c r="K6" s="6">
        <v>350</v>
      </c>
      <c r="L6" s="6">
        <v>11200</v>
      </c>
    </row>
    <row r="7" spans="1:12">
      <c r="A7">
        <v>20</v>
      </c>
      <c r="B7" s="3">
        <v>43882</v>
      </c>
      <c r="C7" s="2" t="s">
        <v>42</v>
      </c>
      <c r="D7" s="4" t="s">
        <v>20</v>
      </c>
      <c r="E7" s="2" t="s">
        <v>21</v>
      </c>
      <c r="F7" s="2">
        <v>132</v>
      </c>
      <c r="G7" t="s">
        <v>32</v>
      </c>
      <c r="H7" t="s">
        <v>18</v>
      </c>
      <c r="I7" t="s">
        <v>49</v>
      </c>
      <c r="J7">
        <v>12</v>
      </c>
      <c r="K7" s="6">
        <v>295</v>
      </c>
      <c r="L7" s="6">
        <v>3540</v>
      </c>
    </row>
    <row r="8" spans="1:12">
      <c r="A8">
        <v>25</v>
      </c>
      <c r="B8" s="3">
        <v>43897</v>
      </c>
      <c r="C8" s="2" t="s">
        <v>50</v>
      </c>
      <c r="D8" s="4" t="s">
        <v>20</v>
      </c>
      <c r="E8" s="2" t="s">
        <v>21</v>
      </c>
      <c r="F8" s="2">
        <v>180</v>
      </c>
      <c r="G8" t="s">
        <v>17</v>
      </c>
      <c r="H8" t="s">
        <v>39</v>
      </c>
      <c r="I8" t="s">
        <v>53</v>
      </c>
      <c r="J8">
        <v>22</v>
      </c>
      <c r="K8" s="6">
        <v>235</v>
      </c>
      <c r="L8" s="6">
        <v>5170</v>
      </c>
    </row>
    <row r="9" spans="1:12">
      <c r="A9">
        <v>30</v>
      </c>
      <c r="B9" s="3">
        <v>43908</v>
      </c>
      <c r="C9" s="2" t="s">
        <v>50</v>
      </c>
      <c r="D9" s="4" t="s">
        <v>20</v>
      </c>
      <c r="E9" s="2" t="s">
        <v>21</v>
      </c>
      <c r="F9" s="2">
        <v>152</v>
      </c>
      <c r="G9" t="s">
        <v>47</v>
      </c>
      <c r="H9" t="s">
        <v>33</v>
      </c>
      <c r="I9" t="s">
        <v>57</v>
      </c>
      <c r="J9">
        <v>28</v>
      </c>
      <c r="K9" s="6">
        <v>220</v>
      </c>
      <c r="L9" s="6">
        <v>6160</v>
      </c>
    </row>
    <row r="10" spans="1:12">
      <c r="A10">
        <v>35</v>
      </c>
      <c r="B10" s="3">
        <v>43923</v>
      </c>
      <c r="C10" s="2" t="s">
        <v>58</v>
      </c>
      <c r="D10" s="4" t="s">
        <v>20</v>
      </c>
      <c r="E10" s="2" t="s">
        <v>21</v>
      </c>
      <c r="F10" s="2">
        <v>136</v>
      </c>
      <c r="G10" t="s">
        <v>38</v>
      </c>
      <c r="H10" t="s">
        <v>18</v>
      </c>
      <c r="I10" t="s">
        <v>51</v>
      </c>
      <c r="J10">
        <v>15</v>
      </c>
      <c r="K10" s="6">
        <v>375</v>
      </c>
      <c r="L10" s="6">
        <v>5625</v>
      </c>
    </row>
    <row r="11" spans="1:12">
      <c r="A11">
        <v>40</v>
      </c>
      <c r="B11" s="3">
        <v>43933</v>
      </c>
      <c r="C11" s="2" t="s">
        <v>58</v>
      </c>
      <c r="D11" s="4" t="s">
        <v>20</v>
      </c>
      <c r="E11" s="2" t="s">
        <v>21</v>
      </c>
      <c r="F11" s="2">
        <v>180</v>
      </c>
      <c r="G11" t="s">
        <v>47</v>
      </c>
      <c r="H11" t="s">
        <v>39</v>
      </c>
      <c r="I11" t="s">
        <v>55</v>
      </c>
      <c r="J11">
        <v>24</v>
      </c>
      <c r="K11" s="6">
        <v>220</v>
      </c>
      <c r="L11" s="6">
        <v>5280</v>
      </c>
    </row>
    <row r="12" spans="1:12">
      <c r="A12">
        <v>72</v>
      </c>
      <c r="B12" s="3">
        <v>43994</v>
      </c>
      <c r="C12" s="2" t="s">
        <v>65</v>
      </c>
      <c r="D12" s="4" t="s">
        <v>20</v>
      </c>
      <c r="E12" s="2" t="s">
        <v>21</v>
      </c>
      <c r="F12" s="2">
        <v>157</v>
      </c>
      <c r="G12" t="s">
        <v>17</v>
      </c>
      <c r="H12" t="s">
        <v>30</v>
      </c>
      <c r="I12" t="s">
        <v>31</v>
      </c>
      <c r="J12">
        <v>15</v>
      </c>
      <c r="K12" s="6">
        <v>235</v>
      </c>
      <c r="L12" s="6">
        <v>3525</v>
      </c>
    </row>
    <row r="13" spans="1:12">
      <c r="A13">
        <v>77</v>
      </c>
      <c r="B13" s="3">
        <v>44006</v>
      </c>
      <c r="C13" s="2" t="s">
        <v>65</v>
      </c>
      <c r="D13" s="4" t="s">
        <v>20</v>
      </c>
      <c r="E13" s="2" t="s">
        <v>21</v>
      </c>
      <c r="F13" s="2">
        <v>166</v>
      </c>
      <c r="G13" t="s">
        <v>47</v>
      </c>
      <c r="H13" t="s">
        <v>39</v>
      </c>
      <c r="I13" t="s">
        <v>55</v>
      </c>
      <c r="J13">
        <v>16</v>
      </c>
      <c r="K13" s="6">
        <v>220</v>
      </c>
      <c r="L13" s="6">
        <v>3520</v>
      </c>
    </row>
    <row r="14" spans="1:12">
      <c r="A14">
        <v>80</v>
      </c>
      <c r="B14" s="3">
        <v>44011</v>
      </c>
      <c r="C14" s="2" t="s">
        <v>65</v>
      </c>
      <c r="D14" s="4" t="s">
        <v>20</v>
      </c>
      <c r="E14" s="2" t="s">
        <v>21</v>
      </c>
      <c r="F14" s="2">
        <v>136</v>
      </c>
      <c r="G14" t="s">
        <v>17</v>
      </c>
      <c r="H14" t="s">
        <v>39</v>
      </c>
      <c r="I14" t="s">
        <v>53</v>
      </c>
      <c r="J14">
        <v>14</v>
      </c>
      <c r="K14" s="6">
        <v>235</v>
      </c>
      <c r="L14" s="6">
        <v>3290</v>
      </c>
    </row>
    <row r="15" spans="1:12">
      <c r="A15">
        <v>7</v>
      </c>
      <c r="B15" s="3">
        <v>43848</v>
      </c>
      <c r="C15" s="2" t="s">
        <v>14</v>
      </c>
      <c r="D15" s="4" t="s">
        <v>37</v>
      </c>
      <c r="E15" s="2" t="s">
        <v>29</v>
      </c>
      <c r="F15" s="2">
        <v>152</v>
      </c>
      <c r="G15" t="s">
        <v>38</v>
      </c>
      <c r="H15" t="s">
        <v>39</v>
      </c>
      <c r="I15" t="s">
        <v>40</v>
      </c>
      <c r="J15">
        <v>8</v>
      </c>
      <c r="K15" s="6">
        <v>375</v>
      </c>
      <c r="L15" s="6">
        <v>3000</v>
      </c>
    </row>
    <row r="16" spans="1:12">
      <c r="A16">
        <v>11</v>
      </c>
      <c r="B16" s="3">
        <v>43858</v>
      </c>
      <c r="C16" s="2" t="s">
        <v>14</v>
      </c>
      <c r="D16" s="4" t="s">
        <v>37</v>
      </c>
      <c r="E16" s="2" t="s">
        <v>29</v>
      </c>
      <c r="F16" s="2">
        <v>157</v>
      </c>
      <c r="G16" t="s">
        <v>26</v>
      </c>
      <c r="H16" t="s">
        <v>18</v>
      </c>
      <c r="I16" t="s">
        <v>27</v>
      </c>
      <c r="J16">
        <v>33</v>
      </c>
      <c r="K16" s="6">
        <v>350</v>
      </c>
      <c r="L16" s="6">
        <v>11550</v>
      </c>
    </row>
    <row r="17" spans="1:12">
      <c r="A17">
        <v>19</v>
      </c>
      <c r="B17" s="3">
        <v>43880</v>
      </c>
      <c r="C17" s="2" t="s">
        <v>42</v>
      </c>
      <c r="D17" s="4" t="s">
        <v>37</v>
      </c>
      <c r="E17" s="2" t="s">
        <v>29</v>
      </c>
      <c r="F17" s="2">
        <v>132</v>
      </c>
      <c r="G17" t="s">
        <v>17</v>
      </c>
      <c r="H17" t="s">
        <v>30</v>
      </c>
      <c r="I17" t="s">
        <v>31</v>
      </c>
      <c r="J17">
        <v>35</v>
      </c>
      <c r="K17" s="6">
        <v>235</v>
      </c>
      <c r="L17" s="6">
        <v>8225</v>
      </c>
    </row>
    <row r="18" spans="1:12">
      <c r="A18">
        <v>50</v>
      </c>
      <c r="B18" s="3">
        <v>43951</v>
      </c>
      <c r="C18" s="2" t="s">
        <v>58</v>
      </c>
      <c r="D18" s="4" t="s">
        <v>37</v>
      </c>
      <c r="E18" s="2" t="s">
        <v>29</v>
      </c>
      <c r="F18" s="2">
        <v>162</v>
      </c>
      <c r="G18" t="s">
        <v>17</v>
      </c>
      <c r="H18" t="s">
        <v>33</v>
      </c>
      <c r="I18" t="s">
        <v>56</v>
      </c>
      <c r="J18">
        <v>38</v>
      </c>
      <c r="K18" s="6">
        <v>235</v>
      </c>
      <c r="L18" s="6">
        <v>8930</v>
      </c>
    </row>
    <row r="19" spans="1:12">
      <c r="A19">
        <v>56</v>
      </c>
      <c r="B19" s="3">
        <v>43964</v>
      </c>
      <c r="C19" s="2" t="s">
        <v>60</v>
      </c>
      <c r="D19" s="4" t="s">
        <v>37</v>
      </c>
      <c r="E19" s="2" t="s">
        <v>29</v>
      </c>
      <c r="F19" s="2">
        <v>180</v>
      </c>
      <c r="G19" t="s">
        <v>22</v>
      </c>
      <c r="H19" t="s">
        <v>18</v>
      </c>
      <c r="I19" t="s">
        <v>52</v>
      </c>
      <c r="J19">
        <v>30</v>
      </c>
      <c r="K19" s="6">
        <v>260</v>
      </c>
      <c r="L19" s="6">
        <v>7800</v>
      </c>
    </row>
    <row r="20" spans="1:12">
      <c r="A20">
        <v>64</v>
      </c>
      <c r="B20" s="3">
        <v>43978</v>
      </c>
      <c r="C20" s="2" t="s">
        <v>60</v>
      </c>
      <c r="D20" s="4" t="s">
        <v>37</v>
      </c>
      <c r="E20" s="2" t="s">
        <v>29</v>
      </c>
      <c r="F20" s="2">
        <v>157</v>
      </c>
      <c r="G20" t="s">
        <v>47</v>
      </c>
      <c r="H20" t="s">
        <v>39</v>
      </c>
      <c r="I20" t="s">
        <v>55</v>
      </c>
      <c r="J20">
        <v>15</v>
      </c>
      <c r="K20" s="6">
        <v>220</v>
      </c>
      <c r="L20" s="6">
        <v>3300</v>
      </c>
    </row>
    <row r="21" spans="1:12">
      <c r="A21">
        <v>66</v>
      </c>
      <c r="B21" s="3">
        <v>43984</v>
      </c>
      <c r="C21" s="2" t="s">
        <v>65</v>
      </c>
      <c r="D21" s="4" t="s">
        <v>37</v>
      </c>
      <c r="E21" s="2" t="s">
        <v>29</v>
      </c>
      <c r="F21" s="2">
        <v>178</v>
      </c>
      <c r="G21" t="s">
        <v>38</v>
      </c>
      <c r="H21" t="s">
        <v>33</v>
      </c>
      <c r="I21" t="s">
        <v>44</v>
      </c>
      <c r="J21">
        <v>33</v>
      </c>
      <c r="K21" s="6">
        <v>375</v>
      </c>
      <c r="L21" s="6">
        <v>12375</v>
      </c>
    </row>
    <row r="22" spans="1:12">
      <c r="A22">
        <v>68</v>
      </c>
      <c r="B22" s="3">
        <v>43987</v>
      </c>
      <c r="C22" s="2" t="s">
        <v>65</v>
      </c>
      <c r="D22" s="4" t="s">
        <v>37</v>
      </c>
      <c r="E22" s="2" t="s">
        <v>29</v>
      </c>
      <c r="F22" s="2">
        <v>136</v>
      </c>
      <c r="G22" t="s">
        <v>22</v>
      </c>
      <c r="H22" t="s">
        <v>33</v>
      </c>
      <c r="I22" t="s">
        <v>59</v>
      </c>
      <c r="J22">
        <v>26</v>
      </c>
      <c r="K22" s="6">
        <v>260</v>
      </c>
      <c r="L22" s="6">
        <v>6760</v>
      </c>
    </row>
    <row r="23" spans="1:12">
      <c r="A23">
        <v>75</v>
      </c>
      <c r="B23" s="3">
        <v>44000</v>
      </c>
      <c r="C23" s="2" t="s">
        <v>65</v>
      </c>
      <c r="D23" s="4" t="s">
        <v>37</v>
      </c>
      <c r="E23" s="2" t="s">
        <v>29</v>
      </c>
      <c r="F23" s="2">
        <v>166</v>
      </c>
      <c r="G23" t="s">
        <v>22</v>
      </c>
      <c r="H23" t="s">
        <v>23</v>
      </c>
      <c r="I23" t="s">
        <v>24</v>
      </c>
      <c r="J23">
        <v>35</v>
      </c>
      <c r="K23" s="6">
        <v>260</v>
      </c>
      <c r="L23" s="6">
        <v>9100</v>
      </c>
    </row>
    <row r="24" spans="1:12">
      <c r="A24">
        <v>14</v>
      </c>
      <c r="B24" s="3">
        <v>43869</v>
      </c>
      <c r="C24" s="2" t="s">
        <v>42</v>
      </c>
      <c r="D24" s="4" t="s">
        <v>45</v>
      </c>
      <c r="E24" s="2" t="s">
        <v>21</v>
      </c>
      <c r="F24" s="2">
        <v>132</v>
      </c>
      <c r="G24" t="s">
        <v>22</v>
      </c>
      <c r="H24" t="s">
        <v>30</v>
      </c>
      <c r="I24" t="s">
        <v>41</v>
      </c>
      <c r="J24">
        <v>45</v>
      </c>
      <c r="K24" s="6">
        <v>260</v>
      </c>
      <c r="L24" s="6">
        <v>11700</v>
      </c>
    </row>
    <row r="25" spans="1:12">
      <c r="A25">
        <v>24</v>
      </c>
      <c r="B25" s="3">
        <v>43894</v>
      </c>
      <c r="C25" s="2" t="s">
        <v>50</v>
      </c>
      <c r="D25" s="4" t="s">
        <v>45</v>
      </c>
      <c r="E25" s="2" t="s">
        <v>21</v>
      </c>
      <c r="F25" s="2">
        <v>162</v>
      </c>
      <c r="G25" t="s">
        <v>22</v>
      </c>
      <c r="H25" t="s">
        <v>18</v>
      </c>
      <c r="I25" t="s">
        <v>52</v>
      </c>
      <c r="J25">
        <v>50</v>
      </c>
      <c r="K25" s="6">
        <v>260</v>
      </c>
      <c r="L25" s="6">
        <v>13000</v>
      </c>
    </row>
    <row r="26" spans="1:12">
      <c r="A26">
        <v>29</v>
      </c>
      <c r="B26" s="3">
        <v>43904</v>
      </c>
      <c r="C26" s="2" t="s">
        <v>50</v>
      </c>
      <c r="D26" s="4" t="s">
        <v>45</v>
      </c>
      <c r="E26" s="2" t="s">
        <v>21</v>
      </c>
      <c r="F26" s="2">
        <v>157</v>
      </c>
      <c r="G26" t="s">
        <v>17</v>
      </c>
      <c r="H26" t="s">
        <v>33</v>
      </c>
      <c r="I26" t="s">
        <v>56</v>
      </c>
      <c r="J26">
        <v>14</v>
      </c>
      <c r="K26" s="6">
        <v>235</v>
      </c>
      <c r="L26" s="6">
        <v>3290</v>
      </c>
    </row>
    <row r="27" spans="1:12">
      <c r="A27">
        <v>31</v>
      </c>
      <c r="B27" s="3">
        <v>43913</v>
      </c>
      <c r="C27" s="2" t="s">
        <v>50</v>
      </c>
      <c r="D27" s="4" t="s">
        <v>45</v>
      </c>
      <c r="E27" s="2" t="s">
        <v>21</v>
      </c>
      <c r="F27" s="2">
        <v>162</v>
      </c>
      <c r="G27" t="s">
        <v>17</v>
      </c>
      <c r="H27" t="s">
        <v>18</v>
      </c>
      <c r="I27" t="s">
        <v>19</v>
      </c>
      <c r="J27">
        <v>12</v>
      </c>
      <c r="K27" s="6">
        <v>235</v>
      </c>
      <c r="L27" s="6">
        <v>2820</v>
      </c>
    </row>
    <row r="28" spans="1:12">
      <c r="A28">
        <v>36</v>
      </c>
      <c r="B28" s="3">
        <v>43927</v>
      </c>
      <c r="C28" s="2" t="s">
        <v>58</v>
      </c>
      <c r="D28" s="4" t="s">
        <v>45</v>
      </c>
      <c r="E28" s="2" t="s">
        <v>21</v>
      </c>
      <c r="F28" s="2">
        <v>132</v>
      </c>
      <c r="G28" t="s">
        <v>26</v>
      </c>
      <c r="H28" t="s">
        <v>18</v>
      </c>
      <c r="I28" t="s">
        <v>27</v>
      </c>
      <c r="J28">
        <v>14</v>
      </c>
      <c r="K28" s="6">
        <v>350</v>
      </c>
      <c r="L28" s="6">
        <v>4900</v>
      </c>
    </row>
    <row r="29" spans="1:12">
      <c r="A29">
        <v>41</v>
      </c>
      <c r="B29" s="3">
        <v>43935</v>
      </c>
      <c r="C29" s="2" t="s">
        <v>58</v>
      </c>
      <c r="D29" s="4" t="s">
        <v>45</v>
      </c>
      <c r="E29" s="2" t="s">
        <v>21</v>
      </c>
      <c r="F29" s="2">
        <v>132</v>
      </c>
      <c r="G29" t="s">
        <v>38</v>
      </c>
      <c r="H29" t="s">
        <v>18</v>
      </c>
      <c r="I29" t="s">
        <v>51</v>
      </c>
      <c r="J29">
        <v>30</v>
      </c>
      <c r="K29" s="6">
        <v>375</v>
      </c>
      <c r="L29" s="6">
        <v>11250</v>
      </c>
    </row>
    <row r="30" spans="1:12">
      <c r="A30">
        <v>42</v>
      </c>
      <c r="B30" s="3">
        <v>43936</v>
      </c>
      <c r="C30" s="2" t="s">
        <v>58</v>
      </c>
      <c r="D30" s="4" t="s">
        <v>45</v>
      </c>
      <c r="E30" s="2" t="s">
        <v>21</v>
      </c>
      <c r="F30" s="2">
        <v>144</v>
      </c>
      <c r="G30" t="s">
        <v>22</v>
      </c>
      <c r="H30" t="s">
        <v>23</v>
      </c>
      <c r="I30" t="s">
        <v>24</v>
      </c>
      <c r="J30">
        <v>15</v>
      </c>
      <c r="K30" s="6">
        <v>260</v>
      </c>
      <c r="L30" s="6">
        <v>3900</v>
      </c>
    </row>
    <row r="31" spans="1:12">
      <c r="A31">
        <v>48</v>
      </c>
      <c r="B31" s="3">
        <v>43948</v>
      </c>
      <c r="C31" s="2" t="s">
        <v>58</v>
      </c>
      <c r="D31" s="4" t="s">
        <v>45</v>
      </c>
      <c r="E31" s="2" t="s">
        <v>21</v>
      </c>
      <c r="F31" s="2">
        <v>132</v>
      </c>
      <c r="G31" t="s">
        <v>32</v>
      </c>
      <c r="H31" t="s">
        <v>30</v>
      </c>
      <c r="I31" t="s">
        <v>54</v>
      </c>
      <c r="J31">
        <v>18</v>
      </c>
      <c r="K31" s="6">
        <v>295</v>
      </c>
      <c r="L31" s="6">
        <v>5310</v>
      </c>
    </row>
    <row r="32" spans="1:12">
      <c r="A32">
        <v>52</v>
      </c>
      <c r="B32" s="3">
        <v>43954</v>
      </c>
      <c r="C32" s="2" t="s">
        <v>60</v>
      </c>
      <c r="D32" s="4" t="s">
        <v>45</v>
      </c>
      <c r="E32" s="2" t="s">
        <v>21</v>
      </c>
      <c r="F32" s="2">
        <v>162</v>
      </c>
      <c r="G32" t="s">
        <v>32</v>
      </c>
      <c r="H32" t="s">
        <v>23</v>
      </c>
      <c r="I32" t="s">
        <v>62</v>
      </c>
      <c r="J32">
        <v>15</v>
      </c>
      <c r="K32" s="6">
        <v>295</v>
      </c>
      <c r="L32" s="6">
        <v>4425</v>
      </c>
    </row>
    <row r="33" spans="1:12">
      <c r="A33">
        <v>61</v>
      </c>
      <c r="B33" s="3">
        <v>43972</v>
      </c>
      <c r="C33" s="2" t="s">
        <v>60</v>
      </c>
      <c r="D33" s="4" t="s">
        <v>45</v>
      </c>
      <c r="E33" s="2" t="s">
        <v>21</v>
      </c>
      <c r="F33" s="2">
        <v>162</v>
      </c>
      <c r="G33" t="s">
        <v>26</v>
      </c>
      <c r="H33" t="s">
        <v>39</v>
      </c>
      <c r="I33" t="s">
        <v>46</v>
      </c>
      <c r="J33">
        <v>45</v>
      </c>
      <c r="K33" s="6">
        <v>350</v>
      </c>
      <c r="L33" s="6">
        <v>15750</v>
      </c>
    </row>
    <row r="34" spans="1:12">
      <c r="A34">
        <v>70</v>
      </c>
      <c r="B34" s="3">
        <v>43991</v>
      </c>
      <c r="C34" s="2" t="s">
        <v>65</v>
      </c>
      <c r="D34" s="4" t="s">
        <v>45</v>
      </c>
      <c r="E34" s="2" t="s">
        <v>21</v>
      </c>
      <c r="F34" s="2">
        <v>178</v>
      </c>
      <c r="G34" t="s">
        <v>32</v>
      </c>
      <c r="H34" t="s">
        <v>18</v>
      </c>
      <c r="I34" t="s">
        <v>49</v>
      </c>
      <c r="J34">
        <v>10</v>
      </c>
      <c r="K34" s="6">
        <v>295</v>
      </c>
      <c r="L34" s="6">
        <v>2950</v>
      </c>
    </row>
    <row r="35" spans="1:12">
      <c r="A35">
        <v>1</v>
      </c>
      <c r="B35" s="3">
        <v>43832</v>
      </c>
      <c r="C35" s="2" t="s">
        <v>14</v>
      </c>
      <c r="D35" s="4" t="s">
        <v>15</v>
      </c>
      <c r="E35" s="2" t="s">
        <v>16</v>
      </c>
      <c r="F35" s="2">
        <v>132</v>
      </c>
      <c r="G35" t="s">
        <v>17</v>
      </c>
      <c r="H35" t="s">
        <v>18</v>
      </c>
      <c r="I35" t="s">
        <v>19</v>
      </c>
      <c r="J35">
        <v>15</v>
      </c>
      <c r="K35" s="5">
        <v>235</v>
      </c>
      <c r="L35" s="6">
        <v>3525</v>
      </c>
    </row>
    <row r="36" spans="1:12">
      <c r="A36">
        <v>5</v>
      </c>
      <c r="B36" s="3">
        <v>43842</v>
      </c>
      <c r="C36" s="2" t="s">
        <v>14</v>
      </c>
      <c r="D36" s="4" t="s">
        <v>15</v>
      </c>
      <c r="E36" s="2" t="s">
        <v>16</v>
      </c>
      <c r="F36" s="2">
        <v>166</v>
      </c>
      <c r="G36" t="s">
        <v>32</v>
      </c>
      <c r="H36" t="s">
        <v>33</v>
      </c>
      <c r="I36" t="s">
        <v>34</v>
      </c>
      <c r="J36">
        <v>32</v>
      </c>
      <c r="K36" s="6">
        <v>295</v>
      </c>
      <c r="L36" s="6">
        <v>9440</v>
      </c>
    </row>
    <row r="37" spans="1:12">
      <c r="A37">
        <v>10</v>
      </c>
      <c r="B37" s="3">
        <v>43856</v>
      </c>
      <c r="C37" s="2" t="s">
        <v>14</v>
      </c>
      <c r="D37" s="4" t="s">
        <v>15</v>
      </c>
      <c r="E37" s="2" t="s">
        <v>16</v>
      </c>
      <c r="F37" s="2">
        <v>166</v>
      </c>
      <c r="G37" t="s">
        <v>26</v>
      </c>
      <c r="H37" t="s">
        <v>18</v>
      </c>
      <c r="I37" t="s">
        <v>27</v>
      </c>
      <c r="J37">
        <v>25</v>
      </c>
      <c r="K37" s="6">
        <v>350</v>
      </c>
      <c r="L37" s="6">
        <v>8750</v>
      </c>
    </row>
    <row r="38" spans="1:12">
      <c r="A38">
        <v>13</v>
      </c>
      <c r="B38" s="3">
        <v>43868</v>
      </c>
      <c r="C38" s="2" t="s">
        <v>42</v>
      </c>
      <c r="D38" s="4" t="s">
        <v>15</v>
      </c>
      <c r="E38" s="2" t="s">
        <v>16</v>
      </c>
      <c r="F38" s="2">
        <v>180</v>
      </c>
      <c r="G38" t="s">
        <v>38</v>
      </c>
      <c r="H38" t="s">
        <v>33</v>
      </c>
      <c r="I38" t="s">
        <v>44</v>
      </c>
      <c r="J38">
        <v>10</v>
      </c>
      <c r="K38" s="6">
        <v>375</v>
      </c>
      <c r="L38" s="6">
        <v>3750</v>
      </c>
    </row>
    <row r="39" spans="1:12">
      <c r="A39">
        <v>18</v>
      </c>
      <c r="B39" s="3">
        <v>43876</v>
      </c>
      <c r="C39" s="2" t="s">
        <v>42</v>
      </c>
      <c r="D39" s="4" t="s">
        <v>15</v>
      </c>
      <c r="E39" s="2" t="s">
        <v>16</v>
      </c>
      <c r="F39" s="2">
        <v>136</v>
      </c>
      <c r="G39" t="s">
        <v>22</v>
      </c>
      <c r="H39" t="s">
        <v>30</v>
      </c>
      <c r="I39" t="s">
        <v>41</v>
      </c>
      <c r="J39">
        <v>16</v>
      </c>
      <c r="K39" s="6">
        <v>260</v>
      </c>
      <c r="L39" s="6">
        <v>4160</v>
      </c>
    </row>
    <row r="40" spans="1:12">
      <c r="A40">
        <v>26</v>
      </c>
      <c r="B40" s="3">
        <v>43899</v>
      </c>
      <c r="C40" s="2" t="s">
        <v>50</v>
      </c>
      <c r="D40" s="4" t="s">
        <v>15</v>
      </c>
      <c r="E40" s="2" t="s">
        <v>16</v>
      </c>
      <c r="F40" s="2">
        <v>144</v>
      </c>
      <c r="G40" t="s">
        <v>32</v>
      </c>
      <c r="H40" t="s">
        <v>30</v>
      </c>
      <c r="I40" t="s">
        <v>54</v>
      </c>
      <c r="J40">
        <v>15</v>
      </c>
      <c r="K40" s="6">
        <v>295</v>
      </c>
      <c r="L40" s="6">
        <v>4425</v>
      </c>
    </row>
    <row r="41" spans="1:12">
      <c r="A41">
        <v>32</v>
      </c>
      <c r="B41" s="3">
        <v>43914</v>
      </c>
      <c r="C41" s="2" t="s">
        <v>50</v>
      </c>
      <c r="D41" s="4" t="s">
        <v>15</v>
      </c>
      <c r="E41" s="2" t="s">
        <v>16</v>
      </c>
      <c r="F41" s="2">
        <v>180</v>
      </c>
      <c r="G41" t="s">
        <v>32</v>
      </c>
      <c r="H41" t="s">
        <v>39</v>
      </c>
      <c r="I41" t="s">
        <v>43</v>
      </c>
      <c r="J41">
        <v>35</v>
      </c>
      <c r="K41" s="6">
        <v>295</v>
      </c>
      <c r="L41" s="6">
        <v>10325</v>
      </c>
    </row>
    <row r="42" spans="1:12">
      <c r="A42">
        <v>44</v>
      </c>
      <c r="B42" s="3">
        <v>43940</v>
      </c>
      <c r="C42" s="2" t="s">
        <v>58</v>
      </c>
      <c r="D42" s="4" t="s">
        <v>15</v>
      </c>
      <c r="E42" s="2" t="s">
        <v>16</v>
      </c>
      <c r="F42" s="2">
        <v>180</v>
      </c>
      <c r="G42" t="s">
        <v>32</v>
      </c>
      <c r="H42" t="s">
        <v>30</v>
      </c>
      <c r="I42" t="s">
        <v>54</v>
      </c>
      <c r="J42">
        <v>42</v>
      </c>
      <c r="K42" s="6">
        <v>295</v>
      </c>
      <c r="L42" s="6">
        <v>12390</v>
      </c>
    </row>
    <row r="43" spans="1:12">
      <c r="A43">
        <v>45</v>
      </c>
      <c r="B43" s="3">
        <v>43941</v>
      </c>
      <c r="C43" s="2" t="s">
        <v>58</v>
      </c>
      <c r="D43" s="4" t="s">
        <v>15</v>
      </c>
      <c r="E43" s="2" t="s">
        <v>16</v>
      </c>
      <c r="F43" s="2">
        <v>132</v>
      </c>
      <c r="G43" t="s">
        <v>26</v>
      </c>
      <c r="H43" t="s">
        <v>18</v>
      </c>
      <c r="I43" t="s">
        <v>27</v>
      </c>
      <c r="J43">
        <v>26</v>
      </c>
      <c r="K43" s="6">
        <v>350</v>
      </c>
      <c r="L43" s="6">
        <v>9100</v>
      </c>
    </row>
    <row r="44" spans="1:12">
      <c r="A44">
        <v>51</v>
      </c>
      <c r="B44" s="3">
        <v>43952</v>
      </c>
      <c r="C44" s="2" t="s">
        <v>60</v>
      </c>
      <c r="D44" s="4" t="s">
        <v>15</v>
      </c>
      <c r="E44" s="2" t="s">
        <v>16</v>
      </c>
      <c r="F44" s="2">
        <v>180</v>
      </c>
      <c r="G44" t="s">
        <v>47</v>
      </c>
      <c r="H44" t="s">
        <v>18</v>
      </c>
      <c r="I44" t="s">
        <v>61</v>
      </c>
      <c r="J44">
        <v>42</v>
      </c>
      <c r="K44" s="6">
        <v>220</v>
      </c>
      <c r="L44" s="6">
        <v>9240</v>
      </c>
    </row>
    <row r="45" spans="1:12">
      <c r="A45">
        <v>63</v>
      </c>
      <c r="B45" s="3">
        <v>43977</v>
      </c>
      <c r="C45" s="2" t="s">
        <v>60</v>
      </c>
      <c r="D45" s="4" t="s">
        <v>15</v>
      </c>
      <c r="E45" s="2" t="s">
        <v>16</v>
      </c>
      <c r="F45" s="2">
        <v>136</v>
      </c>
      <c r="G45" t="s">
        <v>32</v>
      </c>
      <c r="H45" t="s">
        <v>18</v>
      </c>
      <c r="I45" t="s">
        <v>49</v>
      </c>
      <c r="J45">
        <v>22</v>
      </c>
      <c r="K45" s="6">
        <v>295</v>
      </c>
      <c r="L45" s="6">
        <v>6490</v>
      </c>
    </row>
    <row r="46" spans="1:12">
      <c r="A46">
        <v>69</v>
      </c>
      <c r="B46" s="3">
        <v>43990</v>
      </c>
      <c r="C46" s="2" t="s">
        <v>65</v>
      </c>
      <c r="D46" s="4" t="s">
        <v>15</v>
      </c>
      <c r="E46" s="2" t="s">
        <v>16</v>
      </c>
      <c r="F46" s="2">
        <v>132</v>
      </c>
      <c r="G46" t="s">
        <v>47</v>
      </c>
      <c r="H46" t="s">
        <v>23</v>
      </c>
      <c r="I46" t="s">
        <v>48</v>
      </c>
      <c r="J46">
        <v>16</v>
      </c>
      <c r="K46" s="6">
        <v>220</v>
      </c>
      <c r="L46" s="6">
        <v>3520</v>
      </c>
    </row>
    <row r="47" spans="1:12">
      <c r="A47">
        <v>74</v>
      </c>
      <c r="B47" s="3">
        <v>167</v>
      </c>
      <c r="C47" s="2" t="s">
        <v>65</v>
      </c>
      <c r="D47" s="4" t="s">
        <v>15</v>
      </c>
      <c r="E47" s="2" t="s">
        <v>16</v>
      </c>
      <c r="F47" s="2">
        <v>144</v>
      </c>
      <c r="G47" t="s">
        <v>32</v>
      </c>
      <c r="H47" t="s">
        <v>33</v>
      </c>
      <c r="I47" t="s">
        <v>34</v>
      </c>
      <c r="J47">
        <v>20</v>
      </c>
      <c r="K47" s="6">
        <v>295</v>
      </c>
      <c r="L47" s="6">
        <v>5900</v>
      </c>
    </row>
    <row r="48" spans="1:12">
      <c r="A48">
        <v>4</v>
      </c>
      <c r="B48" s="3">
        <v>43842</v>
      </c>
      <c r="C48" s="2" t="s">
        <v>14</v>
      </c>
      <c r="D48" s="4" t="s">
        <v>28</v>
      </c>
      <c r="E48" s="2" t="s">
        <v>29</v>
      </c>
      <c r="F48" s="2">
        <v>144</v>
      </c>
      <c r="G48" t="s">
        <v>17</v>
      </c>
      <c r="H48" t="s">
        <v>30</v>
      </c>
      <c r="I48" t="s">
        <v>31</v>
      </c>
      <c r="J48">
        <v>30</v>
      </c>
      <c r="K48" s="6">
        <v>235</v>
      </c>
      <c r="L48" s="6">
        <v>7050</v>
      </c>
    </row>
    <row r="49" spans="1:12">
      <c r="A49">
        <v>12</v>
      </c>
      <c r="B49" s="3">
        <v>43865</v>
      </c>
      <c r="C49" s="2" t="s">
        <v>42</v>
      </c>
      <c r="D49" s="4" t="s">
        <v>28</v>
      </c>
      <c r="E49" s="2" t="s">
        <v>29</v>
      </c>
      <c r="F49" s="2">
        <v>178</v>
      </c>
      <c r="G49" t="s">
        <v>32</v>
      </c>
      <c r="H49" t="s">
        <v>39</v>
      </c>
      <c r="I49" t="s">
        <v>43</v>
      </c>
      <c r="J49">
        <v>15</v>
      </c>
      <c r="K49" s="6">
        <v>295</v>
      </c>
      <c r="L49" s="6">
        <v>4425</v>
      </c>
    </row>
    <row r="50" spans="1:12">
      <c r="A50">
        <v>16</v>
      </c>
      <c r="B50" s="3">
        <v>43873</v>
      </c>
      <c r="C50" s="2" t="s">
        <v>42</v>
      </c>
      <c r="D50" s="4" t="s">
        <v>28</v>
      </c>
      <c r="E50" s="2" t="s">
        <v>29</v>
      </c>
      <c r="F50" s="2">
        <v>166</v>
      </c>
      <c r="G50" t="s">
        <v>26</v>
      </c>
      <c r="H50" t="s">
        <v>18</v>
      </c>
      <c r="I50" t="s">
        <v>27</v>
      </c>
      <c r="J50">
        <v>28</v>
      </c>
      <c r="K50" s="6">
        <v>350</v>
      </c>
      <c r="L50" s="6">
        <v>9800</v>
      </c>
    </row>
    <row r="51" spans="1:12">
      <c r="A51">
        <v>21</v>
      </c>
      <c r="B51" s="3">
        <v>43887</v>
      </c>
      <c r="C51" s="2" t="s">
        <v>42</v>
      </c>
      <c r="D51" s="4" t="s">
        <v>28</v>
      </c>
      <c r="E51" s="2" t="s">
        <v>29</v>
      </c>
      <c r="F51" s="2">
        <v>136</v>
      </c>
      <c r="G51" t="s">
        <v>38</v>
      </c>
      <c r="H51" t="s">
        <v>33</v>
      </c>
      <c r="I51" t="s">
        <v>44</v>
      </c>
      <c r="J51">
        <v>40</v>
      </c>
      <c r="K51" s="6">
        <v>375</v>
      </c>
      <c r="L51" s="6">
        <v>15000</v>
      </c>
    </row>
    <row r="52" spans="1:12">
      <c r="A52">
        <v>28</v>
      </c>
      <c r="B52" s="3">
        <v>43902</v>
      </c>
      <c r="C52" s="2" t="s">
        <v>50</v>
      </c>
      <c r="D52" s="4" t="s">
        <v>28</v>
      </c>
      <c r="E52" s="2" t="s">
        <v>29</v>
      </c>
      <c r="F52" s="2">
        <v>178</v>
      </c>
      <c r="G52" t="s">
        <v>26</v>
      </c>
      <c r="H52" t="s">
        <v>18</v>
      </c>
      <c r="I52" t="s">
        <v>27</v>
      </c>
      <c r="J52">
        <v>20</v>
      </c>
      <c r="K52" s="6">
        <v>350</v>
      </c>
      <c r="L52" s="6">
        <v>7000</v>
      </c>
    </row>
    <row r="53" spans="1:12">
      <c r="A53">
        <v>33</v>
      </c>
      <c r="B53" s="3">
        <v>43916</v>
      </c>
      <c r="C53" s="2" t="s">
        <v>50</v>
      </c>
      <c r="D53" s="4" t="s">
        <v>28</v>
      </c>
      <c r="E53" s="2" t="s">
        <v>29</v>
      </c>
      <c r="F53" s="2">
        <v>178</v>
      </c>
      <c r="G53" t="s">
        <v>38</v>
      </c>
      <c r="H53" t="s">
        <v>39</v>
      </c>
      <c r="I53" t="s">
        <v>40</v>
      </c>
      <c r="J53">
        <v>20</v>
      </c>
      <c r="K53" s="6">
        <v>375</v>
      </c>
      <c r="L53" s="6">
        <v>7500</v>
      </c>
    </row>
    <row r="54" spans="1:12">
      <c r="A54">
        <v>37</v>
      </c>
      <c r="B54" s="3">
        <v>43928</v>
      </c>
      <c r="C54" s="2" t="s">
        <v>58</v>
      </c>
      <c r="D54" s="4" t="s">
        <v>28</v>
      </c>
      <c r="E54" s="2" t="s">
        <v>29</v>
      </c>
      <c r="F54" s="2">
        <v>157</v>
      </c>
      <c r="G54" t="s">
        <v>32</v>
      </c>
      <c r="H54" t="s">
        <v>33</v>
      </c>
      <c r="I54" t="s">
        <v>34</v>
      </c>
      <c r="J54">
        <v>32</v>
      </c>
      <c r="K54" s="6">
        <v>295</v>
      </c>
      <c r="L54" s="6">
        <v>9440</v>
      </c>
    </row>
    <row r="55" spans="1:12">
      <c r="A55">
        <v>46</v>
      </c>
      <c r="B55" s="3">
        <v>43943</v>
      </c>
      <c r="C55" s="2" t="s">
        <v>58</v>
      </c>
      <c r="D55" s="4" t="s">
        <v>28</v>
      </c>
      <c r="E55" s="2" t="s">
        <v>29</v>
      </c>
      <c r="F55" s="2">
        <v>162</v>
      </c>
      <c r="G55" t="s">
        <v>22</v>
      </c>
      <c r="H55" t="s">
        <v>33</v>
      </c>
      <c r="I55" t="s">
        <v>59</v>
      </c>
      <c r="J55">
        <v>35</v>
      </c>
      <c r="K55" s="6">
        <v>260</v>
      </c>
      <c r="L55" s="6">
        <v>9100</v>
      </c>
    </row>
    <row r="56" spans="1:12">
      <c r="A56">
        <v>49</v>
      </c>
      <c r="B56" s="3">
        <v>43948</v>
      </c>
      <c r="C56" s="2" t="s">
        <v>58</v>
      </c>
      <c r="D56" s="4" t="s">
        <v>28</v>
      </c>
      <c r="E56" s="2" t="s">
        <v>29</v>
      </c>
      <c r="F56" s="2">
        <v>180</v>
      </c>
      <c r="G56" t="s">
        <v>26</v>
      </c>
      <c r="H56" t="s">
        <v>18</v>
      </c>
      <c r="I56" t="s">
        <v>27</v>
      </c>
      <c r="J56">
        <v>22</v>
      </c>
      <c r="K56" s="6">
        <v>350</v>
      </c>
      <c r="L56" s="6">
        <v>7700</v>
      </c>
    </row>
    <row r="57" spans="1:12">
      <c r="A57">
        <v>53</v>
      </c>
      <c r="B57" s="3">
        <v>43958</v>
      </c>
      <c r="C57" s="2" t="s">
        <v>60</v>
      </c>
      <c r="D57" s="4" t="s">
        <v>28</v>
      </c>
      <c r="E57" s="2" t="s">
        <v>29</v>
      </c>
      <c r="F57" s="2">
        <v>136</v>
      </c>
      <c r="G57" t="s">
        <v>38</v>
      </c>
      <c r="H57" t="s">
        <v>33</v>
      </c>
      <c r="I57" t="s">
        <v>44</v>
      </c>
      <c r="J57">
        <v>10</v>
      </c>
      <c r="K57" s="6">
        <v>375</v>
      </c>
      <c r="L57" s="6">
        <v>3750</v>
      </c>
    </row>
    <row r="58" spans="1:12">
      <c r="A58">
        <v>57</v>
      </c>
      <c r="B58" s="3">
        <v>43966</v>
      </c>
      <c r="C58" s="2" t="s">
        <v>60</v>
      </c>
      <c r="D58" s="4" t="s">
        <v>28</v>
      </c>
      <c r="E58" s="2" t="s">
        <v>29</v>
      </c>
      <c r="F58" s="2">
        <v>152</v>
      </c>
      <c r="G58" t="s">
        <v>26</v>
      </c>
      <c r="H58" t="s">
        <v>33</v>
      </c>
      <c r="I58" t="s">
        <v>64</v>
      </c>
      <c r="J58">
        <v>26</v>
      </c>
      <c r="K58" s="6">
        <v>350</v>
      </c>
      <c r="L58" s="6">
        <v>9100</v>
      </c>
    </row>
    <row r="59" spans="1:12">
      <c r="A59">
        <v>60</v>
      </c>
      <c r="B59" s="3">
        <v>43972</v>
      </c>
      <c r="C59" s="2" t="s">
        <v>60</v>
      </c>
      <c r="D59" s="4" t="s">
        <v>28</v>
      </c>
      <c r="E59" s="2" t="s">
        <v>29</v>
      </c>
      <c r="F59" s="2">
        <v>144</v>
      </c>
      <c r="G59" t="s">
        <v>26</v>
      </c>
      <c r="H59" t="s">
        <v>18</v>
      </c>
      <c r="I59" t="s">
        <v>27</v>
      </c>
      <c r="J59">
        <v>42</v>
      </c>
      <c r="K59" s="6">
        <v>350</v>
      </c>
      <c r="L59" s="6">
        <v>14700</v>
      </c>
    </row>
    <row r="60" spans="1:12">
      <c r="A60">
        <v>62</v>
      </c>
      <c r="B60" s="3">
        <v>43975</v>
      </c>
      <c r="C60" s="2" t="s">
        <v>60</v>
      </c>
      <c r="D60" s="4" t="s">
        <v>28</v>
      </c>
      <c r="E60" s="2" t="s">
        <v>29</v>
      </c>
      <c r="F60" s="2">
        <v>132</v>
      </c>
      <c r="G60" t="s">
        <v>32</v>
      </c>
      <c r="H60" t="s">
        <v>23</v>
      </c>
      <c r="I60" t="s">
        <v>62</v>
      </c>
      <c r="J60">
        <v>20</v>
      </c>
      <c r="K60" s="6">
        <v>295</v>
      </c>
      <c r="L60" s="6">
        <v>5900</v>
      </c>
    </row>
    <row r="61" spans="1:12">
      <c r="A61">
        <v>67</v>
      </c>
      <c r="B61" s="3">
        <v>43987</v>
      </c>
      <c r="C61" s="2" t="s">
        <v>65</v>
      </c>
      <c r="D61" s="4" t="s">
        <v>28</v>
      </c>
      <c r="E61" s="2" t="s">
        <v>29</v>
      </c>
      <c r="F61" s="2">
        <v>144</v>
      </c>
      <c r="G61" t="s">
        <v>22</v>
      </c>
      <c r="H61" t="s">
        <v>18</v>
      </c>
      <c r="I61" t="s">
        <v>52</v>
      </c>
      <c r="J61">
        <v>22</v>
      </c>
      <c r="K61" s="6">
        <v>260</v>
      </c>
      <c r="L61" s="6">
        <v>5720</v>
      </c>
    </row>
    <row r="62" spans="1:12">
      <c r="A62">
        <v>76</v>
      </c>
      <c r="B62" s="3">
        <v>44005</v>
      </c>
      <c r="C62" s="2" t="s">
        <v>65</v>
      </c>
      <c r="D62" s="4" t="s">
        <v>28</v>
      </c>
      <c r="E62" s="2" t="s">
        <v>29</v>
      </c>
      <c r="F62" s="2">
        <v>178</v>
      </c>
      <c r="G62" t="s">
        <v>26</v>
      </c>
      <c r="H62" t="s">
        <v>18</v>
      </c>
      <c r="I62" t="s">
        <v>27</v>
      </c>
      <c r="J62">
        <v>22</v>
      </c>
      <c r="K62" s="6">
        <v>350</v>
      </c>
      <c r="L62" s="6">
        <v>7700</v>
      </c>
    </row>
    <row r="63" spans="1:12">
      <c r="A63">
        <v>3</v>
      </c>
      <c r="B63" s="3">
        <v>43839</v>
      </c>
      <c r="C63" s="2" t="s">
        <v>14</v>
      </c>
      <c r="D63" s="4" t="s">
        <v>25</v>
      </c>
      <c r="E63" s="2" t="s">
        <v>21</v>
      </c>
      <c r="F63" s="2">
        <v>136</v>
      </c>
      <c r="G63" t="s">
        <v>26</v>
      </c>
      <c r="H63" t="s">
        <v>18</v>
      </c>
      <c r="I63" t="s">
        <v>27</v>
      </c>
      <c r="J63">
        <v>16</v>
      </c>
      <c r="K63" s="6">
        <v>350</v>
      </c>
      <c r="L63" s="6">
        <v>5600</v>
      </c>
    </row>
    <row r="64" spans="1:12">
      <c r="A64">
        <v>9</v>
      </c>
      <c r="B64" s="3">
        <v>43852</v>
      </c>
      <c r="C64" s="2" t="s">
        <v>14</v>
      </c>
      <c r="D64" s="4" t="s">
        <v>25</v>
      </c>
      <c r="E64" s="2" t="s">
        <v>21</v>
      </c>
      <c r="F64" s="2">
        <v>136</v>
      </c>
      <c r="G64" t="s">
        <v>22</v>
      </c>
      <c r="H64" t="s">
        <v>30</v>
      </c>
      <c r="I64" t="s">
        <v>41</v>
      </c>
      <c r="J64">
        <v>40</v>
      </c>
      <c r="K64" s="6">
        <v>260</v>
      </c>
      <c r="L64" s="6">
        <v>10400</v>
      </c>
    </row>
    <row r="65" spans="1:12">
      <c r="A65">
        <v>17</v>
      </c>
      <c r="B65" s="3">
        <v>43875</v>
      </c>
      <c r="C65" s="2" t="s">
        <v>42</v>
      </c>
      <c r="D65" s="4" t="s">
        <v>25</v>
      </c>
      <c r="E65" s="2" t="s">
        <v>21</v>
      </c>
      <c r="F65" s="2">
        <v>162</v>
      </c>
      <c r="G65" t="s">
        <v>47</v>
      </c>
      <c r="H65" t="s">
        <v>23</v>
      </c>
      <c r="I65" t="s">
        <v>48</v>
      </c>
      <c r="J65">
        <v>10</v>
      </c>
      <c r="K65" s="6">
        <v>220</v>
      </c>
      <c r="L65" s="6">
        <v>2200</v>
      </c>
    </row>
    <row r="66" spans="1:12">
      <c r="A66">
        <v>23</v>
      </c>
      <c r="B66" s="3">
        <v>43891</v>
      </c>
      <c r="C66" s="2" t="s">
        <v>50</v>
      </c>
      <c r="D66" s="4" t="s">
        <v>25</v>
      </c>
      <c r="E66" s="2" t="s">
        <v>21</v>
      </c>
      <c r="F66" s="2">
        <v>132</v>
      </c>
      <c r="G66" t="s">
        <v>38</v>
      </c>
      <c r="H66" t="s">
        <v>18</v>
      </c>
      <c r="I66" t="s">
        <v>51</v>
      </c>
      <c r="J66">
        <v>25</v>
      </c>
      <c r="K66" s="6">
        <v>375</v>
      </c>
      <c r="L66" s="6">
        <v>9375</v>
      </c>
    </row>
    <row r="67" spans="1:12">
      <c r="A67">
        <v>38</v>
      </c>
      <c r="B67" s="3">
        <v>43932</v>
      </c>
      <c r="C67" s="2" t="s">
        <v>58</v>
      </c>
      <c r="D67" s="4" t="s">
        <v>25</v>
      </c>
      <c r="E67" s="2" t="s">
        <v>21</v>
      </c>
      <c r="F67" s="2">
        <v>132</v>
      </c>
      <c r="G67" t="s">
        <v>22</v>
      </c>
      <c r="H67" t="s">
        <v>18</v>
      </c>
      <c r="I67" t="s">
        <v>52</v>
      </c>
      <c r="J67">
        <v>40</v>
      </c>
      <c r="K67" s="6">
        <v>260</v>
      </c>
      <c r="L67" s="6">
        <v>10400</v>
      </c>
    </row>
    <row r="68" spans="1:12">
      <c r="A68">
        <v>54</v>
      </c>
      <c r="B68" s="3">
        <v>43959</v>
      </c>
      <c r="C68" s="2" t="s">
        <v>60</v>
      </c>
      <c r="D68" s="4" t="s">
        <v>25</v>
      </c>
      <c r="E68" s="2" t="s">
        <v>21</v>
      </c>
      <c r="F68" s="2">
        <v>136</v>
      </c>
      <c r="G68" t="s">
        <v>17</v>
      </c>
      <c r="H68" t="s">
        <v>18</v>
      </c>
      <c r="I68" t="s">
        <v>19</v>
      </c>
      <c r="J68">
        <v>26</v>
      </c>
      <c r="K68" s="6">
        <v>235</v>
      </c>
      <c r="L68" s="6">
        <v>6110</v>
      </c>
    </row>
    <row r="69" spans="1:12">
      <c r="A69">
        <v>59</v>
      </c>
      <c r="B69" s="3">
        <v>43970</v>
      </c>
      <c r="C69" s="2" t="s">
        <v>60</v>
      </c>
      <c r="D69" s="4" t="s">
        <v>25</v>
      </c>
      <c r="E69" s="2" t="s">
        <v>21</v>
      </c>
      <c r="F69" s="2">
        <v>180</v>
      </c>
      <c r="G69" t="s">
        <v>17</v>
      </c>
      <c r="H69" t="s">
        <v>33</v>
      </c>
      <c r="I69" t="s">
        <v>56</v>
      </c>
      <c r="J69">
        <v>22</v>
      </c>
      <c r="K69" s="6">
        <v>235</v>
      </c>
      <c r="L69" s="6">
        <v>5170</v>
      </c>
    </row>
    <row r="70" spans="1:12">
      <c r="A70">
        <v>71</v>
      </c>
      <c r="B70" s="3">
        <v>43991</v>
      </c>
      <c r="C70" s="2" t="s">
        <v>65</v>
      </c>
      <c r="D70" s="4" t="s">
        <v>25</v>
      </c>
      <c r="E70" s="2" t="s">
        <v>21</v>
      </c>
      <c r="F70" s="2">
        <v>162</v>
      </c>
      <c r="G70" t="s">
        <v>22</v>
      </c>
      <c r="H70" t="s">
        <v>18</v>
      </c>
      <c r="I70" t="s">
        <v>52</v>
      </c>
      <c r="J70">
        <v>40</v>
      </c>
      <c r="K70" s="6">
        <v>260</v>
      </c>
      <c r="L70" s="6">
        <v>10400</v>
      </c>
    </row>
    <row r="71" spans="1:12">
      <c r="A71">
        <v>78</v>
      </c>
      <c r="B71" s="3">
        <v>44009</v>
      </c>
      <c r="C71" s="2" t="s">
        <v>65</v>
      </c>
      <c r="D71" s="4" t="s">
        <v>25</v>
      </c>
      <c r="E71" s="2" t="s">
        <v>21</v>
      </c>
      <c r="F71" s="2">
        <v>162</v>
      </c>
      <c r="G71" t="s">
        <v>32</v>
      </c>
      <c r="H71" t="s">
        <v>18</v>
      </c>
      <c r="I71" t="s">
        <v>49</v>
      </c>
      <c r="J71">
        <v>50</v>
      </c>
      <c r="K71" s="6">
        <v>295</v>
      </c>
      <c r="L71" s="6">
        <v>14750</v>
      </c>
    </row>
    <row r="72" spans="1:12">
      <c r="A72">
        <v>6</v>
      </c>
      <c r="B72" s="3">
        <v>43845</v>
      </c>
      <c r="C72" s="2" t="s">
        <v>14</v>
      </c>
      <c r="D72" s="4" t="s">
        <v>35</v>
      </c>
      <c r="E72" s="2" t="s">
        <v>16</v>
      </c>
      <c r="F72" s="2">
        <v>136</v>
      </c>
      <c r="G72" t="s">
        <v>26</v>
      </c>
      <c r="H72" t="s">
        <v>30</v>
      </c>
      <c r="I72" t="s">
        <v>36</v>
      </c>
      <c r="J72">
        <v>14</v>
      </c>
      <c r="K72" s="6">
        <v>350</v>
      </c>
      <c r="L72" s="6">
        <v>4900</v>
      </c>
    </row>
    <row r="73" spans="1:12">
      <c r="A73">
        <v>22</v>
      </c>
      <c r="B73" s="3">
        <v>43889</v>
      </c>
      <c r="C73" s="2" t="s">
        <v>42</v>
      </c>
      <c r="D73" s="4" t="s">
        <v>35</v>
      </c>
      <c r="E73" s="2" t="s">
        <v>16</v>
      </c>
      <c r="F73" s="2">
        <v>144</v>
      </c>
      <c r="G73" t="s">
        <v>26</v>
      </c>
      <c r="H73" t="s">
        <v>30</v>
      </c>
      <c r="I73" t="s">
        <v>36</v>
      </c>
      <c r="J73">
        <v>10</v>
      </c>
      <c r="K73" s="6">
        <v>350</v>
      </c>
      <c r="L73" s="6">
        <v>3500</v>
      </c>
    </row>
    <row r="74" spans="1:12">
      <c r="A74">
        <v>27</v>
      </c>
      <c r="B74" s="3">
        <v>43901</v>
      </c>
      <c r="C74" s="2" t="s">
        <v>50</v>
      </c>
      <c r="D74" s="4" t="s">
        <v>35</v>
      </c>
      <c r="E74" s="2" t="s">
        <v>16</v>
      </c>
      <c r="F74" s="2">
        <v>166</v>
      </c>
      <c r="G74" t="s">
        <v>47</v>
      </c>
      <c r="H74" t="s">
        <v>39</v>
      </c>
      <c r="I74" t="s">
        <v>55</v>
      </c>
      <c r="J74">
        <v>10</v>
      </c>
      <c r="K74" s="6">
        <v>220</v>
      </c>
      <c r="L74" s="6">
        <v>2200</v>
      </c>
    </row>
    <row r="75" spans="1:12">
      <c r="A75">
        <v>34</v>
      </c>
      <c r="B75" s="3">
        <v>43918</v>
      </c>
      <c r="C75" s="2" t="s">
        <v>50</v>
      </c>
      <c r="D75" s="4" t="s">
        <v>35</v>
      </c>
      <c r="E75" s="2" t="s">
        <v>16</v>
      </c>
      <c r="F75" s="2">
        <v>152</v>
      </c>
      <c r="G75" t="s">
        <v>47</v>
      </c>
      <c r="H75" t="s">
        <v>33</v>
      </c>
      <c r="I75" t="s">
        <v>57</v>
      </c>
      <c r="J75">
        <v>45</v>
      </c>
      <c r="K75" s="6">
        <v>220</v>
      </c>
      <c r="L75" s="6">
        <v>9900</v>
      </c>
    </row>
    <row r="76" spans="1:12">
      <c r="A76">
        <v>39</v>
      </c>
      <c r="B76" s="3">
        <v>43933</v>
      </c>
      <c r="C76" s="2" t="s">
        <v>58</v>
      </c>
      <c r="D76" s="4" t="s">
        <v>35</v>
      </c>
      <c r="E76" s="2" t="s">
        <v>16</v>
      </c>
      <c r="F76" s="2">
        <v>166</v>
      </c>
      <c r="G76" t="s">
        <v>17</v>
      </c>
      <c r="H76" t="s">
        <v>18</v>
      </c>
      <c r="I76" t="s">
        <v>19</v>
      </c>
      <c r="J76">
        <v>45</v>
      </c>
      <c r="K76" s="6">
        <v>235</v>
      </c>
      <c r="L76" s="6">
        <v>10575</v>
      </c>
    </row>
    <row r="77" spans="1:12">
      <c r="A77">
        <v>43</v>
      </c>
      <c r="B77" s="3">
        <v>43937</v>
      </c>
      <c r="C77" s="2" t="s">
        <v>58</v>
      </c>
      <c r="D77" s="4" t="s">
        <v>35</v>
      </c>
      <c r="E77" s="2" t="s">
        <v>16</v>
      </c>
      <c r="F77" s="2">
        <v>157</v>
      </c>
      <c r="G77" t="s">
        <v>38</v>
      </c>
      <c r="H77" t="s">
        <v>18</v>
      </c>
      <c r="I77" t="s">
        <v>51</v>
      </c>
      <c r="J77">
        <v>15</v>
      </c>
      <c r="K77" s="6">
        <v>375</v>
      </c>
      <c r="L77" s="6">
        <v>5625</v>
      </c>
    </row>
    <row r="78" spans="1:12">
      <c r="A78">
        <v>47</v>
      </c>
      <c r="B78" s="3">
        <v>43944</v>
      </c>
      <c r="C78" s="2" t="s">
        <v>58</v>
      </c>
      <c r="D78" s="4" t="s">
        <v>35</v>
      </c>
      <c r="E78" s="2" t="s">
        <v>16</v>
      </c>
      <c r="F78" s="2">
        <v>144</v>
      </c>
      <c r="G78" t="s">
        <v>47</v>
      </c>
      <c r="H78" t="s">
        <v>39</v>
      </c>
      <c r="I78" t="s">
        <v>55</v>
      </c>
      <c r="J78">
        <v>32</v>
      </c>
      <c r="K78" s="6">
        <v>220</v>
      </c>
      <c r="L78" s="6">
        <v>7040</v>
      </c>
    </row>
    <row r="79" spans="1:12">
      <c r="A79">
        <v>55</v>
      </c>
      <c r="B79" s="3">
        <v>43963</v>
      </c>
      <c r="C79" s="2" t="s">
        <v>60</v>
      </c>
      <c r="D79" s="4" t="s">
        <v>35</v>
      </c>
      <c r="E79" s="2" t="s">
        <v>16</v>
      </c>
      <c r="F79" s="2">
        <v>152</v>
      </c>
      <c r="G79" t="s">
        <v>17</v>
      </c>
      <c r="H79" t="s">
        <v>23</v>
      </c>
      <c r="I79" t="s">
        <v>63</v>
      </c>
      <c r="J79">
        <v>40</v>
      </c>
      <c r="K79" s="6">
        <v>235</v>
      </c>
      <c r="L79" s="6">
        <v>9400</v>
      </c>
    </row>
    <row r="80" spans="1:12">
      <c r="A80">
        <v>58</v>
      </c>
      <c r="B80" s="3">
        <v>43968</v>
      </c>
      <c r="C80" s="2" t="s">
        <v>60</v>
      </c>
      <c r="D80" s="4" t="s">
        <v>35</v>
      </c>
      <c r="E80" s="2" t="s">
        <v>16</v>
      </c>
      <c r="F80" s="2">
        <v>132</v>
      </c>
      <c r="G80" t="s">
        <v>32</v>
      </c>
      <c r="H80" t="s">
        <v>18</v>
      </c>
      <c r="I80" t="s">
        <v>49</v>
      </c>
      <c r="J80">
        <v>18</v>
      </c>
      <c r="K80" s="6">
        <v>295</v>
      </c>
      <c r="L80" s="6">
        <v>5310</v>
      </c>
    </row>
    <row r="81" spans="1:12">
      <c r="A81">
        <v>65</v>
      </c>
      <c r="B81" s="3">
        <v>43979</v>
      </c>
      <c r="C81" s="2" t="s">
        <v>60</v>
      </c>
      <c r="D81" s="4" t="s">
        <v>35</v>
      </c>
      <c r="E81" s="2" t="s">
        <v>16</v>
      </c>
      <c r="F81" s="2">
        <v>132</v>
      </c>
      <c r="G81" t="s">
        <v>17</v>
      </c>
      <c r="H81" t="s">
        <v>30</v>
      </c>
      <c r="I81" t="s">
        <v>31</v>
      </c>
      <c r="J81">
        <v>35</v>
      </c>
      <c r="K81" s="6">
        <v>235</v>
      </c>
      <c r="L81" s="6">
        <v>8225</v>
      </c>
    </row>
    <row r="82" spans="1:12">
      <c r="A82">
        <v>73</v>
      </c>
      <c r="B82" s="3">
        <v>43996</v>
      </c>
      <c r="C82" s="2" t="s">
        <v>65</v>
      </c>
      <c r="D82" s="4" t="s">
        <v>35</v>
      </c>
      <c r="E82" s="2" t="s">
        <v>16</v>
      </c>
      <c r="F82" s="2">
        <v>132</v>
      </c>
      <c r="G82" t="s">
        <v>38</v>
      </c>
      <c r="H82" t="s">
        <v>33</v>
      </c>
      <c r="I82" t="s">
        <v>44</v>
      </c>
      <c r="J82">
        <v>25</v>
      </c>
      <c r="K82" s="6">
        <v>375</v>
      </c>
      <c r="L82" s="6">
        <v>9375</v>
      </c>
    </row>
    <row r="83" spans="1:12">
      <c r="A83">
        <v>79</v>
      </c>
      <c r="B83" s="3">
        <v>44011</v>
      </c>
      <c r="C83" s="2" t="s">
        <v>65</v>
      </c>
      <c r="D83" s="4" t="s">
        <v>35</v>
      </c>
      <c r="E83" s="2" t="s">
        <v>16</v>
      </c>
      <c r="F83" s="2">
        <v>178</v>
      </c>
      <c r="G83" t="s">
        <v>38</v>
      </c>
      <c r="H83" t="s">
        <v>33</v>
      </c>
      <c r="I83" t="s">
        <v>44</v>
      </c>
      <c r="J83">
        <v>32</v>
      </c>
      <c r="K83" s="6">
        <v>375</v>
      </c>
      <c r="L83" s="6">
        <v>12000</v>
      </c>
    </row>
  </sheetData>
  <conditionalFormatting sqref="L3">
    <cfRule type="colorScale" priority="3">
      <colorScale>
        <cfvo type="min" val="0"/>
        <cfvo type="percentile" val="50"/>
        <cfvo type="max" val="0"/>
        <color rgb="FF63BE7B"/>
        <color rgb="FFFFEB84"/>
        <color rgb="FFF8696B"/>
      </colorScale>
    </cfRule>
  </conditionalFormatting>
  <conditionalFormatting sqref="L3:L83">
    <cfRule type="colorScale" priority="2">
      <colorScale>
        <cfvo type="min" val="0"/>
        <cfvo type="percentile" val="50"/>
        <cfvo type="max" val="0"/>
        <color rgb="FF63BE7B"/>
        <color rgb="FFFFEB84"/>
        <color rgb="FFF8696B"/>
      </colorScale>
    </cfRule>
  </conditionalFormatting>
  <conditionalFormatting sqref="K4:K83">
    <cfRule type="colorScale" priority="1">
      <colorScale>
        <cfvo type="min" val="0"/>
        <cfvo type="max" val="0"/>
        <color rgb="FFF8696B"/>
        <color rgb="FFFCFCFF"/>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G6"/>
  <sheetViews>
    <sheetView workbookViewId="0">
      <selection activeCell="B3" sqref="B3"/>
    </sheetView>
  </sheetViews>
  <sheetFormatPr defaultRowHeight="15"/>
  <cols>
    <col min="3" max="3" width="11.85546875" bestFit="1" customWidth="1"/>
    <col min="4" max="4" width="7.140625" customWidth="1"/>
  </cols>
  <sheetData>
    <row r="1" spans="1:7">
      <c r="A1" s="29" t="s">
        <v>102</v>
      </c>
    </row>
    <row r="2" spans="1:7">
      <c r="B2" s="30" t="s">
        <v>98</v>
      </c>
      <c r="C2" s="30" t="s">
        <v>99</v>
      </c>
      <c r="D2" s="30"/>
      <c r="E2" s="30" t="s">
        <v>100</v>
      </c>
    </row>
    <row r="3" spans="1:7">
      <c r="B3" s="31" t="s">
        <v>16</v>
      </c>
      <c r="C3" s="16">
        <f>SUMIFS(Data[Total],Data[Region],B3)</f>
        <v>179065</v>
      </c>
      <c r="D3" s="16">
        <f>C3</f>
        <v>179065</v>
      </c>
      <c r="E3" s="19">
        <f>SUMIFS(Data[Price / Unit],Data[Region],B3)</f>
        <v>7265</v>
      </c>
    </row>
    <row r="4" spans="1:7">
      <c r="B4" s="32" t="s">
        <v>21</v>
      </c>
      <c r="C4" s="16">
        <f>SUMIFS(Data[Total],Data[Region],B4)</f>
        <v>211900</v>
      </c>
      <c r="D4" s="16">
        <f t="shared" ref="D4:D5" si="0">C4</f>
        <v>211900</v>
      </c>
      <c r="E4" s="19">
        <f>SUMIFS(Data[Price / Unit],Data[Region],B4)</f>
        <v>8580</v>
      </c>
      <c r="G4" t="s">
        <v>101</v>
      </c>
    </row>
    <row r="5" spans="1:7">
      <c r="B5" s="32" t="s">
        <v>29</v>
      </c>
      <c r="C5" s="16">
        <f>SUMIFS(Data[Total],Data[Region],B5)</f>
        <v>194925</v>
      </c>
      <c r="D5" s="16">
        <f t="shared" si="0"/>
        <v>194925</v>
      </c>
      <c r="E5" s="19">
        <f>SUMIFS(Data[Price / Unit],Data[Region],B5)</f>
        <v>7435</v>
      </c>
    </row>
    <row r="6" spans="1:7">
      <c r="B6" s="17"/>
    </row>
  </sheetData>
  <conditionalFormatting sqref="D3:D5">
    <cfRule type="dataBar" priority="1">
      <dataBar showValue="0">
        <cfvo type="min" val="0"/>
        <cfvo type="max" val="0"/>
        <color rgb="FF638EC6"/>
      </dataBar>
      <extLst>
        <ext xmlns:x14="http://schemas.microsoft.com/office/spreadsheetml/2009/9/main" uri="{B025F937-C7B1-47D3-B67F-A62EFF666E3E}">
          <x14:id>{7A5DCA8F-5EF1-4A53-B5CC-F19102632E23}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A5DCA8F-5EF1-4A53-B5CC-F19102632E23}">
            <x14:dataBar minLength="0" maxLength="100" border="1" negativeBarBorderColorSameAsPositive="0">
              <x14:cfvo type="autoMin"/>
              <x14:cfvo type="autoMax"/>
              <x14:borderColor rgb="FF638EC6"/>
              <x14:negativeFillColor rgb="FFFF0000"/>
              <x14:negativeBorderColor rgb="FFFF0000"/>
              <x14:axisColor rgb="FF000000"/>
            </x14:dataBar>
          </x14:cfRule>
          <xm:sqref>D3:D5</xm:sqref>
        </x14:conditionalFormatting>
      </x14:conditionalFormattings>
    </ext>
  </extLst>
</worksheet>
</file>

<file path=xl/worksheets/sheet6.xml><?xml version="1.0" encoding="utf-8"?>
<worksheet xmlns="http://schemas.openxmlformats.org/spreadsheetml/2006/main" xmlns:r="http://schemas.openxmlformats.org/officeDocument/2006/relationships">
  <dimension ref="A1:D6"/>
  <sheetViews>
    <sheetView workbookViewId="0">
      <selection activeCell="D6" sqref="D6"/>
    </sheetView>
  </sheetViews>
  <sheetFormatPr defaultRowHeight="15"/>
  <cols>
    <col min="1" max="1" width="13.140625" bestFit="1" customWidth="1"/>
    <col min="2" max="2" width="12" bestFit="1" customWidth="1"/>
    <col min="3" max="3" width="8.28515625" customWidth="1"/>
    <col min="4" max="4" width="17.85546875" bestFit="1" customWidth="1"/>
  </cols>
  <sheetData>
    <row r="1" spans="1:4">
      <c r="A1" s="29" t="s">
        <v>125</v>
      </c>
    </row>
    <row r="3" spans="1:4">
      <c r="A3" s="20" t="s">
        <v>103</v>
      </c>
      <c r="B3" t="s">
        <v>105</v>
      </c>
      <c r="C3" t="s">
        <v>101</v>
      </c>
      <c r="D3" t="s">
        <v>106</v>
      </c>
    </row>
    <row r="4" spans="1:4">
      <c r="A4" s="4" t="s">
        <v>16</v>
      </c>
      <c r="B4" s="16">
        <v>179065</v>
      </c>
      <c r="C4" s="16">
        <v>179065</v>
      </c>
      <c r="D4" s="16">
        <v>7265</v>
      </c>
    </row>
    <row r="5" spans="1:4">
      <c r="A5" s="4" t="s">
        <v>29</v>
      </c>
      <c r="B5" s="16">
        <v>194925</v>
      </c>
      <c r="C5" s="16">
        <v>194925</v>
      </c>
      <c r="D5" s="16">
        <v>7435</v>
      </c>
    </row>
    <row r="6" spans="1:4">
      <c r="A6" s="4" t="s">
        <v>21</v>
      </c>
      <c r="B6" s="16">
        <v>211900</v>
      </c>
      <c r="C6" s="16">
        <v>211900</v>
      </c>
      <c r="D6" s="16">
        <v>8580</v>
      </c>
    </row>
  </sheetData>
  <conditionalFormatting pivot="1" sqref="C4:C6">
    <cfRule type="dataBar" priority="1">
      <dataBar showValue="0">
        <cfvo type="min" val="0"/>
        <cfvo type="max" val="0"/>
        <color theme="5" tint="-0.499984740745262"/>
      </dataBar>
      <extLst>
        <ext xmlns:x14="http://schemas.microsoft.com/office/spreadsheetml/2009/9/main" uri="{B025F937-C7B1-47D3-B67F-A62EFF666E3E}">
          <x14:id>{F51E15C9-8691-47D4-B01E-7050B99E7C66}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51E15C9-8691-47D4-B01E-7050B99E7C66}">
            <x14:dataBar minLength="0" maxLength="100" border="1" negativeBarBorderColorSameAsPositive="0">
              <x14:cfvo type="autoMin"/>
              <x14:cfvo type="autoMax"/>
              <x14:borderColor rgb="FF638EC6"/>
              <x14:negativeFillColor rgb="FFFF0000"/>
              <x14:negativeBorderColor rgb="FFFF0000"/>
              <x14:axisColor rgb="FF000000"/>
            </x14:dataBar>
          </x14:cfRule>
          <xm:sqref>C4:C6</xm:sqref>
        </x14:conditionalFormatting>
      </x14:conditionalFormattings>
    </ext>
    <ext xmlns:x14="http://schemas.microsoft.com/office/spreadsheetml/2009/9/main" uri="{A8765BA9-456A-4dab-B4F3-ACF838C121DE}">
      <x14:slicerList>
        <x14:slicer r:id=""/>
      </x14:slicerList>
    </ext>
  </extLst>
</worksheet>
</file>

<file path=xl/worksheets/sheet7.xml><?xml version="1.0" encoding="utf-8"?>
<worksheet xmlns="http://schemas.openxmlformats.org/spreadsheetml/2006/main" xmlns:r="http://schemas.openxmlformats.org/officeDocument/2006/relationships">
  <dimension ref="A1:B8"/>
  <sheetViews>
    <sheetView workbookViewId="0"/>
  </sheetViews>
  <sheetFormatPr defaultRowHeight="15"/>
  <cols>
    <col min="1" max="4" width="13.140625" bestFit="1" customWidth="1"/>
  </cols>
  <sheetData>
    <row r="1" spans="1:2">
      <c r="A1" s="29" t="s">
        <v>107</v>
      </c>
    </row>
    <row r="2" spans="1:2">
      <c r="A2" s="20" t="s">
        <v>103</v>
      </c>
      <c r="B2" t="s">
        <v>108</v>
      </c>
    </row>
    <row r="3" spans="1:2">
      <c r="A3" s="4" t="s">
        <v>22</v>
      </c>
      <c r="B3" s="16">
        <v>32</v>
      </c>
    </row>
    <row r="4" spans="1:2">
      <c r="A4" s="4" t="s">
        <v>17</v>
      </c>
      <c r="B4" s="16">
        <v>25.666666666666668</v>
      </c>
    </row>
    <row r="5" spans="1:2">
      <c r="A5" s="4" t="s">
        <v>26</v>
      </c>
      <c r="B5" s="16">
        <v>25</v>
      </c>
    </row>
    <row r="6" spans="1:2">
      <c r="A6" s="4" t="s">
        <v>47</v>
      </c>
      <c r="B6" s="16">
        <v>23.8</v>
      </c>
    </row>
    <row r="7" spans="1:2">
      <c r="A7" s="4" t="s">
        <v>32</v>
      </c>
      <c r="B7" s="16">
        <v>23.733333333333334</v>
      </c>
    </row>
    <row r="8" spans="1:2">
      <c r="A8" s="4" t="s">
        <v>104</v>
      </c>
      <c r="B8" s="16">
        <v>25.945953141640043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83"/>
  <sheetViews>
    <sheetView topLeftCell="C17" workbookViewId="0">
      <selection activeCell="N37" sqref="N37"/>
    </sheetView>
  </sheetViews>
  <sheetFormatPr defaultRowHeight="15"/>
  <cols>
    <col min="15" max="15" width="9.85546875" bestFit="1" customWidth="1"/>
    <col min="16" max="16" width="9.7109375" bestFit="1" customWidth="1"/>
  </cols>
  <sheetData>
    <row r="1" spans="1:26">
      <c r="A1" t="s">
        <v>109</v>
      </c>
    </row>
    <row r="3" spans="1:26">
      <c r="O3" s="2" t="s">
        <v>2</v>
      </c>
      <c r="P3" s="2" t="s">
        <v>3</v>
      </c>
      <c r="Q3" s="2" t="s">
        <v>4</v>
      </c>
      <c r="R3" s="2" t="s">
        <v>5</v>
      </c>
      <c r="S3" s="2" t="s">
        <v>6</v>
      </c>
      <c r="T3" s="2" t="s">
        <v>7</v>
      </c>
      <c r="U3" s="2" t="s">
        <v>8</v>
      </c>
      <c r="V3" s="2" t="s">
        <v>9</v>
      </c>
      <c r="W3" s="2" t="s">
        <v>10</v>
      </c>
      <c r="X3" s="2" t="s">
        <v>11</v>
      </c>
      <c r="Y3" s="2" t="s">
        <v>12</v>
      </c>
      <c r="Z3" s="2" t="s">
        <v>13</v>
      </c>
    </row>
    <row r="4" spans="1:26">
      <c r="O4">
        <v>1</v>
      </c>
      <c r="P4" s="3">
        <v>43832</v>
      </c>
      <c r="Q4" s="2" t="s">
        <v>14</v>
      </c>
      <c r="R4" s="4" t="s">
        <v>15</v>
      </c>
      <c r="S4" s="2" t="s">
        <v>16</v>
      </c>
      <c r="T4" s="2">
        <v>132</v>
      </c>
      <c r="U4" t="s">
        <v>17</v>
      </c>
      <c r="V4" t="s">
        <v>18</v>
      </c>
      <c r="W4" t="s">
        <v>19</v>
      </c>
      <c r="X4">
        <v>15</v>
      </c>
      <c r="Y4" s="5">
        <v>235</v>
      </c>
      <c r="Z4" s="6">
        <v>3525</v>
      </c>
    </row>
    <row r="5" spans="1:26">
      <c r="O5">
        <v>2</v>
      </c>
      <c r="P5" s="3">
        <v>43836</v>
      </c>
      <c r="Q5" s="2" t="s">
        <v>14</v>
      </c>
      <c r="R5" s="4" t="s">
        <v>20</v>
      </c>
      <c r="S5" s="2" t="s">
        <v>21</v>
      </c>
      <c r="T5" s="2">
        <v>144</v>
      </c>
      <c r="U5" t="s">
        <v>22</v>
      </c>
      <c r="V5" t="s">
        <v>23</v>
      </c>
      <c r="W5" t="s">
        <v>24</v>
      </c>
      <c r="X5">
        <v>22</v>
      </c>
      <c r="Y5" s="6">
        <v>260</v>
      </c>
      <c r="Z5" s="6">
        <v>5720</v>
      </c>
    </row>
    <row r="6" spans="1:26">
      <c r="O6">
        <v>3</v>
      </c>
      <c r="P6" s="3">
        <v>43839</v>
      </c>
      <c r="Q6" s="2" t="s">
        <v>14</v>
      </c>
      <c r="R6" s="4" t="s">
        <v>25</v>
      </c>
      <c r="S6" s="2" t="s">
        <v>21</v>
      </c>
      <c r="T6" s="2">
        <v>136</v>
      </c>
      <c r="U6" t="s">
        <v>26</v>
      </c>
      <c r="V6" t="s">
        <v>18</v>
      </c>
      <c r="W6" t="s">
        <v>27</v>
      </c>
      <c r="X6">
        <v>16</v>
      </c>
      <c r="Y6" s="6">
        <v>350</v>
      </c>
      <c r="Z6" s="6">
        <v>5600</v>
      </c>
    </row>
    <row r="7" spans="1:26">
      <c r="O7">
        <v>4</v>
      </c>
      <c r="P7" s="3">
        <v>43842</v>
      </c>
      <c r="Q7" s="2" t="s">
        <v>14</v>
      </c>
      <c r="R7" s="4" t="s">
        <v>28</v>
      </c>
      <c r="S7" s="2" t="s">
        <v>29</v>
      </c>
      <c r="T7" s="2">
        <v>144</v>
      </c>
      <c r="U7" t="s">
        <v>17</v>
      </c>
      <c r="V7" t="s">
        <v>30</v>
      </c>
      <c r="W7" t="s">
        <v>31</v>
      </c>
      <c r="X7">
        <v>30</v>
      </c>
      <c r="Y7" s="6">
        <v>235</v>
      </c>
      <c r="Z7" s="6">
        <v>7050</v>
      </c>
    </row>
    <row r="8" spans="1:26">
      <c r="O8">
        <v>5</v>
      </c>
      <c r="P8" s="3">
        <v>43842</v>
      </c>
      <c r="Q8" s="2" t="s">
        <v>14</v>
      </c>
      <c r="R8" s="4" t="s">
        <v>15</v>
      </c>
      <c r="S8" s="2" t="s">
        <v>16</v>
      </c>
      <c r="T8" s="2">
        <v>166</v>
      </c>
      <c r="U8" t="s">
        <v>32</v>
      </c>
      <c r="V8" t="s">
        <v>33</v>
      </c>
      <c r="W8" t="s">
        <v>34</v>
      </c>
      <c r="X8">
        <v>32</v>
      </c>
      <c r="Y8" s="6">
        <v>295</v>
      </c>
      <c r="Z8" s="6">
        <v>9440</v>
      </c>
    </row>
    <row r="9" spans="1:26">
      <c r="O9">
        <v>6</v>
      </c>
      <c r="P9" s="3">
        <v>43845</v>
      </c>
      <c r="Q9" s="2" t="s">
        <v>14</v>
      </c>
      <c r="R9" s="4" t="s">
        <v>35</v>
      </c>
      <c r="S9" s="2" t="s">
        <v>16</v>
      </c>
      <c r="T9" s="2">
        <v>136</v>
      </c>
      <c r="U9" t="s">
        <v>26</v>
      </c>
      <c r="V9" t="s">
        <v>30</v>
      </c>
      <c r="W9" t="s">
        <v>36</v>
      </c>
      <c r="X9">
        <v>14</v>
      </c>
      <c r="Y9" s="6">
        <v>350</v>
      </c>
      <c r="Z9" s="6">
        <v>4900</v>
      </c>
    </row>
    <row r="10" spans="1:26">
      <c r="O10">
        <v>7</v>
      </c>
      <c r="P10" s="3">
        <v>43848</v>
      </c>
      <c r="Q10" s="2" t="s">
        <v>14</v>
      </c>
      <c r="R10" s="4" t="s">
        <v>37</v>
      </c>
      <c r="S10" s="2" t="s">
        <v>29</v>
      </c>
      <c r="T10" s="2">
        <v>152</v>
      </c>
      <c r="U10" t="s">
        <v>38</v>
      </c>
      <c r="V10" t="s">
        <v>39</v>
      </c>
      <c r="W10" t="s">
        <v>40</v>
      </c>
      <c r="X10">
        <v>8</v>
      </c>
      <c r="Y10" s="6">
        <v>375</v>
      </c>
      <c r="Z10" s="6">
        <v>3000</v>
      </c>
    </row>
    <row r="11" spans="1:26">
      <c r="O11">
        <v>8</v>
      </c>
      <c r="P11" s="3">
        <v>43852</v>
      </c>
      <c r="Q11" s="2" t="s">
        <v>14</v>
      </c>
      <c r="R11" s="4" t="s">
        <v>20</v>
      </c>
      <c r="S11" s="2" t="s">
        <v>21</v>
      </c>
      <c r="T11" s="2">
        <v>132</v>
      </c>
      <c r="U11" t="s">
        <v>17</v>
      </c>
      <c r="V11" t="s">
        <v>30</v>
      </c>
      <c r="W11" t="s">
        <v>31</v>
      </c>
      <c r="X11">
        <v>22</v>
      </c>
      <c r="Y11" s="6">
        <v>235</v>
      </c>
      <c r="Z11" s="6">
        <v>5170</v>
      </c>
    </row>
    <row r="12" spans="1:26">
      <c r="O12">
        <v>9</v>
      </c>
      <c r="P12" s="3">
        <v>43852</v>
      </c>
      <c r="Q12" s="2" t="s">
        <v>14</v>
      </c>
      <c r="R12" s="4" t="s">
        <v>25</v>
      </c>
      <c r="S12" s="2" t="s">
        <v>21</v>
      </c>
      <c r="T12" s="2">
        <v>136</v>
      </c>
      <c r="U12" t="s">
        <v>22</v>
      </c>
      <c r="V12" t="s">
        <v>30</v>
      </c>
      <c r="W12" t="s">
        <v>41</v>
      </c>
      <c r="X12">
        <v>40</v>
      </c>
      <c r="Y12" s="6">
        <v>260</v>
      </c>
      <c r="Z12" s="6">
        <v>10400</v>
      </c>
    </row>
    <row r="13" spans="1:26">
      <c r="O13">
        <v>10</v>
      </c>
      <c r="P13" s="3">
        <v>43856</v>
      </c>
      <c r="Q13" s="2" t="s">
        <v>14</v>
      </c>
      <c r="R13" s="4" t="s">
        <v>15</v>
      </c>
      <c r="S13" s="2" t="s">
        <v>16</v>
      </c>
      <c r="T13" s="2">
        <v>166</v>
      </c>
      <c r="U13" t="s">
        <v>26</v>
      </c>
      <c r="V13" t="s">
        <v>18</v>
      </c>
      <c r="W13" t="s">
        <v>27</v>
      </c>
      <c r="X13">
        <v>25</v>
      </c>
      <c r="Y13" s="6">
        <v>350</v>
      </c>
      <c r="Z13" s="6">
        <v>8750</v>
      </c>
    </row>
    <row r="14" spans="1:26">
      <c r="O14">
        <v>11</v>
      </c>
      <c r="P14" s="3">
        <v>43858</v>
      </c>
      <c r="Q14" s="2" t="s">
        <v>14</v>
      </c>
      <c r="R14" s="4" t="s">
        <v>37</v>
      </c>
      <c r="S14" s="2" t="s">
        <v>29</v>
      </c>
      <c r="T14" s="2">
        <v>157</v>
      </c>
      <c r="U14" t="s">
        <v>26</v>
      </c>
      <c r="V14" t="s">
        <v>18</v>
      </c>
      <c r="W14" t="s">
        <v>27</v>
      </c>
      <c r="X14">
        <v>33</v>
      </c>
      <c r="Y14" s="6">
        <v>350</v>
      </c>
      <c r="Z14" s="6">
        <v>11550</v>
      </c>
    </row>
    <row r="15" spans="1:26">
      <c r="O15">
        <v>12</v>
      </c>
      <c r="P15" s="3">
        <v>43865</v>
      </c>
      <c r="Q15" s="2" t="s">
        <v>42</v>
      </c>
      <c r="R15" s="4" t="s">
        <v>28</v>
      </c>
      <c r="S15" s="2" t="s">
        <v>29</v>
      </c>
      <c r="T15" s="2">
        <v>178</v>
      </c>
      <c r="U15" t="s">
        <v>32</v>
      </c>
      <c r="V15" t="s">
        <v>39</v>
      </c>
      <c r="W15" t="s">
        <v>43</v>
      </c>
      <c r="X15">
        <v>15</v>
      </c>
      <c r="Y15" s="6">
        <v>295</v>
      </c>
      <c r="Z15" s="6">
        <v>4425</v>
      </c>
    </row>
    <row r="16" spans="1:26">
      <c r="O16">
        <v>13</v>
      </c>
      <c r="P16" s="3">
        <v>43868</v>
      </c>
      <c r="Q16" s="2" t="s">
        <v>42</v>
      </c>
      <c r="R16" s="4" t="s">
        <v>15</v>
      </c>
      <c r="S16" s="2" t="s">
        <v>16</v>
      </c>
      <c r="T16" s="2">
        <v>180</v>
      </c>
      <c r="U16" t="s">
        <v>38</v>
      </c>
      <c r="V16" t="s">
        <v>33</v>
      </c>
      <c r="W16" t="s">
        <v>44</v>
      </c>
      <c r="X16">
        <v>10</v>
      </c>
      <c r="Y16" s="6">
        <v>375</v>
      </c>
      <c r="Z16" s="6">
        <v>3750</v>
      </c>
    </row>
    <row r="17" spans="15:26">
      <c r="O17">
        <v>14</v>
      </c>
      <c r="P17" s="3">
        <v>43869</v>
      </c>
      <c r="Q17" s="2" t="s">
        <v>42</v>
      </c>
      <c r="R17" s="4" t="s">
        <v>45</v>
      </c>
      <c r="S17" s="2" t="s">
        <v>21</v>
      </c>
      <c r="T17" s="2">
        <v>132</v>
      </c>
      <c r="U17" t="s">
        <v>22</v>
      </c>
      <c r="V17" t="s">
        <v>30</v>
      </c>
      <c r="W17" t="s">
        <v>41</v>
      </c>
      <c r="X17">
        <v>45</v>
      </c>
      <c r="Y17" s="6">
        <v>260</v>
      </c>
      <c r="Z17" s="6">
        <v>11700</v>
      </c>
    </row>
    <row r="18" spans="15:26">
      <c r="O18">
        <v>15</v>
      </c>
      <c r="P18" s="3">
        <v>43871</v>
      </c>
      <c r="Q18" s="2" t="s">
        <v>42</v>
      </c>
      <c r="R18" s="4" t="s">
        <v>20</v>
      </c>
      <c r="S18" s="2" t="s">
        <v>21</v>
      </c>
      <c r="T18" s="2">
        <v>180</v>
      </c>
      <c r="U18" t="s">
        <v>26</v>
      </c>
      <c r="V18" t="s">
        <v>39</v>
      </c>
      <c r="W18" t="s">
        <v>46</v>
      </c>
      <c r="X18">
        <v>32</v>
      </c>
      <c r="Y18" s="6">
        <v>350</v>
      </c>
      <c r="Z18" s="6">
        <v>11200</v>
      </c>
    </row>
    <row r="19" spans="15:26">
      <c r="O19">
        <v>16</v>
      </c>
      <c r="P19" s="3">
        <v>43873</v>
      </c>
      <c r="Q19" s="2" t="s">
        <v>42</v>
      </c>
      <c r="R19" s="4" t="s">
        <v>28</v>
      </c>
      <c r="S19" s="2" t="s">
        <v>29</v>
      </c>
      <c r="T19" s="2">
        <v>166</v>
      </c>
      <c r="U19" t="s">
        <v>26</v>
      </c>
      <c r="V19" t="s">
        <v>18</v>
      </c>
      <c r="W19" t="s">
        <v>27</v>
      </c>
      <c r="X19">
        <v>28</v>
      </c>
      <c r="Y19" s="6">
        <v>350</v>
      </c>
      <c r="Z19" s="6">
        <v>9800</v>
      </c>
    </row>
    <row r="20" spans="15:26">
      <c r="O20">
        <v>17</v>
      </c>
      <c r="P20" s="3">
        <v>43875</v>
      </c>
      <c r="Q20" s="2" t="s">
        <v>42</v>
      </c>
      <c r="R20" s="4" t="s">
        <v>25</v>
      </c>
      <c r="S20" s="2" t="s">
        <v>21</v>
      </c>
      <c r="T20" s="2">
        <v>162</v>
      </c>
      <c r="U20" t="s">
        <v>47</v>
      </c>
      <c r="V20" t="s">
        <v>23</v>
      </c>
      <c r="W20" t="s">
        <v>48</v>
      </c>
      <c r="X20">
        <v>10</v>
      </c>
      <c r="Y20" s="6">
        <v>220</v>
      </c>
      <c r="Z20" s="6">
        <v>2200</v>
      </c>
    </row>
    <row r="21" spans="15:26">
      <c r="O21">
        <v>18</v>
      </c>
      <c r="P21" s="3">
        <v>43876</v>
      </c>
      <c r="Q21" s="2" t="s">
        <v>42</v>
      </c>
      <c r="R21" s="4" t="s">
        <v>15</v>
      </c>
      <c r="S21" s="2" t="s">
        <v>16</v>
      </c>
      <c r="T21" s="2">
        <v>136</v>
      </c>
      <c r="U21" t="s">
        <v>22</v>
      </c>
      <c r="V21" t="s">
        <v>30</v>
      </c>
      <c r="W21" t="s">
        <v>41</v>
      </c>
      <c r="X21">
        <v>16</v>
      </c>
      <c r="Y21" s="6">
        <v>260</v>
      </c>
      <c r="Z21" s="6">
        <v>4160</v>
      </c>
    </row>
    <row r="22" spans="15:26">
      <c r="O22">
        <v>19</v>
      </c>
      <c r="P22" s="3">
        <v>43880</v>
      </c>
      <c r="Q22" s="2" t="s">
        <v>42</v>
      </c>
      <c r="R22" s="4" t="s">
        <v>37</v>
      </c>
      <c r="S22" s="2" t="s">
        <v>29</v>
      </c>
      <c r="T22" s="2">
        <v>132</v>
      </c>
      <c r="U22" t="s">
        <v>17</v>
      </c>
      <c r="V22" t="s">
        <v>30</v>
      </c>
      <c r="W22" t="s">
        <v>31</v>
      </c>
      <c r="X22">
        <v>35</v>
      </c>
      <c r="Y22" s="6">
        <v>235</v>
      </c>
      <c r="Z22" s="6">
        <v>8225</v>
      </c>
    </row>
    <row r="23" spans="15:26">
      <c r="O23">
        <v>20</v>
      </c>
      <c r="P23" s="3">
        <v>43882</v>
      </c>
      <c r="Q23" s="2" t="s">
        <v>42</v>
      </c>
      <c r="R23" s="4" t="s">
        <v>20</v>
      </c>
      <c r="S23" s="2" t="s">
        <v>21</v>
      </c>
      <c r="T23" s="2">
        <v>132</v>
      </c>
      <c r="U23" t="s">
        <v>32</v>
      </c>
      <c r="V23" t="s">
        <v>18</v>
      </c>
      <c r="W23" t="s">
        <v>49</v>
      </c>
      <c r="X23">
        <v>12</v>
      </c>
      <c r="Y23" s="6">
        <v>295</v>
      </c>
      <c r="Z23" s="6">
        <v>3540</v>
      </c>
    </row>
    <row r="24" spans="15:26">
      <c r="O24">
        <v>21</v>
      </c>
      <c r="P24" s="3">
        <v>43887</v>
      </c>
      <c r="Q24" s="2" t="s">
        <v>42</v>
      </c>
      <c r="R24" s="4" t="s">
        <v>28</v>
      </c>
      <c r="S24" s="2" t="s">
        <v>29</v>
      </c>
      <c r="T24" s="2">
        <v>136</v>
      </c>
      <c r="U24" t="s">
        <v>38</v>
      </c>
      <c r="V24" t="s">
        <v>33</v>
      </c>
      <c r="W24" t="s">
        <v>44</v>
      </c>
      <c r="X24">
        <v>40</v>
      </c>
      <c r="Y24" s="6">
        <v>375</v>
      </c>
      <c r="Z24" s="6">
        <v>15000</v>
      </c>
    </row>
    <row r="25" spans="15:26">
      <c r="O25">
        <v>22</v>
      </c>
      <c r="P25" s="3">
        <v>43889</v>
      </c>
      <c r="Q25" s="2" t="s">
        <v>42</v>
      </c>
      <c r="R25" s="4" t="s">
        <v>35</v>
      </c>
      <c r="S25" s="2" t="s">
        <v>16</v>
      </c>
      <c r="T25" s="2">
        <v>144</v>
      </c>
      <c r="U25" t="s">
        <v>26</v>
      </c>
      <c r="V25" t="s">
        <v>30</v>
      </c>
      <c r="W25" t="s">
        <v>36</v>
      </c>
      <c r="X25">
        <v>10</v>
      </c>
      <c r="Y25" s="6">
        <v>350</v>
      </c>
      <c r="Z25" s="6">
        <v>3500</v>
      </c>
    </row>
    <row r="26" spans="15:26">
      <c r="O26">
        <v>23</v>
      </c>
      <c r="P26" s="3">
        <v>43891</v>
      </c>
      <c r="Q26" s="2" t="s">
        <v>50</v>
      </c>
      <c r="R26" s="4" t="s">
        <v>25</v>
      </c>
      <c r="S26" s="2" t="s">
        <v>21</v>
      </c>
      <c r="T26" s="2">
        <v>132</v>
      </c>
      <c r="U26" t="s">
        <v>38</v>
      </c>
      <c r="V26" t="s">
        <v>18</v>
      </c>
      <c r="W26" t="s">
        <v>51</v>
      </c>
      <c r="X26">
        <v>25</v>
      </c>
      <c r="Y26" s="6">
        <v>375</v>
      </c>
      <c r="Z26" s="6">
        <v>9375</v>
      </c>
    </row>
    <row r="27" spans="15:26">
      <c r="O27">
        <v>24</v>
      </c>
      <c r="P27" s="3">
        <v>43894</v>
      </c>
      <c r="Q27" s="2" t="s">
        <v>50</v>
      </c>
      <c r="R27" s="4" t="s">
        <v>45</v>
      </c>
      <c r="S27" s="2" t="s">
        <v>21</v>
      </c>
      <c r="T27" s="2">
        <v>162</v>
      </c>
      <c r="U27" t="s">
        <v>22</v>
      </c>
      <c r="V27" t="s">
        <v>18</v>
      </c>
      <c r="W27" t="s">
        <v>52</v>
      </c>
      <c r="X27">
        <v>50</v>
      </c>
      <c r="Y27" s="6">
        <v>260</v>
      </c>
      <c r="Z27" s="6">
        <v>13000</v>
      </c>
    </row>
    <row r="28" spans="15:26">
      <c r="O28">
        <v>25</v>
      </c>
      <c r="P28" s="3">
        <v>43897</v>
      </c>
      <c r="Q28" s="2" t="s">
        <v>50</v>
      </c>
      <c r="R28" s="4" t="s">
        <v>20</v>
      </c>
      <c r="S28" s="2" t="s">
        <v>21</v>
      </c>
      <c r="T28" s="2">
        <v>180</v>
      </c>
      <c r="U28" t="s">
        <v>17</v>
      </c>
      <c r="V28" t="s">
        <v>39</v>
      </c>
      <c r="W28" t="s">
        <v>53</v>
      </c>
      <c r="X28">
        <v>22</v>
      </c>
      <c r="Y28" s="6">
        <v>235</v>
      </c>
      <c r="Z28" s="6">
        <v>5170</v>
      </c>
    </row>
    <row r="29" spans="15:26">
      <c r="O29">
        <v>26</v>
      </c>
      <c r="P29" s="3">
        <v>43899</v>
      </c>
      <c r="Q29" s="2" t="s">
        <v>50</v>
      </c>
      <c r="R29" s="4" t="s">
        <v>15</v>
      </c>
      <c r="S29" s="2" t="s">
        <v>16</v>
      </c>
      <c r="T29" s="2">
        <v>144</v>
      </c>
      <c r="U29" t="s">
        <v>32</v>
      </c>
      <c r="V29" t="s">
        <v>30</v>
      </c>
      <c r="W29" t="s">
        <v>54</v>
      </c>
      <c r="X29">
        <v>15</v>
      </c>
      <c r="Y29" s="6">
        <v>295</v>
      </c>
      <c r="Z29" s="6">
        <v>4425</v>
      </c>
    </row>
    <row r="30" spans="15:26">
      <c r="O30">
        <v>27</v>
      </c>
      <c r="P30" s="3">
        <v>43901</v>
      </c>
      <c r="Q30" s="2" t="s">
        <v>50</v>
      </c>
      <c r="R30" s="4" t="s">
        <v>35</v>
      </c>
      <c r="S30" s="2" t="s">
        <v>16</v>
      </c>
      <c r="T30" s="2">
        <v>166</v>
      </c>
      <c r="U30" t="s">
        <v>47</v>
      </c>
      <c r="V30" t="s">
        <v>39</v>
      </c>
      <c r="W30" t="s">
        <v>55</v>
      </c>
      <c r="X30">
        <v>10</v>
      </c>
      <c r="Y30" s="6">
        <v>220</v>
      </c>
      <c r="Z30" s="6">
        <v>2200</v>
      </c>
    </row>
    <row r="31" spans="15:26">
      <c r="O31">
        <v>28</v>
      </c>
      <c r="P31" s="3">
        <v>43902</v>
      </c>
      <c r="Q31" s="2" t="s">
        <v>50</v>
      </c>
      <c r="R31" s="4" t="s">
        <v>28</v>
      </c>
      <c r="S31" s="2" t="s">
        <v>29</v>
      </c>
      <c r="T31" s="2">
        <v>178</v>
      </c>
      <c r="U31" t="s">
        <v>26</v>
      </c>
      <c r="V31" t="s">
        <v>18</v>
      </c>
      <c r="W31" t="s">
        <v>27</v>
      </c>
      <c r="X31">
        <v>20</v>
      </c>
      <c r="Y31" s="6">
        <v>350</v>
      </c>
      <c r="Z31" s="6">
        <v>7000</v>
      </c>
    </row>
    <row r="32" spans="15:26">
      <c r="O32">
        <v>29</v>
      </c>
      <c r="P32" s="3">
        <v>43904</v>
      </c>
      <c r="Q32" s="2" t="s">
        <v>50</v>
      </c>
      <c r="R32" s="4" t="s">
        <v>45</v>
      </c>
      <c r="S32" s="2" t="s">
        <v>21</v>
      </c>
      <c r="T32" s="2">
        <v>157</v>
      </c>
      <c r="U32" t="s">
        <v>17</v>
      </c>
      <c r="V32" t="s">
        <v>33</v>
      </c>
      <c r="W32" t="s">
        <v>56</v>
      </c>
      <c r="X32">
        <v>14</v>
      </c>
      <c r="Y32" s="6">
        <v>235</v>
      </c>
      <c r="Z32" s="6">
        <v>3290</v>
      </c>
    </row>
    <row r="33" spans="15:26">
      <c r="O33">
        <v>30</v>
      </c>
      <c r="P33" s="3">
        <v>43908</v>
      </c>
      <c r="Q33" s="2" t="s">
        <v>50</v>
      </c>
      <c r="R33" s="4" t="s">
        <v>20</v>
      </c>
      <c r="S33" s="2" t="s">
        <v>21</v>
      </c>
      <c r="T33" s="2">
        <v>152</v>
      </c>
      <c r="U33" t="s">
        <v>47</v>
      </c>
      <c r="V33" t="s">
        <v>33</v>
      </c>
      <c r="W33" t="s">
        <v>57</v>
      </c>
      <c r="X33">
        <v>28</v>
      </c>
      <c r="Y33" s="6">
        <v>220</v>
      </c>
      <c r="Z33" s="6">
        <v>6160</v>
      </c>
    </row>
    <row r="34" spans="15:26">
      <c r="O34">
        <v>31</v>
      </c>
      <c r="P34" s="3">
        <v>43913</v>
      </c>
      <c r="Q34" s="2" t="s">
        <v>50</v>
      </c>
      <c r="R34" s="4" t="s">
        <v>45</v>
      </c>
      <c r="S34" s="2" t="s">
        <v>21</v>
      </c>
      <c r="T34" s="2">
        <v>162</v>
      </c>
      <c r="U34" t="s">
        <v>17</v>
      </c>
      <c r="V34" t="s">
        <v>18</v>
      </c>
      <c r="W34" t="s">
        <v>19</v>
      </c>
      <c r="X34">
        <v>12</v>
      </c>
      <c r="Y34" s="6">
        <v>235</v>
      </c>
      <c r="Z34" s="6">
        <v>2820</v>
      </c>
    </row>
    <row r="35" spans="15:26">
      <c r="O35">
        <v>32</v>
      </c>
      <c r="P35" s="3">
        <v>43914</v>
      </c>
      <c r="Q35" s="2" t="s">
        <v>50</v>
      </c>
      <c r="R35" s="4" t="s">
        <v>15</v>
      </c>
      <c r="S35" s="2" t="s">
        <v>16</v>
      </c>
      <c r="T35" s="2">
        <v>180</v>
      </c>
      <c r="U35" t="s">
        <v>32</v>
      </c>
      <c r="V35" t="s">
        <v>39</v>
      </c>
      <c r="W35" t="s">
        <v>43</v>
      </c>
      <c r="X35">
        <v>35</v>
      </c>
      <c r="Y35" s="6">
        <v>295</v>
      </c>
      <c r="Z35" s="6">
        <v>10325</v>
      </c>
    </row>
    <row r="36" spans="15:26">
      <c r="O36">
        <v>33</v>
      </c>
      <c r="P36" s="3">
        <v>43916</v>
      </c>
      <c r="Q36" s="2" t="s">
        <v>50</v>
      </c>
      <c r="R36" s="4" t="s">
        <v>28</v>
      </c>
      <c r="S36" s="2" t="s">
        <v>29</v>
      </c>
      <c r="T36" s="2">
        <v>178</v>
      </c>
      <c r="U36" t="s">
        <v>38</v>
      </c>
      <c r="V36" t="s">
        <v>39</v>
      </c>
      <c r="W36" t="s">
        <v>40</v>
      </c>
      <c r="X36">
        <v>20</v>
      </c>
      <c r="Y36" s="6">
        <v>375</v>
      </c>
      <c r="Z36" s="6">
        <v>7500</v>
      </c>
    </row>
    <row r="37" spans="15:26">
      <c r="O37">
        <v>34</v>
      </c>
      <c r="P37" s="3">
        <v>43918</v>
      </c>
      <c r="Q37" s="2" t="s">
        <v>50</v>
      </c>
      <c r="R37" s="4" t="s">
        <v>35</v>
      </c>
      <c r="S37" s="2" t="s">
        <v>16</v>
      </c>
      <c r="T37" s="2">
        <v>152</v>
      </c>
      <c r="U37" t="s">
        <v>47</v>
      </c>
      <c r="V37" t="s">
        <v>33</v>
      </c>
      <c r="W37" t="s">
        <v>57</v>
      </c>
      <c r="X37">
        <v>45</v>
      </c>
      <c r="Y37" s="6">
        <v>220</v>
      </c>
      <c r="Z37" s="6">
        <v>9900</v>
      </c>
    </row>
    <row r="38" spans="15:26">
      <c r="O38">
        <v>35</v>
      </c>
      <c r="P38" s="3">
        <v>43923</v>
      </c>
      <c r="Q38" s="2" t="s">
        <v>58</v>
      </c>
      <c r="R38" s="4" t="s">
        <v>20</v>
      </c>
      <c r="S38" s="2" t="s">
        <v>21</v>
      </c>
      <c r="T38" s="2">
        <v>136</v>
      </c>
      <c r="U38" t="s">
        <v>38</v>
      </c>
      <c r="V38" t="s">
        <v>18</v>
      </c>
      <c r="W38" t="s">
        <v>51</v>
      </c>
      <c r="X38">
        <v>15</v>
      </c>
      <c r="Y38" s="6">
        <v>375</v>
      </c>
      <c r="Z38" s="6">
        <v>5625</v>
      </c>
    </row>
    <row r="39" spans="15:26">
      <c r="O39">
        <v>36</v>
      </c>
      <c r="P39" s="3">
        <v>43927</v>
      </c>
      <c r="Q39" s="2" t="s">
        <v>58</v>
      </c>
      <c r="R39" s="4" t="s">
        <v>45</v>
      </c>
      <c r="S39" s="2" t="s">
        <v>21</v>
      </c>
      <c r="T39" s="2">
        <v>132</v>
      </c>
      <c r="U39" t="s">
        <v>26</v>
      </c>
      <c r="V39" t="s">
        <v>18</v>
      </c>
      <c r="W39" t="s">
        <v>27</v>
      </c>
      <c r="X39">
        <v>14</v>
      </c>
      <c r="Y39" s="6">
        <v>350</v>
      </c>
      <c r="Z39" s="6">
        <v>4900</v>
      </c>
    </row>
    <row r="40" spans="15:26">
      <c r="O40">
        <v>37</v>
      </c>
      <c r="P40" s="3">
        <v>43928</v>
      </c>
      <c r="Q40" s="2" t="s">
        <v>58</v>
      </c>
      <c r="R40" s="4" t="s">
        <v>28</v>
      </c>
      <c r="S40" s="2" t="s">
        <v>29</v>
      </c>
      <c r="T40" s="2">
        <v>157</v>
      </c>
      <c r="U40" t="s">
        <v>32</v>
      </c>
      <c r="V40" t="s">
        <v>33</v>
      </c>
      <c r="W40" t="s">
        <v>34</v>
      </c>
      <c r="X40">
        <v>32</v>
      </c>
      <c r="Y40" s="6">
        <v>295</v>
      </c>
      <c r="Z40" s="6">
        <v>9440</v>
      </c>
    </row>
    <row r="41" spans="15:26">
      <c r="O41">
        <v>38</v>
      </c>
      <c r="P41" s="3">
        <v>43932</v>
      </c>
      <c r="Q41" s="2" t="s">
        <v>58</v>
      </c>
      <c r="R41" s="4" t="s">
        <v>25</v>
      </c>
      <c r="S41" s="2" t="s">
        <v>21</v>
      </c>
      <c r="T41" s="2">
        <v>132</v>
      </c>
      <c r="U41" t="s">
        <v>22</v>
      </c>
      <c r="V41" t="s">
        <v>18</v>
      </c>
      <c r="W41" t="s">
        <v>52</v>
      </c>
      <c r="X41">
        <v>40</v>
      </c>
      <c r="Y41" s="6">
        <v>260</v>
      </c>
      <c r="Z41" s="6">
        <v>10400</v>
      </c>
    </row>
    <row r="42" spans="15:26">
      <c r="O42">
        <v>39</v>
      </c>
      <c r="P42" s="3">
        <v>43933</v>
      </c>
      <c r="Q42" s="2" t="s">
        <v>58</v>
      </c>
      <c r="R42" s="4" t="s">
        <v>35</v>
      </c>
      <c r="S42" s="2" t="s">
        <v>16</v>
      </c>
      <c r="T42" s="2">
        <v>166</v>
      </c>
      <c r="U42" t="s">
        <v>17</v>
      </c>
      <c r="V42" t="s">
        <v>18</v>
      </c>
      <c r="W42" t="s">
        <v>19</v>
      </c>
      <c r="X42">
        <v>45</v>
      </c>
      <c r="Y42" s="6">
        <v>235</v>
      </c>
      <c r="Z42" s="6">
        <v>10575</v>
      </c>
    </row>
    <row r="43" spans="15:26">
      <c r="O43">
        <v>40</v>
      </c>
      <c r="P43" s="3">
        <v>43933</v>
      </c>
      <c r="Q43" s="2" t="s">
        <v>58</v>
      </c>
      <c r="R43" s="4" t="s">
        <v>20</v>
      </c>
      <c r="S43" s="2" t="s">
        <v>21</v>
      </c>
      <c r="T43" s="2">
        <v>180</v>
      </c>
      <c r="U43" t="s">
        <v>47</v>
      </c>
      <c r="V43" t="s">
        <v>39</v>
      </c>
      <c r="W43" t="s">
        <v>55</v>
      </c>
      <c r="X43">
        <v>24</v>
      </c>
      <c r="Y43" s="6">
        <v>220</v>
      </c>
      <c r="Z43" s="6">
        <v>5280</v>
      </c>
    </row>
    <row r="44" spans="15:26">
      <c r="O44">
        <v>41</v>
      </c>
      <c r="P44" s="3">
        <v>43935</v>
      </c>
      <c r="Q44" s="2" t="s">
        <v>58</v>
      </c>
      <c r="R44" s="4" t="s">
        <v>45</v>
      </c>
      <c r="S44" s="2" t="s">
        <v>21</v>
      </c>
      <c r="T44" s="2">
        <v>132</v>
      </c>
      <c r="U44" t="s">
        <v>38</v>
      </c>
      <c r="V44" t="s">
        <v>18</v>
      </c>
      <c r="W44" t="s">
        <v>51</v>
      </c>
      <c r="X44">
        <v>30</v>
      </c>
      <c r="Y44" s="6">
        <v>375</v>
      </c>
      <c r="Z44" s="6">
        <v>11250</v>
      </c>
    </row>
    <row r="45" spans="15:26">
      <c r="O45">
        <v>42</v>
      </c>
      <c r="P45" s="3">
        <v>43936</v>
      </c>
      <c r="Q45" s="2" t="s">
        <v>58</v>
      </c>
      <c r="R45" s="4" t="s">
        <v>45</v>
      </c>
      <c r="S45" s="2" t="s">
        <v>21</v>
      </c>
      <c r="T45" s="2">
        <v>144</v>
      </c>
      <c r="U45" t="s">
        <v>22</v>
      </c>
      <c r="V45" t="s">
        <v>23</v>
      </c>
      <c r="W45" t="s">
        <v>24</v>
      </c>
      <c r="X45">
        <v>15</v>
      </c>
      <c r="Y45" s="6">
        <v>260</v>
      </c>
      <c r="Z45" s="6">
        <v>3900</v>
      </c>
    </row>
    <row r="46" spans="15:26">
      <c r="O46">
        <v>43</v>
      </c>
      <c r="P46" s="3">
        <v>43937</v>
      </c>
      <c r="Q46" s="2" t="s">
        <v>58</v>
      </c>
      <c r="R46" s="4" t="s">
        <v>35</v>
      </c>
      <c r="S46" s="2" t="s">
        <v>16</v>
      </c>
      <c r="T46" s="2">
        <v>157</v>
      </c>
      <c r="U46" t="s">
        <v>38</v>
      </c>
      <c r="V46" t="s">
        <v>18</v>
      </c>
      <c r="W46" t="s">
        <v>51</v>
      </c>
      <c r="X46">
        <v>15</v>
      </c>
      <c r="Y46" s="6">
        <v>375</v>
      </c>
      <c r="Z46" s="6">
        <v>5625</v>
      </c>
    </row>
    <row r="47" spans="15:26">
      <c r="O47">
        <v>44</v>
      </c>
      <c r="P47" s="3">
        <v>43940</v>
      </c>
      <c r="Q47" s="2" t="s">
        <v>58</v>
      </c>
      <c r="R47" s="4" t="s">
        <v>15</v>
      </c>
      <c r="S47" s="2" t="s">
        <v>16</v>
      </c>
      <c r="T47" s="2">
        <v>180</v>
      </c>
      <c r="U47" t="s">
        <v>32</v>
      </c>
      <c r="V47" t="s">
        <v>30</v>
      </c>
      <c r="W47" t="s">
        <v>54</v>
      </c>
      <c r="X47">
        <v>42</v>
      </c>
      <c r="Y47" s="6">
        <v>295</v>
      </c>
      <c r="Z47" s="6">
        <v>12390</v>
      </c>
    </row>
    <row r="48" spans="15:26">
      <c r="O48">
        <v>45</v>
      </c>
      <c r="P48" s="3">
        <v>43941</v>
      </c>
      <c r="Q48" s="2" t="s">
        <v>58</v>
      </c>
      <c r="R48" s="4" t="s">
        <v>15</v>
      </c>
      <c r="S48" s="2" t="s">
        <v>16</v>
      </c>
      <c r="T48" s="2">
        <v>132</v>
      </c>
      <c r="U48" t="s">
        <v>26</v>
      </c>
      <c r="V48" t="s">
        <v>18</v>
      </c>
      <c r="W48" t="s">
        <v>27</v>
      </c>
      <c r="X48">
        <v>26</v>
      </c>
      <c r="Y48" s="6">
        <v>350</v>
      </c>
      <c r="Z48" s="6">
        <v>9100</v>
      </c>
    </row>
    <row r="49" spans="15:26">
      <c r="O49">
        <v>46</v>
      </c>
      <c r="P49" s="3">
        <v>43943</v>
      </c>
      <c r="Q49" s="2" t="s">
        <v>58</v>
      </c>
      <c r="R49" s="4" t="s">
        <v>28</v>
      </c>
      <c r="S49" s="2" t="s">
        <v>29</v>
      </c>
      <c r="T49" s="2">
        <v>162</v>
      </c>
      <c r="U49" t="s">
        <v>22</v>
      </c>
      <c r="V49" t="s">
        <v>33</v>
      </c>
      <c r="W49" t="s">
        <v>59</v>
      </c>
      <c r="X49">
        <v>35</v>
      </c>
      <c r="Y49" s="6">
        <v>260</v>
      </c>
      <c r="Z49" s="6">
        <v>9100</v>
      </c>
    </row>
    <row r="50" spans="15:26">
      <c r="O50">
        <v>47</v>
      </c>
      <c r="P50" s="3">
        <v>43944</v>
      </c>
      <c r="Q50" s="2" t="s">
        <v>58</v>
      </c>
      <c r="R50" s="4" t="s">
        <v>35</v>
      </c>
      <c r="S50" s="2" t="s">
        <v>16</v>
      </c>
      <c r="T50" s="2">
        <v>144</v>
      </c>
      <c r="U50" t="s">
        <v>47</v>
      </c>
      <c r="V50" t="s">
        <v>39</v>
      </c>
      <c r="W50" t="s">
        <v>55</v>
      </c>
      <c r="X50">
        <v>32</v>
      </c>
      <c r="Y50" s="6">
        <v>220</v>
      </c>
      <c r="Z50" s="6">
        <v>7040</v>
      </c>
    </row>
    <row r="51" spans="15:26">
      <c r="O51">
        <v>48</v>
      </c>
      <c r="P51" s="3">
        <v>43948</v>
      </c>
      <c r="Q51" s="2" t="s">
        <v>58</v>
      </c>
      <c r="R51" s="4" t="s">
        <v>45</v>
      </c>
      <c r="S51" s="2" t="s">
        <v>21</v>
      </c>
      <c r="T51" s="2">
        <v>132</v>
      </c>
      <c r="U51" t="s">
        <v>32</v>
      </c>
      <c r="V51" t="s">
        <v>30</v>
      </c>
      <c r="W51" t="s">
        <v>54</v>
      </c>
      <c r="X51">
        <v>18</v>
      </c>
      <c r="Y51" s="6">
        <v>295</v>
      </c>
      <c r="Z51" s="6">
        <v>5310</v>
      </c>
    </row>
    <row r="52" spans="15:26">
      <c r="O52">
        <v>49</v>
      </c>
      <c r="P52" s="3">
        <v>43948</v>
      </c>
      <c r="Q52" s="2" t="s">
        <v>58</v>
      </c>
      <c r="R52" s="4" t="s">
        <v>28</v>
      </c>
      <c r="S52" s="2" t="s">
        <v>29</v>
      </c>
      <c r="T52" s="2">
        <v>180</v>
      </c>
      <c r="U52" t="s">
        <v>26</v>
      </c>
      <c r="V52" t="s">
        <v>18</v>
      </c>
      <c r="W52" t="s">
        <v>27</v>
      </c>
      <c r="X52">
        <v>22</v>
      </c>
      <c r="Y52" s="6">
        <v>350</v>
      </c>
      <c r="Z52" s="6">
        <v>7700</v>
      </c>
    </row>
    <row r="53" spans="15:26">
      <c r="O53">
        <v>50</v>
      </c>
      <c r="P53" s="3">
        <v>43951</v>
      </c>
      <c r="Q53" s="2" t="s">
        <v>58</v>
      </c>
      <c r="R53" s="4" t="s">
        <v>37</v>
      </c>
      <c r="S53" s="2" t="s">
        <v>29</v>
      </c>
      <c r="T53" s="2">
        <v>162</v>
      </c>
      <c r="U53" t="s">
        <v>17</v>
      </c>
      <c r="V53" t="s">
        <v>33</v>
      </c>
      <c r="W53" t="s">
        <v>56</v>
      </c>
      <c r="X53">
        <v>38</v>
      </c>
      <c r="Y53" s="6">
        <v>235</v>
      </c>
      <c r="Z53" s="6">
        <v>8930</v>
      </c>
    </row>
    <row r="54" spans="15:26">
      <c r="O54">
        <v>51</v>
      </c>
      <c r="P54" s="3">
        <v>43952</v>
      </c>
      <c r="Q54" s="2" t="s">
        <v>60</v>
      </c>
      <c r="R54" s="4" t="s">
        <v>15</v>
      </c>
      <c r="S54" s="2" t="s">
        <v>16</v>
      </c>
      <c r="T54" s="2">
        <v>180</v>
      </c>
      <c r="U54" t="s">
        <v>47</v>
      </c>
      <c r="V54" t="s">
        <v>18</v>
      </c>
      <c r="W54" t="s">
        <v>61</v>
      </c>
      <c r="X54">
        <v>42</v>
      </c>
      <c r="Y54" s="6">
        <v>220</v>
      </c>
      <c r="Z54" s="6">
        <v>9240</v>
      </c>
    </row>
    <row r="55" spans="15:26">
      <c r="O55">
        <v>52</v>
      </c>
      <c r="P55" s="3">
        <v>43954</v>
      </c>
      <c r="Q55" s="2" t="s">
        <v>60</v>
      </c>
      <c r="R55" s="4" t="s">
        <v>45</v>
      </c>
      <c r="S55" s="2" t="s">
        <v>21</v>
      </c>
      <c r="T55" s="2">
        <v>162</v>
      </c>
      <c r="U55" t="s">
        <v>32</v>
      </c>
      <c r="V55" t="s">
        <v>23</v>
      </c>
      <c r="W55" t="s">
        <v>62</v>
      </c>
      <c r="X55">
        <v>15</v>
      </c>
      <c r="Y55" s="6">
        <v>295</v>
      </c>
      <c r="Z55" s="6">
        <v>4425</v>
      </c>
    </row>
    <row r="56" spans="15:26">
      <c r="O56">
        <v>53</v>
      </c>
      <c r="P56" s="3">
        <v>43958</v>
      </c>
      <c r="Q56" s="2" t="s">
        <v>60</v>
      </c>
      <c r="R56" s="4" t="s">
        <v>28</v>
      </c>
      <c r="S56" s="2" t="s">
        <v>29</v>
      </c>
      <c r="T56" s="2">
        <v>136</v>
      </c>
      <c r="U56" t="s">
        <v>38</v>
      </c>
      <c r="V56" t="s">
        <v>33</v>
      </c>
      <c r="W56" t="s">
        <v>44</v>
      </c>
      <c r="X56">
        <v>10</v>
      </c>
      <c r="Y56" s="6">
        <v>375</v>
      </c>
      <c r="Z56" s="6">
        <v>3750</v>
      </c>
    </row>
    <row r="57" spans="15:26">
      <c r="O57">
        <v>54</v>
      </c>
      <c r="P57" s="3">
        <v>43959</v>
      </c>
      <c r="Q57" s="2" t="s">
        <v>60</v>
      </c>
      <c r="R57" s="4" t="s">
        <v>25</v>
      </c>
      <c r="S57" s="2" t="s">
        <v>21</v>
      </c>
      <c r="T57" s="2">
        <v>136</v>
      </c>
      <c r="U57" t="s">
        <v>17</v>
      </c>
      <c r="V57" t="s">
        <v>18</v>
      </c>
      <c r="W57" t="s">
        <v>19</v>
      </c>
      <c r="X57">
        <v>26</v>
      </c>
      <c r="Y57" s="6">
        <v>235</v>
      </c>
      <c r="Z57" s="6">
        <v>6110</v>
      </c>
    </row>
    <row r="58" spans="15:26">
      <c r="O58">
        <v>55</v>
      </c>
      <c r="P58" s="3">
        <v>43963</v>
      </c>
      <c r="Q58" s="2" t="s">
        <v>60</v>
      </c>
      <c r="R58" s="4" t="s">
        <v>35</v>
      </c>
      <c r="S58" s="2" t="s">
        <v>16</v>
      </c>
      <c r="T58" s="2">
        <v>152</v>
      </c>
      <c r="U58" t="s">
        <v>17</v>
      </c>
      <c r="V58" t="s">
        <v>23</v>
      </c>
      <c r="W58" t="s">
        <v>63</v>
      </c>
      <c r="X58">
        <v>40</v>
      </c>
      <c r="Y58" s="6">
        <v>235</v>
      </c>
      <c r="Z58" s="6">
        <v>9400</v>
      </c>
    </row>
    <row r="59" spans="15:26">
      <c r="O59">
        <v>56</v>
      </c>
      <c r="P59" s="3">
        <v>43964</v>
      </c>
      <c r="Q59" s="2" t="s">
        <v>60</v>
      </c>
      <c r="R59" s="4" t="s">
        <v>37</v>
      </c>
      <c r="S59" s="2" t="s">
        <v>29</v>
      </c>
      <c r="T59" s="2">
        <v>180</v>
      </c>
      <c r="U59" t="s">
        <v>22</v>
      </c>
      <c r="V59" t="s">
        <v>18</v>
      </c>
      <c r="W59" t="s">
        <v>52</v>
      </c>
      <c r="X59">
        <v>30</v>
      </c>
      <c r="Y59" s="6">
        <v>260</v>
      </c>
      <c r="Z59" s="6">
        <v>7800</v>
      </c>
    </row>
    <row r="60" spans="15:26">
      <c r="O60">
        <v>57</v>
      </c>
      <c r="P60" s="3">
        <v>43966</v>
      </c>
      <c r="Q60" s="2" t="s">
        <v>60</v>
      </c>
      <c r="R60" s="4" t="s">
        <v>28</v>
      </c>
      <c r="S60" s="2" t="s">
        <v>29</v>
      </c>
      <c r="T60" s="2">
        <v>152</v>
      </c>
      <c r="U60" t="s">
        <v>26</v>
      </c>
      <c r="V60" t="s">
        <v>33</v>
      </c>
      <c r="W60" t="s">
        <v>64</v>
      </c>
      <c r="X60">
        <v>26</v>
      </c>
      <c r="Y60" s="6">
        <v>350</v>
      </c>
      <c r="Z60" s="6">
        <v>9100</v>
      </c>
    </row>
    <row r="61" spans="15:26">
      <c r="O61">
        <v>58</v>
      </c>
      <c r="P61" s="3">
        <v>43968</v>
      </c>
      <c r="Q61" s="2" t="s">
        <v>60</v>
      </c>
      <c r="R61" s="4" t="s">
        <v>35</v>
      </c>
      <c r="S61" s="2" t="s">
        <v>16</v>
      </c>
      <c r="T61" s="2">
        <v>132</v>
      </c>
      <c r="U61" t="s">
        <v>32</v>
      </c>
      <c r="V61" t="s">
        <v>18</v>
      </c>
      <c r="W61" t="s">
        <v>49</v>
      </c>
      <c r="X61">
        <v>18</v>
      </c>
      <c r="Y61" s="6">
        <v>295</v>
      </c>
      <c r="Z61" s="6">
        <v>5310</v>
      </c>
    </row>
    <row r="62" spans="15:26">
      <c r="O62">
        <v>59</v>
      </c>
      <c r="P62" s="3">
        <v>43970</v>
      </c>
      <c r="Q62" s="2" t="s">
        <v>60</v>
      </c>
      <c r="R62" s="4" t="s">
        <v>25</v>
      </c>
      <c r="S62" s="2" t="s">
        <v>21</v>
      </c>
      <c r="T62" s="2">
        <v>180</v>
      </c>
      <c r="U62" t="s">
        <v>17</v>
      </c>
      <c r="V62" t="s">
        <v>33</v>
      </c>
      <c r="W62" t="s">
        <v>56</v>
      </c>
      <c r="X62">
        <v>22</v>
      </c>
      <c r="Y62" s="6">
        <v>235</v>
      </c>
      <c r="Z62" s="6">
        <v>5170</v>
      </c>
    </row>
    <row r="63" spans="15:26">
      <c r="O63">
        <v>60</v>
      </c>
      <c r="P63" s="3">
        <v>43972</v>
      </c>
      <c r="Q63" s="2" t="s">
        <v>60</v>
      </c>
      <c r="R63" s="4" t="s">
        <v>28</v>
      </c>
      <c r="S63" s="2" t="s">
        <v>29</v>
      </c>
      <c r="T63" s="2">
        <v>144</v>
      </c>
      <c r="U63" t="s">
        <v>26</v>
      </c>
      <c r="V63" t="s">
        <v>18</v>
      </c>
      <c r="W63" t="s">
        <v>27</v>
      </c>
      <c r="X63">
        <v>42</v>
      </c>
      <c r="Y63" s="6">
        <v>350</v>
      </c>
      <c r="Z63" s="6">
        <v>14700</v>
      </c>
    </row>
    <row r="64" spans="15:26">
      <c r="O64">
        <v>61</v>
      </c>
      <c r="P64" s="3">
        <v>43972</v>
      </c>
      <c r="Q64" s="2" t="s">
        <v>60</v>
      </c>
      <c r="R64" s="4" t="s">
        <v>45</v>
      </c>
      <c r="S64" s="2" t="s">
        <v>21</v>
      </c>
      <c r="T64" s="2">
        <v>162</v>
      </c>
      <c r="U64" t="s">
        <v>26</v>
      </c>
      <c r="V64" t="s">
        <v>39</v>
      </c>
      <c r="W64" t="s">
        <v>46</v>
      </c>
      <c r="X64">
        <v>45</v>
      </c>
      <c r="Y64" s="6">
        <v>350</v>
      </c>
      <c r="Z64" s="6">
        <v>15750</v>
      </c>
    </row>
    <row r="65" spans="15:26">
      <c r="O65">
        <v>62</v>
      </c>
      <c r="P65" s="3">
        <v>43975</v>
      </c>
      <c r="Q65" s="2" t="s">
        <v>60</v>
      </c>
      <c r="R65" s="4" t="s">
        <v>28</v>
      </c>
      <c r="S65" s="2" t="s">
        <v>29</v>
      </c>
      <c r="T65" s="2">
        <v>132</v>
      </c>
      <c r="U65" t="s">
        <v>32</v>
      </c>
      <c r="V65" t="s">
        <v>23</v>
      </c>
      <c r="W65" t="s">
        <v>62</v>
      </c>
      <c r="X65">
        <v>20</v>
      </c>
      <c r="Y65" s="6">
        <v>295</v>
      </c>
      <c r="Z65" s="6">
        <v>5900</v>
      </c>
    </row>
    <row r="66" spans="15:26">
      <c r="O66">
        <v>63</v>
      </c>
      <c r="P66" s="3">
        <v>43977</v>
      </c>
      <c r="Q66" s="2" t="s">
        <v>60</v>
      </c>
      <c r="R66" s="4" t="s">
        <v>15</v>
      </c>
      <c r="S66" s="2" t="s">
        <v>16</v>
      </c>
      <c r="T66" s="2">
        <v>136</v>
      </c>
      <c r="U66" t="s">
        <v>32</v>
      </c>
      <c r="V66" t="s">
        <v>18</v>
      </c>
      <c r="W66" t="s">
        <v>49</v>
      </c>
      <c r="X66">
        <v>22</v>
      </c>
      <c r="Y66" s="6">
        <v>295</v>
      </c>
      <c r="Z66" s="6">
        <v>6490</v>
      </c>
    </row>
    <row r="67" spans="15:26">
      <c r="O67">
        <v>64</v>
      </c>
      <c r="P67" s="3">
        <v>43978</v>
      </c>
      <c r="Q67" s="2" t="s">
        <v>60</v>
      </c>
      <c r="R67" s="4" t="s">
        <v>37</v>
      </c>
      <c r="S67" s="2" t="s">
        <v>29</v>
      </c>
      <c r="T67" s="2">
        <v>157</v>
      </c>
      <c r="U67" t="s">
        <v>47</v>
      </c>
      <c r="V67" t="s">
        <v>39</v>
      </c>
      <c r="W67" t="s">
        <v>55</v>
      </c>
      <c r="X67">
        <v>15</v>
      </c>
      <c r="Y67" s="6">
        <v>220</v>
      </c>
      <c r="Z67" s="6">
        <v>3300</v>
      </c>
    </row>
    <row r="68" spans="15:26">
      <c r="O68">
        <v>65</v>
      </c>
      <c r="P68" s="3">
        <v>43979</v>
      </c>
      <c r="Q68" s="2" t="s">
        <v>60</v>
      </c>
      <c r="R68" s="4" t="s">
        <v>35</v>
      </c>
      <c r="S68" s="2" t="s">
        <v>16</v>
      </c>
      <c r="T68" s="2">
        <v>132</v>
      </c>
      <c r="U68" t="s">
        <v>17</v>
      </c>
      <c r="V68" t="s">
        <v>30</v>
      </c>
      <c r="W68" t="s">
        <v>31</v>
      </c>
      <c r="X68">
        <v>35</v>
      </c>
      <c r="Y68" s="6">
        <v>235</v>
      </c>
      <c r="Z68" s="6">
        <v>8225</v>
      </c>
    </row>
    <row r="69" spans="15:26">
      <c r="O69">
        <v>66</v>
      </c>
      <c r="P69" s="3">
        <v>43984</v>
      </c>
      <c r="Q69" s="2" t="s">
        <v>65</v>
      </c>
      <c r="R69" s="4" t="s">
        <v>37</v>
      </c>
      <c r="S69" s="2" t="s">
        <v>29</v>
      </c>
      <c r="T69" s="2">
        <v>178</v>
      </c>
      <c r="U69" t="s">
        <v>38</v>
      </c>
      <c r="V69" t="s">
        <v>33</v>
      </c>
      <c r="W69" t="s">
        <v>44</v>
      </c>
      <c r="X69">
        <v>33</v>
      </c>
      <c r="Y69" s="6">
        <v>375</v>
      </c>
      <c r="Z69" s="6">
        <v>12375</v>
      </c>
    </row>
    <row r="70" spans="15:26">
      <c r="O70">
        <v>67</v>
      </c>
      <c r="P70" s="3">
        <v>43987</v>
      </c>
      <c r="Q70" s="2" t="s">
        <v>65</v>
      </c>
      <c r="R70" s="4" t="s">
        <v>28</v>
      </c>
      <c r="S70" s="2" t="s">
        <v>29</v>
      </c>
      <c r="T70" s="2">
        <v>144</v>
      </c>
      <c r="U70" t="s">
        <v>22</v>
      </c>
      <c r="V70" t="s">
        <v>18</v>
      </c>
      <c r="W70" t="s">
        <v>52</v>
      </c>
      <c r="X70">
        <v>22</v>
      </c>
      <c r="Y70" s="6">
        <v>260</v>
      </c>
      <c r="Z70" s="6">
        <v>5720</v>
      </c>
    </row>
    <row r="71" spans="15:26">
      <c r="O71">
        <v>68</v>
      </c>
      <c r="P71" s="3">
        <v>43987</v>
      </c>
      <c r="Q71" s="2" t="s">
        <v>65</v>
      </c>
      <c r="R71" s="4" t="s">
        <v>37</v>
      </c>
      <c r="S71" s="2" t="s">
        <v>29</v>
      </c>
      <c r="T71" s="2">
        <v>136</v>
      </c>
      <c r="U71" t="s">
        <v>22</v>
      </c>
      <c r="V71" t="s">
        <v>33</v>
      </c>
      <c r="W71" t="s">
        <v>59</v>
      </c>
      <c r="X71">
        <v>26</v>
      </c>
      <c r="Y71" s="6">
        <v>260</v>
      </c>
      <c r="Z71" s="6">
        <v>6760</v>
      </c>
    </row>
    <row r="72" spans="15:26">
      <c r="O72">
        <v>69</v>
      </c>
      <c r="P72" s="3">
        <v>43990</v>
      </c>
      <c r="Q72" s="2" t="s">
        <v>65</v>
      </c>
      <c r="R72" s="4" t="s">
        <v>15</v>
      </c>
      <c r="S72" s="2" t="s">
        <v>16</v>
      </c>
      <c r="T72" s="2">
        <v>132</v>
      </c>
      <c r="U72" t="s">
        <v>47</v>
      </c>
      <c r="V72" t="s">
        <v>23</v>
      </c>
      <c r="W72" t="s">
        <v>48</v>
      </c>
      <c r="X72">
        <v>16</v>
      </c>
      <c r="Y72" s="6">
        <v>220</v>
      </c>
      <c r="Z72" s="6">
        <v>3520</v>
      </c>
    </row>
    <row r="73" spans="15:26">
      <c r="O73">
        <v>70</v>
      </c>
      <c r="P73" s="3">
        <v>43991</v>
      </c>
      <c r="Q73" s="2" t="s">
        <v>65</v>
      </c>
      <c r="R73" s="4" t="s">
        <v>45</v>
      </c>
      <c r="S73" s="2" t="s">
        <v>21</v>
      </c>
      <c r="T73" s="2">
        <v>178</v>
      </c>
      <c r="U73" t="s">
        <v>32</v>
      </c>
      <c r="V73" t="s">
        <v>18</v>
      </c>
      <c r="W73" t="s">
        <v>49</v>
      </c>
      <c r="X73">
        <v>10</v>
      </c>
      <c r="Y73" s="6">
        <v>295</v>
      </c>
      <c r="Z73" s="6">
        <v>2950</v>
      </c>
    </row>
    <row r="74" spans="15:26">
      <c r="O74">
        <v>71</v>
      </c>
      <c r="P74" s="3">
        <v>43991</v>
      </c>
      <c r="Q74" s="2" t="s">
        <v>65</v>
      </c>
      <c r="R74" s="4" t="s">
        <v>25</v>
      </c>
      <c r="S74" s="2" t="s">
        <v>21</v>
      </c>
      <c r="T74" s="2">
        <v>162</v>
      </c>
      <c r="U74" t="s">
        <v>22</v>
      </c>
      <c r="V74" t="s">
        <v>18</v>
      </c>
      <c r="W74" t="s">
        <v>52</v>
      </c>
      <c r="X74">
        <v>40</v>
      </c>
      <c r="Y74" s="6">
        <v>260</v>
      </c>
      <c r="Z74" s="6">
        <v>10400</v>
      </c>
    </row>
    <row r="75" spans="15:26">
      <c r="O75">
        <v>72</v>
      </c>
      <c r="P75" s="3">
        <v>43994</v>
      </c>
      <c r="Q75" s="2" t="s">
        <v>65</v>
      </c>
      <c r="R75" s="4" t="s">
        <v>20</v>
      </c>
      <c r="S75" s="2" t="s">
        <v>21</v>
      </c>
      <c r="T75" s="2">
        <v>157</v>
      </c>
      <c r="U75" t="s">
        <v>17</v>
      </c>
      <c r="V75" t="s">
        <v>30</v>
      </c>
      <c r="W75" t="s">
        <v>31</v>
      </c>
      <c r="X75">
        <v>15</v>
      </c>
      <c r="Y75" s="6">
        <v>235</v>
      </c>
      <c r="Z75" s="6">
        <v>3525</v>
      </c>
    </row>
    <row r="76" spans="15:26">
      <c r="O76">
        <v>73</v>
      </c>
      <c r="P76" s="3">
        <v>43996</v>
      </c>
      <c r="Q76" s="2" t="s">
        <v>65</v>
      </c>
      <c r="R76" s="4" t="s">
        <v>35</v>
      </c>
      <c r="S76" s="2" t="s">
        <v>16</v>
      </c>
      <c r="T76" s="2">
        <v>132</v>
      </c>
      <c r="U76" t="s">
        <v>38</v>
      </c>
      <c r="V76" t="s">
        <v>33</v>
      </c>
      <c r="W76" t="s">
        <v>44</v>
      </c>
      <c r="X76">
        <v>25</v>
      </c>
      <c r="Y76" s="6">
        <v>375</v>
      </c>
      <c r="Z76" s="6">
        <v>9375</v>
      </c>
    </row>
    <row r="77" spans="15:26">
      <c r="O77">
        <v>74</v>
      </c>
      <c r="P77" s="3">
        <v>167</v>
      </c>
      <c r="Q77" s="2" t="s">
        <v>65</v>
      </c>
      <c r="R77" s="4" t="s">
        <v>15</v>
      </c>
      <c r="S77" s="2" t="s">
        <v>16</v>
      </c>
      <c r="T77" s="2">
        <v>144</v>
      </c>
      <c r="U77" t="s">
        <v>32</v>
      </c>
      <c r="V77" t="s">
        <v>33</v>
      </c>
      <c r="W77" t="s">
        <v>34</v>
      </c>
      <c r="X77">
        <v>20</v>
      </c>
      <c r="Y77" s="6">
        <v>295</v>
      </c>
      <c r="Z77" s="6">
        <v>5900</v>
      </c>
    </row>
    <row r="78" spans="15:26">
      <c r="O78">
        <v>75</v>
      </c>
      <c r="P78" s="3">
        <v>44000</v>
      </c>
      <c r="Q78" s="2" t="s">
        <v>65</v>
      </c>
      <c r="R78" s="4" t="s">
        <v>37</v>
      </c>
      <c r="S78" s="2" t="s">
        <v>29</v>
      </c>
      <c r="T78" s="2">
        <v>166</v>
      </c>
      <c r="U78" t="s">
        <v>22</v>
      </c>
      <c r="V78" t="s">
        <v>23</v>
      </c>
      <c r="W78" t="s">
        <v>24</v>
      </c>
      <c r="X78">
        <v>35</v>
      </c>
      <c r="Y78" s="6">
        <v>260</v>
      </c>
      <c r="Z78" s="6">
        <v>9100</v>
      </c>
    </row>
    <row r="79" spans="15:26">
      <c r="O79">
        <v>76</v>
      </c>
      <c r="P79" s="3">
        <v>44005</v>
      </c>
      <c r="Q79" s="2" t="s">
        <v>65</v>
      </c>
      <c r="R79" s="4" t="s">
        <v>28</v>
      </c>
      <c r="S79" s="2" t="s">
        <v>29</v>
      </c>
      <c r="T79" s="2">
        <v>178</v>
      </c>
      <c r="U79" t="s">
        <v>26</v>
      </c>
      <c r="V79" t="s">
        <v>18</v>
      </c>
      <c r="W79" t="s">
        <v>27</v>
      </c>
      <c r="X79">
        <v>22</v>
      </c>
      <c r="Y79" s="6">
        <v>350</v>
      </c>
      <c r="Z79" s="6">
        <v>7700</v>
      </c>
    </row>
    <row r="80" spans="15:26">
      <c r="O80">
        <v>77</v>
      </c>
      <c r="P80" s="3">
        <v>44006</v>
      </c>
      <c r="Q80" s="2" t="s">
        <v>65</v>
      </c>
      <c r="R80" s="4" t="s">
        <v>20</v>
      </c>
      <c r="S80" s="2" t="s">
        <v>21</v>
      </c>
      <c r="T80" s="2">
        <v>166</v>
      </c>
      <c r="U80" t="s">
        <v>47</v>
      </c>
      <c r="V80" t="s">
        <v>39</v>
      </c>
      <c r="W80" t="s">
        <v>55</v>
      </c>
      <c r="X80">
        <v>16</v>
      </c>
      <c r="Y80" s="6">
        <v>220</v>
      </c>
      <c r="Z80" s="6">
        <v>3520</v>
      </c>
    </row>
    <row r="81" spans="15:26">
      <c r="O81">
        <v>78</v>
      </c>
      <c r="P81" s="3">
        <v>44009</v>
      </c>
      <c r="Q81" s="2" t="s">
        <v>65</v>
      </c>
      <c r="R81" s="4" t="s">
        <v>25</v>
      </c>
      <c r="S81" s="2" t="s">
        <v>21</v>
      </c>
      <c r="T81" s="2">
        <v>162</v>
      </c>
      <c r="U81" t="s">
        <v>32</v>
      </c>
      <c r="V81" t="s">
        <v>18</v>
      </c>
      <c r="W81" t="s">
        <v>49</v>
      </c>
      <c r="X81">
        <v>50</v>
      </c>
      <c r="Y81" s="6">
        <v>295</v>
      </c>
      <c r="Z81" s="6">
        <v>14750</v>
      </c>
    </row>
    <row r="82" spans="15:26">
      <c r="O82">
        <v>79</v>
      </c>
      <c r="P82" s="3">
        <v>44011</v>
      </c>
      <c r="Q82" s="2" t="s">
        <v>65</v>
      </c>
      <c r="R82" s="4" t="s">
        <v>35</v>
      </c>
      <c r="S82" s="2" t="s">
        <v>16</v>
      </c>
      <c r="T82" s="2">
        <v>178</v>
      </c>
      <c r="U82" t="s">
        <v>38</v>
      </c>
      <c r="V82" t="s">
        <v>33</v>
      </c>
      <c r="W82" t="s">
        <v>44</v>
      </c>
      <c r="X82">
        <v>32</v>
      </c>
      <c r="Y82" s="6">
        <v>375</v>
      </c>
      <c r="Z82" s="6">
        <v>12000</v>
      </c>
    </row>
    <row r="83" spans="15:26">
      <c r="O83">
        <v>80</v>
      </c>
      <c r="P83" s="3">
        <v>44011</v>
      </c>
      <c r="Q83" s="2" t="s">
        <v>65</v>
      </c>
      <c r="R83" s="4" t="s">
        <v>20</v>
      </c>
      <c r="S83" s="2" t="s">
        <v>21</v>
      </c>
      <c r="T83" s="2">
        <v>136</v>
      </c>
      <c r="U83" t="s">
        <v>17</v>
      </c>
      <c r="V83" t="s">
        <v>39</v>
      </c>
      <c r="W83" t="s">
        <v>53</v>
      </c>
      <c r="X83">
        <v>14</v>
      </c>
      <c r="Y83" s="6">
        <v>235</v>
      </c>
      <c r="Z83" s="6">
        <v>3290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10"/>
  <sheetViews>
    <sheetView workbookViewId="0">
      <selection activeCell="C6" sqref="C6"/>
    </sheetView>
  </sheetViews>
  <sheetFormatPr defaultRowHeight="15"/>
  <cols>
    <col min="1" max="1" width="17.28515625" bestFit="1" customWidth="1"/>
    <col min="2" max="2" width="12" bestFit="1" customWidth="1"/>
    <col min="5" max="5" width="15.7109375" bestFit="1" customWidth="1"/>
    <col min="6" max="6" width="12" bestFit="1" customWidth="1"/>
  </cols>
  <sheetData>
    <row r="1" spans="1:6">
      <c r="A1" s="29" t="s">
        <v>126</v>
      </c>
    </row>
    <row r="3" spans="1:6">
      <c r="A3" s="20" t="s">
        <v>103</v>
      </c>
      <c r="B3" t="s">
        <v>105</v>
      </c>
      <c r="E3" s="20" t="s">
        <v>103</v>
      </c>
      <c r="F3" t="s">
        <v>105</v>
      </c>
    </row>
    <row r="4" spans="1:6">
      <c r="A4" s="4" t="s">
        <v>16</v>
      </c>
      <c r="B4">
        <v>91015</v>
      </c>
      <c r="E4" s="4" t="s">
        <v>16</v>
      </c>
      <c r="F4">
        <v>88050</v>
      </c>
    </row>
    <row r="5" spans="1:6">
      <c r="A5" s="21" t="s">
        <v>15</v>
      </c>
      <c r="B5">
        <v>91015</v>
      </c>
      <c r="E5" s="21" t="s">
        <v>35</v>
      </c>
      <c r="F5">
        <v>88050</v>
      </c>
    </row>
    <row r="6" spans="1:6">
      <c r="A6" s="4" t="s">
        <v>29</v>
      </c>
      <c r="B6">
        <v>123885</v>
      </c>
      <c r="E6" s="4" t="s">
        <v>29</v>
      </c>
      <c r="F6">
        <v>71040</v>
      </c>
    </row>
    <row r="7" spans="1:6">
      <c r="A7" s="21" t="s">
        <v>28</v>
      </c>
      <c r="B7">
        <v>123885</v>
      </c>
      <c r="E7" s="21" t="s">
        <v>37</v>
      </c>
      <c r="F7">
        <v>71040</v>
      </c>
    </row>
    <row r="8" spans="1:6">
      <c r="A8" s="4" t="s">
        <v>21</v>
      </c>
      <c r="B8">
        <v>79295</v>
      </c>
      <c r="E8" s="4" t="s">
        <v>21</v>
      </c>
      <c r="F8">
        <v>58200</v>
      </c>
    </row>
    <row r="9" spans="1:6">
      <c r="A9" s="21" t="s">
        <v>45</v>
      </c>
      <c r="B9">
        <v>79295</v>
      </c>
      <c r="E9" s="21" t="s">
        <v>20</v>
      </c>
      <c r="F9">
        <v>58200</v>
      </c>
    </row>
    <row r="10" spans="1:6">
      <c r="A10" s="4" t="s">
        <v>104</v>
      </c>
      <c r="B10">
        <v>294195</v>
      </c>
      <c r="E10" s="4" t="s">
        <v>104</v>
      </c>
      <c r="F10">
        <v>217290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data2</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Timileyin Olatunde</dc:creator>
  <cp:lastModifiedBy>Timileyin Olatunde</cp:lastModifiedBy>
  <dcterms:created xsi:type="dcterms:W3CDTF">2023-01-11T08:26:05Z</dcterms:created>
  <dcterms:modified xsi:type="dcterms:W3CDTF">2023-07-10T10:20:00Z</dcterms:modified>
</cp:coreProperties>
</file>