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lizarbe\Downloads\"/>
    </mc:Choice>
  </mc:AlternateContent>
  <xr:revisionPtr revIDLastSave="0" documentId="13_ncr:1_{76AE8F23-CB6D-4BFC-B8B3-DB99429F0EDE}" xr6:coauthVersionLast="47" xr6:coauthVersionMax="47" xr10:uidLastSave="{00000000-0000-0000-0000-000000000000}"/>
  <bookViews>
    <workbookView xWindow="23880" yWindow="-120" windowWidth="29040" windowHeight="15720" tabRatio="818" xr2:uid="{00000000-000D-0000-FFFF-FFFF00000000}"/>
  </bookViews>
  <sheets>
    <sheet name="Consolidado 2024" sheetId="11" r:id="rId1"/>
  </sheets>
  <definedNames>
    <definedName name="_xlnm._FilterDatabase" localSheetId="0" hidden="1">'Consolidado 2024'!$B$1:$BA$476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74" i="11" l="1"/>
  <c r="O474" i="11" s="1"/>
  <c r="N473" i="11" l="1"/>
  <c r="O473" i="11" s="1"/>
  <c r="N472" i="11" l="1"/>
  <c r="O472" i="11" s="1"/>
  <c r="K471" i="11" l="1"/>
  <c r="N471" i="11" s="1"/>
  <c r="O471" i="11" s="1"/>
  <c r="N470" i="11"/>
  <c r="O470" i="11" s="1"/>
  <c r="N469" i="11"/>
  <c r="O469" i="11" s="1"/>
  <c r="N468" i="11" l="1"/>
  <c r="O468" i="11" s="1"/>
  <c r="N467" i="11"/>
  <c r="O467" i="11" s="1"/>
  <c r="K466" i="11" l="1"/>
  <c r="N466" i="11" s="1"/>
  <c r="O466" i="11" s="1"/>
  <c r="N465" i="11"/>
  <c r="O465" i="11" s="1"/>
  <c r="N464" i="11"/>
  <c r="O464" i="11" s="1"/>
  <c r="N463" i="11" l="1"/>
  <c r="O463" i="11" s="1"/>
  <c r="K462" i="11"/>
  <c r="N462" i="11" s="1"/>
  <c r="O462" i="11" s="1"/>
  <c r="N461" i="11"/>
  <c r="O461" i="11" s="1"/>
  <c r="N460" i="11"/>
  <c r="O460" i="11" s="1"/>
  <c r="K436" i="11"/>
  <c r="N436" i="11" s="1"/>
  <c r="O436" i="11" s="1"/>
  <c r="N459" i="11"/>
  <c r="O459" i="11" s="1"/>
  <c r="N458" i="11"/>
  <c r="O458" i="11" s="1"/>
  <c r="N457" i="11"/>
  <c r="O457" i="11" s="1"/>
  <c r="N456" i="11" l="1"/>
  <c r="O456" i="11" s="1"/>
  <c r="N455" i="11"/>
  <c r="O455" i="11" s="1"/>
  <c r="N454" i="11" l="1"/>
  <c r="O454" i="11" s="1"/>
  <c r="N453" i="11"/>
  <c r="O453" i="11" s="1"/>
  <c r="N452" i="11"/>
  <c r="O452" i="11" s="1"/>
  <c r="N451" i="11"/>
  <c r="O451" i="11" s="1"/>
  <c r="N450" i="11" l="1"/>
  <c r="O450" i="11" s="1"/>
  <c r="N448" i="11"/>
  <c r="O448" i="11" s="1"/>
  <c r="N449" i="11"/>
  <c r="O449" i="11" s="1"/>
  <c r="N447" i="11" l="1"/>
  <c r="O447" i="11" s="1"/>
  <c r="N446" i="11"/>
  <c r="O446" i="11" s="1"/>
  <c r="N445" i="11" l="1"/>
  <c r="O445" i="11" s="1"/>
  <c r="N444" i="11"/>
  <c r="O444" i="11" s="1"/>
  <c r="K442" i="11"/>
  <c r="N442" i="11" l="1"/>
  <c r="O442" i="11" s="1"/>
  <c r="N443" i="11"/>
  <c r="O443" i="11" s="1"/>
  <c r="N441" i="11"/>
  <c r="O441" i="11" s="1"/>
  <c r="N438" i="11" l="1"/>
  <c r="O438" i="11" s="1"/>
  <c r="N437" i="11"/>
  <c r="O437" i="11" s="1"/>
  <c r="N439" i="11"/>
  <c r="O439" i="11" s="1"/>
  <c r="N440" i="11" l="1"/>
  <c r="O440" i="11" s="1"/>
  <c r="K435" i="11"/>
  <c r="N435" i="11" s="1"/>
  <c r="O435" i="11" s="1"/>
  <c r="N434" i="11"/>
  <c r="O434" i="11" s="1"/>
  <c r="N433" i="11"/>
  <c r="O433" i="11" s="1"/>
  <c r="N432" i="11"/>
  <c r="O432" i="11" s="1"/>
  <c r="N431" i="11"/>
  <c r="O431" i="11" s="1"/>
  <c r="N430" i="11"/>
  <c r="O430" i="11" s="1"/>
  <c r="N429" i="11"/>
  <c r="O429" i="11" s="1"/>
  <c r="N428" i="11"/>
  <c r="O428" i="11" s="1"/>
  <c r="N427" i="11"/>
  <c r="O427" i="11" s="1"/>
  <c r="N426" i="11"/>
  <c r="O426" i="11" s="1"/>
  <c r="N425" i="11"/>
  <c r="O425" i="11" s="1"/>
  <c r="N424" i="11"/>
  <c r="O424" i="11" s="1"/>
  <c r="N423" i="11"/>
  <c r="O423" i="11" s="1"/>
  <c r="N422" i="11"/>
  <c r="O422" i="11" s="1"/>
  <c r="N421" i="11" l="1"/>
  <c r="O421" i="11" s="1"/>
  <c r="N420" i="11"/>
  <c r="O420" i="11" s="1"/>
  <c r="N419" i="11"/>
  <c r="O419" i="11" s="1"/>
  <c r="N418" i="11" l="1"/>
  <c r="O418" i="11" s="1"/>
  <c r="N417" i="11" l="1"/>
  <c r="O417" i="11" s="1"/>
  <c r="N416" i="11"/>
  <c r="O416" i="11" s="1"/>
  <c r="N415" i="11"/>
  <c r="O415" i="11" s="1"/>
  <c r="N414" i="11" l="1"/>
  <c r="O414" i="11" s="1"/>
  <c r="N413" i="11" l="1"/>
  <c r="O413" i="11" s="1"/>
  <c r="N412" i="11"/>
  <c r="O412" i="11" s="1"/>
  <c r="N411" i="11" l="1"/>
  <c r="O411" i="11" s="1"/>
  <c r="K410" i="11"/>
  <c r="N410" i="11" s="1"/>
  <c r="O410" i="11" l="1"/>
  <c r="N409" i="11" l="1"/>
  <c r="O409" i="11" s="1"/>
  <c r="N408" i="11"/>
  <c r="O408" i="11" s="1"/>
  <c r="N407" i="11"/>
  <c r="O407" i="11" s="1"/>
  <c r="N406" i="11" l="1"/>
  <c r="O406" i="11" s="1"/>
  <c r="K405" i="11" l="1"/>
  <c r="N405" i="11" s="1"/>
  <c r="O405" i="11" s="1"/>
  <c r="N404" i="11" l="1"/>
  <c r="O404" i="11" s="1"/>
  <c r="N403" i="11" l="1"/>
  <c r="O403" i="11" s="1"/>
  <c r="N402" i="11" l="1"/>
  <c r="O402" i="11" s="1"/>
  <c r="N401" i="11"/>
  <c r="O401" i="11" s="1"/>
  <c r="N400" i="11"/>
  <c r="O400" i="11" s="1"/>
  <c r="N399" i="11"/>
  <c r="O399" i="11" s="1"/>
  <c r="K398" i="11" l="1"/>
  <c r="N398" i="11" s="1"/>
  <c r="O398" i="11" s="1"/>
  <c r="N397" i="11"/>
  <c r="O397" i="11" s="1"/>
  <c r="N396" i="11" l="1"/>
  <c r="O396" i="11" s="1"/>
  <c r="N388" i="11" l="1"/>
  <c r="O388" i="11" s="1"/>
  <c r="N393" i="11" l="1"/>
  <c r="O393" i="11" s="1"/>
  <c r="N387" i="11" l="1"/>
  <c r="O387" i="11" s="1"/>
  <c r="N386" i="11" l="1"/>
  <c r="O386" i="11" s="1"/>
  <c r="N385" i="11"/>
  <c r="O385" i="11" s="1"/>
  <c r="N392" i="11"/>
  <c r="O392" i="11" s="1"/>
  <c r="N391" i="11"/>
  <c r="O391" i="11" s="1"/>
  <c r="N390" i="11" l="1"/>
  <c r="O390" i="11" s="1"/>
  <c r="N384" i="11" l="1"/>
  <c r="O384" i="11" s="1"/>
  <c r="N383" i="11"/>
  <c r="O383" i="11" s="1"/>
  <c r="N334" i="11"/>
  <c r="O334" i="11" s="1"/>
  <c r="N382" i="11" l="1"/>
  <c r="O382" i="11" s="1"/>
  <c r="N389" i="11" l="1"/>
  <c r="O389" i="11" s="1"/>
  <c r="N381" i="11" l="1"/>
  <c r="O381" i="11" s="1"/>
  <c r="N380" i="11" l="1"/>
  <c r="O380" i="11" s="1"/>
  <c r="N379" i="11"/>
  <c r="O379" i="11" s="1"/>
  <c r="N378" i="11"/>
  <c r="O378" i="11" s="1"/>
  <c r="N377" i="11" l="1"/>
  <c r="O377" i="11" s="1"/>
  <c r="N376" i="11"/>
  <c r="O376" i="11" s="1"/>
  <c r="N375" i="11"/>
  <c r="O375" i="11" s="1"/>
  <c r="N374" i="11"/>
  <c r="O374" i="11" s="1"/>
  <c r="N373" i="11" l="1"/>
  <c r="O373" i="11" s="1"/>
  <c r="N372" i="11" l="1"/>
  <c r="O372" i="11" s="1"/>
  <c r="N371" i="11" l="1"/>
  <c r="O371" i="11" s="1"/>
  <c r="N370" i="11"/>
  <c r="O370" i="11" s="1"/>
  <c r="N369" i="11" l="1"/>
  <c r="O369" i="11" s="1"/>
  <c r="N368" i="11" l="1"/>
  <c r="O368" i="11" s="1"/>
  <c r="N367" i="11"/>
  <c r="O367" i="11" s="1"/>
  <c r="N366" i="11" l="1"/>
  <c r="O366" i="11" s="1"/>
  <c r="N365" i="11" l="1"/>
  <c r="O365" i="11" s="1"/>
  <c r="N364" i="11"/>
  <c r="O364" i="11" s="1"/>
  <c r="N363" i="11" l="1"/>
  <c r="O363" i="11" s="1"/>
  <c r="N362" i="11" l="1"/>
  <c r="O362" i="11" s="1"/>
  <c r="K361" i="11"/>
  <c r="N361" i="11" s="1"/>
  <c r="O361" i="11" s="1"/>
  <c r="N360" i="11" l="1"/>
  <c r="O360" i="11" s="1"/>
  <c r="N359" i="11"/>
  <c r="O359" i="11" s="1"/>
  <c r="K358" i="11" l="1"/>
  <c r="N358" i="11" s="1"/>
  <c r="O358" i="11" s="1"/>
  <c r="N395" i="11"/>
  <c r="O395" i="11" s="1"/>
  <c r="N394" i="11"/>
  <c r="O394" i="11" s="1"/>
  <c r="N357" i="11" l="1"/>
  <c r="O357" i="11" s="1"/>
  <c r="N356" i="11" l="1"/>
  <c r="O356" i="11" s="1"/>
  <c r="N355" i="11"/>
  <c r="O355" i="11" s="1"/>
  <c r="N354" i="11" l="1"/>
  <c r="O354" i="11" s="1"/>
  <c r="N353" i="11"/>
  <c r="O353" i="11" s="1"/>
  <c r="K352" i="11" l="1"/>
  <c r="N352" i="11" s="1"/>
  <c r="O352" i="11" s="1"/>
  <c r="N351" i="11" l="1"/>
  <c r="O351" i="11" s="1"/>
  <c r="N350" i="11" l="1"/>
  <c r="O350" i="11" s="1"/>
  <c r="N349" i="11" l="1"/>
  <c r="O349" i="11" s="1"/>
  <c r="N348" i="11" l="1"/>
  <c r="O348" i="11" s="1"/>
  <c r="N347" i="11" l="1"/>
  <c r="O347" i="11" s="1"/>
  <c r="N346" i="11"/>
  <c r="O346" i="11" s="1"/>
  <c r="N345" i="11"/>
  <c r="O345" i="11" s="1"/>
  <c r="N344" i="11"/>
  <c r="O344" i="11" s="1"/>
  <c r="N278" i="11" l="1"/>
  <c r="O278" i="11" s="1"/>
  <c r="N277" i="11"/>
  <c r="O277" i="11" s="1"/>
  <c r="N276" i="11"/>
  <c r="O276" i="11" s="1"/>
  <c r="N275" i="11"/>
  <c r="O275" i="11" s="1"/>
  <c r="N274" i="11"/>
  <c r="O274" i="11" s="1"/>
  <c r="N343" i="11" l="1"/>
  <c r="O343" i="11" s="1"/>
  <c r="N342" i="11" l="1"/>
  <c r="O342" i="11" s="1"/>
  <c r="N341" i="11"/>
  <c r="O341" i="11" s="1"/>
  <c r="K340" i="11"/>
  <c r="N340" i="11" s="1"/>
  <c r="K339" i="11"/>
  <c r="N339" i="11" s="1"/>
  <c r="O339" i="11" s="1"/>
  <c r="O340" i="11" l="1"/>
  <c r="N338" i="11"/>
  <c r="O338" i="11" s="1"/>
  <c r="N337" i="11" l="1"/>
  <c r="O337" i="11" s="1"/>
  <c r="N336" i="11" l="1"/>
  <c r="O336" i="11" s="1"/>
  <c r="N335" i="11"/>
  <c r="O335" i="11" s="1"/>
  <c r="N329" i="11" l="1"/>
  <c r="O329" i="11" s="1"/>
  <c r="N328" i="11"/>
  <c r="O328" i="11" s="1"/>
  <c r="N333" i="11" l="1"/>
  <c r="O333" i="11" s="1"/>
  <c r="N327" i="11" l="1"/>
  <c r="O327" i="11" s="1"/>
  <c r="N332" i="11" l="1"/>
  <c r="O332" i="11" s="1"/>
  <c r="N326" i="11"/>
  <c r="O326" i="11" s="1"/>
  <c r="N331" i="11" l="1"/>
  <c r="O331" i="11" s="1"/>
  <c r="K325" i="11" l="1"/>
  <c r="N325" i="11" s="1"/>
  <c r="O325" i="11" s="1"/>
  <c r="N330" i="11" l="1"/>
  <c r="O330" i="11" s="1"/>
  <c r="N324" i="11" l="1"/>
  <c r="O324" i="11" s="1"/>
  <c r="N323" i="11" l="1"/>
  <c r="O323" i="11" s="1"/>
  <c r="N300" i="11" l="1"/>
  <c r="O300" i="11" s="1"/>
  <c r="K322" i="11" l="1"/>
  <c r="N322" i="11" s="1"/>
  <c r="O322" i="11" s="1"/>
  <c r="N321" i="11"/>
  <c r="O321" i="11" s="1"/>
  <c r="N320" i="11" l="1"/>
  <c r="O320" i="11" s="1"/>
  <c r="N319" i="11" l="1"/>
  <c r="O319" i="11" s="1"/>
  <c r="N318" i="11" l="1"/>
  <c r="O318" i="11" s="1"/>
  <c r="N317" i="11"/>
  <c r="O317" i="11" s="1"/>
  <c r="N316" i="11" l="1"/>
  <c r="O316" i="11" s="1"/>
  <c r="N315" i="11" l="1"/>
  <c r="O315" i="11" s="1"/>
  <c r="N314" i="11"/>
  <c r="O314" i="11" s="1"/>
  <c r="N313" i="11"/>
  <c r="O313" i="11" s="1"/>
  <c r="N312" i="11"/>
  <c r="O312" i="11" s="1"/>
  <c r="N311" i="11" l="1"/>
  <c r="O311" i="11" s="1"/>
  <c r="N310" i="11"/>
  <c r="O310" i="11" s="1"/>
  <c r="N309" i="11" l="1"/>
  <c r="O309" i="11" s="1"/>
  <c r="N308" i="11"/>
  <c r="O308" i="11" s="1"/>
  <c r="N307" i="11" l="1"/>
  <c r="O307" i="11" s="1"/>
  <c r="N306" i="11"/>
  <c r="O306" i="11" s="1"/>
  <c r="N305" i="11"/>
  <c r="O305" i="11" s="1"/>
  <c r="N282" i="11" l="1"/>
  <c r="O282" i="11" s="1"/>
  <c r="N269" i="11" l="1"/>
  <c r="O269" i="11" s="1"/>
  <c r="N272" i="11"/>
  <c r="O272" i="11" s="1"/>
  <c r="N270" i="11"/>
  <c r="O270" i="11" s="1"/>
  <c r="N304" i="11"/>
  <c r="O304" i="11" s="1"/>
  <c r="N303" i="11" l="1"/>
  <c r="O303" i="11" s="1"/>
  <c r="N302" i="11"/>
  <c r="O302" i="11" s="1"/>
  <c r="N301" i="11"/>
  <c r="O301" i="11" s="1"/>
  <c r="N299" i="11" l="1"/>
  <c r="O299" i="11" s="1"/>
  <c r="N298" i="11" l="1"/>
  <c r="O298" i="11" s="1"/>
  <c r="K297" i="11"/>
  <c r="N297" i="11" s="1"/>
  <c r="O297" i="11" s="1"/>
  <c r="N296" i="11"/>
  <c r="O296" i="11" s="1"/>
  <c r="K295" i="11" l="1"/>
  <c r="N295" i="11" s="1"/>
  <c r="O295" i="11" s="1"/>
  <c r="N294" i="11" l="1"/>
  <c r="O294" i="11" s="1"/>
  <c r="N293" i="11" l="1"/>
  <c r="O293" i="11" s="1"/>
  <c r="N292" i="11" l="1"/>
  <c r="O292" i="11" s="1"/>
  <c r="K291" i="11"/>
  <c r="N291" i="11" s="1"/>
  <c r="O291" i="11" s="1"/>
  <c r="N290" i="11" l="1"/>
  <c r="O290" i="11" s="1"/>
  <c r="N289" i="11"/>
  <c r="O289" i="11" s="1"/>
  <c r="N288" i="11" l="1"/>
  <c r="O288" i="11" s="1"/>
  <c r="N287" i="11"/>
  <c r="O287" i="11" s="1"/>
  <c r="N286" i="11" l="1"/>
  <c r="O286" i="11" s="1"/>
  <c r="N285" i="11" l="1"/>
  <c r="O285" i="11" s="1"/>
  <c r="N284" i="11"/>
  <c r="O284" i="11" s="1"/>
  <c r="N264" i="11" l="1"/>
  <c r="O264" i="11" s="1"/>
  <c r="N263" i="11" l="1"/>
  <c r="O263" i="11" s="1"/>
  <c r="N262" i="11"/>
  <c r="O262" i="11" s="1"/>
  <c r="N261" i="11"/>
  <c r="O261" i="11" s="1"/>
  <c r="N268" i="11" l="1"/>
  <c r="O268" i="11" s="1"/>
  <c r="N267" i="11" l="1"/>
  <c r="O267" i="11" s="1"/>
  <c r="N194" i="11"/>
  <c r="O194" i="11" s="1"/>
  <c r="N260" i="11" l="1"/>
  <c r="O260" i="11" s="1"/>
  <c r="N259" i="11" l="1"/>
  <c r="O259" i="11" s="1"/>
  <c r="N266" i="11"/>
  <c r="O266" i="11" s="1"/>
  <c r="N258" i="11" l="1"/>
  <c r="O258" i="11" s="1"/>
  <c r="N265" i="11"/>
  <c r="O265" i="11" s="1"/>
  <c r="N257" i="11" l="1"/>
  <c r="O257" i="11" s="1"/>
  <c r="K256" i="11"/>
  <c r="N256" i="11" s="1"/>
  <c r="O256" i="11" s="1"/>
  <c r="N255" i="11" l="1"/>
  <c r="O255" i="11" s="1"/>
  <c r="N254" i="11"/>
  <c r="O254" i="11" s="1"/>
  <c r="N253" i="11"/>
  <c r="O253" i="11" s="1"/>
  <c r="N252" i="11"/>
  <c r="O252" i="11" s="1"/>
  <c r="N251" i="11" l="1"/>
  <c r="O251" i="11" s="1"/>
  <c r="N250" i="11" l="1"/>
  <c r="O250" i="11" s="1"/>
  <c r="K249" i="11" l="1"/>
  <c r="N249" i="11" s="1"/>
  <c r="O249" i="11" s="1"/>
  <c r="N248" i="11" l="1"/>
  <c r="O248" i="11" s="1"/>
  <c r="N247" i="11" l="1"/>
  <c r="O247" i="11" s="1"/>
  <c r="N246" i="11"/>
  <c r="O246" i="11" s="1"/>
  <c r="N245" i="11" l="1"/>
  <c r="O245" i="11" s="1"/>
  <c r="N244" i="11" l="1"/>
  <c r="O244" i="11" s="1"/>
  <c r="N243" i="11"/>
  <c r="O243" i="11" s="1"/>
  <c r="N242" i="11" l="1"/>
  <c r="O242" i="11" s="1"/>
  <c r="N241" i="11" l="1"/>
  <c r="O241" i="11" s="1"/>
  <c r="K240" i="11" l="1"/>
  <c r="N240" i="11" s="1"/>
  <c r="O240" i="11" l="1"/>
  <c r="N239" i="11"/>
  <c r="O239" i="11" s="1"/>
  <c r="N238" i="11"/>
  <c r="O238" i="11" s="1"/>
  <c r="N237" i="11"/>
  <c r="O237" i="11" s="1"/>
  <c r="N236" i="11" l="1"/>
  <c r="O236" i="11" s="1"/>
  <c r="N235" i="11"/>
  <c r="O235" i="11" s="1"/>
  <c r="N234" i="11" l="1"/>
  <c r="O234" i="11" s="1"/>
  <c r="N233" i="11"/>
  <c r="O233" i="11" s="1"/>
  <c r="N232" i="11"/>
  <c r="O232" i="11" s="1"/>
  <c r="N231" i="11" l="1"/>
  <c r="O231" i="11" s="1"/>
  <c r="N230" i="11"/>
  <c r="O230" i="11" s="1"/>
  <c r="N229" i="11" l="1"/>
  <c r="O229" i="11" s="1"/>
  <c r="N228" i="11"/>
  <c r="O228" i="11" s="1"/>
  <c r="N227" i="11" l="1"/>
  <c r="O227" i="11" s="1"/>
  <c r="K226" i="11"/>
  <c r="N226" i="11" s="1"/>
  <c r="O226" i="11" s="1"/>
  <c r="N225" i="11" l="1"/>
  <c r="O225" i="11" s="1"/>
  <c r="N224" i="11" l="1"/>
  <c r="O224" i="11" s="1"/>
  <c r="N223" i="11" l="1"/>
  <c r="O223" i="11" s="1"/>
  <c r="N222" i="11"/>
  <c r="O222" i="11" s="1"/>
  <c r="N221" i="11" l="1"/>
  <c r="O221" i="11" s="1"/>
  <c r="N220" i="11"/>
  <c r="O220" i="11" s="1"/>
  <c r="N219" i="11" l="1"/>
  <c r="O219" i="11" s="1"/>
  <c r="N218" i="11"/>
  <c r="O218" i="11" s="1"/>
  <c r="N217" i="11" l="1"/>
  <c r="O217" i="11" s="1"/>
  <c r="N216" i="11" l="1"/>
  <c r="O216" i="11" s="1"/>
  <c r="N215" i="11" l="1"/>
  <c r="O215" i="11" s="1"/>
  <c r="N214" i="11"/>
  <c r="O214" i="11" s="1"/>
  <c r="N213" i="11"/>
  <c r="O213" i="11" s="1"/>
  <c r="N212" i="11" l="1"/>
  <c r="O212" i="11" s="1"/>
  <c r="N211" i="11" l="1"/>
  <c r="O211" i="11" s="1"/>
  <c r="K210" i="11" l="1"/>
  <c r="N210" i="11" s="1"/>
  <c r="O210" i="11" s="1"/>
  <c r="N209" i="11" l="1"/>
  <c r="O209" i="11" s="1"/>
  <c r="N208" i="11"/>
  <c r="O208" i="11" s="1"/>
  <c r="N207" i="11"/>
  <c r="O207" i="11" s="1"/>
  <c r="N206" i="11"/>
  <c r="O206" i="11" s="1"/>
  <c r="N283" i="11"/>
  <c r="O283" i="11" s="1"/>
  <c r="N205" i="11" l="1"/>
  <c r="O205" i="11" s="1"/>
  <c r="N204" i="11"/>
  <c r="O204" i="11" s="1"/>
  <c r="N203" i="11" l="1"/>
  <c r="O203" i="11" s="1"/>
  <c r="N202" i="11"/>
  <c r="O202" i="11" s="1"/>
  <c r="N201" i="11" l="1"/>
  <c r="O201" i="11" s="1"/>
  <c r="N200" i="11"/>
  <c r="O200" i="11" s="1"/>
  <c r="N199" i="11"/>
  <c r="O199" i="11" s="1"/>
  <c r="N193" i="11"/>
  <c r="O193" i="11" s="1"/>
  <c r="N198" i="11" l="1"/>
  <c r="O198" i="11" s="1"/>
  <c r="N197" i="11" l="1"/>
  <c r="O197" i="11" s="1"/>
  <c r="N139" i="11" l="1"/>
  <c r="O139" i="11" s="1"/>
  <c r="N140" i="11"/>
  <c r="O140" i="11" s="1"/>
  <c r="N141" i="11"/>
  <c r="O141" i="11" s="1"/>
  <c r="N142" i="11"/>
  <c r="O142" i="11" s="1"/>
  <c r="N280" i="11"/>
  <c r="O280" i="11" s="1"/>
  <c r="N281" i="11"/>
  <c r="O281" i="11" s="1"/>
  <c r="K191" i="11" l="1"/>
  <c r="N191" i="11" s="1"/>
  <c r="O191" i="11" s="1"/>
  <c r="K188" i="11" l="1"/>
  <c r="N188" i="11" s="1"/>
  <c r="O188" i="11" s="1"/>
  <c r="N187" i="11"/>
  <c r="O187" i="11" s="1"/>
  <c r="K185" i="11"/>
  <c r="N185" i="11" s="1"/>
  <c r="O185" i="11" s="1"/>
  <c r="N186" i="11"/>
  <c r="O186" i="11" s="1"/>
  <c r="N184" i="11" l="1"/>
  <c r="O184" i="11" s="1"/>
  <c r="N183" i="11" l="1"/>
  <c r="O183" i="11" s="1"/>
  <c r="N192" i="11" l="1"/>
  <c r="O192" i="11" s="1"/>
  <c r="N190" i="11" l="1"/>
  <c r="O190" i="11" s="1"/>
  <c r="N196" i="11"/>
  <c r="O196" i="11" s="1"/>
  <c r="N279" i="11" l="1"/>
  <c r="O279" i="11" s="1"/>
  <c r="N273" i="11"/>
  <c r="O273" i="11" s="1"/>
  <c r="N271" i="11" l="1"/>
  <c r="O271" i="11" s="1"/>
  <c r="N195" i="11"/>
  <c r="O195" i="11" s="1"/>
  <c r="N189" i="11"/>
  <c r="O189" i="11" s="1"/>
  <c r="N144" i="11" l="1"/>
  <c r="O144" i="11" s="1"/>
  <c r="N182" i="11" l="1"/>
  <c r="O182" i="11" s="1"/>
  <c r="K181" i="11" l="1"/>
  <c r="N181" i="11" s="1"/>
  <c r="O181" i="11" s="1"/>
  <c r="K180" i="11"/>
  <c r="N180" i="11" s="1"/>
  <c r="O180" i="11" s="1"/>
  <c r="K179" i="11"/>
  <c r="N179" i="11" s="1"/>
  <c r="O179" i="11" s="1"/>
  <c r="K178" i="11"/>
  <c r="N178" i="11" s="1"/>
  <c r="O178" i="11" s="1"/>
  <c r="K177" i="11"/>
  <c r="K176" i="11"/>
  <c r="N176" i="11" s="1"/>
  <c r="O176" i="11" s="1"/>
  <c r="N175" i="11"/>
  <c r="O175" i="11" s="1"/>
  <c r="N177" i="11" l="1"/>
  <c r="O177" i="11" s="1"/>
  <c r="N174" i="11"/>
  <c r="O174" i="11" s="1"/>
  <c r="N173" i="11"/>
  <c r="O173" i="11" s="1"/>
  <c r="N172" i="11"/>
  <c r="O172" i="11" s="1"/>
  <c r="N171" i="11"/>
  <c r="O171" i="11" s="1"/>
  <c r="N170" i="11"/>
  <c r="O170" i="11" s="1"/>
  <c r="N169" i="11" l="1"/>
  <c r="O169" i="11" s="1"/>
  <c r="N168" i="11"/>
  <c r="O168" i="11" s="1"/>
  <c r="N167" i="11"/>
  <c r="O167" i="11" s="1"/>
  <c r="N166" i="11"/>
  <c r="O166" i="11" s="1"/>
  <c r="N165" i="11"/>
  <c r="O165" i="11" s="1"/>
  <c r="N164" i="11"/>
  <c r="O164" i="11" s="1"/>
  <c r="K145" i="11"/>
  <c r="N163" i="11"/>
  <c r="O163" i="11" s="1"/>
  <c r="N162" i="11" l="1"/>
  <c r="O162" i="11" s="1"/>
  <c r="N161" i="11" l="1"/>
  <c r="O161" i="11" s="1"/>
  <c r="N160" i="11"/>
  <c r="O160" i="11" s="1"/>
  <c r="N159" i="11" l="1"/>
  <c r="O159" i="11" s="1"/>
  <c r="N158" i="11"/>
  <c r="O158" i="11" s="1"/>
  <c r="N157" i="11"/>
  <c r="O157" i="11" s="1"/>
  <c r="N156" i="11" l="1"/>
  <c r="O156" i="11" s="1"/>
  <c r="N155" i="11"/>
  <c r="O155" i="11" s="1"/>
  <c r="N154" i="11"/>
  <c r="O154" i="11" s="1"/>
  <c r="N153" i="11" l="1"/>
  <c r="O153" i="11" s="1"/>
  <c r="N152" i="11"/>
  <c r="O152" i="11" s="1"/>
  <c r="N151" i="11"/>
  <c r="O151" i="11" s="1"/>
  <c r="N150" i="11"/>
  <c r="O150" i="11" s="1"/>
  <c r="K98" i="11" l="1"/>
  <c r="N98" i="11" s="1"/>
  <c r="O98" i="11" s="1"/>
  <c r="N149" i="11" l="1"/>
  <c r="O149" i="11" s="1"/>
  <c r="N148" i="11" l="1"/>
  <c r="O148" i="11" s="1"/>
  <c r="N147" i="11" l="1"/>
  <c r="O147" i="11" s="1"/>
  <c r="N146" i="11"/>
  <c r="O146" i="11" s="1"/>
  <c r="N137" i="11" l="1"/>
  <c r="O137" i="11" s="1"/>
  <c r="N145" i="11"/>
  <c r="O145" i="11" s="1"/>
  <c r="K135" i="11" l="1"/>
  <c r="N135" i="11" s="1"/>
  <c r="O135" i="11" s="1"/>
  <c r="K134" i="11"/>
  <c r="N134" i="11" s="1"/>
  <c r="O134" i="11" s="1"/>
  <c r="N133" i="11" l="1"/>
  <c r="O133" i="11" s="1"/>
  <c r="N132" i="11" l="1"/>
  <c r="O132" i="11" s="1"/>
  <c r="N131" i="11"/>
  <c r="O131" i="11" s="1"/>
  <c r="K130" i="11" l="1"/>
  <c r="N130" i="11" s="1"/>
  <c r="O130" i="11" s="1"/>
  <c r="N136" i="11" l="1"/>
  <c r="O136" i="11" s="1"/>
  <c r="N129" i="11" l="1"/>
  <c r="O129" i="11" s="1"/>
  <c r="N128" i="11" l="1"/>
  <c r="O128" i="11" s="1"/>
  <c r="N127" i="11" l="1"/>
  <c r="O127" i="11" s="1"/>
  <c r="N126" i="11" l="1"/>
  <c r="O126" i="11" s="1"/>
  <c r="K125" i="11" l="1"/>
  <c r="N125" i="11" s="1"/>
  <c r="O125" i="11" s="1"/>
  <c r="N124" i="11" l="1"/>
  <c r="O124" i="11" s="1"/>
  <c r="N123" i="11" l="1"/>
  <c r="O123" i="11" s="1"/>
  <c r="N122" i="11"/>
  <c r="O122" i="11" s="1"/>
  <c r="N121" i="11" l="1"/>
  <c r="O121" i="11" s="1"/>
  <c r="N120" i="11" l="1"/>
  <c r="O120" i="11" s="1"/>
  <c r="N119" i="11"/>
  <c r="O119" i="11" s="1"/>
  <c r="N118" i="11" l="1"/>
  <c r="O118" i="11" s="1"/>
  <c r="N117" i="11" l="1"/>
  <c r="O117" i="11" s="1"/>
  <c r="N116" i="11" l="1"/>
  <c r="O116" i="11" s="1"/>
  <c r="N115" i="11"/>
  <c r="O115" i="11" s="1"/>
  <c r="N143" i="11"/>
  <c r="O143" i="11" s="1"/>
  <c r="N114" i="11"/>
  <c r="O114" i="11" s="1"/>
  <c r="N113" i="11" l="1"/>
  <c r="O113" i="11" s="1"/>
  <c r="N112" i="11" l="1"/>
  <c r="O112" i="11" s="1"/>
  <c r="N111" i="11" l="1"/>
  <c r="O111" i="11" s="1"/>
  <c r="N138" i="11" l="1"/>
  <c r="O138" i="11" s="1"/>
  <c r="N99" i="11"/>
  <c r="O99" i="11" s="1"/>
  <c r="N110" i="11" l="1"/>
  <c r="O110" i="11" s="1"/>
  <c r="N109" i="11"/>
  <c r="O109" i="11" s="1"/>
  <c r="N108" i="11" l="1"/>
  <c r="O108" i="11" s="1"/>
  <c r="N107" i="11" l="1"/>
  <c r="O107" i="11" s="1"/>
  <c r="N106" i="11" l="1"/>
  <c r="O106" i="11" s="1"/>
  <c r="N105" i="11" l="1"/>
  <c r="O105" i="11" s="1"/>
  <c r="N104" i="11" l="1"/>
  <c r="O104" i="11" s="1"/>
  <c r="N103" i="11" l="1"/>
  <c r="O103" i="11" s="1"/>
  <c r="K102" i="11" l="1"/>
  <c r="N102" i="11" s="1"/>
  <c r="O102" i="11" s="1"/>
  <c r="K101" i="11"/>
  <c r="N101" i="11" s="1"/>
  <c r="O101" i="11" s="1"/>
  <c r="N100" i="11" l="1"/>
  <c r="O100" i="11" s="1"/>
  <c r="N94" i="11" l="1"/>
  <c r="O94" i="11" s="1"/>
  <c r="N93" i="11"/>
  <c r="O93" i="11" s="1"/>
  <c r="N92" i="11"/>
  <c r="O92" i="11" s="1"/>
  <c r="N91" i="11"/>
  <c r="O91" i="11" s="1"/>
  <c r="N90" i="11"/>
  <c r="O90" i="11" s="1"/>
  <c r="N89" i="11"/>
  <c r="O89" i="11" s="1"/>
  <c r="N97" i="11" l="1"/>
  <c r="O97" i="11" s="1"/>
  <c r="K88" i="11"/>
  <c r="N88" i="11" l="1"/>
  <c r="O88" i="11" s="1"/>
  <c r="N96" i="11" l="1"/>
  <c r="O96" i="11" s="1"/>
  <c r="N95" i="11" l="1"/>
  <c r="O95" i="11" s="1"/>
  <c r="N87" i="11" l="1"/>
  <c r="O87" i="11" s="1"/>
  <c r="N86" i="11" l="1"/>
  <c r="O86" i="11" s="1"/>
  <c r="N85" i="11" l="1"/>
  <c r="O85" i="11" s="1"/>
  <c r="N84" i="11" l="1"/>
  <c r="O84" i="11" s="1"/>
  <c r="N83" i="11"/>
  <c r="O83" i="11" s="1"/>
  <c r="N82" i="11" l="1"/>
  <c r="O82" i="11" s="1"/>
  <c r="N81" i="11" l="1"/>
  <c r="O81" i="11" s="1"/>
  <c r="N80" i="11" l="1"/>
  <c r="O80" i="11" s="1"/>
  <c r="N79" i="11"/>
  <c r="O79" i="11" s="1"/>
  <c r="N78" i="11" l="1"/>
  <c r="O78" i="11" s="1"/>
  <c r="N77" i="11" l="1"/>
  <c r="O77" i="11" s="1"/>
  <c r="N76" i="11" l="1"/>
  <c r="O76" i="11" s="1"/>
  <c r="N75" i="11" l="1"/>
  <c r="O75" i="11" s="1"/>
  <c r="K74" i="11" l="1"/>
  <c r="N74" i="11" s="1"/>
  <c r="O74" i="11" s="1"/>
  <c r="N73" i="11"/>
  <c r="O73" i="11" s="1"/>
  <c r="N72" i="11" l="1"/>
  <c r="O72" i="11" s="1"/>
  <c r="N71" i="11"/>
  <c r="O71" i="11" s="1"/>
  <c r="N70" i="11" l="1"/>
  <c r="O70" i="11" s="1"/>
  <c r="K69" i="11" l="1"/>
  <c r="N69" i="11" s="1"/>
  <c r="O69" i="11" s="1"/>
  <c r="N68" i="11"/>
  <c r="O68" i="11" s="1"/>
  <c r="N67" i="11" l="1"/>
  <c r="O67" i="11" s="1"/>
  <c r="N66" i="11" l="1"/>
  <c r="O66" i="11" s="1"/>
  <c r="N65" i="11"/>
  <c r="O65" i="11" s="1"/>
  <c r="N64" i="11"/>
  <c r="O64" i="11" s="1"/>
  <c r="N63" i="11" l="1"/>
  <c r="O63" i="11" s="1"/>
  <c r="N62" i="11" l="1"/>
  <c r="O62" i="11" s="1"/>
  <c r="N61" i="11" l="1"/>
  <c r="O61" i="11" s="1"/>
  <c r="N60" i="11" l="1"/>
  <c r="O60" i="11" s="1"/>
  <c r="N59" i="11" l="1"/>
  <c r="O59" i="11" s="1"/>
  <c r="N58" i="11" l="1"/>
  <c r="O58" i="11" s="1"/>
  <c r="N57" i="11" l="1"/>
  <c r="O57" i="11" s="1"/>
  <c r="N53" i="11" l="1"/>
  <c r="O53" i="11" s="1"/>
  <c r="N52" i="11"/>
  <c r="O52" i="11" s="1"/>
  <c r="N49" i="11" l="1"/>
  <c r="O49" i="11" s="1"/>
  <c r="N47" i="11" l="1"/>
  <c r="O47" i="11" s="1"/>
  <c r="N46" i="11"/>
  <c r="O46" i="11" s="1"/>
  <c r="N45" i="11"/>
  <c r="O45" i="11" s="1"/>
  <c r="N44" i="11"/>
  <c r="O44" i="11" s="1"/>
  <c r="N43" i="11"/>
  <c r="O43" i="11" s="1"/>
  <c r="N42" i="11"/>
  <c r="O42" i="11" s="1"/>
  <c r="N48" i="11" l="1"/>
  <c r="O48" i="11" s="1"/>
  <c r="N4" i="11" l="1"/>
  <c r="O4" i="11" s="1"/>
  <c r="N5" i="11"/>
  <c r="O5" i="11" s="1"/>
  <c r="N41" i="11"/>
  <c r="O41" i="11" s="1"/>
  <c r="N40" i="11" l="1"/>
  <c r="O40" i="11" s="1"/>
  <c r="N39" i="11"/>
  <c r="O39" i="11" s="1"/>
  <c r="N38" i="11" l="1"/>
  <c r="O38" i="11" s="1"/>
  <c r="N54" i="11" l="1"/>
  <c r="O54" i="11" s="1"/>
  <c r="N37" i="11" l="1"/>
  <c r="O37" i="11" s="1"/>
  <c r="N36" i="11"/>
  <c r="O36" i="11" s="1"/>
  <c r="N35" i="11" l="1"/>
  <c r="O35" i="11" s="1"/>
  <c r="N34" i="11" l="1"/>
  <c r="O34" i="11" s="1"/>
  <c r="K15" i="11" l="1"/>
  <c r="N51" i="11" l="1"/>
  <c r="O51" i="11" s="1"/>
  <c r="N33" i="11"/>
  <c r="O33" i="11" s="1"/>
  <c r="N32" i="11"/>
  <c r="O32" i="11" s="1"/>
  <c r="N31" i="11" l="1"/>
  <c r="O31" i="11" s="1"/>
  <c r="N30" i="11" l="1"/>
  <c r="O30" i="11" s="1"/>
  <c r="N29" i="11" l="1"/>
  <c r="O29" i="11" s="1"/>
  <c r="N28" i="11" l="1"/>
  <c r="O28" i="11" s="1"/>
  <c r="N56" i="11" l="1"/>
  <c r="O56" i="11" s="1"/>
  <c r="N27" i="11"/>
  <c r="O27" i="11" s="1"/>
  <c r="N3" i="11" l="1"/>
  <c r="O3" i="11" s="1"/>
  <c r="N2" i="11"/>
  <c r="O2" i="11" s="1"/>
  <c r="N26" i="11" l="1"/>
  <c r="O26" i="11" s="1"/>
  <c r="N25" i="11" l="1"/>
  <c r="O25" i="11" s="1"/>
  <c r="N24" i="11" l="1"/>
  <c r="O24" i="11" s="1"/>
  <c r="N23" i="11" l="1"/>
  <c r="O23" i="11" s="1"/>
  <c r="N50" i="11"/>
  <c r="O50" i="11" s="1"/>
  <c r="N22" i="11" l="1"/>
  <c r="O22" i="11" s="1"/>
  <c r="N21" i="11" l="1"/>
  <c r="O21" i="11" s="1"/>
  <c r="N20" i="11" l="1"/>
  <c r="O20" i="11" s="1"/>
  <c r="N19" i="11"/>
  <c r="O19" i="11" s="1"/>
  <c r="N18" i="11" l="1"/>
  <c r="O18" i="11" s="1"/>
  <c r="N17" i="11" l="1"/>
  <c r="O17" i="11" s="1"/>
  <c r="N16" i="11" l="1"/>
  <c r="O16" i="11" s="1"/>
  <c r="N15" i="11" l="1"/>
  <c r="O15" i="11" s="1"/>
  <c r="N14" i="11" l="1"/>
  <c r="O14" i="11" s="1"/>
  <c r="N12" i="11"/>
  <c r="O12" i="11" s="1"/>
  <c r="N13" i="11"/>
  <c r="O13" i="11" s="1"/>
  <c r="N11" i="11" l="1"/>
  <c r="O11" i="11" s="1"/>
  <c r="N10" i="11" l="1"/>
  <c r="O10" i="11" s="1"/>
  <c r="N9" i="11" l="1"/>
  <c r="O9" i="11" s="1"/>
  <c r="N8" i="11" l="1"/>
  <c r="O8" i="11" s="1"/>
  <c r="N7" i="11" l="1"/>
  <c r="O7" i="11" s="1"/>
  <c r="N6" i="11" l="1"/>
  <c r="O6" i="11" s="1"/>
  <c r="N55" i="11" l="1"/>
  <c r="O55" i="11" s="1"/>
</calcChain>
</file>

<file path=xl/sharedStrings.xml><?xml version="1.0" encoding="utf-8"?>
<sst xmlns="http://schemas.openxmlformats.org/spreadsheetml/2006/main" count="3362" uniqueCount="1236">
  <si>
    <t>SERIE</t>
  </si>
  <si>
    <t>NUMERO</t>
  </si>
  <si>
    <t>RUC</t>
  </si>
  <si>
    <t>PROVEEDOR</t>
  </si>
  <si>
    <t>RQ</t>
  </si>
  <si>
    <t>N° CTA BANCO DE LA NACION</t>
  </si>
  <si>
    <t>MONTO 
TOTAL S/.</t>
  </si>
  <si>
    <t>MONTO 
TOTAL $</t>
  </si>
  <si>
    <t>%</t>
  </si>
  <si>
    <t>DT</t>
  </si>
  <si>
    <t>N° DE CONSTANCIA</t>
  </si>
  <si>
    <t>NETO A PAGAR</t>
  </si>
  <si>
    <t>E001</t>
  </si>
  <si>
    <t>027</t>
  </si>
  <si>
    <t>037</t>
  </si>
  <si>
    <t>00076048142</t>
  </si>
  <si>
    <t>019</t>
  </si>
  <si>
    <t>022</t>
  </si>
  <si>
    <t>00000072</t>
  </si>
  <si>
    <t>F001</t>
  </si>
  <si>
    <t>N° ASIENTO</t>
  </si>
  <si>
    <t>COD</t>
  </si>
  <si>
    <t>FECHA PAGO DT</t>
  </si>
  <si>
    <t>SOPORTE PROMOCIONAL S.A.C</t>
  </si>
  <si>
    <t>00046014642</t>
  </si>
  <si>
    <t>F002</t>
  </si>
  <si>
    <t>FECHA EMISION</t>
  </si>
  <si>
    <t>EN VIVO ENTERTAINMENT EIRL</t>
  </si>
  <si>
    <t>F011</t>
  </si>
  <si>
    <t>00098097813</t>
  </si>
  <si>
    <t>VELASQUEZ CASTRO VIVIANA LUCIA</t>
  </si>
  <si>
    <t>00017025392</t>
  </si>
  <si>
    <t>F004</t>
  </si>
  <si>
    <t>00000070</t>
  </si>
  <si>
    <t>OK</t>
  </si>
  <si>
    <t>020</t>
  </si>
  <si>
    <t>BETS SERVI COPYCOM E.I.R.L</t>
  </si>
  <si>
    <t>00062114428</t>
  </si>
  <si>
    <t>00000253</t>
  </si>
  <si>
    <t>CENTINELA FILMS S.A.C</t>
  </si>
  <si>
    <t>00006034365</t>
  </si>
  <si>
    <t>00000367060</t>
  </si>
  <si>
    <t>00002455</t>
  </si>
  <si>
    <t>00000079</t>
  </si>
  <si>
    <t>00000292</t>
  </si>
  <si>
    <t>CARPIO VELEZ DONATO HERNAN</t>
  </si>
  <si>
    <t>F300</t>
  </si>
  <si>
    <t>00000113</t>
  </si>
  <si>
    <t>00000088</t>
  </si>
  <si>
    <t>FFA1</t>
  </si>
  <si>
    <t>P&amp;M COURIER EXPRESS S.A.C</t>
  </si>
  <si>
    <t>00002119196</t>
  </si>
  <si>
    <t>00000112</t>
  </si>
  <si>
    <t>00000195</t>
  </si>
  <si>
    <t>MAZ-SERVICIOS PUBLICITARIOS E.I.R.L</t>
  </si>
  <si>
    <t>00059139037</t>
  </si>
  <si>
    <t>BEL CARGO S.A.C</t>
  </si>
  <si>
    <t>00072211553</t>
  </si>
  <si>
    <t>00000256</t>
  </si>
  <si>
    <t>00000026</t>
  </si>
  <si>
    <t>TRANSPORTES &amp; SERVICIOS BAR COR TOURS S.A.C</t>
  </si>
  <si>
    <t>00085044532</t>
  </si>
  <si>
    <t>026</t>
  </si>
  <si>
    <t>2 TORRES AVL S.A.C</t>
  </si>
  <si>
    <t>00050023206</t>
  </si>
  <si>
    <t>00000347</t>
  </si>
  <si>
    <t>ATTKO S.A.C</t>
  </si>
  <si>
    <t>00005304202</t>
  </si>
  <si>
    <t>00000378</t>
  </si>
  <si>
    <t>00000203</t>
  </si>
  <si>
    <t>00000031</t>
  </si>
  <si>
    <t>FF01</t>
  </si>
  <si>
    <t>00000040</t>
  </si>
  <si>
    <t>00000082</t>
  </si>
  <si>
    <t>00000008</t>
  </si>
  <si>
    <t>00000352</t>
  </si>
  <si>
    <t>00000177</t>
  </si>
  <si>
    <t>00000010</t>
  </si>
  <si>
    <t>00000039</t>
  </si>
  <si>
    <t>F003</t>
  </si>
  <si>
    <t>00000018</t>
  </si>
  <si>
    <t>00000714151</t>
  </si>
  <si>
    <t>00000721840</t>
  </si>
  <si>
    <t>MG CARGO LOGISTICS EIRL</t>
  </si>
  <si>
    <t>00000107</t>
  </si>
  <si>
    <t>00231059210</t>
  </si>
  <si>
    <t>00000236</t>
  </si>
  <si>
    <t>00019118835</t>
  </si>
  <si>
    <t>00000687</t>
  </si>
  <si>
    <t>MALL PLAZA PERU S.A</t>
  </si>
  <si>
    <t>00068040132</t>
  </si>
  <si>
    <t>00000227</t>
  </si>
  <si>
    <t>ADMINISTRADORA JOCKEY PLAZA SHOPPING CENTER S.A</t>
  </si>
  <si>
    <t>00000073</t>
  </si>
  <si>
    <t>00000027</t>
  </si>
  <si>
    <t>00024105148</t>
  </si>
  <si>
    <t>LOS KEN SECURITY S.A.C</t>
  </si>
  <si>
    <t>00000468</t>
  </si>
  <si>
    <t>OSLOP TELCOM E.I.R.L.</t>
  </si>
  <si>
    <t>00002153920</t>
  </si>
  <si>
    <t>ADMINISTRADORA COMPUPLAZA S.A.C</t>
  </si>
  <si>
    <t>00060108978</t>
  </si>
  <si>
    <t>GINA TRAVEL E.I.R.L</t>
  </si>
  <si>
    <t>00003206491</t>
  </si>
  <si>
    <t>MACETA PRODUCCIONES S.A.C</t>
  </si>
  <si>
    <t>00025037383</t>
  </si>
  <si>
    <t>00000169</t>
  </si>
  <si>
    <t>CLOSE2U S.A.C</t>
  </si>
  <si>
    <t>00085020579</t>
  </si>
  <si>
    <t>00000098</t>
  </si>
  <si>
    <t>00000103</t>
  </si>
  <si>
    <t>00000105</t>
  </si>
  <si>
    <t>00001219</t>
  </si>
  <si>
    <t>00000025</t>
  </si>
  <si>
    <t>00000033</t>
  </si>
  <si>
    <t>00001311</t>
  </si>
  <si>
    <t>00000506</t>
  </si>
  <si>
    <t>00001402</t>
  </si>
  <si>
    <t>00000037</t>
  </si>
  <si>
    <t>00001315</t>
  </si>
  <si>
    <t>00000470</t>
  </si>
  <si>
    <t>F074</t>
  </si>
  <si>
    <t>00000247</t>
  </si>
  <si>
    <t>00000453</t>
  </si>
  <si>
    <t>D2 PUBLICIDAD S.A.C</t>
  </si>
  <si>
    <t>00066012980</t>
  </si>
  <si>
    <t>00000132</t>
  </si>
  <si>
    <t>00000181</t>
  </si>
  <si>
    <t>00001332</t>
  </si>
  <si>
    <t>00024176878</t>
  </si>
  <si>
    <t>00000902</t>
  </si>
  <si>
    <t>00000272</t>
  </si>
  <si>
    <t>00000271</t>
  </si>
  <si>
    <t>00000667</t>
  </si>
  <si>
    <t>00000285</t>
  </si>
  <si>
    <t>00076008485</t>
  </si>
  <si>
    <t>00000005</t>
  </si>
  <si>
    <t>00000081</t>
  </si>
  <si>
    <t>00000289</t>
  </si>
  <si>
    <t>F084</t>
  </si>
  <si>
    <t>F026</t>
  </si>
  <si>
    <t>00000083</t>
  </si>
  <si>
    <t>00000084</t>
  </si>
  <si>
    <t>00000296</t>
  </si>
  <si>
    <t>00000019</t>
  </si>
  <si>
    <t>00000066</t>
  </si>
  <si>
    <t>00000284</t>
  </si>
  <si>
    <t>00000266</t>
  </si>
  <si>
    <t>00000017</t>
  </si>
  <si>
    <t>00000003</t>
  </si>
  <si>
    <t>00003169</t>
  </si>
  <si>
    <t>RV EVENTOS PERU S.A.C</t>
  </si>
  <si>
    <t>00001121200</t>
  </si>
  <si>
    <t>SENTERY SECURITY S.A.C</t>
  </si>
  <si>
    <t>00061128522</t>
  </si>
  <si>
    <t>00000305</t>
  </si>
  <si>
    <t>00000410</t>
  </si>
  <si>
    <t>IPB PERU S.A.C</t>
  </si>
  <si>
    <t>00057108061</t>
  </si>
  <si>
    <t>00003240703</t>
  </si>
  <si>
    <t>00003181</t>
  </si>
  <si>
    <t>PDR PERU S.A.C</t>
  </si>
  <si>
    <t>00046252829</t>
  </si>
  <si>
    <t>DELGADO GAVIDIA LEONEL EDUARDO</t>
  </si>
  <si>
    <t>00008117551</t>
  </si>
  <si>
    <t>00000101</t>
  </si>
  <si>
    <t>00000102</t>
  </si>
  <si>
    <t>00000091</t>
  </si>
  <si>
    <t>00000831</t>
  </si>
  <si>
    <t>00000022</t>
  </si>
  <si>
    <t>00000115</t>
  </si>
  <si>
    <t>00001443</t>
  </si>
  <si>
    <t>00000224</t>
  </si>
  <si>
    <t>00000229</t>
  </si>
  <si>
    <t>00000318</t>
  </si>
  <si>
    <t>00000312</t>
  </si>
  <si>
    <t>00000398</t>
  </si>
  <si>
    <t>00001055</t>
  </si>
  <si>
    <t>00001060</t>
  </si>
  <si>
    <t>00001941</t>
  </si>
  <si>
    <t>00000400</t>
  </si>
  <si>
    <t>00000446</t>
  </si>
  <si>
    <t>ULTIMATE AGENCIA S.A.C</t>
  </si>
  <si>
    <t>00059127861</t>
  </si>
  <si>
    <t>00000202</t>
  </si>
  <si>
    <t>00000104</t>
  </si>
  <si>
    <t>00001071</t>
  </si>
  <si>
    <t>00000338</t>
  </si>
  <si>
    <t>00000173</t>
  </si>
  <si>
    <t>NESSUS HOTELES PERU S.A</t>
  </si>
  <si>
    <t>00000518</t>
  </si>
  <si>
    <t>00000241</t>
  </si>
  <si>
    <t>00000226</t>
  </si>
  <si>
    <t>00000859</t>
  </si>
  <si>
    <t>00066194612</t>
  </si>
  <si>
    <t>00000059</t>
  </si>
  <si>
    <t>00000532</t>
  </si>
  <si>
    <t>00001197</t>
  </si>
  <si>
    <t>00000135</t>
  </si>
  <si>
    <t>00000090</t>
  </si>
  <si>
    <t>00000012</t>
  </si>
  <si>
    <t>00000301</t>
  </si>
  <si>
    <t>00000034</t>
  </si>
  <si>
    <t>00000014</t>
  </si>
  <si>
    <t>00001241</t>
  </si>
  <si>
    <t>00001507</t>
  </si>
  <si>
    <t>00001508</t>
  </si>
  <si>
    <t>00000430</t>
  </si>
  <si>
    <t>00000240</t>
  </si>
  <si>
    <t>00001095</t>
  </si>
  <si>
    <t>AUDIO Y LUCES PERU EIRL</t>
  </si>
  <si>
    <t>00000002</t>
  </si>
  <si>
    <t>00000006</t>
  </si>
  <si>
    <t>00000275</t>
  </si>
  <si>
    <t>00000277</t>
  </si>
  <si>
    <t>00000009</t>
  </si>
  <si>
    <t>00000035</t>
  </si>
  <si>
    <t>MULTIMERCADOS ZONALES S. A.C</t>
  </si>
  <si>
    <t>00000398241</t>
  </si>
  <si>
    <t>SES SECURITY GROUP S.A.C</t>
  </si>
  <si>
    <t>00061169806</t>
  </si>
  <si>
    <t>00000924</t>
  </si>
  <si>
    <t>00010035716</t>
  </si>
  <si>
    <t>00000004</t>
  </si>
  <si>
    <t>00000192</t>
  </si>
  <si>
    <t>00026070651</t>
  </si>
  <si>
    <t>00000087</t>
  </si>
  <si>
    <t>00000385</t>
  </si>
  <si>
    <t>00000007</t>
  </si>
  <si>
    <t>00000200</t>
  </si>
  <si>
    <t>00000197</t>
  </si>
  <si>
    <t>00000295</t>
  </si>
  <si>
    <t>00001192</t>
  </si>
  <si>
    <t>00000273</t>
  </si>
  <si>
    <t>00000078</t>
  </si>
  <si>
    <t>BENZA SALAS FRANCO DAVID</t>
  </si>
  <si>
    <t>00003307298</t>
  </si>
  <si>
    <t>BAPTISTA CARRERO YENIFER PATRICIA</t>
  </si>
  <si>
    <t>00003344681</t>
  </si>
  <si>
    <t>FOTOMARCA S.A.C</t>
  </si>
  <si>
    <t>00048081282</t>
  </si>
  <si>
    <t>00000077</t>
  </si>
  <si>
    <t>00000452</t>
  </si>
  <si>
    <t>00000261</t>
  </si>
  <si>
    <t>00000403</t>
  </si>
  <si>
    <t>00001078</t>
  </si>
  <si>
    <t>MAC POINT S.A.C</t>
  </si>
  <si>
    <t>00005166276</t>
  </si>
  <si>
    <t>PRODUCTORA ENJOY S.A.C</t>
  </si>
  <si>
    <t>00010069629</t>
  </si>
  <si>
    <t>00000114</t>
  </si>
  <si>
    <t>ORTIZ VILELA RAYSA ISABEL</t>
  </si>
  <si>
    <t>00085035126</t>
  </si>
  <si>
    <t>00000572</t>
  </si>
  <si>
    <t>00000092</t>
  </si>
  <si>
    <t>ARQUITECTURA RETAIL S.A.C</t>
  </si>
  <si>
    <t>00076136572</t>
  </si>
  <si>
    <t>00085035118</t>
  </si>
  <si>
    <t>00000584</t>
  </si>
  <si>
    <t>ALEVES GLAMOUR E.I.R.L</t>
  </si>
  <si>
    <t>00058200700</t>
  </si>
  <si>
    <t>F022</t>
  </si>
  <si>
    <t>00010128420</t>
  </si>
  <si>
    <t>00000044</t>
  </si>
  <si>
    <t>00000060</t>
  </si>
  <si>
    <t>ALVES GLAMOUR E.I.R.L</t>
  </si>
  <si>
    <t>REZKALAH PASARA DE SANLLEHI CLAUDIA KATHERINE</t>
  </si>
  <si>
    <t>00023041006</t>
  </si>
  <si>
    <t>00026045</t>
  </si>
  <si>
    <t>2023-1116</t>
  </si>
  <si>
    <t>00013059705</t>
  </si>
  <si>
    <t>00024004228</t>
  </si>
  <si>
    <t>ANTAY ZELADA PIERRE LEONARDO</t>
  </si>
  <si>
    <t>00030081102</t>
  </si>
  <si>
    <t>00000045</t>
  </si>
  <si>
    <t>00000483</t>
  </si>
  <si>
    <t>00001247</t>
  </si>
  <si>
    <t>GRAPHICSLUXI SOCIEDAD ANONIMA CERRADA</t>
  </si>
  <si>
    <t>00006024084</t>
  </si>
  <si>
    <t>REVILLA SARDI DANIEL ABRAHAM</t>
  </si>
  <si>
    <t>00058296627</t>
  </si>
  <si>
    <t>HERVAS S.A.C</t>
  </si>
  <si>
    <t>00000047</t>
  </si>
  <si>
    <t>00000492</t>
  </si>
  <si>
    <t>FT01</t>
  </si>
  <si>
    <t>BUSINESS VALUE MANAGEMENT S.A.C.</t>
  </si>
  <si>
    <t>00085034669</t>
  </si>
  <si>
    <t>00007086</t>
  </si>
  <si>
    <t>2024-10</t>
  </si>
  <si>
    <t>2024-13</t>
  </si>
  <si>
    <t>00007258</t>
  </si>
  <si>
    <t>2024-21</t>
  </si>
  <si>
    <t>00007087</t>
  </si>
  <si>
    <t>2024-23</t>
  </si>
  <si>
    <t>00005078458</t>
  </si>
  <si>
    <t>00000119</t>
  </si>
  <si>
    <t>CONSTRUCCION &amp; GERENCIA INMOBILIARIA S.A.C</t>
  </si>
  <si>
    <t>2024-42</t>
  </si>
  <si>
    <t>00024009319</t>
  </si>
  <si>
    <t>00000554</t>
  </si>
  <si>
    <t>2024-41</t>
  </si>
  <si>
    <t>00001212</t>
  </si>
  <si>
    <t>2024-51</t>
  </si>
  <si>
    <t>00001211</t>
  </si>
  <si>
    <t>2024-50</t>
  </si>
  <si>
    <t>CDLH PRODUCCIONES S.A.C</t>
  </si>
  <si>
    <t>2024-52</t>
  </si>
  <si>
    <t>00031073863</t>
  </si>
  <si>
    <t>VF INTERNATIONAL MEDICAL TECHNOLOGY S.A.C</t>
  </si>
  <si>
    <t>2024-55</t>
  </si>
  <si>
    <t>00048060110</t>
  </si>
  <si>
    <t>00000564</t>
  </si>
  <si>
    <t>2024-65</t>
  </si>
  <si>
    <t>00001034</t>
  </si>
  <si>
    <t>2024-62</t>
  </si>
  <si>
    <t>00000057</t>
  </si>
  <si>
    <t>2024-72</t>
  </si>
  <si>
    <t>ARK INSIDE S.R.L</t>
  </si>
  <si>
    <t>2024-81</t>
  </si>
  <si>
    <t>00005241340</t>
  </si>
  <si>
    <t>2024-78</t>
  </si>
  <si>
    <t>JOANNA &amp; SOFIA E.I.R.L</t>
  </si>
  <si>
    <t>2024-93</t>
  </si>
  <si>
    <t>00003284735</t>
  </si>
  <si>
    <t>00000565</t>
  </si>
  <si>
    <t>2024-113</t>
  </si>
  <si>
    <t>2024-138</t>
  </si>
  <si>
    <t>00000650</t>
  </si>
  <si>
    <t>2024-136</t>
  </si>
  <si>
    <t>2024-137</t>
  </si>
  <si>
    <t>2024-134</t>
  </si>
  <si>
    <t>MOBILIARIO MM E.I.R.L</t>
  </si>
  <si>
    <t>00000106</t>
  </si>
  <si>
    <t>2024-145</t>
  </si>
  <si>
    <t>00005923</t>
  </si>
  <si>
    <t>2024-157</t>
  </si>
  <si>
    <t>00005924</t>
  </si>
  <si>
    <t>00000058</t>
  </si>
  <si>
    <t>2024-155</t>
  </si>
  <si>
    <t>RESTAURANT HUACA PUCLLANA S.A.C</t>
  </si>
  <si>
    <t>2024-151</t>
  </si>
  <si>
    <t>00000425478</t>
  </si>
  <si>
    <t>00001042</t>
  </si>
  <si>
    <t>2024-179</t>
  </si>
  <si>
    <t>00001706</t>
  </si>
  <si>
    <t>2024-169</t>
  </si>
  <si>
    <t>00007119</t>
  </si>
  <si>
    <t>2024-185</t>
  </si>
  <si>
    <t>00012203</t>
  </si>
  <si>
    <t>2024-40</t>
  </si>
  <si>
    <t>00012204</t>
  </si>
  <si>
    <t>00001178</t>
  </si>
  <si>
    <t>2024-198</t>
  </si>
  <si>
    <t>00007118</t>
  </si>
  <si>
    <t>2024-170</t>
  </si>
  <si>
    <t>2024-195</t>
  </si>
  <si>
    <t>2024-200</t>
  </si>
  <si>
    <t>224340863</t>
  </si>
  <si>
    <t>224340891</t>
  </si>
  <si>
    <t>00000451</t>
  </si>
  <si>
    <t>00001266</t>
  </si>
  <si>
    <t>2024-225</t>
  </si>
  <si>
    <t>00000062</t>
  </si>
  <si>
    <t>2024-227</t>
  </si>
  <si>
    <t>2024-229</t>
  </si>
  <si>
    <t>2024-228</t>
  </si>
  <si>
    <t>00000013</t>
  </si>
  <si>
    <t>2024-206</t>
  </si>
  <si>
    <t>00034753</t>
  </si>
  <si>
    <t>2024-204</t>
  </si>
  <si>
    <t>FUNK RODRIGUEZ ROBERTO RENE</t>
  </si>
  <si>
    <t>2024-268</t>
  </si>
  <si>
    <t>00008123659</t>
  </si>
  <si>
    <t>2024-269</t>
  </si>
  <si>
    <t>00000223</t>
  </si>
  <si>
    <t>2024-211</t>
  </si>
  <si>
    <t>224743029</t>
  </si>
  <si>
    <t>224742980</t>
  </si>
  <si>
    <t>2024-310</t>
  </si>
  <si>
    <t>00003562</t>
  </si>
  <si>
    <t>00003576</t>
  </si>
  <si>
    <t>00003583</t>
  </si>
  <si>
    <t>00003584</t>
  </si>
  <si>
    <t>00003585</t>
  </si>
  <si>
    <t>00003586</t>
  </si>
  <si>
    <t>00000016</t>
  </si>
  <si>
    <t>00000061</t>
  </si>
  <si>
    <t>00000065</t>
  </si>
  <si>
    <t>CREARTE IDEAS S.A.C</t>
  </si>
  <si>
    <t>2024-314</t>
  </si>
  <si>
    <t>00022080458</t>
  </si>
  <si>
    <t>2024-318</t>
  </si>
  <si>
    <t>2024-334</t>
  </si>
  <si>
    <t>2024-335</t>
  </si>
  <si>
    <t>00000455</t>
  </si>
  <si>
    <t>00000444</t>
  </si>
  <si>
    <t>2024-360</t>
  </si>
  <si>
    <t>00001260</t>
  </si>
  <si>
    <t>2024-359</t>
  </si>
  <si>
    <t>2024-367</t>
  </si>
  <si>
    <t>2024-339</t>
  </si>
  <si>
    <t>WARIQUE DE LAS BRASAS S.A.C.</t>
  </si>
  <si>
    <t>2024-390</t>
  </si>
  <si>
    <t>00028132077</t>
  </si>
  <si>
    <t>2024-412</t>
  </si>
  <si>
    <t>00000574</t>
  </si>
  <si>
    <t>2024-449</t>
  </si>
  <si>
    <t>00001940</t>
  </si>
  <si>
    <t>2024-456</t>
  </si>
  <si>
    <t>00001185</t>
  </si>
  <si>
    <t>2024-463</t>
  </si>
  <si>
    <t>00001119</t>
  </si>
  <si>
    <t>2024-461</t>
  </si>
  <si>
    <t>PLUXEE PERU S.A.C</t>
  </si>
  <si>
    <t>2024-474</t>
  </si>
  <si>
    <t>00000790</t>
  </si>
  <si>
    <t>RACSO PUBLICIDAD STRATEGICA S.A.C</t>
  </si>
  <si>
    <t>2024-485</t>
  </si>
  <si>
    <t>00021039357</t>
  </si>
  <si>
    <t>2024-491</t>
  </si>
  <si>
    <t>00000789</t>
  </si>
  <si>
    <t>2024-462</t>
  </si>
  <si>
    <t>00000575</t>
  </si>
  <si>
    <t>2024-503</t>
  </si>
  <si>
    <t>00001912</t>
  </si>
  <si>
    <t>2024-497</t>
  </si>
  <si>
    <t>00000505</t>
  </si>
  <si>
    <t>00000127</t>
  </si>
  <si>
    <t>2024-516</t>
  </si>
  <si>
    <t>2024-517</t>
  </si>
  <si>
    <t>00001066</t>
  </si>
  <si>
    <t>2024-521</t>
  </si>
  <si>
    <t>00000286</t>
  </si>
  <si>
    <t>2024-531</t>
  </si>
  <si>
    <t>00000290</t>
  </si>
  <si>
    <t>2024-530</t>
  </si>
  <si>
    <t>2024-579</t>
  </si>
  <si>
    <t>2024-585</t>
  </si>
  <si>
    <t>00179488</t>
  </si>
  <si>
    <t>2024-586</t>
  </si>
  <si>
    <t>00034277</t>
  </si>
  <si>
    <t>2024-589</t>
  </si>
  <si>
    <t>2024-604</t>
  </si>
  <si>
    <t>2024-608</t>
  </si>
  <si>
    <t>00000174</t>
  </si>
  <si>
    <t>00002481</t>
  </si>
  <si>
    <t>ROJAS SOLANO CARLOS ENRIQUE</t>
  </si>
  <si>
    <t>2024-510</t>
  </si>
  <si>
    <t>00014010467</t>
  </si>
  <si>
    <t>00001006</t>
  </si>
  <si>
    <t>2024-615</t>
  </si>
  <si>
    <t>00000074</t>
  </si>
  <si>
    <t>2024-619</t>
  </si>
  <si>
    <t>2024-652</t>
  </si>
  <si>
    <t>00008051</t>
  </si>
  <si>
    <t>2024-651</t>
  </si>
  <si>
    <t>2024-680</t>
  </si>
  <si>
    <t>INVERSIONES MJ E.I.R.L.</t>
  </si>
  <si>
    <t>2024-681</t>
  </si>
  <si>
    <t>00066185451</t>
  </si>
  <si>
    <t>226946493</t>
  </si>
  <si>
    <t>227598727</t>
  </si>
  <si>
    <t>2024-699</t>
  </si>
  <si>
    <t>00000677</t>
  </si>
  <si>
    <t>00034496</t>
  </si>
  <si>
    <t>2024-713</t>
  </si>
  <si>
    <t>MW PATIO AUDIOVISUAL S.A.C.</t>
  </si>
  <si>
    <t>2024-714</t>
  </si>
  <si>
    <t>00058495255</t>
  </si>
  <si>
    <t>00003615</t>
  </si>
  <si>
    <t>00003620</t>
  </si>
  <si>
    <t>00003628</t>
  </si>
  <si>
    <t>00003629</t>
  </si>
  <si>
    <t>00003638</t>
  </si>
  <si>
    <t>00003639</t>
  </si>
  <si>
    <t>2024-706</t>
  </si>
  <si>
    <t>2024-703</t>
  </si>
  <si>
    <t>00000794</t>
  </si>
  <si>
    <t>JM SOLUCIONES GENERALES S.C.R.L</t>
  </si>
  <si>
    <t>2024-701</t>
  </si>
  <si>
    <t>00019033546</t>
  </si>
  <si>
    <t>2024-726</t>
  </si>
  <si>
    <t>YOGO S.A.C</t>
  </si>
  <si>
    <t>2024-744</t>
  </si>
  <si>
    <t>00050033651</t>
  </si>
  <si>
    <t>00000473</t>
  </si>
  <si>
    <t>2024-749</t>
  </si>
  <si>
    <t>2024-754</t>
  </si>
  <si>
    <t>2023-1239</t>
  </si>
  <si>
    <t>00001314</t>
  </si>
  <si>
    <t>2024-763</t>
  </si>
  <si>
    <t>00003652</t>
  </si>
  <si>
    <t>2024-796</t>
  </si>
  <si>
    <t>00000351</t>
  </si>
  <si>
    <t>CARLOS PALMA E.I.R.L</t>
  </si>
  <si>
    <t>2024-802</t>
  </si>
  <si>
    <t>00008057214</t>
  </si>
  <si>
    <t>00027694</t>
  </si>
  <si>
    <t>2024-808</t>
  </si>
  <si>
    <t>00027695</t>
  </si>
  <si>
    <t>SAN AGUSTIN EL DORADO S.A.C</t>
  </si>
  <si>
    <t>2024-825</t>
  </si>
  <si>
    <t>00060001456</t>
  </si>
  <si>
    <t>2024-817</t>
  </si>
  <si>
    <t>00181484</t>
  </si>
  <si>
    <t>2024-828</t>
  </si>
  <si>
    <t>00000997</t>
  </si>
  <si>
    <t>2024-823</t>
  </si>
  <si>
    <t>00000131</t>
  </si>
  <si>
    <t>2024-845</t>
  </si>
  <si>
    <t>2024-834</t>
  </si>
  <si>
    <t>HOTELERA PLAZA S.A.C</t>
  </si>
  <si>
    <t>2024-849</t>
  </si>
  <si>
    <t>00161218073</t>
  </si>
  <si>
    <t>2024-847</t>
  </si>
  <si>
    <t>2024-833</t>
  </si>
  <si>
    <t>2024-871</t>
  </si>
  <si>
    <t>VP STUDIO E.I.R.L</t>
  </si>
  <si>
    <t>2024-870</t>
  </si>
  <si>
    <t>00046300866</t>
  </si>
  <si>
    <t>2024-893</t>
  </si>
  <si>
    <t>2024-879</t>
  </si>
  <si>
    <t>00000304</t>
  </si>
  <si>
    <t>2024-908</t>
  </si>
  <si>
    <t xml:space="preserve">RAMIREZ CORONADO RAFAEL RAUL </t>
  </si>
  <si>
    <t>2024-923</t>
  </si>
  <si>
    <t>00771106137</t>
  </si>
  <si>
    <t>AAAA</t>
  </si>
  <si>
    <t>00224322</t>
  </si>
  <si>
    <t>2024-921</t>
  </si>
  <si>
    <t>00008067</t>
  </si>
  <si>
    <t>2024-928</t>
  </si>
  <si>
    <t>YANAMA TUCNO BERTHA</t>
  </si>
  <si>
    <t>2024-967</t>
  </si>
  <si>
    <t>00010003865</t>
  </si>
  <si>
    <t>00003674</t>
  </si>
  <si>
    <t>2024-960</t>
  </si>
  <si>
    <t>2024-950</t>
  </si>
  <si>
    <t>00001257</t>
  </si>
  <si>
    <t>2024-931</t>
  </si>
  <si>
    <t>00000412</t>
  </si>
  <si>
    <t>2024-979</t>
  </si>
  <si>
    <t>2024-1014</t>
  </si>
  <si>
    <t>2024-978</t>
  </si>
  <si>
    <t>00003663</t>
  </si>
  <si>
    <t>00003664</t>
  </si>
  <si>
    <t>00181506</t>
  </si>
  <si>
    <t>2024-1025</t>
  </si>
  <si>
    <t>00000283</t>
  </si>
  <si>
    <t>2024-1033</t>
  </si>
  <si>
    <t>2024-1035</t>
  </si>
  <si>
    <t>F078</t>
  </si>
  <si>
    <t>00032675</t>
  </si>
  <si>
    <t>00022613</t>
  </si>
  <si>
    <t>00000493</t>
  </si>
  <si>
    <t>2024-1034</t>
  </si>
  <si>
    <t>2024-1022</t>
  </si>
  <si>
    <t>2024-1042</t>
  </si>
  <si>
    <t>2024-1040</t>
  </si>
  <si>
    <t>2024-1052</t>
  </si>
  <si>
    <t>00000176</t>
  </si>
  <si>
    <t>2024-1057</t>
  </si>
  <si>
    <t>SUAREZ NAVA LUIS SANTIAGO</t>
  </si>
  <si>
    <t>2024-1064</t>
  </si>
  <si>
    <t>2024-1066</t>
  </si>
  <si>
    <t>00000167</t>
  </si>
  <si>
    <t>00000504</t>
  </si>
  <si>
    <t>229818956</t>
  </si>
  <si>
    <t>230325920</t>
  </si>
  <si>
    <t>2024-1065</t>
  </si>
  <si>
    <t>2024-1071</t>
  </si>
  <si>
    <t>00023703</t>
  </si>
  <si>
    <t>2024-1097</t>
  </si>
  <si>
    <t>00001993</t>
  </si>
  <si>
    <t>2024-1100</t>
  </si>
  <si>
    <t>00001990</t>
  </si>
  <si>
    <t>2024-1101</t>
  </si>
  <si>
    <t>00001992</t>
  </si>
  <si>
    <t>00001989</t>
  </si>
  <si>
    <t>2024-1102</t>
  </si>
  <si>
    <t>00000316</t>
  </si>
  <si>
    <t>2024-1082</t>
  </si>
  <si>
    <t>2024-1105</t>
  </si>
  <si>
    <t>00001390</t>
  </si>
  <si>
    <t>2024-1147</t>
  </si>
  <si>
    <t>00001389</t>
  </si>
  <si>
    <t>2024-1140</t>
  </si>
  <si>
    <t>00002152</t>
  </si>
  <si>
    <t>BLANISA S.A.C.</t>
  </si>
  <si>
    <t>2024-1149</t>
  </si>
  <si>
    <t>00046059603</t>
  </si>
  <si>
    <t>ZUÑIGA ADRIANZEN RODRIGO</t>
  </si>
  <si>
    <t>2024-1155</t>
  </si>
  <si>
    <t>00058472379</t>
  </si>
  <si>
    <t>2024-1156</t>
  </si>
  <si>
    <t>00003694</t>
  </si>
  <si>
    <t>2024-1166</t>
  </si>
  <si>
    <t>00001122</t>
  </si>
  <si>
    <t>2024-1197</t>
  </si>
  <si>
    <t>00023848</t>
  </si>
  <si>
    <t>HOTELERA PLAZA S.A.C.</t>
  </si>
  <si>
    <t>2024-1201</t>
  </si>
  <si>
    <t>230988203</t>
  </si>
  <si>
    <t>00034907</t>
  </si>
  <si>
    <t>00023335</t>
  </si>
  <si>
    <t>231915454</t>
  </si>
  <si>
    <t>TEAM7 S.A.C.</t>
  </si>
  <si>
    <t>2024-1216</t>
  </si>
  <si>
    <t>00074235336</t>
  </si>
  <si>
    <t>HOLIGRAM E.I.R.L.</t>
  </si>
  <si>
    <t>2024-1218</t>
  </si>
  <si>
    <t>00003187128</t>
  </si>
  <si>
    <t>2024-1237</t>
  </si>
  <si>
    <t>00000198</t>
  </si>
  <si>
    <t>2024-1241</t>
  </si>
  <si>
    <t>2024-1244</t>
  </si>
  <si>
    <t>00000801</t>
  </si>
  <si>
    <t>2024-1246</t>
  </si>
  <si>
    <t>00000221</t>
  </si>
  <si>
    <t>2024-1248</t>
  </si>
  <si>
    <t>LIMA ESPACIO TATTOO ESTUDIO S.A.C.</t>
  </si>
  <si>
    <t>00003379086</t>
  </si>
  <si>
    <t>2024-1253</t>
  </si>
  <si>
    <t>2024-1258</t>
  </si>
  <si>
    <t>F628</t>
  </si>
  <si>
    <t>EQUIPRO PRODUCCIONES E.I.R.L.</t>
  </si>
  <si>
    <t>2024-1283</t>
  </si>
  <si>
    <t>00058265330</t>
  </si>
  <si>
    <t>2024-1298</t>
  </si>
  <si>
    <t>KOSHE S.A.C.</t>
  </si>
  <si>
    <t>2024-1300</t>
  </si>
  <si>
    <t>00003379361</t>
  </si>
  <si>
    <t>BACA ALIAGA HILLARY URSULA</t>
  </si>
  <si>
    <t>2024-1295</t>
  </si>
  <si>
    <t>00008114358</t>
  </si>
  <si>
    <t>2024-1296</t>
  </si>
  <si>
    <t>2024-1292</t>
  </si>
  <si>
    <t>2024-1317</t>
  </si>
  <si>
    <t>00001130</t>
  </si>
  <si>
    <t>2024-1343</t>
  </si>
  <si>
    <t>231458786</t>
  </si>
  <si>
    <t>2024-1400</t>
  </si>
  <si>
    <t>GESTION Y SERVICIOS A &amp; Z E.I.R.L</t>
  </si>
  <si>
    <t>2024-1421</t>
  </si>
  <si>
    <t>00062146478</t>
  </si>
  <si>
    <t>F082</t>
  </si>
  <si>
    <t>00012992</t>
  </si>
  <si>
    <t>PERUVIAN TOURS AGENCY S.A.C.</t>
  </si>
  <si>
    <t>2024-1332</t>
  </si>
  <si>
    <t>00012993</t>
  </si>
  <si>
    <t>2024-1419</t>
  </si>
  <si>
    <t>CHAVEZ MOURAO ZOILA KINKELINE</t>
  </si>
  <si>
    <t>2024-1427</t>
  </si>
  <si>
    <t>00008110948</t>
  </si>
  <si>
    <t>2024-1382</t>
  </si>
  <si>
    <t>CADENA HOTELERA TURISTICA JULIACA S.A.</t>
  </si>
  <si>
    <t>00002711</t>
  </si>
  <si>
    <t>2024-1401</t>
  </si>
  <si>
    <t>00721028690</t>
  </si>
  <si>
    <t>00000011</t>
  </si>
  <si>
    <t>TRANSPORTE Y SERVICIO KOMFORTOUR S.A.C</t>
  </si>
  <si>
    <t>2024-1361</t>
  </si>
  <si>
    <t>00072268474</t>
  </si>
  <si>
    <t>00003717</t>
  </si>
  <si>
    <t>2024-1467</t>
  </si>
  <si>
    <t>00000280</t>
  </si>
  <si>
    <t>BALADAN FULGUERAL IGNACIO SEBASTIAN</t>
  </si>
  <si>
    <t>2024-1378</t>
  </si>
  <si>
    <t>00046112393</t>
  </si>
  <si>
    <t>00003516</t>
  </si>
  <si>
    <t>YUPAYCHAY S.A.C.</t>
  </si>
  <si>
    <t>2024-1414</t>
  </si>
  <si>
    <t>00024035042</t>
  </si>
  <si>
    <t>RODRIGUEZ DOIG DIEGO ANTONIO</t>
  </si>
  <si>
    <t>2024-1412</t>
  </si>
  <si>
    <t>00048174094</t>
  </si>
  <si>
    <t>FLORES TORREJON MIHAEL JORDAN</t>
  </si>
  <si>
    <t>2024-1350</t>
  </si>
  <si>
    <t>00008146357</t>
  </si>
  <si>
    <t>2024-1353</t>
  </si>
  <si>
    <t>00000228</t>
  </si>
  <si>
    <t>2024-1351</t>
  </si>
  <si>
    <t>232891179</t>
  </si>
  <si>
    <t>00000526</t>
  </si>
  <si>
    <t>00007019</t>
  </si>
  <si>
    <t>231823990</t>
  </si>
  <si>
    <t>00007018</t>
  </si>
  <si>
    <t>231823989</t>
  </si>
  <si>
    <t>00007017</t>
  </si>
  <si>
    <t>231823988</t>
  </si>
  <si>
    <t>00007016</t>
  </si>
  <si>
    <t>231823987</t>
  </si>
  <si>
    <t>00000622</t>
  </si>
  <si>
    <t>00000491</t>
  </si>
  <si>
    <t>00000263</t>
  </si>
  <si>
    <t>2024-1479</t>
  </si>
  <si>
    <t>2024-1487</t>
  </si>
  <si>
    <t>00000432</t>
  </si>
  <si>
    <t>2024-1465</t>
  </si>
  <si>
    <t>00036602</t>
  </si>
  <si>
    <t>TUCCIO VALVERDE JAIME GONZALO</t>
  </si>
  <si>
    <t>2024-1498</t>
  </si>
  <si>
    <t>00000367834</t>
  </si>
  <si>
    <t>00036619</t>
  </si>
  <si>
    <t>2024-1500</t>
  </si>
  <si>
    <t>INKA GRAPHICS E.I.R.L</t>
  </si>
  <si>
    <t>2024-1493</t>
  </si>
  <si>
    <t>00721073343</t>
  </si>
  <si>
    <t>00036310</t>
  </si>
  <si>
    <t>2024-1430</t>
  </si>
  <si>
    <t>00000429</t>
  </si>
  <si>
    <t>2024-1403</t>
  </si>
  <si>
    <t>00000625</t>
  </si>
  <si>
    <t>00000427</t>
  </si>
  <si>
    <t>2024-1334</t>
  </si>
  <si>
    <t>2024-1464</t>
  </si>
  <si>
    <t>00000265</t>
  </si>
  <si>
    <t>2024-1511</t>
  </si>
  <si>
    <t>2024-1404</t>
  </si>
  <si>
    <t>00000428</t>
  </si>
  <si>
    <t>2024-1402</t>
  </si>
  <si>
    <t>2024-1459</t>
  </si>
  <si>
    <t>00003747</t>
  </si>
  <si>
    <t>00003750</t>
  </si>
  <si>
    <t>2024-1488</t>
  </si>
  <si>
    <t>FA11</t>
  </si>
  <si>
    <t>MEMORY KINGS PERU S.A.C</t>
  </si>
  <si>
    <t>2024-1520</t>
  </si>
  <si>
    <t>00060020183</t>
  </si>
  <si>
    <t>00000544</t>
  </si>
  <si>
    <t>2024-1428</t>
  </si>
  <si>
    <t>00000244</t>
  </si>
  <si>
    <t>2024-1338</t>
  </si>
  <si>
    <t>233340413</t>
  </si>
  <si>
    <t>233340435</t>
  </si>
  <si>
    <t>00003753</t>
  </si>
  <si>
    <t>2024-1480</t>
  </si>
  <si>
    <t>VISIT HUARAZ S.A.C</t>
  </si>
  <si>
    <t>2024-1517</t>
  </si>
  <si>
    <t>00046368762</t>
  </si>
  <si>
    <t>SKY 360 S.A.C</t>
  </si>
  <si>
    <t>00000780</t>
  </si>
  <si>
    <t>2024-1540</t>
  </si>
  <si>
    <t>00021078948</t>
  </si>
  <si>
    <t>2024-1542</t>
  </si>
  <si>
    <t>2024-1545</t>
  </si>
  <si>
    <t>2024-1547</t>
  </si>
  <si>
    <t>00001444</t>
  </si>
  <si>
    <t>2024-1513</t>
  </si>
  <si>
    <t>00000715</t>
  </si>
  <si>
    <t>INVERSIONES Y TECNOLOGIA PARA EL DESARROLLO S.A.C</t>
  </si>
  <si>
    <t>2024-1522</t>
  </si>
  <si>
    <t>2024-1273</t>
  </si>
  <si>
    <t>2024-1553</t>
  </si>
  <si>
    <t>00001179</t>
  </si>
  <si>
    <t>AL STUDIO E.I.R.L.</t>
  </si>
  <si>
    <t>2024-1578</t>
  </si>
  <si>
    <t>00099148071</t>
  </si>
  <si>
    <t>00000161</t>
  </si>
  <si>
    <t>2024-1589</t>
  </si>
  <si>
    <t>RAYO SOLUTIONS S.A.C</t>
  </si>
  <si>
    <t>2024-1588</t>
  </si>
  <si>
    <t>00004124553</t>
  </si>
  <si>
    <t>2024-1599</t>
  </si>
  <si>
    <t>00035374</t>
  </si>
  <si>
    <t>234091224</t>
  </si>
  <si>
    <t>00000618</t>
  </si>
  <si>
    <t>BARRON YABAR LUANA PAULA</t>
  </si>
  <si>
    <t>2024-1600</t>
  </si>
  <si>
    <t>00014107266</t>
  </si>
  <si>
    <t>00183549</t>
  </si>
  <si>
    <t>2024-1601</t>
  </si>
  <si>
    <t>00001180</t>
  </si>
  <si>
    <t>2024-1604</t>
  </si>
  <si>
    <t>2024-1340</t>
  </si>
  <si>
    <t>2024-1614</t>
  </si>
  <si>
    <t>2024-1611</t>
  </si>
  <si>
    <t>00000068</t>
  </si>
  <si>
    <t>2024-1619</t>
  </si>
  <si>
    <t>2024-1624</t>
  </si>
  <si>
    <t>00000611</t>
  </si>
  <si>
    <t>2024-1631</t>
  </si>
  <si>
    <t>00035971</t>
  </si>
  <si>
    <t>2024-1499</t>
  </si>
  <si>
    <t>00001035</t>
  </si>
  <si>
    <t>2024-1346</t>
  </si>
  <si>
    <t>UNION PERUANA DE PRODUCTORES FONOGRAFICOS</t>
  </si>
  <si>
    <t>2024-1652</t>
  </si>
  <si>
    <t>00046031962</t>
  </si>
  <si>
    <t>00001054</t>
  </si>
  <si>
    <t>2024-1656</t>
  </si>
  <si>
    <t>2024-1655</t>
  </si>
  <si>
    <t>ASOCIACION DE EMPRENDEDORES UNION</t>
  </si>
  <si>
    <t>2024-1554</t>
  </si>
  <si>
    <t>00058471186</t>
  </si>
  <si>
    <t>00003779</t>
  </si>
  <si>
    <t>2024-1664</t>
  </si>
  <si>
    <t>00230634</t>
  </si>
  <si>
    <t>2024-1620</t>
  </si>
  <si>
    <t>2024-1550</t>
  </si>
  <si>
    <t>182451601419930</t>
  </si>
  <si>
    <t>234026478</t>
  </si>
  <si>
    <t>2024-1703</t>
  </si>
  <si>
    <t>00000269</t>
  </si>
  <si>
    <t>2024-1551</t>
  </si>
  <si>
    <t>2024-1546</t>
  </si>
  <si>
    <t>2024-1715</t>
  </si>
  <si>
    <t>2024-1727</t>
  </si>
  <si>
    <t>00000517</t>
  </si>
  <si>
    <t>00000189</t>
  </si>
  <si>
    <t>00000778</t>
  </si>
  <si>
    <t>2024-1723</t>
  </si>
  <si>
    <t>2024-1738</t>
  </si>
  <si>
    <t>00151171931</t>
  </si>
  <si>
    <t>2024-1740</t>
  </si>
  <si>
    <t>00000612</t>
  </si>
  <si>
    <t>2024-1625</t>
  </si>
  <si>
    <t>2024-1579</t>
  </si>
  <si>
    <t>2024-1514</t>
  </si>
  <si>
    <t>MODELO DE NEGOCIO AZUL S.A.C</t>
  </si>
  <si>
    <t>2024-1584</t>
  </si>
  <si>
    <t>00046200853</t>
  </si>
  <si>
    <t>INVERSIONES FR PLAZA SUR S.A.C</t>
  </si>
  <si>
    <t>00000093</t>
  </si>
  <si>
    <t>2024-1742</t>
  </si>
  <si>
    <t>2024-1739</t>
  </si>
  <si>
    <t>2024-1765</t>
  </si>
  <si>
    <t>JEAN-MAIRET MORALES-MACEDO FELIPE</t>
  </si>
  <si>
    <t>2024-1754</t>
  </si>
  <si>
    <t>00005261201</t>
  </si>
  <si>
    <t>2024-1766</t>
  </si>
  <si>
    <t>00001161</t>
  </si>
  <si>
    <t>2024-1772</t>
  </si>
  <si>
    <t>00003744</t>
  </si>
  <si>
    <t>2024-1437</t>
  </si>
  <si>
    <t>00007698</t>
  </si>
  <si>
    <t>2024-1780</t>
  </si>
  <si>
    <t>2024-1782</t>
  </si>
  <si>
    <t>2024-1792</t>
  </si>
  <si>
    <t>00006332</t>
  </si>
  <si>
    <t>00003748</t>
  </si>
  <si>
    <t>00003749</t>
  </si>
  <si>
    <t>00003755</t>
  </si>
  <si>
    <t>00185521</t>
  </si>
  <si>
    <t>2024-1783</t>
  </si>
  <si>
    <t>00002063</t>
  </si>
  <si>
    <t>REN MERCHANTS E.I.R.L</t>
  </si>
  <si>
    <t>2024-1805</t>
  </si>
  <si>
    <t>00046369696</t>
  </si>
  <si>
    <t>CORPORATIVO IMPULSO S.A.C</t>
  </si>
  <si>
    <t>2024-1806</t>
  </si>
  <si>
    <t>2024-1811</t>
  </si>
  <si>
    <t>2024-1810</t>
  </si>
  <si>
    <t>235412100</t>
  </si>
  <si>
    <t>2024-1824</t>
  </si>
  <si>
    <t>2024-1831</t>
  </si>
  <si>
    <t>2024-1839</t>
  </si>
  <si>
    <t>RODRIGUEZ CRUZ ARNOLD MAX</t>
  </si>
  <si>
    <t>2024-1836</t>
  </si>
  <si>
    <t>00046238591</t>
  </si>
  <si>
    <t>00000175</t>
  </si>
  <si>
    <t>00000454</t>
  </si>
  <si>
    <t>2024-1887</t>
  </si>
  <si>
    <t>2024-1891</t>
  </si>
  <si>
    <t>00003804</t>
  </si>
  <si>
    <t>2024-1888</t>
  </si>
  <si>
    <t>COSTA DEL SOL S.A.</t>
  </si>
  <si>
    <t>2024-1899</t>
  </si>
  <si>
    <t>00001678</t>
  </si>
  <si>
    <t>TU MENAJE SELECTO E.I.R.L</t>
  </si>
  <si>
    <t>2024-1890</t>
  </si>
  <si>
    <t>00063036269</t>
  </si>
  <si>
    <t>2024-1916</t>
  </si>
  <si>
    <t>2024-1939</t>
  </si>
  <si>
    <t>00000075</t>
  </si>
  <si>
    <t>2024-1942</t>
  </si>
  <si>
    <t>00003808</t>
  </si>
  <si>
    <t>2024-1934</t>
  </si>
  <si>
    <t>00002092</t>
  </si>
  <si>
    <t>2024-1936</t>
  </si>
  <si>
    <t>2024-1917</t>
  </si>
  <si>
    <t>2024-1866 / 1725</t>
  </si>
  <si>
    <t>00013159</t>
  </si>
  <si>
    <t>2024-1796</t>
  </si>
  <si>
    <t>00013160</t>
  </si>
  <si>
    <t>BEACH HOME PERU E.I.R.L</t>
  </si>
  <si>
    <t>2024-1722</t>
  </si>
  <si>
    <t>00014165479</t>
  </si>
  <si>
    <t>236258968</t>
  </si>
  <si>
    <t>2024-1960</t>
  </si>
  <si>
    <t>00000439</t>
  </si>
  <si>
    <t>2024-1973</t>
  </si>
  <si>
    <t>00000472</t>
  </si>
  <si>
    <t>2024-1972</t>
  </si>
  <si>
    <t>2024-1990</t>
  </si>
  <si>
    <t>00003816</t>
  </si>
  <si>
    <t>2024-1987</t>
  </si>
  <si>
    <t>2024-1997</t>
  </si>
  <si>
    <t>00000089</t>
  </si>
  <si>
    <t>2024-1991</t>
  </si>
  <si>
    <t>2024-2013</t>
  </si>
  <si>
    <t>00001065</t>
  </si>
  <si>
    <t>2024-2010</t>
  </si>
  <si>
    <t>00001172</t>
  </si>
  <si>
    <t>2024-2009</t>
  </si>
  <si>
    <t>2024-1980</t>
  </si>
  <si>
    <t>236773387</t>
  </si>
  <si>
    <t>236771883</t>
  </si>
  <si>
    <t>00229245</t>
  </si>
  <si>
    <t>2024-2028</t>
  </si>
  <si>
    <t>2024-2019</t>
  </si>
  <si>
    <t>2024-2018</t>
  </si>
  <si>
    <t>00000627</t>
  </si>
  <si>
    <t>2024-2048</t>
  </si>
  <si>
    <t>2024-2053</t>
  </si>
  <si>
    <t>2024-1458 / 2053</t>
  </si>
  <si>
    <t>2024-2060</t>
  </si>
  <si>
    <t>00000043</t>
  </si>
  <si>
    <t>2024-2049</t>
  </si>
  <si>
    <t>BOLETO SHOW S.A.C.</t>
  </si>
  <si>
    <t>2024-2078</t>
  </si>
  <si>
    <t>00046313518</t>
  </si>
  <si>
    <t>00000230</t>
  </si>
  <si>
    <t>237030881</t>
  </si>
  <si>
    <t>237029532</t>
  </si>
  <si>
    <t>237021245</t>
  </si>
  <si>
    <t>236773143</t>
  </si>
  <si>
    <t>236771359</t>
  </si>
  <si>
    <t>237104428</t>
  </si>
  <si>
    <t>2024-1451 / 2054</t>
  </si>
  <si>
    <t>2024-1864 / 2017</t>
  </si>
  <si>
    <t>00002095</t>
  </si>
  <si>
    <t>00000888</t>
  </si>
  <si>
    <t>2024-2080</t>
  </si>
  <si>
    <t>SOLUCIONES ESTRUCTURALES S.A.C</t>
  </si>
  <si>
    <t>00002271</t>
  </si>
  <si>
    <t>2024-2058</t>
  </si>
  <si>
    <t>00000548707</t>
  </si>
  <si>
    <t>INVERSIONES SAMARI E.I.R.L.</t>
  </si>
  <si>
    <t>2024-2100</t>
  </si>
  <si>
    <t>ARTISTAS PERU S.A.C</t>
  </si>
  <si>
    <t>2024-2112</t>
  </si>
  <si>
    <t>2024-2128</t>
  </si>
  <si>
    <t>2024-2123</t>
  </si>
  <si>
    <t>00000898</t>
  </si>
  <si>
    <t>00035924</t>
  </si>
  <si>
    <t>2024-1077</t>
  </si>
  <si>
    <t>2024-1507 / 1963</t>
  </si>
  <si>
    <t>2024-2130</t>
  </si>
  <si>
    <t>00003807</t>
  </si>
  <si>
    <t>00003818</t>
  </si>
  <si>
    <t>FERRO LOMAS ALEXANDER DANIEL</t>
  </si>
  <si>
    <t>2024-2131</t>
  </si>
  <si>
    <t>00063147397</t>
  </si>
  <si>
    <t>2024-2140</t>
  </si>
  <si>
    <t>2024-2137</t>
  </si>
  <si>
    <t>00001743</t>
  </si>
  <si>
    <t>2024-2145</t>
  </si>
  <si>
    <t>00187559</t>
  </si>
  <si>
    <t>2024-2147</t>
  </si>
  <si>
    <t>2024-2151</t>
  </si>
  <si>
    <t>2024-2153</t>
  </si>
  <si>
    <t>BAZAN RUMRRILL SAMUEL ELI</t>
  </si>
  <si>
    <t>2024-2154</t>
  </si>
  <si>
    <t>00068134765</t>
  </si>
  <si>
    <t>00001083</t>
  </si>
  <si>
    <t>2024-2156</t>
  </si>
  <si>
    <t>00000190</t>
  </si>
  <si>
    <t>2024-2158</t>
  </si>
  <si>
    <t>00015981</t>
  </si>
  <si>
    <t>2024-2160</t>
  </si>
  <si>
    <t>00015982</t>
  </si>
  <si>
    <t>00015983</t>
  </si>
  <si>
    <t>00008190</t>
  </si>
  <si>
    <t>2024-2159</t>
  </si>
  <si>
    <t>00008191</t>
  </si>
  <si>
    <t>00001563</t>
  </si>
  <si>
    <t>2024-2164</t>
  </si>
  <si>
    <t>00001562</t>
  </si>
  <si>
    <t>2024-2165</t>
  </si>
  <si>
    <t>2024-2157</t>
  </si>
  <si>
    <t>00003841</t>
  </si>
  <si>
    <t>2024-2170</t>
  </si>
  <si>
    <t>2024-2171</t>
  </si>
  <si>
    <t>00000602</t>
  </si>
  <si>
    <t>2024-2177</t>
  </si>
  <si>
    <t>2024-2173</t>
  </si>
  <si>
    <t>00003846</t>
  </si>
  <si>
    <t>2024-2184</t>
  </si>
  <si>
    <t>2024-2201</t>
  </si>
  <si>
    <t>00000314</t>
  </si>
  <si>
    <t>2024-2210</t>
  </si>
  <si>
    <t>2024-2223</t>
  </si>
  <si>
    <t>2024-2224</t>
  </si>
  <si>
    <t>ASOCIACION MUSEO DE ARTE DE LIMA</t>
  </si>
  <si>
    <t>2024-2225</t>
  </si>
  <si>
    <t>2024-2226</t>
  </si>
  <si>
    <t>2024-2283</t>
  </si>
  <si>
    <t>00005035767</t>
  </si>
  <si>
    <t>HOTEL SAN FRANCISCO DE PAULA S.A.C.</t>
  </si>
  <si>
    <t>2024-2240</t>
  </si>
  <si>
    <t>2024-2235</t>
  </si>
  <si>
    <t>00251454</t>
  </si>
  <si>
    <t>2024-2247</t>
  </si>
  <si>
    <t>2024-2228</t>
  </si>
  <si>
    <t>00000900</t>
  </si>
  <si>
    <t>2024-2251</t>
  </si>
  <si>
    <t>2024-2260</t>
  </si>
  <si>
    <t>00002756</t>
  </si>
  <si>
    <t>2024-2263</t>
  </si>
  <si>
    <t>00001087</t>
  </si>
  <si>
    <t>2024-2285</t>
  </si>
  <si>
    <t>2024-2310</t>
  </si>
  <si>
    <t>2024-2295</t>
  </si>
  <si>
    <t>2024-2300</t>
  </si>
  <si>
    <t>2024-2299</t>
  </si>
  <si>
    <t>2024-2292</t>
  </si>
  <si>
    <t>2024-2294</t>
  </si>
  <si>
    <t>00001318</t>
  </si>
  <si>
    <t>2024-2330</t>
  </si>
  <si>
    <t>2024-2345</t>
  </si>
  <si>
    <t>2024-2344</t>
  </si>
  <si>
    <t>2024-2343</t>
  </si>
  <si>
    <t>00001215</t>
  </si>
  <si>
    <t>2024-2361</t>
  </si>
  <si>
    <t>ANTAY ZELADA MICHAEL MANUEL</t>
  </si>
  <si>
    <t>2024-2360</t>
  </si>
  <si>
    <t>00028094930</t>
  </si>
  <si>
    <t>2024-2359</t>
  </si>
  <si>
    <t>JHONNSON'S E.I.R.L</t>
  </si>
  <si>
    <t>2024-2368</t>
  </si>
  <si>
    <t>2024-2374</t>
  </si>
  <si>
    <t>2024-2373</t>
  </si>
  <si>
    <t>2024-2370</t>
  </si>
  <si>
    <t>2024-2366</t>
  </si>
  <si>
    <t>2024-2394</t>
  </si>
  <si>
    <t>00001089</t>
  </si>
  <si>
    <t>2024-2379</t>
  </si>
  <si>
    <t>00003864</t>
  </si>
  <si>
    <t>2024-2376</t>
  </si>
  <si>
    <t>2024-2393</t>
  </si>
  <si>
    <t>PALMA MONTALVO KATIA JANET</t>
  </si>
  <si>
    <t>00000282</t>
  </si>
  <si>
    <t>2024-2397</t>
  </si>
  <si>
    <t>00021028347</t>
  </si>
  <si>
    <t>2024-2341</t>
  </si>
  <si>
    <t>2024-2349</t>
  </si>
  <si>
    <t>00001085</t>
  </si>
  <si>
    <t>2024-2392</t>
  </si>
  <si>
    <t>00001448</t>
  </si>
  <si>
    <t>BFT S.A.C.</t>
  </si>
  <si>
    <t>2024-2109</t>
  </si>
  <si>
    <t>00001180193</t>
  </si>
  <si>
    <t>240105430</t>
  </si>
  <si>
    <t>LRYC INVERSIONES Y SOLUCIONES E.I.R.L.</t>
  </si>
  <si>
    <t>2024-2426</t>
  </si>
  <si>
    <t>00048177034</t>
  </si>
  <si>
    <t>00001091</t>
  </si>
  <si>
    <t>2024-2418</t>
  </si>
  <si>
    <t>00001656</t>
  </si>
  <si>
    <t>00002467</t>
  </si>
  <si>
    <t>2024-2422</t>
  </si>
  <si>
    <t>00002466</t>
  </si>
  <si>
    <t>2024-2468</t>
  </si>
  <si>
    <t>2024-2470</t>
  </si>
  <si>
    <t>00001086</t>
  </si>
  <si>
    <t>2024-2434</t>
  </si>
  <si>
    <t>PINEDO GALARZA MARIA JANNET</t>
  </si>
  <si>
    <t>2024-2465</t>
  </si>
  <si>
    <t>00030137906</t>
  </si>
  <si>
    <t>2024-2382</t>
  </si>
  <si>
    <t>00002465</t>
  </si>
  <si>
    <t>F094</t>
  </si>
  <si>
    <t>00001282</t>
  </si>
  <si>
    <t>2024-2471</t>
  </si>
  <si>
    <t>00003862</t>
  </si>
  <si>
    <t>00004017471</t>
  </si>
  <si>
    <t>00036212</t>
  </si>
  <si>
    <t>365 TRASLADOS Y SERVICIOS E.I.R.L</t>
  </si>
  <si>
    <t>MULTIMAX S R LTDA</t>
  </si>
  <si>
    <t>2024-2479</t>
  </si>
  <si>
    <t>00101106721</t>
  </si>
  <si>
    <t>00000634</t>
  </si>
  <si>
    <t>2024-2500</t>
  </si>
  <si>
    <t>GAMECHANGER S.A.C.</t>
  </si>
  <si>
    <t>2024-2473</t>
  </si>
  <si>
    <t>00076077258</t>
  </si>
  <si>
    <t>00003900</t>
  </si>
  <si>
    <t>2024-2511</t>
  </si>
  <si>
    <t>00189597</t>
  </si>
  <si>
    <t>2024-2509</t>
  </si>
  <si>
    <t>00000513</t>
  </si>
  <si>
    <t>2024-2506</t>
  </si>
  <si>
    <t>00003896</t>
  </si>
  <si>
    <t>2024-2502</t>
  </si>
  <si>
    <t>2024-2369 / 2504</t>
  </si>
  <si>
    <t>BRANDEA S.A.C.</t>
  </si>
  <si>
    <t>00002795</t>
  </si>
  <si>
    <t>2024-2528</t>
  </si>
  <si>
    <t>00010048338</t>
  </si>
  <si>
    <t>2024-2536</t>
  </si>
  <si>
    <t>00006353</t>
  </si>
  <si>
    <t>DIGAMMA PRODUCCIONES S.A.C</t>
  </si>
  <si>
    <t>00005120837</t>
  </si>
  <si>
    <t>00003904</t>
  </si>
  <si>
    <t>2024-2545</t>
  </si>
  <si>
    <t>00003895</t>
  </si>
  <si>
    <t>2024-2561</t>
  </si>
  <si>
    <t>00003899</t>
  </si>
  <si>
    <t>2024-2559</t>
  </si>
  <si>
    <t>2024-2557</t>
  </si>
  <si>
    <t>00000323</t>
  </si>
  <si>
    <t>2024-2567</t>
  </si>
  <si>
    <t>2024-2297</t>
  </si>
  <si>
    <t>2024-2556</t>
  </si>
  <si>
    <t>2024-1471 / 2563</t>
  </si>
  <si>
    <t>2024-2564</t>
  </si>
  <si>
    <t>00000914</t>
  </si>
  <si>
    <t>2024-2577</t>
  </si>
  <si>
    <t>00002223</t>
  </si>
  <si>
    <t>2024-2576</t>
  </si>
  <si>
    <t>00000915</t>
  </si>
  <si>
    <t>2024-2582</t>
  </si>
  <si>
    <t>2024-2587</t>
  </si>
  <si>
    <t>2024-2580</t>
  </si>
  <si>
    <t>00001652</t>
  </si>
  <si>
    <t>STRINGNET MULTIMEDIA SYSTEM S.A.C</t>
  </si>
  <si>
    <t>00000455148</t>
  </si>
  <si>
    <t>2024-2595</t>
  </si>
  <si>
    <t>2024-2594</t>
  </si>
  <si>
    <t>00001356</t>
  </si>
  <si>
    <t>ACTIVIDADES ENVIVO E.I.R.L</t>
  </si>
  <si>
    <t>00005205751</t>
  </si>
  <si>
    <t>SCRATCH TECHNOLOGY S.A.C.</t>
  </si>
  <si>
    <t>00048074626</t>
  </si>
  <si>
    <t>00000094</t>
  </si>
  <si>
    <t>TRANSPORTE Y SERVICIO KOMFORTOUR SAC</t>
  </si>
  <si>
    <t>2024-02610</t>
  </si>
  <si>
    <t>00001642</t>
  </si>
  <si>
    <t>2024-02623</t>
  </si>
  <si>
    <t>00001643</t>
  </si>
  <si>
    <t>2024-02622</t>
  </si>
  <si>
    <t>2024-02615</t>
  </si>
  <si>
    <t>2024-02616</t>
  </si>
  <si>
    <t>00000917</t>
  </si>
  <si>
    <t>2024-02625</t>
  </si>
  <si>
    <t>2024-02628</t>
  </si>
  <si>
    <t>VILLA VAINILLA E.I.R.L</t>
  </si>
  <si>
    <t>00014122966</t>
  </si>
  <si>
    <t>2024-02631</t>
  </si>
  <si>
    <t>TUNAY SERVICIOS Y DESARROLLO DE SOFTWARE E.I.R.L.</t>
  </si>
  <si>
    <t>SOLUCIONES INMOBILIARIAS JHM S.A.C.</t>
  </si>
  <si>
    <t>00010083435</t>
  </si>
  <si>
    <t>2024-02621</t>
  </si>
  <si>
    <t>2024-02636</t>
  </si>
  <si>
    <t>00000479</t>
  </si>
  <si>
    <t>2024-02635</t>
  </si>
  <si>
    <t>00255098</t>
  </si>
  <si>
    <t>00001237</t>
  </si>
  <si>
    <t>STRINGNET MULTIMEDIA SYSTEM SAC</t>
  </si>
  <si>
    <t>00001655</t>
  </si>
  <si>
    <t>MOBILIARIO MM E.I.R.L.</t>
  </si>
  <si>
    <t>00000920</t>
  </si>
  <si>
    <t>2024-02674</t>
  </si>
  <si>
    <t>CHAVEZ FERNANDEZ MORALES JUAN CARLOS</t>
  </si>
  <si>
    <t>00003233731</t>
  </si>
  <si>
    <t>2024-02650</t>
  </si>
  <si>
    <t>2024-02670</t>
  </si>
  <si>
    <t>2024-02686</t>
  </si>
  <si>
    <t>2024-02692</t>
  </si>
  <si>
    <t>00000908</t>
  </si>
  <si>
    <t>CHIRINOS CABANILLAS ALEXANDRA KATTHERINE</t>
  </si>
  <si>
    <t>00003358968</t>
  </si>
  <si>
    <t>2024-02702</t>
  </si>
  <si>
    <t>00001221</t>
  </si>
  <si>
    <t>2024-02685</t>
  </si>
  <si>
    <t>00001658</t>
  </si>
  <si>
    <t>00001659</t>
  </si>
  <si>
    <t>2024-02714</t>
  </si>
  <si>
    <t>00002229</t>
  </si>
  <si>
    <t>2024-02716</t>
  </si>
  <si>
    <t>2024-2661</t>
  </si>
  <si>
    <t>2024-2653 / 2710</t>
  </si>
  <si>
    <t>2024-2655 / 2709</t>
  </si>
  <si>
    <t>2024-2652</t>
  </si>
  <si>
    <t>2024-2718</t>
  </si>
  <si>
    <t>2024-2723</t>
  </si>
  <si>
    <t>GARCIA PEREZ RENZO ALI</t>
  </si>
  <si>
    <t>2024-2726</t>
  </si>
  <si>
    <t>00003145816</t>
  </si>
  <si>
    <t>2024-2724</t>
  </si>
  <si>
    <t>2024-2606 / 2707</t>
  </si>
  <si>
    <t>2024-2611 / 2692</t>
  </si>
  <si>
    <t>00000380</t>
  </si>
  <si>
    <t>2024-2666</t>
  </si>
  <si>
    <t>JJMO GROUP ASOCIATION S.A.C</t>
  </si>
  <si>
    <t>2024-2102</t>
  </si>
  <si>
    <t>00046365798</t>
  </si>
  <si>
    <t>00085007084</t>
  </si>
  <si>
    <t>00004866</t>
  </si>
  <si>
    <t>00004867</t>
  </si>
  <si>
    <t>2024-2741</t>
  </si>
  <si>
    <t>00003929</t>
  </si>
  <si>
    <t>2024-2731</t>
  </si>
  <si>
    <t>PAZ CADENA CHRISTOPHER ARNOLD</t>
  </si>
  <si>
    <t>2024-2760</t>
  </si>
  <si>
    <t>00031079349</t>
  </si>
  <si>
    <t>00255097</t>
  </si>
  <si>
    <t>2024-2665</t>
  </si>
  <si>
    <t>2024-2779</t>
  </si>
  <si>
    <t>2024-2761</t>
  </si>
  <si>
    <t>BELIEVE PERU S.A.C</t>
  </si>
  <si>
    <t>2024-2763</t>
  </si>
  <si>
    <t>00010118433</t>
  </si>
  <si>
    <t>2024-2765</t>
  </si>
  <si>
    <t>2024-2608 / 2797</t>
  </si>
  <si>
    <t>2024-2590 / 2802</t>
  </si>
  <si>
    <t>2024-2795</t>
  </si>
  <si>
    <t>2024-2790</t>
  </si>
  <si>
    <t>2024-2824</t>
  </si>
  <si>
    <t xml:space="preserve">MAZ-SERVICIOS PUBLICITARIOS E.I.R.L. </t>
  </si>
  <si>
    <t>00000533</t>
  </si>
  <si>
    <t>2024-2817</t>
  </si>
  <si>
    <t>2024-2816</t>
  </si>
  <si>
    <t>2024-2815</t>
  </si>
  <si>
    <t>2024-2811</t>
  </si>
  <si>
    <t>2024-2833</t>
  </si>
  <si>
    <t>2024-2835</t>
  </si>
  <si>
    <t>VISION PRO REC E.I.RL</t>
  </si>
  <si>
    <t>00048243193</t>
  </si>
  <si>
    <t>2024-2839</t>
  </si>
  <si>
    <t>00003951</t>
  </si>
  <si>
    <t>2024-2862</t>
  </si>
  <si>
    <t>2024-2614 / 2865</t>
  </si>
  <si>
    <t>2024-2584 / 3009</t>
  </si>
  <si>
    <t>2024-2612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</si>
</sst>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&quot;S/.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0"/>
      <color indexed="12"/>
      <name val="Arial"/>
      <family val="2"/>
    </font>
    <font>
      <sz val="8.5"/>
      <color theme="1"/>
      <name val="Calibri"/>
      <family val="2"/>
      <scheme val="minor"/>
    </font>
    <font>
      <u/>
      <sz val="8.5"/>
      <color theme="1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5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1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5" applyNumberFormat="0" applyAlignment="0" applyProtection="0"/>
    <xf numFmtId="0" fontId="18" fillId="7" borderId="6" applyNumberFormat="0" applyAlignment="0" applyProtection="0"/>
    <xf numFmtId="0" fontId="19" fillId="7" borderId="5" applyNumberFormat="0" applyAlignment="0" applyProtection="0"/>
    <xf numFmtId="0" fontId="20" fillId="0" borderId="7" applyNumberFormat="0" applyFill="0" applyAlignment="0" applyProtection="0"/>
    <xf numFmtId="0" fontId="21" fillId="8" borderId="8" applyNumberFormat="0" applyAlignment="0" applyProtection="0"/>
    <xf numFmtId="0" fontId="22" fillId="0" borderId="0" applyNumberFormat="0" applyFill="0" applyBorder="0" applyAlignment="0" applyProtection="0"/>
    <xf numFmtId="0" fontId="1" fillId="9" borderId="9" applyNumberFormat="0" applyFont="0" applyAlignment="0" applyProtection="0"/>
    <xf numFmtId="0" fontId="23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2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4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43">
    <xf numFmtId="0" fontId="0" fillId="0" borderId="0" xfId="0"/>
    <xf numFmtId="0" fontId="3" fillId="0" borderId="0" xfId="0" applyFont="1"/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165" fontId="4" fillId="2" borderId="1" xfId="1" applyNumberFormat="1" applyFont="1" applyFill="1" applyBorder="1" applyAlignment="1">
      <alignment horizontal="center" vertical="center" wrapText="1"/>
    </xf>
    <xf numFmtId="164" fontId="4" fillId="2" borderId="1" xfId="1" applyFont="1" applyFill="1" applyBorder="1" applyAlignment="1">
      <alignment horizontal="center" vertical="center" wrapText="1"/>
    </xf>
    <xf numFmtId="9" fontId="4" fillId="2" borderId="1" xfId="0" applyNumberFormat="1" applyFont="1" applyFill="1" applyBorder="1" applyAlignment="1">
      <alignment horizontal="center" vertical="center" wrapText="1"/>
    </xf>
    <xf numFmtId="164" fontId="4" fillId="2" borderId="1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/>
    <xf numFmtId="165" fontId="3" fillId="0" borderId="1" xfId="1" applyNumberFormat="1" applyFont="1" applyBorder="1"/>
    <xf numFmtId="164" fontId="3" fillId="0" borderId="1" xfId="1" applyFont="1" applyBorder="1"/>
    <xf numFmtId="9" fontId="3" fillId="0" borderId="1" xfId="0" applyNumberFormat="1" applyFont="1" applyBorder="1"/>
    <xf numFmtId="49" fontId="0" fillId="0" borderId="0" xfId="0" applyNumberFormat="1"/>
    <xf numFmtId="0" fontId="2" fillId="0" borderId="0" xfId="0" applyFont="1"/>
    <xf numFmtId="164" fontId="5" fillId="0" borderId="1" xfId="1" applyFont="1" applyBorder="1"/>
    <xf numFmtId="4" fontId="3" fillId="0" borderId="1" xfId="0" applyNumberFormat="1" applyFont="1" applyBorder="1"/>
    <xf numFmtId="14" fontId="4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49" fontId="0" fillId="0" borderId="0" xfId="0" applyNumberFormat="1" applyAlignment="1">
      <alignment horizontal="right"/>
    </xf>
    <xf numFmtId="165" fontId="3" fillId="0" borderId="1" xfId="1" applyNumberFormat="1" applyFont="1" applyFill="1" applyBorder="1"/>
    <xf numFmtId="164" fontId="5" fillId="0" borderId="1" xfId="1" applyFont="1" applyFill="1" applyBorder="1"/>
    <xf numFmtId="164" fontId="3" fillId="0" borderId="1" xfId="1" applyFont="1" applyFill="1" applyBorder="1"/>
    <xf numFmtId="0" fontId="5" fillId="34" borderId="1" xfId="0" applyFont="1" applyFill="1" applyBorder="1"/>
    <xf numFmtId="165" fontId="3" fillId="0" borderId="0" xfId="1" applyNumberFormat="1" applyFont="1" applyFill="1" applyBorder="1"/>
    <xf numFmtId="164" fontId="5" fillId="0" borderId="0" xfId="1" applyFont="1" applyFill="1" applyBorder="1"/>
    <xf numFmtId="164" fontId="3" fillId="0" borderId="0" xfId="1" applyFont="1" applyFill="1" applyBorder="1"/>
    <xf numFmtId="49" fontId="3" fillId="0" borderId="1" xfId="0" applyNumberFormat="1" applyFont="1" applyFill="1" applyBorder="1"/>
    <xf numFmtId="0" fontId="5" fillId="0" borderId="0" xfId="0" applyFont="1" applyFill="1" applyBorder="1"/>
    <xf numFmtId="14" fontId="3" fillId="0" borderId="0" xfId="0" applyNumberFormat="1" applyFont="1" applyFill="1" applyBorder="1"/>
    <xf numFmtId="49" fontId="3" fillId="0" borderId="0" xfId="0" applyNumberFormat="1" applyFont="1" applyFill="1" applyBorder="1"/>
    <xf numFmtId="0" fontId="3" fillId="0" borderId="0" xfId="0" applyFont="1" applyFill="1" applyBorder="1"/>
    <xf numFmtId="49" fontId="3" fillId="0" borderId="0" xfId="0" applyNumberFormat="1" applyFont="1" applyFill="1" applyBorder="1" applyAlignment="1">
      <alignment horizontal="right"/>
    </xf>
    <xf numFmtId="4" fontId="3" fillId="0" borderId="0" xfId="0" applyNumberFormat="1" applyFont="1" applyFill="1" applyBorder="1"/>
    <xf numFmtId="9" fontId="3" fillId="0" borderId="0" xfId="0" applyNumberFormat="1" applyFont="1" applyFill="1" applyBorder="1"/>
    <xf numFmtId="0" fontId="3" fillId="0" borderId="0" xfId="0" applyFont="1" applyFill="1"/>
    <xf numFmtId="0" fontId="0" fillId="0" borderId="0" xfId="0"/>
    <xf numFmtId="49" fontId="3" fillId="35" borderId="1" xfId="0" applyNumberFormat="1" applyFont="1" applyFill="1" applyBorder="1"/>
    <xf numFmtId="14" fontId="3" fillId="35" borderId="1" xfId="0" applyNumberFormat="1" applyFont="1" applyFill="1" applyBorder="1"/>
    <xf numFmtId="49" fontId="3" fillId="35" borderId="1" xfId="0" applyNumberFormat="1" applyFont="1" applyFill="1" applyBorder="1" applyAlignment="1">
      <alignment horizontal="right"/>
    </xf>
    <xf numFmtId="14" fontId="3" fillId="0" borderId="1" xfId="0" applyNumberFormat="1" applyFont="1" applyFill="1" applyBorder="1"/>
    <xf numFmtId="0" fontId="3" fillId="0" borderId="1" xfId="0" applyFont="1" applyFill="1" applyBorder="1"/>
    <xf numFmtId="164" fontId="3" fillId="0" borderId="1" xfId="1" applyFont="1" applyFill="1" applyBorder="1" applyAlignment="1">
      <alignment horizontal="left"/>
    </xf>
  </cellXfs>
  <cellStyles count="254">
    <cellStyle name="20% - Énfasis1" xfId="231" builtinId="30" customBuiltin="1"/>
    <cellStyle name="20% - Énfasis2" xfId="235" builtinId="34" customBuiltin="1"/>
    <cellStyle name="20% - Énfasis3" xfId="239" builtinId="38" customBuiltin="1"/>
    <cellStyle name="20% - Énfasis4" xfId="243" builtinId="42" customBuiltin="1"/>
    <cellStyle name="20% - Énfasis5" xfId="247" builtinId="46" customBuiltin="1"/>
    <cellStyle name="20% - Énfasis6" xfId="251" builtinId="50" customBuiltin="1"/>
    <cellStyle name="40% - Énfasis1" xfId="232" builtinId="31" customBuiltin="1"/>
    <cellStyle name="40% - Énfasis2" xfId="236" builtinId="35" customBuiltin="1"/>
    <cellStyle name="40% - Énfasis3" xfId="240" builtinId="39" customBuiltin="1"/>
    <cellStyle name="40% - Énfasis4" xfId="244" builtinId="43" customBuiltin="1"/>
    <cellStyle name="40% - Énfasis5" xfId="248" builtinId="47" customBuiltin="1"/>
    <cellStyle name="40% - Énfasis6" xfId="252" builtinId="51" customBuiltin="1"/>
    <cellStyle name="60% - Énfasis1" xfId="233" builtinId="32" customBuiltin="1"/>
    <cellStyle name="60% - Énfasis2" xfId="237" builtinId="36" customBuiltin="1"/>
    <cellStyle name="60% - Énfasis3" xfId="241" builtinId="40" customBuiltin="1"/>
    <cellStyle name="60% - Énfasis4" xfId="245" builtinId="44" customBuiltin="1"/>
    <cellStyle name="60% - Énfasis5" xfId="249" builtinId="48" customBuiltin="1"/>
    <cellStyle name="60% - Énfasis6" xfId="253" builtinId="52" customBuiltin="1"/>
    <cellStyle name="Bueno" xfId="218" builtinId="26" customBuiltin="1"/>
    <cellStyle name="Cálculo" xfId="223" builtinId="22" customBuiltin="1"/>
    <cellStyle name="Celda de comprobación" xfId="225" builtinId="23" customBuiltin="1"/>
    <cellStyle name="Celda vinculada" xfId="224" builtinId="24" customBuiltin="1"/>
    <cellStyle name="Encabezado 1" xfId="214" builtinId="16" customBuiltin="1"/>
    <cellStyle name="Encabezado 4" xfId="217" builtinId="19" customBuiltin="1"/>
    <cellStyle name="Énfasis1" xfId="230" builtinId="29" customBuiltin="1"/>
    <cellStyle name="Énfasis2" xfId="234" builtinId="33" customBuiltin="1"/>
    <cellStyle name="Énfasis3" xfId="238" builtinId="37" customBuiltin="1"/>
    <cellStyle name="Énfasis4" xfId="242" builtinId="41" customBuiltin="1"/>
    <cellStyle name="Énfasis5" xfId="246" builtinId="45" customBuiltin="1"/>
    <cellStyle name="Énfasis6" xfId="250" builtinId="49" customBuiltin="1"/>
    <cellStyle name="Entrada" xfId="221" builtinId="20" customBuiltin="1"/>
    <cellStyle name="Hipervínculo 2" xfId="6" xr:uid="{00000000-0005-0000-0000-000020000000}"/>
    <cellStyle name="Hipervínculo 3" xfId="4" xr:uid="{00000000-0005-0000-0000-000021000000}"/>
    <cellStyle name="Incorrecto" xfId="219" builtinId="27" customBuiltin="1"/>
    <cellStyle name="Millares" xfId="1" builtinId="3"/>
    <cellStyle name="Neutral" xfId="220" builtinId="28" customBuiltin="1"/>
    <cellStyle name="Normal" xfId="0" builtinId="0"/>
    <cellStyle name="Normal 10" xfId="18" xr:uid="{00000000-0005-0000-0000-000027000000}"/>
    <cellStyle name="Normal 10 2" xfId="44" xr:uid="{00000000-0005-0000-0000-000028000000}"/>
    <cellStyle name="Normal 10 2 2" xfId="96" xr:uid="{00000000-0005-0000-0000-000029000000}"/>
    <cellStyle name="Normal 10 2 2 2" xfId="200" xr:uid="{00000000-0005-0000-0000-00002A000000}"/>
    <cellStyle name="Normal 10 2 3" xfId="148" xr:uid="{00000000-0005-0000-0000-00002B000000}"/>
    <cellStyle name="Normal 10 3" xfId="70" xr:uid="{00000000-0005-0000-0000-00002C000000}"/>
    <cellStyle name="Normal 10 3 2" xfId="174" xr:uid="{00000000-0005-0000-0000-00002D000000}"/>
    <cellStyle name="Normal 10 4" xfId="122" xr:uid="{00000000-0005-0000-0000-00002E000000}"/>
    <cellStyle name="Normal 11" xfId="31" xr:uid="{00000000-0005-0000-0000-00002F000000}"/>
    <cellStyle name="Normal 11 2" xfId="83" xr:uid="{00000000-0005-0000-0000-000030000000}"/>
    <cellStyle name="Normal 11 2 2" xfId="187" xr:uid="{00000000-0005-0000-0000-000031000000}"/>
    <cellStyle name="Normal 11 3" xfId="135" xr:uid="{00000000-0005-0000-0000-000032000000}"/>
    <cellStyle name="Normal 12" xfId="57" xr:uid="{00000000-0005-0000-0000-000033000000}"/>
    <cellStyle name="Normal 12 2" xfId="161" xr:uid="{00000000-0005-0000-0000-000034000000}"/>
    <cellStyle name="Normal 13" xfId="109" xr:uid="{00000000-0005-0000-0000-000035000000}"/>
    <cellStyle name="Normal 2" xfId="3" xr:uid="{00000000-0005-0000-0000-000036000000}"/>
    <cellStyle name="Normal 2 2" xfId="11" xr:uid="{00000000-0005-0000-0000-000037000000}"/>
    <cellStyle name="Normal 2 2 2" xfId="24" xr:uid="{00000000-0005-0000-0000-000038000000}"/>
    <cellStyle name="Normal 2 2 2 2" xfId="50" xr:uid="{00000000-0005-0000-0000-000039000000}"/>
    <cellStyle name="Normal 2 2 2 2 2" xfId="102" xr:uid="{00000000-0005-0000-0000-00003A000000}"/>
    <cellStyle name="Normal 2 2 2 2 2 2" xfId="206" xr:uid="{00000000-0005-0000-0000-00003B000000}"/>
    <cellStyle name="Normal 2 2 2 2 3" xfId="154" xr:uid="{00000000-0005-0000-0000-00003C000000}"/>
    <cellStyle name="Normal 2 2 2 3" xfId="76" xr:uid="{00000000-0005-0000-0000-00003D000000}"/>
    <cellStyle name="Normal 2 2 2 3 2" xfId="180" xr:uid="{00000000-0005-0000-0000-00003E000000}"/>
    <cellStyle name="Normal 2 2 2 4" xfId="128" xr:uid="{00000000-0005-0000-0000-00003F000000}"/>
    <cellStyle name="Normal 2 2 3" xfId="37" xr:uid="{00000000-0005-0000-0000-000040000000}"/>
    <cellStyle name="Normal 2 2 3 2" xfId="89" xr:uid="{00000000-0005-0000-0000-000041000000}"/>
    <cellStyle name="Normal 2 2 3 2 2" xfId="193" xr:uid="{00000000-0005-0000-0000-000042000000}"/>
    <cellStyle name="Normal 2 2 3 3" xfId="141" xr:uid="{00000000-0005-0000-0000-000043000000}"/>
    <cellStyle name="Normal 2 2 4" xfId="63" xr:uid="{00000000-0005-0000-0000-000044000000}"/>
    <cellStyle name="Normal 2 2 4 2" xfId="167" xr:uid="{00000000-0005-0000-0000-000045000000}"/>
    <cellStyle name="Normal 2 2 5" xfId="115" xr:uid="{00000000-0005-0000-0000-000046000000}"/>
    <cellStyle name="Normal 2 3" xfId="15" xr:uid="{00000000-0005-0000-0000-000047000000}"/>
    <cellStyle name="Normal 2 3 2" xfId="28" xr:uid="{00000000-0005-0000-0000-000048000000}"/>
    <cellStyle name="Normal 2 3 2 2" xfId="54" xr:uid="{00000000-0005-0000-0000-000049000000}"/>
    <cellStyle name="Normal 2 3 2 2 2" xfId="106" xr:uid="{00000000-0005-0000-0000-00004A000000}"/>
    <cellStyle name="Normal 2 3 2 2 2 2" xfId="210" xr:uid="{00000000-0005-0000-0000-00004B000000}"/>
    <cellStyle name="Normal 2 3 2 2 3" xfId="158" xr:uid="{00000000-0005-0000-0000-00004C000000}"/>
    <cellStyle name="Normal 2 3 2 3" xfId="80" xr:uid="{00000000-0005-0000-0000-00004D000000}"/>
    <cellStyle name="Normal 2 3 2 3 2" xfId="184" xr:uid="{00000000-0005-0000-0000-00004E000000}"/>
    <cellStyle name="Normal 2 3 2 4" xfId="132" xr:uid="{00000000-0005-0000-0000-00004F000000}"/>
    <cellStyle name="Normal 2 3 3" xfId="41" xr:uid="{00000000-0005-0000-0000-000050000000}"/>
    <cellStyle name="Normal 2 3 3 2" xfId="93" xr:uid="{00000000-0005-0000-0000-000051000000}"/>
    <cellStyle name="Normal 2 3 3 2 2" xfId="197" xr:uid="{00000000-0005-0000-0000-000052000000}"/>
    <cellStyle name="Normal 2 3 3 3" xfId="145" xr:uid="{00000000-0005-0000-0000-000053000000}"/>
    <cellStyle name="Normal 2 3 4" xfId="67" xr:uid="{00000000-0005-0000-0000-000054000000}"/>
    <cellStyle name="Normal 2 3 4 2" xfId="171" xr:uid="{00000000-0005-0000-0000-000055000000}"/>
    <cellStyle name="Normal 2 3 5" xfId="119" xr:uid="{00000000-0005-0000-0000-000056000000}"/>
    <cellStyle name="Normal 2 4" xfId="17" xr:uid="{00000000-0005-0000-0000-000057000000}"/>
    <cellStyle name="Normal 2 4 2" xfId="30" xr:uid="{00000000-0005-0000-0000-000058000000}"/>
    <cellStyle name="Normal 2 4 2 2" xfId="56" xr:uid="{00000000-0005-0000-0000-000059000000}"/>
    <cellStyle name="Normal 2 4 2 2 2" xfId="108" xr:uid="{00000000-0005-0000-0000-00005A000000}"/>
    <cellStyle name="Normal 2 4 2 2 2 2" xfId="212" xr:uid="{00000000-0005-0000-0000-00005B000000}"/>
    <cellStyle name="Normal 2 4 2 2 3" xfId="160" xr:uid="{00000000-0005-0000-0000-00005C000000}"/>
    <cellStyle name="Normal 2 4 2 3" xfId="82" xr:uid="{00000000-0005-0000-0000-00005D000000}"/>
    <cellStyle name="Normal 2 4 2 3 2" xfId="186" xr:uid="{00000000-0005-0000-0000-00005E000000}"/>
    <cellStyle name="Normal 2 4 2 4" xfId="134" xr:uid="{00000000-0005-0000-0000-00005F000000}"/>
    <cellStyle name="Normal 2 4 3" xfId="43" xr:uid="{00000000-0005-0000-0000-000060000000}"/>
    <cellStyle name="Normal 2 4 3 2" xfId="95" xr:uid="{00000000-0005-0000-0000-000061000000}"/>
    <cellStyle name="Normal 2 4 3 2 2" xfId="199" xr:uid="{00000000-0005-0000-0000-000062000000}"/>
    <cellStyle name="Normal 2 4 3 3" xfId="147" xr:uid="{00000000-0005-0000-0000-000063000000}"/>
    <cellStyle name="Normal 2 4 4" xfId="69" xr:uid="{00000000-0005-0000-0000-000064000000}"/>
    <cellStyle name="Normal 2 4 4 2" xfId="173" xr:uid="{00000000-0005-0000-0000-000065000000}"/>
    <cellStyle name="Normal 2 4 5" xfId="121" xr:uid="{00000000-0005-0000-0000-000066000000}"/>
    <cellStyle name="Normal 2 5" xfId="19" xr:uid="{00000000-0005-0000-0000-000067000000}"/>
    <cellStyle name="Normal 2 5 2" xfId="45" xr:uid="{00000000-0005-0000-0000-000068000000}"/>
    <cellStyle name="Normal 2 5 2 2" xfId="97" xr:uid="{00000000-0005-0000-0000-000069000000}"/>
    <cellStyle name="Normal 2 5 2 2 2" xfId="201" xr:uid="{00000000-0005-0000-0000-00006A000000}"/>
    <cellStyle name="Normal 2 5 2 3" xfId="149" xr:uid="{00000000-0005-0000-0000-00006B000000}"/>
    <cellStyle name="Normal 2 5 3" xfId="71" xr:uid="{00000000-0005-0000-0000-00006C000000}"/>
    <cellStyle name="Normal 2 5 3 2" xfId="175" xr:uid="{00000000-0005-0000-0000-00006D000000}"/>
    <cellStyle name="Normal 2 5 4" xfId="123" xr:uid="{00000000-0005-0000-0000-00006E000000}"/>
    <cellStyle name="Normal 2 6" xfId="32" xr:uid="{00000000-0005-0000-0000-00006F000000}"/>
    <cellStyle name="Normal 2 6 2" xfId="84" xr:uid="{00000000-0005-0000-0000-000070000000}"/>
    <cellStyle name="Normal 2 6 2 2" xfId="188" xr:uid="{00000000-0005-0000-0000-000071000000}"/>
    <cellStyle name="Normal 2 6 3" xfId="136" xr:uid="{00000000-0005-0000-0000-000072000000}"/>
    <cellStyle name="Normal 2 7" xfId="58" xr:uid="{00000000-0005-0000-0000-000073000000}"/>
    <cellStyle name="Normal 2 7 2" xfId="162" xr:uid="{00000000-0005-0000-0000-000074000000}"/>
    <cellStyle name="Normal 2 8" xfId="110" xr:uid="{00000000-0005-0000-0000-000075000000}"/>
    <cellStyle name="Normal 3" xfId="5" xr:uid="{00000000-0005-0000-0000-000076000000}"/>
    <cellStyle name="Normal 4" xfId="7" xr:uid="{00000000-0005-0000-0000-000077000000}"/>
    <cellStyle name="Normal 4 2" xfId="12" xr:uid="{00000000-0005-0000-0000-000078000000}"/>
    <cellStyle name="Normal 4 2 2" xfId="25" xr:uid="{00000000-0005-0000-0000-000079000000}"/>
    <cellStyle name="Normal 4 2 2 2" xfId="51" xr:uid="{00000000-0005-0000-0000-00007A000000}"/>
    <cellStyle name="Normal 4 2 2 2 2" xfId="103" xr:uid="{00000000-0005-0000-0000-00007B000000}"/>
    <cellStyle name="Normal 4 2 2 2 2 2" xfId="207" xr:uid="{00000000-0005-0000-0000-00007C000000}"/>
    <cellStyle name="Normal 4 2 2 2 3" xfId="155" xr:uid="{00000000-0005-0000-0000-00007D000000}"/>
    <cellStyle name="Normal 4 2 2 3" xfId="77" xr:uid="{00000000-0005-0000-0000-00007E000000}"/>
    <cellStyle name="Normal 4 2 2 3 2" xfId="181" xr:uid="{00000000-0005-0000-0000-00007F000000}"/>
    <cellStyle name="Normal 4 2 2 4" xfId="129" xr:uid="{00000000-0005-0000-0000-000080000000}"/>
    <cellStyle name="Normal 4 2 3" xfId="38" xr:uid="{00000000-0005-0000-0000-000081000000}"/>
    <cellStyle name="Normal 4 2 3 2" xfId="90" xr:uid="{00000000-0005-0000-0000-000082000000}"/>
    <cellStyle name="Normal 4 2 3 2 2" xfId="194" xr:uid="{00000000-0005-0000-0000-000083000000}"/>
    <cellStyle name="Normal 4 2 3 3" xfId="142" xr:uid="{00000000-0005-0000-0000-000084000000}"/>
    <cellStyle name="Normal 4 2 4" xfId="64" xr:uid="{00000000-0005-0000-0000-000085000000}"/>
    <cellStyle name="Normal 4 2 4 2" xfId="168" xr:uid="{00000000-0005-0000-0000-000086000000}"/>
    <cellStyle name="Normal 4 2 5" xfId="116" xr:uid="{00000000-0005-0000-0000-000087000000}"/>
    <cellStyle name="Normal 4 3" xfId="20" xr:uid="{00000000-0005-0000-0000-000088000000}"/>
    <cellStyle name="Normal 4 3 2" xfId="46" xr:uid="{00000000-0005-0000-0000-000089000000}"/>
    <cellStyle name="Normal 4 3 2 2" xfId="98" xr:uid="{00000000-0005-0000-0000-00008A000000}"/>
    <cellStyle name="Normal 4 3 2 2 2" xfId="202" xr:uid="{00000000-0005-0000-0000-00008B000000}"/>
    <cellStyle name="Normal 4 3 2 3" xfId="150" xr:uid="{00000000-0005-0000-0000-00008C000000}"/>
    <cellStyle name="Normal 4 3 3" xfId="72" xr:uid="{00000000-0005-0000-0000-00008D000000}"/>
    <cellStyle name="Normal 4 3 3 2" xfId="176" xr:uid="{00000000-0005-0000-0000-00008E000000}"/>
    <cellStyle name="Normal 4 3 4" xfId="124" xr:uid="{00000000-0005-0000-0000-00008F000000}"/>
    <cellStyle name="Normal 4 4" xfId="33" xr:uid="{00000000-0005-0000-0000-000090000000}"/>
    <cellStyle name="Normal 4 4 2" xfId="85" xr:uid="{00000000-0005-0000-0000-000091000000}"/>
    <cellStyle name="Normal 4 4 2 2" xfId="189" xr:uid="{00000000-0005-0000-0000-000092000000}"/>
    <cellStyle name="Normal 4 4 3" xfId="137" xr:uid="{00000000-0005-0000-0000-000093000000}"/>
    <cellStyle name="Normal 4 5" xfId="59" xr:uid="{00000000-0005-0000-0000-000094000000}"/>
    <cellStyle name="Normal 4 5 2" xfId="163" xr:uid="{00000000-0005-0000-0000-000095000000}"/>
    <cellStyle name="Normal 4 6" xfId="111" xr:uid="{00000000-0005-0000-0000-000096000000}"/>
    <cellStyle name="Normal 5" xfId="8" xr:uid="{00000000-0005-0000-0000-000097000000}"/>
    <cellStyle name="Normal 5 2" xfId="13" xr:uid="{00000000-0005-0000-0000-000098000000}"/>
    <cellStyle name="Normal 5 2 2" xfId="26" xr:uid="{00000000-0005-0000-0000-000099000000}"/>
    <cellStyle name="Normal 5 2 2 2" xfId="52" xr:uid="{00000000-0005-0000-0000-00009A000000}"/>
    <cellStyle name="Normal 5 2 2 2 2" xfId="104" xr:uid="{00000000-0005-0000-0000-00009B000000}"/>
    <cellStyle name="Normal 5 2 2 2 2 2" xfId="208" xr:uid="{00000000-0005-0000-0000-00009C000000}"/>
    <cellStyle name="Normal 5 2 2 2 3" xfId="156" xr:uid="{00000000-0005-0000-0000-00009D000000}"/>
    <cellStyle name="Normal 5 2 2 3" xfId="78" xr:uid="{00000000-0005-0000-0000-00009E000000}"/>
    <cellStyle name="Normal 5 2 2 3 2" xfId="182" xr:uid="{00000000-0005-0000-0000-00009F000000}"/>
    <cellStyle name="Normal 5 2 2 4" xfId="130" xr:uid="{00000000-0005-0000-0000-0000A0000000}"/>
    <cellStyle name="Normal 5 2 3" xfId="39" xr:uid="{00000000-0005-0000-0000-0000A1000000}"/>
    <cellStyle name="Normal 5 2 3 2" xfId="91" xr:uid="{00000000-0005-0000-0000-0000A2000000}"/>
    <cellStyle name="Normal 5 2 3 2 2" xfId="195" xr:uid="{00000000-0005-0000-0000-0000A3000000}"/>
    <cellStyle name="Normal 5 2 3 3" xfId="143" xr:uid="{00000000-0005-0000-0000-0000A4000000}"/>
    <cellStyle name="Normal 5 2 4" xfId="65" xr:uid="{00000000-0005-0000-0000-0000A5000000}"/>
    <cellStyle name="Normal 5 2 4 2" xfId="169" xr:uid="{00000000-0005-0000-0000-0000A6000000}"/>
    <cellStyle name="Normal 5 2 5" xfId="117" xr:uid="{00000000-0005-0000-0000-0000A7000000}"/>
    <cellStyle name="Normal 5 3" xfId="21" xr:uid="{00000000-0005-0000-0000-0000A8000000}"/>
    <cellStyle name="Normal 5 3 2" xfId="47" xr:uid="{00000000-0005-0000-0000-0000A9000000}"/>
    <cellStyle name="Normal 5 3 2 2" xfId="99" xr:uid="{00000000-0005-0000-0000-0000AA000000}"/>
    <cellStyle name="Normal 5 3 2 2 2" xfId="203" xr:uid="{00000000-0005-0000-0000-0000AB000000}"/>
    <cellStyle name="Normal 5 3 2 3" xfId="151" xr:uid="{00000000-0005-0000-0000-0000AC000000}"/>
    <cellStyle name="Normal 5 3 3" xfId="73" xr:uid="{00000000-0005-0000-0000-0000AD000000}"/>
    <cellStyle name="Normal 5 3 3 2" xfId="177" xr:uid="{00000000-0005-0000-0000-0000AE000000}"/>
    <cellStyle name="Normal 5 3 4" xfId="125" xr:uid="{00000000-0005-0000-0000-0000AF000000}"/>
    <cellStyle name="Normal 5 4" xfId="34" xr:uid="{00000000-0005-0000-0000-0000B0000000}"/>
    <cellStyle name="Normal 5 4 2" xfId="86" xr:uid="{00000000-0005-0000-0000-0000B1000000}"/>
    <cellStyle name="Normal 5 4 2 2" xfId="190" xr:uid="{00000000-0005-0000-0000-0000B2000000}"/>
    <cellStyle name="Normal 5 4 3" xfId="138" xr:uid="{00000000-0005-0000-0000-0000B3000000}"/>
    <cellStyle name="Normal 5 5" xfId="60" xr:uid="{00000000-0005-0000-0000-0000B4000000}"/>
    <cellStyle name="Normal 5 5 2" xfId="164" xr:uid="{00000000-0005-0000-0000-0000B5000000}"/>
    <cellStyle name="Normal 5 6" xfId="112" xr:uid="{00000000-0005-0000-0000-0000B6000000}"/>
    <cellStyle name="Normal 6" xfId="9" xr:uid="{00000000-0005-0000-0000-0000B7000000}"/>
    <cellStyle name="Normal 6 2" xfId="14" xr:uid="{00000000-0005-0000-0000-0000B8000000}"/>
    <cellStyle name="Normal 6 2 2" xfId="27" xr:uid="{00000000-0005-0000-0000-0000B9000000}"/>
    <cellStyle name="Normal 6 2 2 2" xfId="53" xr:uid="{00000000-0005-0000-0000-0000BA000000}"/>
    <cellStyle name="Normal 6 2 2 2 2" xfId="105" xr:uid="{00000000-0005-0000-0000-0000BB000000}"/>
    <cellStyle name="Normal 6 2 2 2 2 2" xfId="209" xr:uid="{00000000-0005-0000-0000-0000BC000000}"/>
    <cellStyle name="Normal 6 2 2 2 3" xfId="157" xr:uid="{00000000-0005-0000-0000-0000BD000000}"/>
    <cellStyle name="Normal 6 2 2 3" xfId="79" xr:uid="{00000000-0005-0000-0000-0000BE000000}"/>
    <cellStyle name="Normal 6 2 2 3 2" xfId="183" xr:uid="{00000000-0005-0000-0000-0000BF000000}"/>
    <cellStyle name="Normal 6 2 2 4" xfId="131" xr:uid="{00000000-0005-0000-0000-0000C0000000}"/>
    <cellStyle name="Normal 6 2 3" xfId="40" xr:uid="{00000000-0005-0000-0000-0000C1000000}"/>
    <cellStyle name="Normal 6 2 3 2" xfId="92" xr:uid="{00000000-0005-0000-0000-0000C2000000}"/>
    <cellStyle name="Normal 6 2 3 2 2" xfId="196" xr:uid="{00000000-0005-0000-0000-0000C3000000}"/>
    <cellStyle name="Normal 6 2 3 3" xfId="144" xr:uid="{00000000-0005-0000-0000-0000C4000000}"/>
    <cellStyle name="Normal 6 2 4" xfId="66" xr:uid="{00000000-0005-0000-0000-0000C5000000}"/>
    <cellStyle name="Normal 6 2 4 2" xfId="170" xr:uid="{00000000-0005-0000-0000-0000C6000000}"/>
    <cellStyle name="Normal 6 2 5" xfId="118" xr:uid="{00000000-0005-0000-0000-0000C7000000}"/>
    <cellStyle name="Normal 6 3" xfId="22" xr:uid="{00000000-0005-0000-0000-0000C8000000}"/>
    <cellStyle name="Normal 6 3 2" xfId="48" xr:uid="{00000000-0005-0000-0000-0000C9000000}"/>
    <cellStyle name="Normal 6 3 2 2" xfId="100" xr:uid="{00000000-0005-0000-0000-0000CA000000}"/>
    <cellStyle name="Normal 6 3 2 2 2" xfId="204" xr:uid="{00000000-0005-0000-0000-0000CB000000}"/>
    <cellStyle name="Normal 6 3 2 3" xfId="152" xr:uid="{00000000-0005-0000-0000-0000CC000000}"/>
    <cellStyle name="Normal 6 3 3" xfId="74" xr:uid="{00000000-0005-0000-0000-0000CD000000}"/>
    <cellStyle name="Normal 6 3 3 2" xfId="178" xr:uid="{00000000-0005-0000-0000-0000CE000000}"/>
    <cellStyle name="Normal 6 3 4" xfId="126" xr:uid="{00000000-0005-0000-0000-0000CF000000}"/>
    <cellStyle name="Normal 6 4" xfId="35" xr:uid="{00000000-0005-0000-0000-0000D0000000}"/>
    <cellStyle name="Normal 6 4 2" xfId="87" xr:uid="{00000000-0005-0000-0000-0000D1000000}"/>
    <cellStyle name="Normal 6 4 2 2" xfId="191" xr:uid="{00000000-0005-0000-0000-0000D2000000}"/>
    <cellStyle name="Normal 6 4 3" xfId="139" xr:uid="{00000000-0005-0000-0000-0000D3000000}"/>
    <cellStyle name="Normal 6 5" xfId="61" xr:uid="{00000000-0005-0000-0000-0000D4000000}"/>
    <cellStyle name="Normal 6 5 2" xfId="165" xr:uid="{00000000-0005-0000-0000-0000D5000000}"/>
    <cellStyle name="Normal 6 6" xfId="113" xr:uid="{00000000-0005-0000-0000-0000D6000000}"/>
    <cellStyle name="Normal 7" xfId="10" xr:uid="{00000000-0005-0000-0000-0000D7000000}"/>
    <cellStyle name="Normal 7 2" xfId="23" xr:uid="{00000000-0005-0000-0000-0000D8000000}"/>
    <cellStyle name="Normal 7 2 2" xfId="49" xr:uid="{00000000-0005-0000-0000-0000D9000000}"/>
    <cellStyle name="Normal 7 2 2 2" xfId="101" xr:uid="{00000000-0005-0000-0000-0000DA000000}"/>
    <cellStyle name="Normal 7 2 2 2 2" xfId="205" xr:uid="{00000000-0005-0000-0000-0000DB000000}"/>
    <cellStyle name="Normal 7 2 2 3" xfId="153" xr:uid="{00000000-0005-0000-0000-0000DC000000}"/>
    <cellStyle name="Normal 7 2 3" xfId="75" xr:uid="{00000000-0005-0000-0000-0000DD000000}"/>
    <cellStyle name="Normal 7 2 3 2" xfId="179" xr:uid="{00000000-0005-0000-0000-0000DE000000}"/>
    <cellStyle name="Normal 7 2 4" xfId="127" xr:uid="{00000000-0005-0000-0000-0000DF000000}"/>
    <cellStyle name="Normal 7 3" xfId="36" xr:uid="{00000000-0005-0000-0000-0000E0000000}"/>
    <cellStyle name="Normal 7 3 2" xfId="88" xr:uid="{00000000-0005-0000-0000-0000E1000000}"/>
    <cellStyle name="Normal 7 3 2 2" xfId="192" xr:uid="{00000000-0005-0000-0000-0000E2000000}"/>
    <cellStyle name="Normal 7 3 3" xfId="140" xr:uid="{00000000-0005-0000-0000-0000E3000000}"/>
    <cellStyle name="Normal 7 4" xfId="62" xr:uid="{00000000-0005-0000-0000-0000E4000000}"/>
    <cellStyle name="Normal 7 4 2" xfId="166" xr:uid="{00000000-0005-0000-0000-0000E5000000}"/>
    <cellStyle name="Normal 7 5" xfId="114" xr:uid="{00000000-0005-0000-0000-0000E6000000}"/>
    <cellStyle name="Normal 8" xfId="2" xr:uid="{00000000-0005-0000-0000-0000E7000000}"/>
    <cellStyle name="Normal 9" xfId="16" xr:uid="{00000000-0005-0000-0000-0000E8000000}"/>
    <cellStyle name="Normal 9 2" xfId="29" xr:uid="{00000000-0005-0000-0000-0000E9000000}"/>
    <cellStyle name="Normal 9 2 2" xfId="55" xr:uid="{00000000-0005-0000-0000-0000EA000000}"/>
    <cellStyle name="Normal 9 2 2 2" xfId="107" xr:uid="{00000000-0005-0000-0000-0000EB000000}"/>
    <cellStyle name="Normal 9 2 2 2 2" xfId="211" xr:uid="{00000000-0005-0000-0000-0000EC000000}"/>
    <cellStyle name="Normal 9 2 2 3" xfId="159" xr:uid="{00000000-0005-0000-0000-0000ED000000}"/>
    <cellStyle name="Normal 9 2 3" xfId="81" xr:uid="{00000000-0005-0000-0000-0000EE000000}"/>
    <cellStyle name="Normal 9 2 3 2" xfId="185" xr:uid="{00000000-0005-0000-0000-0000EF000000}"/>
    <cellStyle name="Normal 9 2 4" xfId="133" xr:uid="{00000000-0005-0000-0000-0000F0000000}"/>
    <cellStyle name="Normal 9 3" xfId="42" xr:uid="{00000000-0005-0000-0000-0000F1000000}"/>
    <cellStyle name="Normal 9 3 2" xfId="94" xr:uid="{00000000-0005-0000-0000-0000F2000000}"/>
    <cellStyle name="Normal 9 3 2 2" xfId="198" xr:uid="{00000000-0005-0000-0000-0000F3000000}"/>
    <cellStyle name="Normal 9 3 3" xfId="146" xr:uid="{00000000-0005-0000-0000-0000F4000000}"/>
    <cellStyle name="Normal 9 4" xfId="68" xr:uid="{00000000-0005-0000-0000-0000F5000000}"/>
    <cellStyle name="Normal 9 4 2" xfId="172" xr:uid="{00000000-0005-0000-0000-0000F6000000}"/>
    <cellStyle name="Normal 9 5" xfId="120" xr:uid="{00000000-0005-0000-0000-0000F7000000}"/>
    <cellStyle name="Notas" xfId="227" builtinId="10" customBuiltin="1"/>
    <cellStyle name="Salida" xfId="222" builtinId="21" customBuiltin="1"/>
    <cellStyle name="Texto de advertencia" xfId="226" builtinId="11" customBuiltin="1"/>
    <cellStyle name="Texto explicativo" xfId="228" builtinId="53" customBuiltin="1"/>
    <cellStyle name="Título" xfId="213" builtinId="15" customBuiltin="1"/>
    <cellStyle name="Título 2" xfId="215" builtinId="17" customBuiltin="1"/>
    <cellStyle name="Título 3" xfId="216" builtinId="18" customBuiltin="1"/>
    <cellStyle name="Total" xfId="22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BA476"/>
  <sheetViews>
    <sheetView showGridLines="0" tabSelected="1" zoomScale="85" zoomScaleNormal="85" workbookViewId="0">
      <pane ySplit="1" topLeftCell="A2" activePane="bottomLeft" state="frozen"/>
      <selection activeCell="G112" sqref="G112"/>
      <selection pane="bottomLeft" activeCell="E9" sqref="E9:E10"/>
    </sheetView>
  </sheetViews>
  <sheetFormatPr baseColWidth="10" defaultRowHeight="15" x14ac:dyDescent="0.25"/>
  <cols>
    <col min="1" max="1" width="5.7109375" style="36" customWidth="1"/>
    <col min="2" max="2" width="9.42578125" style="14" customWidth="1"/>
    <col min="3" max="3" width="10.5703125" style="18" bestFit="1" customWidth="1"/>
    <col min="4" max="4" width="5.42578125" customWidth="1"/>
    <col min="5" max="5" width="9.140625" customWidth="1"/>
    <col min="6" max="6" width="12.140625" customWidth="1"/>
    <col min="7" max="7" width="28.140625" customWidth="1"/>
    <col min="8" max="8" width="11.85546875" style="19" customWidth="1"/>
    <col min="9" max="9" width="4.42578125" customWidth="1"/>
    <col min="10" max="10" width="13" customWidth="1"/>
    <col min="11" max="11" width="12.28515625" bestFit="1" customWidth="1"/>
    <col min="12" max="12" width="9.85546875" customWidth="1"/>
    <col min="13" max="13" width="7.42578125" customWidth="1"/>
    <col min="14" max="14" width="9.85546875" style="14" bestFit="1" customWidth="1"/>
    <col min="15" max="15" width="10.85546875" bestFit="1" customWidth="1"/>
    <col min="16" max="16" width="10.85546875" style="13" customWidth="1"/>
    <col min="17" max="17" width="12" customWidth="1"/>
  </cols>
  <sheetData>
    <row r="1" spans="2:53" s="1" customFormat="1" ht="38.25" x14ac:dyDescent="0.25">
      <c r="B1" s="2" t="s">
        <v>20</v>
      </c>
      <c r="C1" s="17" t="s">
        <v>26</v>
      </c>
      <c r="D1" s="2" t="s">
        <v>0</v>
      </c>
      <c r="E1" s="3" t="s">
        <v>1</v>
      </c>
      <c r="F1" s="3" t="s">
        <v>2</v>
      </c>
      <c r="G1" s="3" t="s">
        <v>3</v>
      </c>
      <c r="H1" s="2" t="s">
        <v>4</v>
      </c>
      <c r="I1" s="2" t="s">
        <v>21</v>
      </c>
      <c r="J1" s="2" t="s">
        <v>5</v>
      </c>
      <c r="K1" s="4" t="s">
        <v>6</v>
      </c>
      <c r="L1" s="5" t="s">
        <v>7</v>
      </c>
      <c r="M1" s="6" t="s">
        <v>8</v>
      </c>
      <c r="N1" s="7" t="s">
        <v>9</v>
      </c>
      <c r="O1" s="8" t="s">
        <v>11</v>
      </c>
      <c r="P1" s="2" t="s">
        <v>10</v>
      </c>
      <c r="Q1" s="2" t="s">
        <v>22</v>
      </c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</row>
    <row r="2" spans="2:53" s="1" customFormat="1" ht="12.75" x14ac:dyDescent="0.2">
      <c r="B2" s="23" t="s">
        <v>34</v>
      </c>
      <c r="C2" s="40">
        <v>45306</v>
      </c>
      <c r="D2" s="27" t="s">
        <v>19</v>
      </c>
      <c r="E2" s="27" t="s">
        <v>334</v>
      </c>
      <c r="F2" s="41">
        <v>20600497481</v>
      </c>
      <c r="G2" s="41" t="s">
        <v>66</v>
      </c>
      <c r="H2" s="39" t="s">
        <v>335</v>
      </c>
      <c r="I2" s="9" t="s">
        <v>16</v>
      </c>
      <c r="J2" s="9" t="s">
        <v>67</v>
      </c>
      <c r="K2" s="10">
        <v>12500</v>
      </c>
      <c r="L2" s="16"/>
      <c r="M2" s="12">
        <v>0.1</v>
      </c>
      <c r="N2" s="15">
        <f t="shared" ref="N2:N65" si="0">+ROUND(K2*M2,0)</f>
        <v>1250</v>
      </c>
      <c r="O2" s="11">
        <f t="shared" ref="O2:O65" si="1">K2-N2</f>
        <v>11250</v>
      </c>
      <c r="P2" s="37" t="s">
        <v>357</v>
      </c>
      <c r="Q2" s="38">
        <v>45307</v>
      </c>
    </row>
    <row r="3" spans="2:53" s="1" customFormat="1" ht="12.75" x14ac:dyDescent="0.2">
      <c r="B3" s="23" t="s">
        <v>34</v>
      </c>
      <c r="C3" s="40">
        <v>45306</v>
      </c>
      <c r="D3" s="27" t="s">
        <v>19</v>
      </c>
      <c r="E3" s="27" t="s">
        <v>336</v>
      </c>
      <c r="F3" s="41">
        <v>20600497481</v>
      </c>
      <c r="G3" s="41" t="s">
        <v>66</v>
      </c>
      <c r="H3" s="39" t="s">
        <v>335</v>
      </c>
      <c r="I3" s="9" t="s">
        <v>14</v>
      </c>
      <c r="J3" s="9" t="s">
        <v>67</v>
      </c>
      <c r="K3" s="10">
        <v>30150</v>
      </c>
      <c r="L3" s="16"/>
      <c r="M3" s="12">
        <v>0.12</v>
      </c>
      <c r="N3" s="15">
        <f t="shared" si="0"/>
        <v>3618</v>
      </c>
      <c r="O3" s="11">
        <f t="shared" si="1"/>
        <v>26532</v>
      </c>
      <c r="P3" s="37" t="s">
        <v>358</v>
      </c>
      <c r="Q3" s="38">
        <v>45307</v>
      </c>
    </row>
    <row r="4" spans="2:53" s="1" customFormat="1" ht="12.75" x14ac:dyDescent="0.2">
      <c r="B4" s="23" t="s">
        <v>34</v>
      </c>
      <c r="C4" s="40">
        <v>45299</v>
      </c>
      <c r="D4" s="27" t="s">
        <v>25</v>
      </c>
      <c r="E4" s="27" t="s">
        <v>350</v>
      </c>
      <c r="F4" s="41">
        <v>20600497481</v>
      </c>
      <c r="G4" s="41" t="s">
        <v>66</v>
      </c>
      <c r="H4" s="39" t="s">
        <v>349</v>
      </c>
      <c r="I4" s="9" t="s">
        <v>14</v>
      </c>
      <c r="J4" s="9" t="s">
        <v>67</v>
      </c>
      <c r="K4" s="10">
        <v>19793.5</v>
      </c>
      <c r="L4" s="16"/>
      <c r="M4" s="12">
        <v>0.12</v>
      </c>
      <c r="N4" s="15">
        <f t="shared" si="0"/>
        <v>2375</v>
      </c>
      <c r="O4" s="11">
        <f t="shared" si="1"/>
        <v>17418.5</v>
      </c>
      <c r="P4" s="37" t="s">
        <v>377</v>
      </c>
      <c r="Q4" s="38">
        <v>45314</v>
      </c>
    </row>
    <row r="5" spans="2:53" s="1" customFormat="1" ht="12.75" x14ac:dyDescent="0.2">
      <c r="B5" s="23" t="s">
        <v>34</v>
      </c>
      <c r="C5" s="40">
        <v>45299</v>
      </c>
      <c r="D5" s="27" t="s">
        <v>25</v>
      </c>
      <c r="E5" s="27" t="s">
        <v>348</v>
      </c>
      <c r="F5" s="41">
        <v>20600497481</v>
      </c>
      <c r="G5" s="41" t="s">
        <v>66</v>
      </c>
      <c r="H5" s="39" t="s">
        <v>349</v>
      </c>
      <c r="I5" s="9" t="s">
        <v>16</v>
      </c>
      <c r="J5" s="9" t="s">
        <v>67</v>
      </c>
      <c r="K5" s="10">
        <v>2970</v>
      </c>
      <c r="L5" s="16"/>
      <c r="M5" s="12">
        <v>0.1</v>
      </c>
      <c r="N5" s="15">
        <f t="shared" si="0"/>
        <v>297</v>
      </c>
      <c r="O5" s="11">
        <f t="shared" si="1"/>
        <v>2673</v>
      </c>
      <c r="P5" s="37" t="s">
        <v>376</v>
      </c>
      <c r="Q5" s="38">
        <v>45314</v>
      </c>
    </row>
    <row r="6" spans="2:53" s="1" customFormat="1" ht="12.75" x14ac:dyDescent="0.2">
      <c r="B6" s="23" t="s">
        <v>34</v>
      </c>
      <c r="C6" s="40">
        <v>45293</v>
      </c>
      <c r="D6" s="27" t="s">
        <v>25</v>
      </c>
      <c r="E6" s="27" t="s">
        <v>287</v>
      </c>
      <c r="F6" s="41">
        <v>20505121342</v>
      </c>
      <c r="G6" s="41" t="s">
        <v>246</v>
      </c>
      <c r="H6" s="39" t="s">
        <v>288</v>
      </c>
      <c r="I6" s="9" t="s">
        <v>14</v>
      </c>
      <c r="J6" s="9" t="s">
        <v>247</v>
      </c>
      <c r="K6" s="20">
        <v>997.1</v>
      </c>
      <c r="L6" s="16"/>
      <c r="M6" s="12">
        <v>0.12</v>
      </c>
      <c r="N6" s="21">
        <f t="shared" si="0"/>
        <v>120</v>
      </c>
      <c r="O6" s="22">
        <f t="shared" si="1"/>
        <v>877.1</v>
      </c>
      <c r="P6" s="37">
        <v>226410344</v>
      </c>
      <c r="Q6" s="38">
        <v>45329</v>
      </c>
    </row>
    <row r="7" spans="2:53" s="1" customFormat="1" ht="12.75" x14ac:dyDescent="0.2">
      <c r="B7" s="23" t="s">
        <v>34</v>
      </c>
      <c r="C7" s="40">
        <v>45293</v>
      </c>
      <c r="D7" s="27" t="s">
        <v>12</v>
      </c>
      <c r="E7" s="27" t="s">
        <v>52</v>
      </c>
      <c r="F7" s="41">
        <v>20606527731</v>
      </c>
      <c r="G7" s="41" t="s">
        <v>255</v>
      </c>
      <c r="H7" s="39" t="s">
        <v>289</v>
      </c>
      <c r="I7" s="9" t="s">
        <v>14</v>
      </c>
      <c r="J7" s="9" t="s">
        <v>256</v>
      </c>
      <c r="K7" s="20">
        <v>10502</v>
      </c>
      <c r="L7" s="16"/>
      <c r="M7" s="12">
        <v>0.12</v>
      </c>
      <c r="N7" s="21">
        <f t="shared" si="0"/>
        <v>1260</v>
      </c>
      <c r="O7" s="22">
        <f t="shared" si="1"/>
        <v>9242</v>
      </c>
      <c r="P7" s="37">
        <v>226410345</v>
      </c>
      <c r="Q7" s="38">
        <v>45329</v>
      </c>
    </row>
    <row r="8" spans="2:53" s="1" customFormat="1" ht="12.75" x14ac:dyDescent="0.2">
      <c r="B8" s="23" t="s">
        <v>34</v>
      </c>
      <c r="C8" s="40">
        <v>45294</v>
      </c>
      <c r="D8" s="27" t="s">
        <v>19</v>
      </c>
      <c r="E8" s="27" t="s">
        <v>290</v>
      </c>
      <c r="F8" s="41">
        <v>20519014280</v>
      </c>
      <c r="G8" s="41" t="s">
        <v>281</v>
      </c>
      <c r="H8" s="39" t="s">
        <v>291</v>
      </c>
      <c r="I8" s="9" t="s">
        <v>13</v>
      </c>
      <c r="J8" s="9" t="s">
        <v>271</v>
      </c>
      <c r="K8" s="20">
        <v>2002.76</v>
      </c>
      <c r="L8" s="16"/>
      <c r="M8" s="12">
        <v>0.04</v>
      </c>
      <c r="N8" s="21">
        <f t="shared" si="0"/>
        <v>80</v>
      </c>
      <c r="O8" s="22">
        <f t="shared" si="1"/>
        <v>1922.76</v>
      </c>
      <c r="P8" s="37">
        <v>226410346</v>
      </c>
      <c r="Q8" s="38">
        <v>45329</v>
      </c>
    </row>
    <row r="9" spans="2:53" s="1" customFormat="1" ht="12.75" x14ac:dyDescent="0.2">
      <c r="B9" s="23" t="s">
        <v>34</v>
      </c>
      <c r="C9" s="40">
        <v>45294</v>
      </c>
      <c r="D9" s="27" t="s">
        <v>25</v>
      </c>
      <c r="E9" s="27" t="s">
        <v>292</v>
      </c>
      <c r="F9" s="41">
        <v>20505121342</v>
      </c>
      <c r="G9" s="41" t="s">
        <v>246</v>
      </c>
      <c r="H9" s="39" t="s">
        <v>293</v>
      </c>
      <c r="I9" s="9" t="s">
        <v>14</v>
      </c>
      <c r="J9" s="9" t="s">
        <v>247</v>
      </c>
      <c r="K9" s="20">
        <v>3091.01</v>
      </c>
      <c r="L9" s="16"/>
      <c r="M9" s="12">
        <v>0.12</v>
      </c>
      <c r="N9" s="21">
        <f t="shared" si="0"/>
        <v>371</v>
      </c>
      <c r="O9" s="22">
        <f t="shared" si="1"/>
        <v>2720.01</v>
      </c>
      <c r="P9" s="37">
        <v>226410347</v>
      </c>
      <c r="Q9" s="38">
        <v>45329</v>
      </c>
    </row>
    <row r="10" spans="2:53" s="1" customFormat="1" ht="12.75" x14ac:dyDescent="0.2">
      <c r="B10" s="23" t="s">
        <v>34</v>
      </c>
      <c r="C10" s="40">
        <v>45296</v>
      </c>
      <c r="D10" s="27" t="s">
        <v>12</v>
      </c>
      <c r="E10" s="27" t="s">
        <v>295</v>
      </c>
      <c r="F10" s="41">
        <v>20521845687</v>
      </c>
      <c r="G10" s="41" t="s">
        <v>296</v>
      </c>
      <c r="H10" s="39" t="s">
        <v>297</v>
      </c>
      <c r="I10" s="9" t="s">
        <v>35</v>
      </c>
      <c r="J10" s="9" t="s">
        <v>298</v>
      </c>
      <c r="K10" s="20">
        <v>1095.04</v>
      </c>
      <c r="L10" s="16"/>
      <c r="M10" s="12">
        <v>0.12</v>
      </c>
      <c r="N10" s="21">
        <f t="shared" si="0"/>
        <v>131</v>
      </c>
      <c r="O10" s="22">
        <f t="shared" si="1"/>
        <v>964.04</v>
      </c>
      <c r="P10" s="37">
        <v>226410349</v>
      </c>
      <c r="Q10" s="38">
        <v>45329</v>
      </c>
    </row>
    <row r="11" spans="2:53" s="1" customFormat="1" ht="12.75" x14ac:dyDescent="0.2">
      <c r="B11" s="23" t="s">
        <v>34</v>
      </c>
      <c r="C11" s="40">
        <v>45299</v>
      </c>
      <c r="D11" s="27" t="s">
        <v>12</v>
      </c>
      <c r="E11" s="27" t="s">
        <v>299</v>
      </c>
      <c r="F11" s="41">
        <v>20537878437</v>
      </c>
      <c r="G11" s="41" t="s">
        <v>124</v>
      </c>
      <c r="H11" s="39" t="s">
        <v>300</v>
      </c>
      <c r="I11" s="9" t="s">
        <v>17</v>
      </c>
      <c r="J11" s="9" t="s">
        <v>125</v>
      </c>
      <c r="K11" s="20">
        <v>9729.1</v>
      </c>
      <c r="L11" s="16"/>
      <c r="M11" s="12">
        <v>0.12</v>
      </c>
      <c r="N11" s="21">
        <f t="shared" si="0"/>
        <v>1167</v>
      </c>
      <c r="O11" s="22">
        <f t="shared" si="1"/>
        <v>8562.1</v>
      </c>
      <c r="P11" s="37">
        <v>226410350</v>
      </c>
      <c r="Q11" s="38">
        <v>45329</v>
      </c>
    </row>
    <row r="12" spans="2:53" s="1" customFormat="1" ht="12.75" x14ac:dyDescent="0.2">
      <c r="B12" s="23" t="s">
        <v>34</v>
      </c>
      <c r="C12" s="40">
        <v>45295</v>
      </c>
      <c r="D12" s="27" t="s">
        <v>46</v>
      </c>
      <c r="E12" s="27" t="s">
        <v>303</v>
      </c>
      <c r="F12" s="41">
        <v>20605898506</v>
      </c>
      <c r="G12" s="41" t="s">
        <v>36</v>
      </c>
      <c r="H12" s="39" t="s">
        <v>304</v>
      </c>
      <c r="I12" s="9" t="s">
        <v>16</v>
      </c>
      <c r="J12" s="9" t="s">
        <v>37</v>
      </c>
      <c r="K12" s="20">
        <v>2261.0100000000002</v>
      </c>
      <c r="L12" s="16"/>
      <c r="M12" s="12">
        <v>0.1</v>
      </c>
      <c r="N12" s="21">
        <f t="shared" si="0"/>
        <v>226</v>
      </c>
      <c r="O12" s="22">
        <f t="shared" si="1"/>
        <v>2035.0100000000002</v>
      </c>
      <c r="P12" s="37">
        <v>226410351</v>
      </c>
      <c r="Q12" s="38">
        <v>45329</v>
      </c>
    </row>
    <row r="13" spans="2:53" s="1" customFormat="1" ht="12.75" x14ac:dyDescent="0.2">
      <c r="B13" s="23" t="s">
        <v>34</v>
      </c>
      <c r="C13" s="40">
        <v>45295</v>
      </c>
      <c r="D13" s="27" t="s">
        <v>46</v>
      </c>
      <c r="E13" s="27" t="s">
        <v>301</v>
      </c>
      <c r="F13" s="41">
        <v>20605898506</v>
      </c>
      <c r="G13" s="41" t="s">
        <v>36</v>
      </c>
      <c r="H13" s="39" t="s">
        <v>302</v>
      </c>
      <c r="I13" s="9" t="s">
        <v>16</v>
      </c>
      <c r="J13" s="9" t="s">
        <v>37</v>
      </c>
      <c r="K13" s="20">
        <v>1181.42</v>
      </c>
      <c r="L13" s="16"/>
      <c r="M13" s="12">
        <v>0.1</v>
      </c>
      <c r="N13" s="21">
        <f t="shared" si="0"/>
        <v>118</v>
      </c>
      <c r="O13" s="22">
        <f t="shared" si="1"/>
        <v>1063.42</v>
      </c>
      <c r="P13" s="37">
        <v>226410352</v>
      </c>
      <c r="Q13" s="38">
        <v>45329</v>
      </c>
    </row>
    <row r="14" spans="2:53" s="1" customFormat="1" ht="12.75" x14ac:dyDescent="0.2">
      <c r="B14" s="23" t="s">
        <v>34</v>
      </c>
      <c r="C14" s="40">
        <v>45302</v>
      </c>
      <c r="D14" s="27" t="s">
        <v>12</v>
      </c>
      <c r="E14" s="27" t="s">
        <v>359</v>
      </c>
      <c r="F14" s="41">
        <v>20600471318</v>
      </c>
      <c r="G14" s="41" t="s">
        <v>305</v>
      </c>
      <c r="H14" s="39" t="s">
        <v>306</v>
      </c>
      <c r="I14" s="9" t="s">
        <v>17</v>
      </c>
      <c r="J14" s="9" t="s">
        <v>307</v>
      </c>
      <c r="K14" s="20">
        <v>5900</v>
      </c>
      <c r="L14" s="16"/>
      <c r="M14" s="12">
        <v>0.12</v>
      </c>
      <c r="N14" s="21">
        <f t="shared" si="0"/>
        <v>708</v>
      </c>
      <c r="O14" s="22">
        <f t="shared" si="1"/>
        <v>5192</v>
      </c>
      <c r="P14" s="37">
        <v>226410353</v>
      </c>
      <c r="Q14" s="38">
        <v>45329</v>
      </c>
    </row>
    <row r="15" spans="2:53" s="1" customFormat="1" ht="12.75" x14ac:dyDescent="0.2">
      <c r="B15" s="23" t="s">
        <v>34</v>
      </c>
      <c r="C15" s="40">
        <v>45302</v>
      </c>
      <c r="D15" s="27" t="s">
        <v>19</v>
      </c>
      <c r="E15" s="27" t="s">
        <v>204</v>
      </c>
      <c r="F15" s="41">
        <v>20601191289</v>
      </c>
      <c r="G15" s="41" t="s">
        <v>308</v>
      </c>
      <c r="H15" s="39" t="s">
        <v>309</v>
      </c>
      <c r="I15" s="9" t="s">
        <v>16</v>
      </c>
      <c r="J15" s="9" t="s">
        <v>310</v>
      </c>
      <c r="K15" s="20">
        <f>+L15*3.704</f>
        <v>11112</v>
      </c>
      <c r="L15" s="16">
        <v>3000</v>
      </c>
      <c r="M15" s="12">
        <v>0.1</v>
      </c>
      <c r="N15" s="21">
        <f t="shared" si="0"/>
        <v>1111</v>
      </c>
      <c r="O15" s="22">
        <f t="shared" si="1"/>
        <v>10001</v>
      </c>
      <c r="P15" s="37">
        <v>226410356</v>
      </c>
      <c r="Q15" s="38">
        <v>45329</v>
      </c>
    </row>
    <row r="16" spans="2:53" s="1" customFormat="1" ht="12.75" x14ac:dyDescent="0.2">
      <c r="B16" s="23" t="s">
        <v>34</v>
      </c>
      <c r="C16" s="40">
        <v>45300</v>
      </c>
      <c r="D16" s="27" t="s">
        <v>12</v>
      </c>
      <c r="E16" s="27" t="s">
        <v>311</v>
      </c>
      <c r="F16" s="41">
        <v>20537878437</v>
      </c>
      <c r="G16" s="41" t="s">
        <v>124</v>
      </c>
      <c r="H16" s="39" t="s">
        <v>312</v>
      </c>
      <c r="I16" s="9" t="s">
        <v>17</v>
      </c>
      <c r="J16" s="9" t="s">
        <v>125</v>
      </c>
      <c r="K16" s="20">
        <v>18290</v>
      </c>
      <c r="L16" s="16"/>
      <c r="M16" s="12">
        <v>0.12</v>
      </c>
      <c r="N16" s="21">
        <f t="shared" si="0"/>
        <v>2195</v>
      </c>
      <c r="O16" s="22">
        <f t="shared" si="1"/>
        <v>16095</v>
      </c>
      <c r="P16" s="37">
        <v>226410359</v>
      </c>
      <c r="Q16" s="38">
        <v>45329</v>
      </c>
    </row>
    <row r="17" spans="2:17" s="1" customFormat="1" ht="12.75" x14ac:dyDescent="0.2">
      <c r="B17" s="23" t="s">
        <v>34</v>
      </c>
      <c r="C17" s="40">
        <v>45301</v>
      </c>
      <c r="D17" s="27" t="s">
        <v>12</v>
      </c>
      <c r="E17" s="27" t="s">
        <v>313</v>
      </c>
      <c r="F17" s="41">
        <v>10100058494</v>
      </c>
      <c r="G17" s="41" t="s">
        <v>30</v>
      </c>
      <c r="H17" s="39" t="s">
        <v>314</v>
      </c>
      <c r="I17" s="9" t="s">
        <v>14</v>
      </c>
      <c r="J17" s="9" t="s">
        <v>29</v>
      </c>
      <c r="K17" s="20">
        <v>1510.4</v>
      </c>
      <c r="L17" s="16"/>
      <c r="M17" s="12">
        <v>0.12</v>
      </c>
      <c r="N17" s="21">
        <f t="shared" si="0"/>
        <v>181</v>
      </c>
      <c r="O17" s="22">
        <f t="shared" si="1"/>
        <v>1329.4</v>
      </c>
      <c r="P17" s="37">
        <v>226410360</v>
      </c>
      <c r="Q17" s="38">
        <v>45329</v>
      </c>
    </row>
    <row r="18" spans="2:17" s="1" customFormat="1" ht="12.75" x14ac:dyDescent="0.2">
      <c r="B18" s="23" t="s">
        <v>34</v>
      </c>
      <c r="C18" s="40">
        <v>45300</v>
      </c>
      <c r="D18" s="27" t="s">
        <v>12</v>
      </c>
      <c r="E18" s="27" t="s">
        <v>315</v>
      </c>
      <c r="F18" s="41">
        <v>20603913265</v>
      </c>
      <c r="G18" s="41" t="s">
        <v>104</v>
      </c>
      <c r="H18" s="39" t="s">
        <v>316</v>
      </c>
      <c r="I18" s="9" t="s">
        <v>14</v>
      </c>
      <c r="J18" s="9" t="s">
        <v>105</v>
      </c>
      <c r="K18" s="20">
        <v>1534</v>
      </c>
      <c r="L18" s="16"/>
      <c r="M18" s="12">
        <v>0.12</v>
      </c>
      <c r="N18" s="21">
        <f t="shared" si="0"/>
        <v>184</v>
      </c>
      <c r="O18" s="22">
        <f t="shared" si="1"/>
        <v>1350</v>
      </c>
      <c r="P18" s="37">
        <v>226410368</v>
      </c>
      <c r="Q18" s="38">
        <v>45329</v>
      </c>
    </row>
    <row r="19" spans="2:17" s="1" customFormat="1" ht="12.75" x14ac:dyDescent="0.2">
      <c r="B19" s="23" t="s">
        <v>34</v>
      </c>
      <c r="C19" s="40">
        <v>45302</v>
      </c>
      <c r="D19" s="27" t="s">
        <v>12</v>
      </c>
      <c r="E19" s="27" t="s">
        <v>168</v>
      </c>
      <c r="F19" s="41">
        <v>20550434939</v>
      </c>
      <c r="G19" s="41" t="s">
        <v>317</v>
      </c>
      <c r="H19" s="39" t="s">
        <v>318</v>
      </c>
      <c r="I19" s="9" t="s">
        <v>14</v>
      </c>
      <c r="J19" s="9" t="s">
        <v>319</v>
      </c>
      <c r="K19" s="20">
        <v>3009</v>
      </c>
      <c r="L19" s="16"/>
      <c r="M19" s="12">
        <v>0.12</v>
      </c>
      <c r="N19" s="21">
        <f t="shared" si="0"/>
        <v>361</v>
      </c>
      <c r="O19" s="22">
        <f t="shared" si="1"/>
        <v>2648</v>
      </c>
      <c r="P19" s="37">
        <v>226410369</v>
      </c>
      <c r="Q19" s="38">
        <v>45329</v>
      </c>
    </row>
    <row r="20" spans="2:17" s="1" customFormat="1" ht="12.75" x14ac:dyDescent="0.2">
      <c r="B20" s="23" t="s">
        <v>34</v>
      </c>
      <c r="C20" s="40">
        <v>45303</v>
      </c>
      <c r="D20" s="27" t="s">
        <v>12</v>
      </c>
      <c r="E20" s="27" t="s">
        <v>68</v>
      </c>
      <c r="F20" s="41">
        <v>20604020612</v>
      </c>
      <c r="G20" s="41" t="s">
        <v>54</v>
      </c>
      <c r="H20" s="39" t="s">
        <v>320</v>
      </c>
      <c r="I20" s="9" t="s">
        <v>14</v>
      </c>
      <c r="J20" s="9" t="s">
        <v>55</v>
      </c>
      <c r="K20" s="20">
        <v>19234</v>
      </c>
      <c r="L20" s="16"/>
      <c r="M20" s="12">
        <v>0.12</v>
      </c>
      <c r="N20" s="21">
        <f t="shared" si="0"/>
        <v>2308</v>
      </c>
      <c r="O20" s="22">
        <f t="shared" si="1"/>
        <v>16926</v>
      </c>
      <c r="P20" s="37">
        <v>226410370</v>
      </c>
      <c r="Q20" s="38">
        <v>45329</v>
      </c>
    </row>
    <row r="21" spans="2:17" s="1" customFormat="1" ht="12.75" x14ac:dyDescent="0.2">
      <c r="B21" s="23" t="s">
        <v>34</v>
      </c>
      <c r="C21" s="40">
        <v>45306</v>
      </c>
      <c r="D21" s="27" t="s">
        <v>12</v>
      </c>
      <c r="E21" s="27" t="s">
        <v>188</v>
      </c>
      <c r="F21" s="41">
        <v>20605639161</v>
      </c>
      <c r="G21" s="41" t="s">
        <v>321</v>
      </c>
      <c r="H21" s="39" t="s">
        <v>322</v>
      </c>
      <c r="I21" s="9" t="s">
        <v>17</v>
      </c>
      <c r="J21" s="9" t="s">
        <v>323</v>
      </c>
      <c r="K21" s="20">
        <v>8260</v>
      </c>
      <c r="L21" s="16"/>
      <c r="M21" s="12">
        <v>0.12</v>
      </c>
      <c r="N21" s="21">
        <f t="shared" si="0"/>
        <v>991</v>
      </c>
      <c r="O21" s="22">
        <f t="shared" si="1"/>
        <v>7269</v>
      </c>
      <c r="P21" s="37">
        <v>226410371</v>
      </c>
      <c r="Q21" s="38">
        <v>45329</v>
      </c>
    </row>
    <row r="22" spans="2:17" s="1" customFormat="1" ht="12.75" x14ac:dyDescent="0.2">
      <c r="B22" s="23" t="s">
        <v>34</v>
      </c>
      <c r="C22" s="40">
        <v>45306</v>
      </c>
      <c r="D22" s="27" t="s">
        <v>12</v>
      </c>
      <c r="E22" s="27" t="s">
        <v>324</v>
      </c>
      <c r="F22" s="41">
        <v>20537878437</v>
      </c>
      <c r="G22" s="41" t="s">
        <v>124</v>
      </c>
      <c r="H22" s="39" t="s">
        <v>325</v>
      </c>
      <c r="I22" s="9" t="s">
        <v>17</v>
      </c>
      <c r="J22" s="9" t="s">
        <v>125</v>
      </c>
      <c r="K22" s="20">
        <v>4979.6000000000004</v>
      </c>
      <c r="L22" s="16"/>
      <c r="M22" s="12">
        <v>0.12</v>
      </c>
      <c r="N22" s="21">
        <f t="shared" si="0"/>
        <v>598</v>
      </c>
      <c r="O22" s="22">
        <f t="shared" si="1"/>
        <v>4381.6000000000004</v>
      </c>
      <c r="P22" s="37">
        <v>226410372</v>
      </c>
      <c r="Q22" s="38">
        <v>45329</v>
      </c>
    </row>
    <row r="23" spans="2:17" s="1" customFormat="1" ht="12.75" x14ac:dyDescent="0.2">
      <c r="B23" s="23" t="s">
        <v>34</v>
      </c>
      <c r="C23" s="40">
        <v>45308</v>
      </c>
      <c r="D23" s="27" t="s">
        <v>12</v>
      </c>
      <c r="E23" s="27" t="s">
        <v>327</v>
      </c>
      <c r="F23" s="41">
        <v>20608715453</v>
      </c>
      <c r="G23" s="41" t="s">
        <v>331</v>
      </c>
      <c r="H23" s="39" t="s">
        <v>328</v>
      </c>
      <c r="I23" s="9" t="s">
        <v>16</v>
      </c>
      <c r="J23" s="9" t="s">
        <v>129</v>
      </c>
      <c r="K23" s="20">
        <v>1227.2</v>
      </c>
      <c r="L23" s="16"/>
      <c r="M23" s="12">
        <v>0.1</v>
      </c>
      <c r="N23" s="21">
        <f t="shared" si="0"/>
        <v>123</v>
      </c>
      <c r="O23" s="22">
        <f t="shared" si="1"/>
        <v>1104.2</v>
      </c>
      <c r="P23" s="37">
        <v>226410374</v>
      </c>
      <c r="Q23" s="38">
        <v>45329</v>
      </c>
    </row>
    <row r="24" spans="2:17" s="1" customFormat="1" ht="12.75" x14ac:dyDescent="0.2">
      <c r="B24" s="23" t="s">
        <v>34</v>
      </c>
      <c r="C24" s="40">
        <v>45308</v>
      </c>
      <c r="D24" s="27" t="s">
        <v>12</v>
      </c>
      <c r="E24" s="27" t="s">
        <v>253</v>
      </c>
      <c r="F24" s="41">
        <v>20608328336</v>
      </c>
      <c r="G24" s="41" t="s">
        <v>157</v>
      </c>
      <c r="H24" s="39" t="s">
        <v>329</v>
      </c>
      <c r="I24" s="9" t="s">
        <v>14</v>
      </c>
      <c r="J24" s="9" t="s">
        <v>158</v>
      </c>
      <c r="K24" s="20">
        <v>1675.6</v>
      </c>
      <c r="L24" s="16"/>
      <c r="M24" s="12">
        <v>0.12</v>
      </c>
      <c r="N24" s="21">
        <f t="shared" si="0"/>
        <v>201</v>
      </c>
      <c r="O24" s="22">
        <f t="shared" si="1"/>
        <v>1474.6</v>
      </c>
      <c r="P24" s="37">
        <v>226410375</v>
      </c>
      <c r="Q24" s="38">
        <v>45329</v>
      </c>
    </row>
    <row r="25" spans="2:17" s="1" customFormat="1" ht="12.75" x14ac:dyDescent="0.2">
      <c r="B25" s="23" t="s">
        <v>34</v>
      </c>
      <c r="C25" s="40">
        <v>45308</v>
      </c>
      <c r="D25" s="27" t="s">
        <v>12</v>
      </c>
      <c r="E25" s="27" t="s">
        <v>78</v>
      </c>
      <c r="F25" s="41">
        <v>10432612673</v>
      </c>
      <c r="G25" s="41" t="s">
        <v>279</v>
      </c>
      <c r="H25" s="39" t="s">
        <v>330</v>
      </c>
      <c r="I25" s="9" t="s">
        <v>17</v>
      </c>
      <c r="J25" s="9" t="s">
        <v>280</v>
      </c>
      <c r="K25" s="20">
        <v>1003</v>
      </c>
      <c r="L25" s="16"/>
      <c r="M25" s="12">
        <v>0.12</v>
      </c>
      <c r="N25" s="21">
        <f t="shared" si="0"/>
        <v>120</v>
      </c>
      <c r="O25" s="22">
        <f t="shared" si="1"/>
        <v>883</v>
      </c>
      <c r="P25" s="37">
        <v>226410376</v>
      </c>
      <c r="Q25" s="38">
        <v>45329</v>
      </c>
    </row>
    <row r="26" spans="2:17" s="1" customFormat="1" ht="12.75" x14ac:dyDescent="0.2">
      <c r="B26" s="23" t="s">
        <v>34</v>
      </c>
      <c r="C26" s="40">
        <v>45307</v>
      </c>
      <c r="D26" s="27" t="s">
        <v>12</v>
      </c>
      <c r="E26" s="27" t="s">
        <v>332</v>
      </c>
      <c r="F26" s="41">
        <v>20609128756</v>
      </c>
      <c r="G26" s="41" t="s">
        <v>210</v>
      </c>
      <c r="H26" s="39" t="s">
        <v>333</v>
      </c>
      <c r="I26" s="9" t="s">
        <v>16</v>
      </c>
      <c r="J26" s="9" t="s">
        <v>225</v>
      </c>
      <c r="K26" s="20">
        <v>1416</v>
      </c>
      <c r="L26" s="16"/>
      <c r="M26" s="12">
        <v>0.1</v>
      </c>
      <c r="N26" s="21">
        <f t="shared" si="0"/>
        <v>142</v>
      </c>
      <c r="O26" s="22">
        <f t="shared" si="1"/>
        <v>1274</v>
      </c>
      <c r="P26" s="37">
        <v>226410377</v>
      </c>
      <c r="Q26" s="38">
        <v>45329</v>
      </c>
    </row>
    <row r="27" spans="2:17" s="1" customFormat="1" ht="12.75" x14ac:dyDescent="0.2">
      <c r="B27" s="23" t="s">
        <v>34</v>
      </c>
      <c r="C27" s="40">
        <v>45309</v>
      </c>
      <c r="D27" s="27" t="s">
        <v>12</v>
      </c>
      <c r="E27" s="27" t="s">
        <v>337</v>
      </c>
      <c r="F27" s="41">
        <v>20603913265</v>
      </c>
      <c r="G27" s="41" t="s">
        <v>104</v>
      </c>
      <c r="H27" s="39" t="s">
        <v>338</v>
      </c>
      <c r="I27" s="9" t="s">
        <v>14</v>
      </c>
      <c r="J27" s="9" t="s">
        <v>105</v>
      </c>
      <c r="K27" s="20">
        <v>1770</v>
      </c>
      <c r="L27" s="16"/>
      <c r="M27" s="12">
        <v>0.12</v>
      </c>
      <c r="N27" s="21">
        <f t="shared" si="0"/>
        <v>212</v>
      </c>
      <c r="O27" s="22">
        <f t="shared" si="1"/>
        <v>1558</v>
      </c>
      <c r="P27" s="37">
        <v>226410378</v>
      </c>
      <c r="Q27" s="38">
        <v>45329</v>
      </c>
    </row>
    <row r="28" spans="2:17" s="1" customFormat="1" ht="12.75" x14ac:dyDescent="0.2">
      <c r="B28" s="23" t="s">
        <v>34</v>
      </c>
      <c r="C28" s="40">
        <v>45309</v>
      </c>
      <c r="D28" s="27" t="s">
        <v>12</v>
      </c>
      <c r="E28" s="27" t="s">
        <v>342</v>
      </c>
      <c r="F28" s="41">
        <v>10100058494</v>
      </c>
      <c r="G28" s="41" t="s">
        <v>30</v>
      </c>
      <c r="H28" s="39" t="s">
        <v>343</v>
      </c>
      <c r="I28" s="9" t="s">
        <v>14</v>
      </c>
      <c r="J28" s="9" t="s">
        <v>29</v>
      </c>
      <c r="K28" s="20">
        <v>4720</v>
      </c>
      <c r="L28" s="16"/>
      <c r="M28" s="12">
        <v>0.12</v>
      </c>
      <c r="N28" s="21">
        <f t="shared" si="0"/>
        <v>566</v>
      </c>
      <c r="O28" s="22">
        <f t="shared" si="1"/>
        <v>4154</v>
      </c>
      <c r="P28" s="37">
        <v>226410385</v>
      </c>
      <c r="Q28" s="38">
        <v>45329</v>
      </c>
    </row>
    <row r="29" spans="2:17" s="1" customFormat="1" ht="12.75" x14ac:dyDescent="0.2">
      <c r="B29" s="23" t="s">
        <v>34</v>
      </c>
      <c r="C29" s="40">
        <v>45308</v>
      </c>
      <c r="D29" s="27" t="s">
        <v>12</v>
      </c>
      <c r="E29" s="27" t="s">
        <v>344</v>
      </c>
      <c r="F29" s="41">
        <v>20607125156</v>
      </c>
      <c r="G29" s="41" t="s">
        <v>56</v>
      </c>
      <c r="H29" s="39" t="s">
        <v>345</v>
      </c>
      <c r="I29" s="9" t="s">
        <v>13</v>
      </c>
      <c r="J29" s="9" t="s">
        <v>57</v>
      </c>
      <c r="K29" s="20">
        <v>778.8</v>
      </c>
      <c r="L29" s="16"/>
      <c r="M29" s="12">
        <v>0.04</v>
      </c>
      <c r="N29" s="21">
        <f t="shared" si="0"/>
        <v>31</v>
      </c>
      <c r="O29" s="22">
        <f t="shared" si="1"/>
        <v>747.8</v>
      </c>
      <c r="P29" s="37">
        <v>226410386</v>
      </c>
      <c r="Q29" s="38">
        <v>45329</v>
      </c>
    </row>
    <row r="30" spans="2:17" s="1" customFormat="1" ht="12.75" x14ac:dyDescent="0.2">
      <c r="B30" s="23" t="s">
        <v>34</v>
      </c>
      <c r="C30" s="40">
        <v>45309</v>
      </c>
      <c r="D30" s="27" t="s">
        <v>25</v>
      </c>
      <c r="E30" s="27" t="s">
        <v>346</v>
      </c>
      <c r="F30" s="41">
        <v>20505121342</v>
      </c>
      <c r="G30" s="41" t="s">
        <v>246</v>
      </c>
      <c r="H30" s="39" t="s">
        <v>347</v>
      </c>
      <c r="I30" s="9" t="s">
        <v>14</v>
      </c>
      <c r="J30" s="9" t="s">
        <v>247</v>
      </c>
      <c r="K30" s="20">
        <v>1182.95</v>
      </c>
      <c r="L30" s="16"/>
      <c r="M30" s="12">
        <v>0.12</v>
      </c>
      <c r="N30" s="21">
        <f t="shared" si="0"/>
        <v>142</v>
      </c>
      <c r="O30" s="22">
        <f t="shared" si="1"/>
        <v>1040.95</v>
      </c>
      <c r="P30" s="37">
        <v>226410387</v>
      </c>
      <c r="Q30" s="38">
        <v>45329</v>
      </c>
    </row>
    <row r="31" spans="2:17" s="1" customFormat="1" ht="12.75" x14ac:dyDescent="0.2">
      <c r="B31" s="23" t="s">
        <v>34</v>
      </c>
      <c r="C31" s="40">
        <v>45314</v>
      </c>
      <c r="D31" s="27" t="s">
        <v>12</v>
      </c>
      <c r="E31" s="27" t="s">
        <v>351</v>
      </c>
      <c r="F31" s="41">
        <v>20602266614</v>
      </c>
      <c r="G31" s="41" t="s">
        <v>161</v>
      </c>
      <c r="H31" s="39" t="s">
        <v>352</v>
      </c>
      <c r="I31" s="9" t="s">
        <v>16</v>
      </c>
      <c r="J31" s="9" t="s">
        <v>162</v>
      </c>
      <c r="K31" s="20">
        <v>11210</v>
      </c>
      <c r="L31" s="16"/>
      <c r="M31" s="12">
        <v>0.1</v>
      </c>
      <c r="N31" s="21">
        <f t="shared" si="0"/>
        <v>1121</v>
      </c>
      <c r="O31" s="22">
        <f t="shared" si="1"/>
        <v>10089</v>
      </c>
      <c r="P31" s="37">
        <v>226410388</v>
      </c>
      <c r="Q31" s="38">
        <v>45329</v>
      </c>
    </row>
    <row r="32" spans="2:17" s="1" customFormat="1" ht="12.75" x14ac:dyDescent="0.2">
      <c r="B32" s="23" t="s">
        <v>34</v>
      </c>
      <c r="C32" s="40">
        <v>45313</v>
      </c>
      <c r="D32" s="27" t="s">
        <v>49</v>
      </c>
      <c r="E32" s="27" t="s">
        <v>353</v>
      </c>
      <c r="F32" s="41">
        <v>20601701503</v>
      </c>
      <c r="G32" s="41" t="s">
        <v>50</v>
      </c>
      <c r="H32" s="39" t="s">
        <v>354</v>
      </c>
      <c r="I32" s="9" t="s">
        <v>13</v>
      </c>
      <c r="J32" s="9" t="s">
        <v>51</v>
      </c>
      <c r="K32" s="20">
        <v>590</v>
      </c>
      <c r="L32" s="16"/>
      <c r="M32" s="12">
        <v>0.04</v>
      </c>
      <c r="N32" s="21">
        <f t="shared" si="0"/>
        <v>24</v>
      </c>
      <c r="O32" s="22">
        <f t="shared" si="1"/>
        <v>566</v>
      </c>
      <c r="P32" s="37">
        <v>226410389</v>
      </c>
      <c r="Q32" s="38">
        <v>45329</v>
      </c>
    </row>
    <row r="33" spans="2:17" s="1" customFormat="1" ht="12.75" x14ac:dyDescent="0.2">
      <c r="B33" s="23" t="s">
        <v>34</v>
      </c>
      <c r="C33" s="40">
        <v>45315</v>
      </c>
      <c r="D33" s="27" t="s">
        <v>12</v>
      </c>
      <c r="E33" s="27" t="s">
        <v>263</v>
      </c>
      <c r="F33" s="41">
        <v>10432612673</v>
      </c>
      <c r="G33" s="41" t="s">
        <v>279</v>
      </c>
      <c r="H33" s="39" t="s">
        <v>355</v>
      </c>
      <c r="I33" s="9" t="s">
        <v>17</v>
      </c>
      <c r="J33" s="9" t="s">
        <v>280</v>
      </c>
      <c r="K33" s="20">
        <v>1109.2</v>
      </c>
      <c r="L33" s="16"/>
      <c r="M33" s="12">
        <v>0.12</v>
      </c>
      <c r="N33" s="21">
        <f t="shared" si="0"/>
        <v>133</v>
      </c>
      <c r="O33" s="22">
        <f t="shared" si="1"/>
        <v>976.2</v>
      </c>
      <c r="P33" s="37">
        <v>226410390</v>
      </c>
      <c r="Q33" s="38">
        <v>45329</v>
      </c>
    </row>
    <row r="34" spans="2:17" s="1" customFormat="1" ht="12.75" x14ac:dyDescent="0.2">
      <c r="B34" s="23" t="s">
        <v>34</v>
      </c>
      <c r="C34" s="40">
        <v>45313</v>
      </c>
      <c r="D34" s="27" t="s">
        <v>12</v>
      </c>
      <c r="E34" s="27" t="s">
        <v>360</v>
      </c>
      <c r="F34" s="41">
        <v>20600993284</v>
      </c>
      <c r="G34" s="41" t="s">
        <v>63</v>
      </c>
      <c r="H34" s="39" t="s">
        <v>361</v>
      </c>
      <c r="I34" s="9" t="s">
        <v>16</v>
      </c>
      <c r="J34" s="9" t="s">
        <v>64</v>
      </c>
      <c r="K34" s="20">
        <v>4248</v>
      </c>
      <c r="L34" s="16"/>
      <c r="M34" s="12">
        <v>0.1</v>
      </c>
      <c r="N34" s="21">
        <f t="shared" si="0"/>
        <v>425</v>
      </c>
      <c r="O34" s="22">
        <f t="shared" si="1"/>
        <v>3823</v>
      </c>
      <c r="P34" s="37">
        <v>226410397</v>
      </c>
      <c r="Q34" s="38">
        <v>45329</v>
      </c>
    </row>
    <row r="35" spans="2:17" s="1" customFormat="1" ht="12.75" x14ac:dyDescent="0.2">
      <c r="B35" s="23" t="s">
        <v>34</v>
      </c>
      <c r="C35" s="40">
        <v>45311</v>
      </c>
      <c r="D35" s="27" t="s">
        <v>12</v>
      </c>
      <c r="E35" s="27" t="s">
        <v>362</v>
      </c>
      <c r="F35" s="41">
        <v>20563455234</v>
      </c>
      <c r="G35" s="41" t="s">
        <v>265</v>
      </c>
      <c r="H35" s="39" t="s">
        <v>363</v>
      </c>
      <c r="I35" s="9" t="s">
        <v>14</v>
      </c>
      <c r="J35" s="9" t="s">
        <v>260</v>
      </c>
      <c r="K35" s="20">
        <v>5900</v>
      </c>
      <c r="L35" s="16"/>
      <c r="M35" s="12">
        <v>0.12</v>
      </c>
      <c r="N35" s="21">
        <f t="shared" si="0"/>
        <v>708</v>
      </c>
      <c r="O35" s="22">
        <f t="shared" si="1"/>
        <v>5192</v>
      </c>
      <c r="P35" s="37">
        <v>226410398</v>
      </c>
      <c r="Q35" s="38">
        <v>45329</v>
      </c>
    </row>
    <row r="36" spans="2:17" s="1" customFormat="1" ht="12.75" x14ac:dyDescent="0.2">
      <c r="B36" s="23" t="s">
        <v>34</v>
      </c>
      <c r="C36" s="40">
        <v>45313</v>
      </c>
      <c r="D36" s="27" t="s">
        <v>12</v>
      </c>
      <c r="E36" s="27" t="s">
        <v>213</v>
      </c>
      <c r="F36" s="41">
        <v>20609548941</v>
      </c>
      <c r="G36" s="41" t="s">
        <v>60</v>
      </c>
      <c r="H36" s="39" t="s">
        <v>364</v>
      </c>
      <c r="I36" s="9" t="s">
        <v>62</v>
      </c>
      <c r="J36" s="9" t="s">
        <v>61</v>
      </c>
      <c r="K36" s="20">
        <v>1652</v>
      </c>
      <c r="L36" s="16"/>
      <c r="M36" s="12">
        <v>0.1</v>
      </c>
      <c r="N36" s="21">
        <f t="shared" si="0"/>
        <v>165</v>
      </c>
      <c r="O36" s="22">
        <f t="shared" si="1"/>
        <v>1487</v>
      </c>
      <c r="P36" s="37">
        <v>226410399</v>
      </c>
      <c r="Q36" s="38">
        <v>45329</v>
      </c>
    </row>
    <row r="37" spans="2:17" s="1" customFormat="1" ht="12.75" x14ac:dyDescent="0.2">
      <c r="B37" s="23" t="s">
        <v>34</v>
      </c>
      <c r="C37" s="40">
        <v>45316</v>
      </c>
      <c r="D37" s="27" t="s">
        <v>12</v>
      </c>
      <c r="E37" s="27" t="s">
        <v>214</v>
      </c>
      <c r="F37" s="41">
        <v>20609548941</v>
      </c>
      <c r="G37" s="41" t="s">
        <v>60</v>
      </c>
      <c r="H37" s="39" t="s">
        <v>365</v>
      </c>
      <c r="I37" s="9" t="s">
        <v>62</v>
      </c>
      <c r="J37" s="9" t="s">
        <v>61</v>
      </c>
      <c r="K37" s="20">
        <v>4224.3999999999996</v>
      </c>
      <c r="L37" s="16"/>
      <c r="M37" s="12">
        <v>0.1</v>
      </c>
      <c r="N37" s="21">
        <f t="shared" si="0"/>
        <v>422</v>
      </c>
      <c r="O37" s="22">
        <f t="shared" si="1"/>
        <v>3802.3999999999996</v>
      </c>
      <c r="P37" s="37">
        <v>226410400</v>
      </c>
      <c r="Q37" s="38">
        <v>45329</v>
      </c>
    </row>
    <row r="38" spans="2:17" s="1" customFormat="1" ht="12.75" x14ac:dyDescent="0.2">
      <c r="B38" s="23" t="s">
        <v>34</v>
      </c>
      <c r="C38" s="40">
        <v>45309</v>
      </c>
      <c r="D38" s="27" t="s">
        <v>49</v>
      </c>
      <c r="E38" s="27" t="s">
        <v>368</v>
      </c>
      <c r="F38" s="41">
        <v>20549776974</v>
      </c>
      <c r="G38" s="41" t="s">
        <v>107</v>
      </c>
      <c r="H38" s="39" t="s">
        <v>369</v>
      </c>
      <c r="I38" s="9" t="s">
        <v>17</v>
      </c>
      <c r="J38" s="9" t="s">
        <v>108</v>
      </c>
      <c r="K38" s="20">
        <v>2878.55</v>
      </c>
      <c r="L38" s="16"/>
      <c r="M38" s="12">
        <v>0.12</v>
      </c>
      <c r="N38" s="21">
        <f t="shared" si="0"/>
        <v>345</v>
      </c>
      <c r="O38" s="22">
        <f t="shared" si="1"/>
        <v>2533.5500000000002</v>
      </c>
      <c r="P38" s="37">
        <v>226410407</v>
      </c>
      <c r="Q38" s="38">
        <v>45329</v>
      </c>
    </row>
    <row r="39" spans="2:17" s="1" customFormat="1" ht="12.75" x14ac:dyDescent="0.2">
      <c r="B39" s="23" t="s">
        <v>34</v>
      </c>
      <c r="C39" s="40">
        <v>45310</v>
      </c>
      <c r="D39" s="27" t="s">
        <v>12</v>
      </c>
      <c r="E39" s="27" t="s">
        <v>109</v>
      </c>
      <c r="F39" s="41">
        <v>10412323756</v>
      </c>
      <c r="G39" s="41" t="s">
        <v>370</v>
      </c>
      <c r="H39" s="39" t="s">
        <v>371</v>
      </c>
      <c r="I39" s="9" t="s">
        <v>17</v>
      </c>
      <c r="J39" s="9" t="s">
        <v>372</v>
      </c>
      <c r="K39" s="20">
        <v>1416</v>
      </c>
      <c r="L39" s="16"/>
      <c r="M39" s="12">
        <v>0.12</v>
      </c>
      <c r="N39" s="21">
        <f t="shared" si="0"/>
        <v>170</v>
      </c>
      <c r="O39" s="22">
        <f t="shared" si="1"/>
        <v>1246</v>
      </c>
      <c r="P39" s="37">
        <v>226410417</v>
      </c>
      <c r="Q39" s="38">
        <v>45329</v>
      </c>
    </row>
    <row r="40" spans="2:17" s="1" customFormat="1" ht="12.75" x14ac:dyDescent="0.2">
      <c r="B40" s="23" t="s">
        <v>34</v>
      </c>
      <c r="C40" s="40">
        <v>45316</v>
      </c>
      <c r="D40" s="27" t="s">
        <v>12</v>
      </c>
      <c r="E40" s="27" t="s">
        <v>274</v>
      </c>
      <c r="F40" s="41">
        <v>10432612673</v>
      </c>
      <c r="G40" s="41" t="s">
        <v>279</v>
      </c>
      <c r="H40" s="39" t="s">
        <v>373</v>
      </c>
      <c r="I40" s="9" t="s">
        <v>17</v>
      </c>
      <c r="J40" s="9" t="s">
        <v>280</v>
      </c>
      <c r="K40" s="20">
        <v>1062</v>
      </c>
      <c r="L40" s="16"/>
      <c r="M40" s="12">
        <v>0.12</v>
      </c>
      <c r="N40" s="21">
        <f t="shared" si="0"/>
        <v>127</v>
      </c>
      <c r="O40" s="22">
        <f t="shared" si="1"/>
        <v>935</v>
      </c>
      <c r="P40" s="37">
        <v>226410418</v>
      </c>
      <c r="Q40" s="38">
        <v>45329</v>
      </c>
    </row>
    <row r="41" spans="2:17" s="1" customFormat="1" ht="12.75" x14ac:dyDescent="0.2">
      <c r="B41" s="23" t="s">
        <v>34</v>
      </c>
      <c r="C41" s="40">
        <v>45310</v>
      </c>
      <c r="D41" s="27" t="s">
        <v>12</v>
      </c>
      <c r="E41" s="27" t="s">
        <v>374</v>
      </c>
      <c r="F41" s="41">
        <v>20600851714</v>
      </c>
      <c r="G41" s="41" t="s">
        <v>27</v>
      </c>
      <c r="H41" s="39" t="s">
        <v>375</v>
      </c>
      <c r="I41" s="9" t="s">
        <v>16</v>
      </c>
      <c r="J41" s="9" t="s">
        <v>31</v>
      </c>
      <c r="K41" s="20">
        <v>12390</v>
      </c>
      <c r="L41" s="16"/>
      <c r="M41" s="12">
        <v>0.1</v>
      </c>
      <c r="N41" s="21">
        <f t="shared" si="0"/>
        <v>1239</v>
      </c>
      <c r="O41" s="22">
        <f t="shared" si="1"/>
        <v>11151</v>
      </c>
      <c r="P41" s="37">
        <v>226410420</v>
      </c>
      <c r="Q41" s="38">
        <v>45329</v>
      </c>
    </row>
    <row r="42" spans="2:17" s="1" customFormat="1" ht="12.75" x14ac:dyDescent="0.2">
      <c r="B42" s="23" t="s">
        <v>34</v>
      </c>
      <c r="C42" s="40">
        <v>45310</v>
      </c>
      <c r="D42" s="27" t="s">
        <v>12</v>
      </c>
      <c r="E42" s="27" t="s">
        <v>379</v>
      </c>
      <c r="F42" s="41">
        <v>20551778640</v>
      </c>
      <c r="G42" s="41" t="s">
        <v>1078</v>
      </c>
      <c r="H42" s="39" t="s">
        <v>476</v>
      </c>
      <c r="I42" s="9" t="s">
        <v>14</v>
      </c>
      <c r="J42" s="9" t="s">
        <v>15</v>
      </c>
      <c r="K42" s="20">
        <v>2242</v>
      </c>
      <c r="L42" s="16"/>
      <c r="M42" s="12">
        <v>0.12</v>
      </c>
      <c r="N42" s="21">
        <f t="shared" si="0"/>
        <v>269</v>
      </c>
      <c r="O42" s="22">
        <f t="shared" si="1"/>
        <v>1973</v>
      </c>
      <c r="P42" s="37">
        <v>226410430</v>
      </c>
      <c r="Q42" s="38">
        <v>45329</v>
      </c>
    </row>
    <row r="43" spans="2:17" s="1" customFormat="1" ht="12.75" x14ac:dyDescent="0.2">
      <c r="B43" s="23" t="s">
        <v>34</v>
      </c>
      <c r="C43" s="40">
        <v>45321</v>
      </c>
      <c r="D43" s="27" t="s">
        <v>12</v>
      </c>
      <c r="E43" s="27" t="s">
        <v>380</v>
      </c>
      <c r="F43" s="41">
        <v>20551778640</v>
      </c>
      <c r="G43" s="41" t="s">
        <v>1078</v>
      </c>
      <c r="H43" s="39" t="s">
        <v>391</v>
      </c>
      <c r="I43" s="9" t="s">
        <v>13</v>
      </c>
      <c r="J43" s="9" t="s">
        <v>15</v>
      </c>
      <c r="K43" s="20">
        <v>802.4</v>
      </c>
      <c r="L43" s="16"/>
      <c r="M43" s="12">
        <v>0.04</v>
      </c>
      <c r="N43" s="21">
        <f t="shared" si="0"/>
        <v>32</v>
      </c>
      <c r="O43" s="22">
        <f t="shared" si="1"/>
        <v>770.4</v>
      </c>
      <c r="P43" s="37">
        <v>226410437</v>
      </c>
      <c r="Q43" s="38">
        <v>45329</v>
      </c>
    </row>
    <row r="44" spans="2:17" s="1" customFormat="1" ht="12.75" x14ac:dyDescent="0.2">
      <c r="B44" s="23" t="s">
        <v>34</v>
      </c>
      <c r="C44" s="40">
        <v>45322</v>
      </c>
      <c r="D44" s="27" t="s">
        <v>12</v>
      </c>
      <c r="E44" s="27" t="s">
        <v>381</v>
      </c>
      <c r="F44" s="41">
        <v>20551778640</v>
      </c>
      <c r="G44" s="41" t="s">
        <v>1078</v>
      </c>
      <c r="H44" s="39" t="s">
        <v>1113</v>
      </c>
      <c r="I44" s="9" t="s">
        <v>13</v>
      </c>
      <c r="J44" s="9" t="s">
        <v>15</v>
      </c>
      <c r="K44" s="20">
        <v>1463.2</v>
      </c>
      <c r="L44" s="16"/>
      <c r="M44" s="12">
        <v>0.04</v>
      </c>
      <c r="N44" s="21">
        <f t="shared" si="0"/>
        <v>59</v>
      </c>
      <c r="O44" s="22">
        <f t="shared" si="1"/>
        <v>1404.2</v>
      </c>
      <c r="P44" s="37">
        <v>226410441</v>
      </c>
      <c r="Q44" s="38">
        <v>45329</v>
      </c>
    </row>
    <row r="45" spans="2:17" s="1" customFormat="1" ht="12.75" x14ac:dyDescent="0.2">
      <c r="B45" s="23" t="s">
        <v>34</v>
      </c>
      <c r="C45" s="40">
        <v>45322</v>
      </c>
      <c r="D45" s="27" t="s">
        <v>12</v>
      </c>
      <c r="E45" s="27" t="s">
        <v>382</v>
      </c>
      <c r="F45" s="41">
        <v>20551778640</v>
      </c>
      <c r="G45" s="41" t="s">
        <v>1078</v>
      </c>
      <c r="H45" s="39" t="s">
        <v>443</v>
      </c>
      <c r="I45" s="9" t="s">
        <v>13</v>
      </c>
      <c r="J45" s="9" t="s">
        <v>15</v>
      </c>
      <c r="K45" s="20">
        <v>2124</v>
      </c>
      <c r="L45" s="16"/>
      <c r="M45" s="12">
        <v>0.04</v>
      </c>
      <c r="N45" s="21">
        <f t="shared" si="0"/>
        <v>85</v>
      </c>
      <c r="O45" s="22">
        <f t="shared" si="1"/>
        <v>2039</v>
      </c>
      <c r="P45" s="37">
        <v>226410443</v>
      </c>
      <c r="Q45" s="38">
        <v>45329</v>
      </c>
    </row>
    <row r="46" spans="2:17" s="1" customFormat="1" ht="12.75" x14ac:dyDescent="0.2">
      <c r="B46" s="23" t="s">
        <v>34</v>
      </c>
      <c r="C46" s="40">
        <v>45322</v>
      </c>
      <c r="D46" s="27" t="s">
        <v>12</v>
      </c>
      <c r="E46" s="27" t="s">
        <v>383</v>
      </c>
      <c r="F46" s="41">
        <v>20551778640</v>
      </c>
      <c r="G46" s="41" t="s">
        <v>1078</v>
      </c>
      <c r="H46" s="39" t="s">
        <v>557</v>
      </c>
      <c r="I46" s="9" t="s">
        <v>13</v>
      </c>
      <c r="J46" s="9" t="s">
        <v>15</v>
      </c>
      <c r="K46" s="20">
        <v>1062</v>
      </c>
      <c r="L46" s="16"/>
      <c r="M46" s="12">
        <v>0.04</v>
      </c>
      <c r="N46" s="21">
        <f t="shared" si="0"/>
        <v>42</v>
      </c>
      <c r="O46" s="22">
        <f t="shared" si="1"/>
        <v>1020</v>
      </c>
      <c r="P46" s="37">
        <v>226410444</v>
      </c>
      <c r="Q46" s="38">
        <v>45329</v>
      </c>
    </row>
    <row r="47" spans="2:17" s="1" customFormat="1" ht="12.75" x14ac:dyDescent="0.2">
      <c r="B47" s="23" t="s">
        <v>34</v>
      </c>
      <c r="C47" s="40">
        <v>45322</v>
      </c>
      <c r="D47" s="27" t="s">
        <v>12</v>
      </c>
      <c r="E47" s="27" t="s">
        <v>384</v>
      </c>
      <c r="F47" s="41">
        <v>20551778640</v>
      </c>
      <c r="G47" s="41" t="s">
        <v>1078</v>
      </c>
      <c r="H47" s="39" t="s">
        <v>1028</v>
      </c>
      <c r="I47" s="9" t="s">
        <v>13</v>
      </c>
      <c r="J47" s="9" t="s">
        <v>15</v>
      </c>
      <c r="K47" s="20">
        <v>719.8</v>
      </c>
      <c r="L47" s="16"/>
      <c r="M47" s="12">
        <v>0.04</v>
      </c>
      <c r="N47" s="21">
        <f t="shared" si="0"/>
        <v>29</v>
      </c>
      <c r="O47" s="22">
        <f t="shared" si="1"/>
        <v>690.8</v>
      </c>
      <c r="P47" s="37">
        <v>226410445</v>
      </c>
      <c r="Q47" s="38">
        <v>45329</v>
      </c>
    </row>
    <row r="48" spans="2:17" s="1" customFormat="1" ht="12.75" x14ac:dyDescent="0.2">
      <c r="B48" s="23" t="s">
        <v>34</v>
      </c>
      <c r="C48" s="40">
        <v>45324</v>
      </c>
      <c r="D48" s="27" t="s">
        <v>12</v>
      </c>
      <c r="E48" s="27" t="s">
        <v>227</v>
      </c>
      <c r="F48" s="41">
        <v>20604020612</v>
      </c>
      <c r="G48" s="41" t="s">
        <v>54</v>
      </c>
      <c r="H48" s="39" t="s">
        <v>378</v>
      </c>
      <c r="I48" s="9" t="s">
        <v>14</v>
      </c>
      <c r="J48" s="9" t="s">
        <v>55</v>
      </c>
      <c r="K48" s="20">
        <v>4130</v>
      </c>
      <c r="L48" s="16"/>
      <c r="M48" s="12">
        <v>0.12</v>
      </c>
      <c r="N48" s="21">
        <f t="shared" si="0"/>
        <v>496</v>
      </c>
      <c r="O48" s="22">
        <f t="shared" si="1"/>
        <v>3634</v>
      </c>
      <c r="P48" s="37">
        <v>226410448</v>
      </c>
      <c r="Q48" s="38">
        <v>45329</v>
      </c>
    </row>
    <row r="49" spans="2:17" s="1" customFormat="1" ht="12.75" x14ac:dyDescent="0.2">
      <c r="B49" s="23" t="s">
        <v>34</v>
      </c>
      <c r="C49" s="40">
        <v>45324</v>
      </c>
      <c r="D49" s="27" t="s">
        <v>12</v>
      </c>
      <c r="E49" s="27" t="s">
        <v>387</v>
      </c>
      <c r="F49" s="41">
        <v>20608097458</v>
      </c>
      <c r="G49" s="41" t="s">
        <v>388</v>
      </c>
      <c r="H49" s="39" t="s">
        <v>389</v>
      </c>
      <c r="I49" s="9" t="s">
        <v>17</v>
      </c>
      <c r="J49" s="9" t="s">
        <v>390</v>
      </c>
      <c r="K49" s="20">
        <v>65401.5</v>
      </c>
      <c r="L49" s="16"/>
      <c r="M49" s="12">
        <v>0.12</v>
      </c>
      <c r="N49" s="21">
        <f t="shared" si="0"/>
        <v>7848</v>
      </c>
      <c r="O49" s="22">
        <f t="shared" si="1"/>
        <v>57553.5</v>
      </c>
      <c r="P49" s="37">
        <v>226410452</v>
      </c>
      <c r="Q49" s="38">
        <v>45329</v>
      </c>
    </row>
    <row r="50" spans="2:17" s="1" customFormat="1" ht="12.75" x14ac:dyDescent="0.2">
      <c r="B50" s="23" t="s">
        <v>34</v>
      </c>
      <c r="C50" s="40">
        <v>45323</v>
      </c>
      <c r="D50" s="27" t="s">
        <v>12</v>
      </c>
      <c r="E50" s="27" t="s">
        <v>394</v>
      </c>
      <c r="F50" s="41">
        <v>20600471318</v>
      </c>
      <c r="G50" s="41" t="s">
        <v>305</v>
      </c>
      <c r="H50" s="39" t="s">
        <v>326</v>
      </c>
      <c r="I50" s="9" t="s">
        <v>17</v>
      </c>
      <c r="J50" s="9" t="s">
        <v>307</v>
      </c>
      <c r="K50" s="20">
        <v>5900</v>
      </c>
      <c r="L50" s="16"/>
      <c r="M50" s="12">
        <v>0.12</v>
      </c>
      <c r="N50" s="21">
        <f t="shared" si="0"/>
        <v>708</v>
      </c>
      <c r="O50" s="22">
        <f t="shared" si="1"/>
        <v>5192</v>
      </c>
      <c r="P50" s="37">
        <v>226410453</v>
      </c>
      <c r="Q50" s="38">
        <v>45329</v>
      </c>
    </row>
    <row r="51" spans="2:17" s="1" customFormat="1" ht="12.75" x14ac:dyDescent="0.2">
      <c r="B51" s="23" t="s">
        <v>34</v>
      </c>
      <c r="C51" s="40">
        <v>45314</v>
      </c>
      <c r="D51" s="27" t="s">
        <v>79</v>
      </c>
      <c r="E51" s="27" t="s">
        <v>386</v>
      </c>
      <c r="F51" s="41">
        <v>20602092632</v>
      </c>
      <c r="G51" s="41" t="s">
        <v>98</v>
      </c>
      <c r="H51" s="39" t="s">
        <v>356</v>
      </c>
      <c r="I51" s="9" t="s">
        <v>14</v>
      </c>
      <c r="J51" s="9" t="s">
        <v>99</v>
      </c>
      <c r="K51" s="20">
        <v>4625.6000000000004</v>
      </c>
      <c r="L51" s="16"/>
      <c r="M51" s="12">
        <v>0.12</v>
      </c>
      <c r="N51" s="21">
        <f t="shared" si="0"/>
        <v>555</v>
      </c>
      <c r="O51" s="22">
        <f t="shared" si="1"/>
        <v>4070.6000000000004</v>
      </c>
      <c r="P51" s="37">
        <v>226410454</v>
      </c>
      <c r="Q51" s="38">
        <v>45329</v>
      </c>
    </row>
    <row r="52" spans="2:17" s="1" customFormat="1" ht="12.75" x14ac:dyDescent="0.2">
      <c r="B52" s="23" t="s">
        <v>34</v>
      </c>
      <c r="C52" s="40">
        <v>45313</v>
      </c>
      <c r="D52" s="27" t="s">
        <v>12</v>
      </c>
      <c r="E52" s="27" t="s">
        <v>167</v>
      </c>
      <c r="F52" s="41">
        <v>20537176599</v>
      </c>
      <c r="G52" s="41" t="s">
        <v>39</v>
      </c>
      <c r="H52" s="39" t="s">
        <v>392</v>
      </c>
      <c r="I52" s="9" t="s">
        <v>17</v>
      </c>
      <c r="J52" s="9" t="s">
        <v>40</v>
      </c>
      <c r="K52" s="20">
        <v>944</v>
      </c>
      <c r="L52" s="16"/>
      <c r="M52" s="12">
        <v>0.12</v>
      </c>
      <c r="N52" s="21">
        <f t="shared" si="0"/>
        <v>113</v>
      </c>
      <c r="O52" s="22">
        <f t="shared" si="1"/>
        <v>831</v>
      </c>
      <c r="P52" s="37">
        <v>226410455</v>
      </c>
      <c r="Q52" s="38">
        <v>45329</v>
      </c>
    </row>
    <row r="53" spans="2:17" s="1" customFormat="1" ht="12.75" x14ac:dyDescent="0.2">
      <c r="B53" s="23" t="s">
        <v>34</v>
      </c>
      <c r="C53" s="40">
        <v>45313</v>
      </c>
      <c r="D53" s="27" t="s">
        <v>12</v>
      </c>
      <c r="E53" s="27" t="s">
        <v>254</v>
      </c>
      <c r="F53" s="41">
        <v>20537176599</v>
      </c>
      <c r="G53" s="41" t="s">
        <v>39</v>
      </c>
      <c r="H53" s="39" t="s">
        <v>393</v>
      </c>
      <c r="I53" s="9" t="s">
        <v>17</v>
      </c>
      <c r="J53" s="9" t="s">
        <v>40</v>
      </c>
      <c r="K53" s="20">
        <v>1534</v>
      </c>
      <c r="L53" s="16"/>
      <c r="M53" s="12">
        <v>0.12</v>
      </c>
      <c r="N53" s="21">
        <f t="shared" si="0"/>
        <v>184</v>
      </c>
      <c r="O53" s="22">
        <f t="shared" si="1"/>
        <v>1350</v>
      </c>
      <c r="P53" s="37">
        <v>226410456</v>
      </c>
      <c r="Q53" s="38">
        <v>45329</v>
      </c>
    </row>
    <row r="54" spans="2:17" s="1" customFormat="1" ht="12.75" x14ac:dyDescent="0.2">
      <c r="B54" s="23" t="s">
        <v>34</v>
      </c>
      <c r="C54" s="40">
        <v>45330</v>
      </c>
      <c r="D54" s="27" t="s">
        <v>19</v>
      </c>
      <c r="E54" s="27" t="s">
        <v>440</v>
      </c>
      <c r="F54" s="41">
        <v>10077921538</v>
      </c>
      <c r="G54" s="41" t="s">
        <v>45</v>
      </c>
      <c r="H54" s="39" t="s">
        <v>367</v>
      </c>
      <c r="I54" s="9" t="s">
        <v>17</v>
      </c>
      <c r="J54" s="9" t="s">
        <v>41</v>
      </c>
      <c r="K54" s="20">
        <v>1104</v>
      </c>
      <c r="L54" s="16"/>
      <c r="M54" s="12">
        <v>0.12</v>
      </c>
      <c r="N54" s="21">
        <f t="shared" si="0"/>
        <v>132</v>
      </c>
      <c r="O54" s="22">
        <f t="shared" si="1"/>
        <v>972</v>
      </c>
      <c r="P54" s="37" t="s">
        <v>461</v>
      </c>
      <c r="Q54" s="38">
        <v>45350</v>
      </c>
    </row>
    <row r="55" spans="2:17" s="1" customFormat="1" ht="12.75" x14ac:dyDescent="0.2">
      <c r="B55" s="23" t="s">
        <v>34</v>
      </c>
      <c r="C55" s="40">
        <v>45224</v>
      </c>
      <c r="D55" s="27" t="s">
        <v>19</v>
      </c>
      <c r="E55" s="27" t="s">
        <v>268</v>
      </c>
      <c r="F55" s="41">
        <v>20513669560</v>
      </c>
      <c r="G55" s="41" t="s">
        <v>89</v>
      </c>
      <c r="H55" s="39" t="s">
        <v>269</v>
      </c>
      <c r="I55" s="9" t="s">
        <v>16</v>
      </c>
      <c r="J55" s="9" t="s">
        <v>90</v>
      </c>
      <c r="K55" s="10">
        <v>13026.02</v>
      </c>
      <c r="L55" s="16"/>
      <c r="M55" s="12">
        <v>0.1</v>
      </c>
      <c r="N55" s="15">
        <f t="shared" si="0"/>
        <v>1303</v>
      </c>
      <c r="O55" s="11">
        <f t="shared" si="1"/>
        <v>11723.02</v>
      </c>
      <c r="P55" s="37" t="s">
        <v>460</v>
      </c>
      <c r="Q55" s="38">
        <v>45356</v>
      </c>
    </row>
    <row r="56" spans="2:17" s="1" customFormat="1" ht="12.75" x14ac:dyDescent="0.2">
      <c r="B56" s="23" t="s">
        <v>34</v>
      </c>
      <c r="C56" s="40">
        <v>45309</v>
      </c>
      <c r="D56" s="27" t="s">
        <v>12</v>
      </c>
      <c r="E56" s="27" t="s">
        <v>463</v>
      </c>
      <c r="F56" s="41">
        <v>20500732891</v>
      </c>
      <c r="G56" s="41" t="s">
        <v>339</v>
      </c>
      <c r="H56" s="39" t="s">
        <v>340</v>
      </c>
      <c r="I56" s="9" t="s">
        <v>14</v>
      </c>
      <c r="J56" s="9" t="s">
        <v>341</v>
      </c>
      <c r="K56" s="20">
        <v>4366.5</v>
      </c>
      <c r="L56" s="16"/>
      <c r="M56" s="12">
        <v>0.12</v>
      </c>
      <c r="N56" s="21">
        <f t="shared" si="0"/>
        <v>524</v>
      </c>
      <c r="O56" s="22">
        <f t="shared" si="1"/>
        <v>3842.5</v>
      </c>
      <c r="P56" s="37">
        <v>228518604</v>
      </c>
      <c r="Q56" s="38">
        <v>45358</v>
      </c>
    </row>
    <row r="57" spans="2:17" s="1" customFormat="1" ht="12.75" x14ac:dyDescent="0.2">
      <c r="B57" s="23" t="s">
        <v>34</v>
      </c>
      <c r="C57" s="40">
        <v>45323</v>
      </c>
      <c r="D57" s="27" t="s">
        <v>49</v>
      </c>
      <c r="E57" s="27" t="s">
        <v>395</v>
      </c>
      <c r="F57" s="41">
        <v>20546584195</v>
      </c>
      <c r="G57" s="41" t="s">
        <v>23</v>
      </c>
      <c r="H57" s="39" t="s">
        <v>396</v>
      </c>
      <c r="I57" s="9" t="s">
        <v>17</v>
      </c>
      <c r="J57" s="9" t="s">
        <v>24</v>
      </c>
      <c r="K57" s="20">
        <v>75832.460000000006</v>
      </c>
      <c r="L57" s="16"/>
      <c r="M57" s="12">
        <v>0.12</v>
      </c>
      <c r="N57" s="21">
        <f t="shared" si="0"/>
        <v>9100</v>
      </c>
      <c r="O57" s="22">
        <f t="shared" si="1"/>
        <v>66732.460000000006</v>
      </c>
      <c r="P57" s="37">
        <v>228518606</v>
      </c>
      <c r="Q57" s="38">
        <v>45358</v>
      </c>
    </row>
    <row r="58" spans="2:17" s="1" customFormat="1" ht="12.75" x14ac:dyDescent="0.2">
      <c r="B58" s="23" t="s">
        <v>34</v>
      </c>
      <c r="C58" s="40">
        <v>45323</v>
      </c>
      <c r="D58" s="27" t="s">
        <v>46</v>
      </c>
      <c r="E58" s="27" t="s">
        <v>397</v>
      </c>
      <c r="F58" s="41">
        <v>20605898506</v>
      </c>
      <c r="G58" s="41" t="s">
        <v>36</v>
      </c>
      <c r="H58" s="39" t="s">
        <v>398</v>
      </c>
      <c r="I58" s="9" t="s">
        <v>16</v>
      </c>
      <c r="J58" s="9" t="s">
        <v>37</v>
      </c>
      <c r="K58" s="20">
        <v>1880.31</v>
      </c>
      <c r="L58" s="16"/>
      <c r="M58" s="12">
        <v>0.1</v>
      </c>
      <c r="N58" s="21">
        <f t="shared" si="0"/>
        <v>188</v>
      </c>
      <c r="O58" s="22">
        <f t="shared" si="1"/>
        <v>1692.31</v>
      </c>
      <c r="P58" s="37">
        <v>228518607</v>
      </c>
      <c r="Q58" s="38">
        <v>45358</v>
      </c>
    </row>
    <row r="59" spans="2:17" s="1" customFormat="1" ht="12.75" x14ac:dyDescent="0.2">
      <c r="B59" s="23" t="s">
        <v>34</v>
      </c>
      <c r="C59" s="40">
        <v>45309</v>
      </c>
      <c r="D59" s="27" t="s">
        <v>12</v>
      </c>
      <c r="E59" s="27" t="s">
        <v>195</v>
      </c>
      <c r="F59" s="41">
        <v>20603913265</v>
      </c>
      <c r="G59" s="41" t="s">
        <v>104</v>
      </c>
      <c r="H59" s="39" t="s">
        <v>399</v>
      </c>
      <c r="I59" s="9" t="s">
        <v>14</v>
      </c>
      <c r="J59" s="9" t="s">
        <v>105</v>
      </c>
      <c r="K59" s="20">
        <v>2360</v>
      </c>
      <c r="L59" s="16"/>
      <c r="M59" s="12">
        <v>0.12</v>
      </c>
      <c r="N59" s="21">
        <f t="shared" si="0"/>
        <v>283</v>
      </c>
      <c r="O59" s="22">
        <f t="shared" si="1"/>
        <v>2077</v>
      </c>
      <c r="P59" s="37">
        <v>228518608</v>
      </c>
      <c r="Q59" s="38">
        <v>45358</v>
      </c>
    </row>
    <row r="60" spans="2:17" s="1" customFormat="1" ht="12.75" x14ac:dyDescent="0.2">
      <c r="B60" s="23" t="s">
        <v>34</v>
      </c>
      <c r="C60" s="40">
        <v>45328</v>
      </c>
      <c r="D60" s="27" t="s">
        <v>12</v>
      </c>
      <c r="E60" s="27" t="s">
        <v>197</v>
      </c>
      <c r="F60" s="41">
        <v>20602266614</v>
      </c>
      <c r="G60" s="41" t="s">
        <v>161</v>
      </c>
      <c r="H60" s="39" t="s">
        <v>400</v>
      </c>
      <c r="I60" s="9" t="s">
        <v>14</v>
      </c>
      <c r="J60" s="9" t="s">
        <v>162</v>
      </c>
      <c r="K60" s="20">
        <v>1888</v>
      </c>
      <c r="L60" s="16"/>
      <c r="M60" s="12">
        <v>0.12</v>
      </c>
      <c r="N60" s="21">
        <f t="shared" si="0"/>
        <v>227</v>
      </c>
      <c r="O60" s="22">
        <f t="shared" si="1"/>
        <v>1661</v>
      </c>
      <c r="P60" s="37">
        <v>228518610</v>
      </c>
      <c r="Q60" s="38">
        <v>45358</v>
      </c>
    </row>
    <row r="61" spans="2:17" s="1" customFormat="1" ht="12.75" x14ac:dyDescent="0.2">
      <c r="B61" s="23" t="s">
        <v>34</v>
      </c>
      <c r="C61" s="40">
        <v>45330</v>
      </c>
      <c r="D61" s="27" t="s">
        <v>12</v>
      </c>
      <c r="E61" s="27" t="s">
        <v>77</v>
      </c>
      <c r="F61" s="41">
        <v>20611493682</v>
      </c>
      <c r="G61" s="41" t="s">
        <v>401</v>
      </c>
      <c r="H61" s="39" t="s">
        <v>402</v>
      </c>
      <c r="I61" s="9" t="s">
        <v>14</v>
      </c>
      <c r="J61" s="9" t="s">
        <v>403</v>
      </c>
      <c r="K61" s="20">
        <v>3304</v>
      </c>
      <c r="L61" s="16"/>
      <c r="M61" s="12">
        <v>0.12</v>
      </c>
      <c r="N61" s="21">
        <f t="shared" si="0"/>
        <v>396</v>
      </c>
      <c r="O61" s="22">
        <f t="shared" si="1"/>
        <v>2908</v>
      </c>
      <c r="P61" s="37">
        <v>228518611</v>
      </c>
      <c r="Q61" s="38">
        <v>45358</v>
      </c>
    </row>
    <row r="62" spans="2:17" s="1" customFormat="1" ht="12.75" x14ac:dyDescent="0.2">
      <c r="B62" s="23" t="s">
        <v>34</v>
      </c>
      <c r="C62" s="40">
        <v>45331</v>
      </c>
      <c r="D62" s="27" t="s">
        <v>284</v>
      </c>
      <c r="E62" s="27" t="s">
        <v>169</v>
      </c>
      <c r="F62" s="41">
        <v>20537401207</v>
      </c>
      <c r="G62" s="41" t="s">
        <v>277</v>
      </c>
      <c r="H62" s="39" t="s">
        <v>404</v>
      </c>
      <c r="I62" s="9" t="s">
        <v>14</v>
      </c>
      <c r="J62" s="9" t="s">
        <v>278</v>
      </c>
      <c r="K62" s="20">
        <v>4130</v>
      </c>
      <c r="L62" s="16"/>
      <c r="M62" s="12">
        <v>0.12</v>
      </c>
      <c r="N62" s="21">
        <f t="shared" si="0"/>
        <v>496</v>
      </c>
      <c r="O62" s="22">
        <f t="shared" si="1"/>
        <v>3634</v>
      </c>
      <c r="P62" s="37">
        <v>228518612</v>
      </c>
      <c r="Q62" s="38">
        <v>45358</v>
      </c>
    </row>
    <row r="63" spans="2:17" s="1" customFormat="1" ht="12.75" x14ac:dyDescent="0.2">
      <c r="B63" s="23" t="s">
        <v>34</v>
      </c>
      <c r="C63" s="40">
        <v>45330</v>
      </c>
      <c r="D63" s="27" t="s">
        <v>12</v>
      </c>
      <c r="E63" s="27" t="s">
        <v>178</v>
      </c>
      <c r="F63" s="41">
        <v>10100058494</v>
      </c>
      <c r="G63" s="41" t="s">
        <v>30</v>
      </c>
      <c r="H63" s="39" t="s">
        <v>406</v>
      </c>
      <c r="I63" s="9" t="s">
        <v>14</v>
      </c>
      <c r="J63" s="9" t="s">
        <v>29</v>
      </c>
      <c r="K63" s="20">
        <v>2832</v>
      </c>
      <c r="L63" s="16"/>
      <c r="M63" s="12">
        <v>0.12</v>
      </c>
      <c r="N63" s="21">
        <f t="shared" si="0"/>
        <v>340</v>
      </c>
      <c r="O63" s="22">
        <f t="shared" si="1"/>
        <v>2492</v>
      </c>
      <c r="P63" s="37">
        <v>228518619</v>
      </c>
      <c r="Q63" s="38">
        <v>45358</v>
      </c>
    </row>
    <row r="64" spans="2:17" s="1" customFormat="1" ht="12.75" x14ac:dyDescent="0.2">
      <c r="B64" s="23" t="s">
        <v>34</v>
      </c>
      <c r="C64" s="40">
        <v>45334</v>
      </c>
      <c r="D64" s="27" t="s">
        <v>12</v>
      </c>
      <c r="E64" s="27" t="s">
        <v>407</v>
      </c>
      <c r="F64" s="41">
        <v>20607093971</v>
      </c>
      <c r="G64" s="41" t="s">
        <v>83</v>
      </c>
      <c r="H64" s="39" t="s">
        <v>408</v>
      </c>
      <c r="I64" s="9" t="s">
        <v>13</v>
      </c>
      <c r="J64" s="9" t="s">
        <v>87</v>
      </c>
      <c r="K64" s="20">
        <v>17425.060000000001</v>
      </c>
      <c r="L64" s="16"/>
      <c r="M64" s="12">
        <v>0.04</v>
      </c>
      <c r="N64" s="21">
        <f t="shared" si="0"/>
        <v>697</v>
      </c>
      <c r="O64" s="22">
        <f t="shared" si="1"/>
        <v>16728.060000000001</v>
      </c>
      <c r="P64" s="37">
        <v>228518622</v>
      </c>
      <c r="Q64" s="38">
        <v>45358</v>
      </c>
    </row>
    <row r="65" spans="2:17" s="1" customFormat="1" ht="12.75" x14ac:dyDescent="0.2">
      <c r="B65" s="23" t="s">
        <v>34</v>
      </c>
      <c r="C65" s="40">
        <v>45327</v>
      </c>
      <c r="D65" s="27" t="s">
        <v>12</v>
      </c>
      <c r="E65" s="27" t="s">
        <v>409</v>
      </c>
      <c r="F65" s="41">
        <v>20602266614</v>
      </c>
      <c r="G65" s="41" t="s">
        <v>161</v>
      </c>
      <c r="H65" s="39" t="s">
        <v>410</v>
      </c>
      <c r="I65" s="9" t="s">
        <v>14</v>
      </c>
      <c r="J65" s="9" t="s">
        <v>162</v>
      </c>
      <c r="K65" s="20">
        <v>1510.4</v>
      </c>
      <c r="L65" s="16"/>
      <c r="M65" s="12">
        <v>0.12</v>
      </c>
      <c r="N65" s="21">
        <f t="shared" si="0"/>
        <v>181</v>
      </c>
      <c r="O65" s="22">
        <f t="shared" si="1"/>
        <v>1329.4</v>
      </c>
      <c r="P65" s="37">
        <v>228518623</v>
      </c>
      <c r="Q65" s="38">
        <v>45358</v>
      </c>
    </row>
    <row r="66" spans="2:17" s="1" customFormat="1" ht="12.75" x14ac:dyDescent="0.2">
      <c r="B66" s="23" t="s">
        <v>34</v>
      </c>
      <c r="C66" s="40">
        <v>45323</v>
      </c>
      <c r="D66" s="27" t="s">
        <v>12</v>
      </c>
      <c r="E66" s="27" t="s">
        <v>411</v>
      </c>
      <c r="F66" s="41">
        <v>20603336756</v>
      </c>
      <c r="G66" s="41" t="s">
        <v>153</v>
      </c>
      <c r="H66" s="39" t="s">
        <v>412</v>
      </c>
      <c r="I66" s="9" t="s">
        <v>14</v>
      </c>
      <c r="J66" s="9" t="s">
        <v>154</v>
      </c>
      <c r="K66" s="20">
        <v>955.8</v>
      </c>
      <c r="L66" s="16"/>
      <c r="M66" s="12">
        <v>0.12</v>
      </c>
      <c r="N66" s="21">
        <f t="shared" ref="N66:N129" si="2">+ROUND(K66*M66,0)</f>
        <v>115</v>
      </c>
      <c r="O66" s="22">
        <f t="shared" ref="O66:O129" si="3">K66-N66</f>
        <v>840.8</v>
      </c>
      <c r="P66" s="37">
        <v>228518624</v>
      </c>
      <c r="Q66" s="38">
        <v>45358</v>
      </c>
    </row>
    <row r="67" spans="2:17" s="1" customFormat="1" ht="12.75" x14ac:dyDescent="0.2">
      <c r="B67" s="23" t="s">
        <v>34</v>
      </c>
      <c r="C67" s="40">
        <v>45332</v>
      </c>
      <c r="D67" s="27" t="s">
        <v>12</v>
      </c>
      <c r="E67" s="27" t="s">
        <v>146</v>
      </c>
      <c r="F67" s="41">
        <v>20609548941</v>
      </c>
      <c r="G67" s="41" t="s">
        <v>60</v>
      </c>
      <c r="H67" s="39" t="s">
        <v>414</v>
      </c>
      <c r="I67" s="9" t="s">
        <v>62</v>
      </c>
      <c r="J67" s="9" t="s">
        <v>61</v>
      </c>
      <c r="K67" s="20">
        <v>1180</v>
      </c>
      <c r="L67" s="16"/>
      <c r="M67" s="12">
        <v>0.1</v>
      </c>
      <c r="N67" s="21">
        <f t="shared" si="2"/>
        <v>118</v>
      </c>
      <c r="O67" s="22">
        <f t="shared" si="3"/>
        <v>1062</v>
      </c>
      <c r="P67" s="37">
        <v>228518627</v>
      </c>
      <c r="Q67" s="38">
        <v>45358</v>
      </c>
    </row>
    <row r="68" spans="2:17" s="1" customFormat="1" ht="12.75" x14ac:dyDescent="0.2">
      <c r="B68" s="23" t="s">
        <v>34</v>
      </c>
      <c r="C68" s="40">
        <v>45337</v>
      </c>
      <c r="D68" s="27" t="s">
        <v>12</v>
      </c>
      <c r="E68" s="27" t="s">
        <v>415</v>
      </c>
      <c r="F68" s="41">
        <v>20548083134</v>
      </c>
      <c r="G68" s="41" t="s">
        <v>416</v>
      </c>
      <c r="H68" s="39" t="s">
        <v>417</v>
      </c>
      <c r="I68" s="9" t="s">
        <v>13</v>
      </c>
      <c r="J68" s="9" t="s">
        <v>418</v>
      </c>
      <c r="K68" s="20">
        <v>649</v>
      </c>
      <c r="L68" s="16"/>
      <c r="M68" s="12">
        <v>0.04</v>
      </c>
      <c r="N68" s="21">
        <f t="shared" si="2"/>
        <v>26</v>
      </c>
      <c r="O68" s="22">
        <f t="shared" si="3"/>
        <v>623</v>
      </c>
      <c r="P68" s="37">
        <v>228518628</v>
      </c>
      <c r="Q68" s="38">
        <v>45358</v>
      </c>
    </row>
    <row r="69" spans="2:17" s="1" customFormat="1" ht="12.75" x14ac:dyDescent="0.2">
      <c r="B69" s="23" t="s">
        <v>34</v>
      </c>
      <c r="C69" s="40">
        <v>45335</v>
      </c>
      <c r="D69" s="27" t="s">
        <v>12</v>
      </c>
      <c r="E69" s="27" t="s">
        <v>132</v>
      </c>
      <c r="F69" s="41">
        <v>20605617060</v>
      </c>
      <c r="G69" s="41" t="s">
        <v>285</v>
      </c>
      <c r="H69" s="39" t="s">
        <v>419</v>
      </c>
      <c r="I69" s="9" t="s">
        <v>17</v>
      </c>
      <c r="J69" s="9" t="s">
        <v>286</v>
      </c>
      <c r="K69" s="20">
        <f>+L69*3.869</f>
        <v>5861.99928</v>
      </c>
      <c r="L69" s="16">
        <v>1515.12</v>
      </c>
      <c r="M69" s="12">
        <v>0.12</v>
      </c>
      <c r="N69" s="21">
        <f t="shared" si="2"/>
        <v>703</v>
      </c>
      <c r="O69" s="22">
        <f t="shared" si="3"/>
        <v>5158.99928</v>
      </c>
      <c r="P69" s="37">
        <v>228518629</v>
      </c>
      <c r="Q69" s="38">
        <v>45358</v>
      </c>
    </row>
    <row r="70" spans="2:17" s="1" customFormat="1" ht="12.75" x14ac:dyDescent="0.2">
      <c r="B70" s="23" t="s">
        <v>34</v>
      </c>
      <c r="C70" s="40">
        <v>45337</v>
      </c>
      <c r="D70" s="27" t="s">
        <v>12</v>
      </c>
      <c r="E70" s="27" t="s">
        <v>420</v>
      </c>
      <c r="F70" s="41">
        <v>20548083134</v>
      </c>
      <c r="G70" s="41" t="s">
        <v>416</v>
      </c>
      <c r="H70" s="39" t="s">
        <v>421</v>
      </c>
      <c r="I70" s="9" t="s">
        <v>13</v>
      </c>
      <c r="J70" s="9" t="s">
        <v>418</v>
      </c>
      <c r="K70" s="20">
        <v>767</v>
      </c>
      <c r="L70" s="16"/>
      <c r="M70" s="12">
        <v>0.04</v>
      </c>
      <c r="N70" s="21">
        <f t="shared" si="2"/>
        <v>31</v>
      </c>
      <c r="O70" s="22">
        <f t="shared" si="3"/>
        <v>736</v>
      </c>
      <c r="P70" s="37">
        <v>228518630</v>
      </c>
      <c r="Q70" s="38">
        <v>45358</v>
      </c>
    </row>
    <row r="71" spans="2:17" s="1" customFormat="1" ht="12.75" x14ac:dyDescent="0.2">
      <c r="B71" s="23" t="s">
        <v>34</v>
      </c>
      <c r="C71" s="40">
        <v>45315</v>
      </c>
      <c r="D71" s="27" t="s">
        <v>12</v>
      </c>
      <c r="E71" s="27" t="s">
        <v>422</v>
      </c>
      <c r="F71" s="41">
        <v>20608328336</v>
      </c>
      <c r="G71" s="41" t="s">
        <v>157</v>
      </c>
      <c r="H71" s="39" t="s">
        <v>423</v>
      </c>
      <c r="I71" s="9" t="s">
        <v>14</v>
      </c>
      <c r="J71" s="9" t="s">
        <v>158</v>
      </c>
      <c r="K71" s="20">
        <v>3617.88</v>
      </c>
      <c r="L71" s="16"/>
      <c r="M71" s="12">
        <v>0.12</v>
      </c>
      <c r="N71" s="21">
        <f t="shared" si="2"/>
        <v>434</v>
      </c>
      <c r="O71" s="22">
        <f t="shared" si="3"/>
        <v>3183.88</v>
      </c>
      <c r="P71" s="37">
        <v>228518631</v>
      </c>
      <c r="Q71" s="38">
        <v>45358</v>
      </c>
    </row>
    <row r="72" spans="2:17" s="1" customFormat="1" ht="12.75" x14ac:dyDescent="0.2">
      <c r="B72" s="23" t="s">
        <v>34</v>
      </c>
      <c r="C72" s="40">
        <v>45317</v>
      </c>
      <c r="D72" s="27" t="s">
        <v>12</v>
      </c>
      <c r="E72" s="27" t="s">
        <v>424</v>
      </c>
      <c r="F72" s="41">
        <v>20607093971</v>
      </c>
      <c r="G72" s="41" t="s">
        <v>83</v>
      </c>
      <c r="H72" s="39" t="s">
        <v>425</v>
      </c>
      <c r="I72" s="9" t="s">
        <v>13</v>
      </c>
      <c r="J72" s="9" t="s">
        <v>87</v>
      </c>
      <c r="K72" s="20">
        <v>8222.61</v>
      </c>
      <c r="L72" s="16"/>
      <c r="M72" s="12">
        <v>0.04</v>
      </c>
      <c r="N72" s="21">
        <f t="shared" si="2"/>
        <v>329</v>
      </c>
      <c r="O72" s="22">
        <f t="shared" si="3"/>
        <v>7893.6100000000006</v>
      </c>
      <c r="P72" s="37">
        <v>228518632</v>
      </c>
      <c r="Q72" s="38">
        <v>45358</v>
      </c>
    </row>
    <row r="73" spans="2:17" s="1" customFormat="1" ht="12.75" x14ac:dyDescent="0.2">
      <c r="B73" s="23" t="s">
        <v>34</v>
      </c>
      <c r="C73" s="40">
        <v>45338</v>
      </c>
      <c r="D73" s="27" t="s">
        <v>12</v>
      </c>
      <c r="E73" s="27" t="s">
        <v>427</v>
      </c>
      <c r="F73" s="41">
        <v>10769575435</v>
      </c>
      <c r="G73" s="41" t="s">
        <v>251</v>
      </c>
      <c r="H73" s="39" t="s">
        <v>428</v>
      </c>
      <c r="I73" s="9" t="s">
        <v>17</v>
      </c>
      <c r="J73" s="9" t="s">
        <v>252</v>
      </c>
      <c r="K73" s="20">
        <v>9440</v>
      </c>
      <c r="L73" s="16"/>
      <c r="M73" s="12">
        <v>0.12</v>
      </c>
      <c r="N73" s="21">
        <f t="shared" si="2"/>
        <v>1133</v>
      </c>
      <c r="O73" s="22">
        <f t="shared" si="3"/>
        <v>8307</v>
      </c>
      <c r="P73" s="37">
        <v>228518635</v>
      </c>
      <c r="Q73" s="38">
        <v>45358</v>
      </c>
    </row>
    <row r="74" spans="2:17" s="1" customFormat="1" ht="12.75" x14ac:dyDescent="0.2">
      <c r="B74" s="23" t="s">
        <v>34</v>
      </c>
      <c r="C74" s="40">
        <v>45337</v>
      </c>
      <c r="D74" s="27" t="s">
        <v>12</v>
      </c>
      <c r="E74" s="27" t="s">
        <v>131</v>
      </c>
      <c r="F74" s="41">
        <v>20605617060</v>
      </c>
      <c r="G74" s="41" t="s">
        <v>285</v>
      </c>
      <c r="H74" s="39" t="s">
        <v>429</v>
      </c>
      <c r="I74" s="9" t="s">
        <v>17</v>
      </c>
      <c r="J74" s="9" t="s">
        <v>286</v>
      </c>
      <c r="K74" s="20">
        <f>+L74*3.877</f>
        <v>20586.87</v>
      </c>
      <c r="L74" s="16">
        <v>5310</v>
      </c>
      <c r="M74" s="12">
        <v>0.12</v>
      </c>
      <c r="N74" s="21">
        <f t="shared" si="2"/>
        <v>2470</v>
      </c>
      <c r="O74" s="22">
        <f t="shared" si="3"/>
        <v>18116.87</v>
      </c>
      <c r="P74" s="37">
        <v>228518636</v>
      </c>
      <c r="Q74" s="38">
        <v>45358</v>
      </c>
    </row>
    <row r="75" spans="2:17" s="1" customFormat="1" ht="12.75" x14ac:dyDescent="0.2">
      <c r="B75" s="23" t="s">
        <v>34</v>
      </c>
      <c r="C75" s="40">
        <v>45341</v>
      </c>
      <c r="D75" s="27" t="s">
        <v>12</v>
      </c>
      <c r="E75" s="27" t="s">
        <v>430</v>
      </c>
      <c r="F75" s="41">
        <v>10100058494</v>
      </c>
      <c r="G75" s="41" t="s">
        <v>30</v>
      </c>
      <c r="H75" s="39" t="s">
        <v>431</v>
      </c>
      <c r="I75" s="9" t="s">
        <v>14</v>
      </c>
      <c r="J75" s="9" t="s">
        <v>29</v>
      </c>
      <c r="K75" s="20">
        <v>826</v>
      </c>
      <c r="L75" s="16"/>
      <c r="M75" s="12">
        <v>0.12</v>
      </c>
      <c r="N75" s="21">
        <f t="shared" si="2"/>
        <v>99</v>
      </c>
      <c r="O75" s="22">
        <f t="shared" si="3"/>
        <v>727</v>
      </c>
      <c r="P75" s="37">
        <v>228518652</v>
      </c>
      <c r="Q75" s="38">
        <v>45358</v>
      </c>
    </row>
    <row r="76" spans="2:17" s="1" customFormat="1" ht="12.75" x14ac:dyDescent="0.2">
      <c r="B76" s="23" t="s">
        <v>34</v>
      </c>
      <c r="C76" s="40">
        <v>45337</v>
      </c>
      <c r="D76" s="27" t="s">
        <v>12</v>
      </c>
      <c r="E76" s="27" t="s">
        <v>432</v>
      </c>
      <c r="F76" s="41">
        <v>20609548941</v>
      </c>
      <c r="G76" s="41" t="s">
        <v>60</v>
      </c>
      <c r="H76" s="39" t="s">
        <v>433</v>
      </c>
      <c r="I76" s="9" t="s">
        <v>13</v>
      </c>
      <c r="J76" s="9" t="s">
        <v>61</v>
      </c>
      <c r="K76" s="20">
        <v>1003</v>
      </c>
      <c r="L76" s="16"/>
      <c r="M76" s="12">
        <v>0.04</v>
      </c>
      <c r="N76" s="21">
        <f t="shared" si="2"/>
        <v>40</v>
      </c>
      <c r="O76" s="22">
        <f t="shared" si="3"/>
        <v>963</v>
      </c>
      <c r="P76" s="37">
        <v>228518656</v>
      </c>
      <c r="Q76" s="38">
        <v>45358</v>
      </c>
    </row>
    <row r="77" spans="2:17" s="1" customFormat="1" ht="12.75" x14ac:dyDescent="0.2">
      <c r="B77" s="23" t="s">
        <v>34</v>
      </c>
      <c r="C77" s="40">
        <v>45341</v>
      </c>
      <c r="D77" s="27" t="s">
        <v>12</v>
      </c>
      <c r="E77" s="27" t="s">
        <v>434</v>
      </c>
      <c r="F77" s="41">
        <v>20609548941</v>
      </c>
      <c r="G77" s="41" t="s">
        <v>60</v>
      </c>
      <c r="H77" s="39" t="s">
        <v>435</v>
      </c>
      <c r="I77" s="9" t="s">
        <v>62</v>
      </c>
      <c r="J77" s="9" t="s">
        <v>61</v>
      </c>
      <c r="K77" s="20">
        <v>967.6</v>
      </c>
      <c r="L77" s="16"/>
      <c r="M77" s="12">
        <v>0.1</v>
      </c>
      <c r="N77" s="21">
        <f t="shared" si="2"/>
        <v>97</v>
      </c>
      <c r="O77" s="22">
        <f t="shared" si="3"/>
        <v>870.6</v>
      </c>
      <c r="P77" s="37">
        <v>228518657</v>
      </c>
      <c r="Q77" s="38">
        <v>45358</v>
      </c>
    </row>
    <row r="78" spans="2:17" s="1" customFormat="1" ht="12.75" x14ac:dyDescent="0.2">
      <c r="B78" s="23" t="s">
        <v>34</v>
      </c>
      <c r="C78" s="40">
        <v>45351</v>
      </c>
      <c r="D78" s="27" t="s">
        <v>19</v>
      </c>
      <c r="E78" s="27" t="s">
        <v>464</v>
      </c>
      <c r="F78" s="41">
        <v>10077921538</v>
      </c>
      <c r="G78" s="41" t="s">
        <v>45</v>
      </c>
      <c r="H78" s="39" t="s">
        <v>436</v>
      </c>
      <c r="I78" s="9" t="s">
        <v>17</v>
      </c>
      <c r="J78" s="9" t="s">
        <v>41</v>
      </c>
      <c r="K78" s="20">
        <v>1320</v>
      </c>
      <c r="L78" s="16"/>
      <c r="M78" s="12">
        <v>0.12</v>
      </c>
      <c r="N78" s="21">
        <f t="shared" si="2"/>
        <v>158</v>
      </c>
      <c r="O78" s="22">
        <f t="shared" si="3"/>
        <v>1162</v>
      </c>
      <c r="P78" s="37">
        <v>228518666</v>
      </c>
      <c r="Q78" s="38">
        <v>45358</v>
      </c>
    </row>
    <row r="79" spans="2:17" s="1" customFormat="1" ht="12.75" x14ac:dyDescent="0.2">
      <c r="B79" s="23" t="s">
        <v>34</v>
      </c>
      <c r="C79" s="40">
        <v>45341</v>
      </c>
      <c r="D79" s="27" t="s">
        <v>12</v>
      </c>
      <c r="E79" s="27" t="s">
        <v>179</v>
      </c>
      <c r="F79" s="41">
        <v>20607093971</v>
      </c>
      <c r="G79" s="41" t="s">
        <v>83</v>
      </c>
      <c r="H79" s="39" t="s">
        <v>437</v>
      </c>
      <c r="I79" s="9" t="s">
        <v>13</v>
      </c>
      <c r="J79" s="9" t="s">
        <v>87</v>
      </c>
      <c r="K79" s="20">
        <v>4635</v>
      </c>
      <c r="L79" s="16"/>
      <c r="M79" s="12">
        <v>0.04</v>
      </c>
      <c r="N79" s="21">
        <f t="shared" si="2"/>
        <v>185</v>
      </c>
      <c r="O79" s="22">
        <f t="shared" si="3"/>
        <v>4450</v>
      </c>
      <c r="P79" s="37">
        <v>228518679</v>
      </c>
      <c r="Q79" s="38">
        <v>45358</v>
      </c>
    </row>
    <row r="80" spans="2:17" s="1" customFormat="1" ht="12.75" x14ac:dyDescent="0.2">
      <c r="B80" s="23" t="s">
        <v>34</v>
      </c>
      <c r="C80" s="40">
        <v>45345</v>
      </c>
      <c r="D80" s="27" t="s">
        <v>121</v>
      </c>
      <c r="E80" s="27" t="s">
        <v>438</v>
      </c>
      <c r="F80" s="41">
        <v>20421526258</v>
      </c>
      <c r="G80" s="41" t="s">
        <v>217</v>
      </c>
      <c r="H80" s="39" t="s">
        <v>439</v>
      </c>
      <c r="I80" s="9" t="s">
        <v>16</v>
      </c>
      <c r="J80" s="9" t="s">
        <v>218</v>
      </c>
      <c r="K80" s="20">
        <v>4720</v>
      </c>
      <c r="L80" s="16"/>
      <c r="M80" s="12">
        <v>0.1</v>
      </c>
      <c r="N80" s="21">
        <f t="shared" si="2"/>
        <v>472</v>
      </c>
      <c r="O80" s="22">
        <f t="shared" si="3"/>
        <v>4248</v>
      </c>
      <c r="P80" s="37">
        <v>228518680</v>
      </c>
      <c r="Q80" s="38">
        <v>45358</v>
      </c>
    </row>
    <row r="81" spans="2:17" s="1" customFormat="1" ht="12.75" x14ac:dyDescent="0.2">
      <c r="B81" s="23" t="s">
        <v>34</v>
      </c>
      <c r="C81" s="40">
        <v>45343</v>
      </c>
      <c r="D81" s="27" t="s">
        <v>12</v>
      </c>
      <c r="E81" s="27" t="s">
        <v>186</v>
      </c>
      <c r="F81" s="41">
        <v>10100058494</v>
      </c>
      <c r="G81" s="41" t="s">
        <v>30</v>
      </c>
      <c r="H81" s="39" t="s">
        <v>441</v>
      </c>
      <c r="I81" s="9" t="s">
        <v>14</v>
      </c>
      <c r="J81" s="9" t="s">
        <v>29</v>
      </c>
      <c r="K81" s="20">
        <v>2395.4</v>
      </c>
      <c r="L81" s="16"/>
      <c r="M81" s="12">
        <v>0.12</v>
      </c>
      <c r="N81" s="21">
        <f t="shared" si="2"/>
        <v>287</v>
      </c>
      <c r="O81" s="22">
        <f t="shared" si="3"/>
        <v>2108.4</v>
      </c>
      <c r="P81" s="37">
        <v>228518681</v>
      </c>
      <c r="Q81" s="38">
        <v>45358</v>
      </c>
    </row>
    <row r="82" spans="2:17" s="1" customFormat="1" ht="12.75" x14ac:dyDescent="0.2">
      <c r="B82" s="23" t="s">
        <v>34</v>
      </c>
      <c r="C82" s="40">
        <v>45348</v>
      </c>
      <c r="D82" s="27" t="s">
        <v>12</v>
      </c>
      <c r="E82" s="27" t="s">
        <v>145</v>
      </c>
      <c r="F82" s="41">
        <v>20563455234</v>
      </c>
      <c r="G82" s="41" t="s">
        <v>259</v>
      </c>
      <c r="H82" s="39" t="s">
        <v>442</v>
      </c>
      <c r="I82" s="9" t="s">
        <v>14</v>
      </c>
      <c r="J82" s="9" t="s">
        <v>260</v>
      </c>
      <c r="K82" s="20">
        <v>3658</v>
      </c>
      <c r="L82" s="16"/>
      <c r="M82" s="12">
        <v>0.12</v>
      </c>
      <c r="N82" s="21">
        <f t="shared" si="2"/>
        <v>439</v>
      </c>
      <c r="O82" s="22">
        <f t="shared" si="3"/>
        <v>3219</v>
      </c>
      <c r="P82" s="37">
        <v>228518682</v>
      </c>
      <c r="Q82" s="38">
        <v>45358</v>
      </c>
    </row>
    <row r="83" spans="2:17" s="1" customFormat="1" ht="12.75" x14ac:dyDescent="0.2">
      <c r="B83" s="23" t="s">
        <v>34</v>
      </c>
      <c r="C83" s="40">
        <v>45350</v>
      </c>
      <c r="D83" s="27" t="s">
        <v>12</v>
      </c>
      <c r="E83" s="27" t="s">
        <v>445</v>
      </c>
      <c r="F83" s="41">
        <v>10098281288</v>
      </c>
      <c r="G83" s="41" t="s">
        <v>446</v>
      </c>
      <c r="H83" s="39" t="s">
        <v>447</v>
      </c>
      <c r="I83" s="9" t="s">
        <v>13</v>
      </c>
      <c r="J83" s="9" t="s">
        <v>448</v>
      </c>
      <c r="K83" s="20">
        <v>708</v>
      </c>
      <c r="L83" s="16"/>
      <c r="M83" s="12">
        <v>0.04</v>
      </c>
      <c r="N83" s="21">
        <f t="shared" si="2"/>
        <v>28</v>
      </c>
      <c r="O83" s="22">
        <f t="shared" si="3"/>
        <v>680</v>
      </c>
      <c r="P83" s="37">
        <v>228518689</v>
      </c>
      <c r="Q83" s="38">
        <v>45358</v>
      </c>
    </row>
    <row r="84" spans="2:17" s="1" customFormat="1" ht="12.75" x14ac:dyDescent="0.2">
      <c r="B84" s="23" t="s">
        <v>34</v>
      </c>
      <c r="C84" s="40">
        <v>45350</v>
      </c>
      <c r="D84" s="27" t="s">
        <v>12</v>
      </c>
      <c r="E84" s="27" t="s">
        <v>449</v>
      </c>
      <c r="F84" s="41">
        <v>20603034024</v>
      </c>
      <c r="G84" s="41" t="s">
        <v>248</v>
      </c>
      <c r="H84" s="39" t="s">
        <v>450</v>
      </c>
      <c r="I84" s="9" t="s">
        <v>17</v>
      </c>
      <c r="J84" s="9" t="s">
        <v>249</v>
      </c>
      <c r="K84" s="20">
        <v>2537</v>
      </c>
      <c r="L84" s="16"/>
      <c r="M84" s="12">
        <v>0.12</v>
      </c>
      <c r="N84" s="21">
        <f t="shared" si="2"/>
        <v>304</v>
      </c>
      <c r="O84" s="22">
        <f t="shared" si="3"/>
        <v>2233</v>
      </c>
      <c r="P84" s="37">
        <v>228518690</v>
      </c>
      <c r="Q84" s="38">
        <v>45358</v>
      </c>
    </row>
    <row r="85" spans="2:17" s="1" customFormat="1" ht="12" customHeight="1" x14ac:dyDescent="0.2">
      <c r="B85" s="23" t="s">
        <v>34</v>
      </c>
      <c r="C85" s="40">
        <v>45348</v>
      </c>
      <c r="D85" s="27" t="s">
        <v>12</v>
      </c>
      <c r="E85" s="27" t="s">
        <v>231</v>
      </c>
      <c r="F85" s="41">
        <v>20609548941</v>
      </c>
      <c r="G85" s="41" t="s">
        <v>60</v>
      </c>
      <c r="H85" s="39" t="s">
        <v>452</v>
      </c>
      <c r="I85" s="9" t="s">
        <v>62</v>
      </c>
      <c r="J85" s="9" t="s">
        <v>61</v>
      </c>
      <c r="K85" s="20">
        <v>849.6</v>
      </c>
      <c r="L85" s="16"/>
      <c r="M85" s="12">
        <v>0.1</v>
      </c>
      <c r="N85" s="21">
        <f t="shared" si="2"/>
        <v>85</v>
      </c>
      <c r="O85" s="22">
        <f t="shared" si="3"/>
        <v>764.6</v>
      </c>
      <c r="P85" s="37">
        <v>228518692</v>
      </c>
      <c r="Q85" s="38">
        <v>45358</v>
      </c>
    </row>
    <row r="86" spans="2:17" s="1" customFormat="1" ht="12" customHeight="1" x14ac:dyDescent="0.2">
      <c r="B86" s="23" t="s">
        <v>34</v>
      </c>
      <c r="C86" s="40">
        <v>45350</v>
      </c>
      <c r="D86" s="27" t="s">
        <v>12</v>
      </c>
      <c r="E86" s="27" t="s">
        <v>143</v>
      </c>
      <c r="F86" s="41">
        <v>20609548941</v>
      </c>
      <c r="G86" s="41" t="s">
        <v>60</v>
      </c>
      <c r="H86" s="39" t="s">
        <v>453</v>
      </c>
      <c r="I86" s="9" t="s">
        <v>62</v>
      </c>
      <c r="J86" s="9" t="s">
        <v>61</v>
      </c>
      <c r="K86" s="20">
        <v>885</v>
      </c>
      <c r="L86" s="16"/>
      <c r="M86" s="12">
        <v>0.1</v>
      </c>
      <c r="N86" s="21">
        <f t="shared" si="2"/>
        <v>89</v>
      </c>
      <c r="O86" s="22">
        <f t="shared" si="3"/>
        <v>796</v>
      </c>
      <c r="P86" s="37">
        <v>228518694</v>
      </c>
      <c r="Q86" s="38">
        <v>45358</v>
      </c>
    </row>
    <row r="87" spans="2:17" s="1" customFormat="1" ht="12.75" x14ac:dyDescent="0.2">
      <c r="B87" s="23" t="s">
        <v>34</v>
      </c>
      <c r="C87" s="40">
        <v>45343</v>
      </c>
      <c r="D87" s="27" t="s">
        <v>25</v>
      </c>
      <c r="E87" s="27" t="s">
        <v>454</v>
      </c>
      <c r="F87" s="41">
        <v>20602062181</v>
      </c>
      <c r="G87" s="41" t="s">
        <v>100</v>
      </c>
      <c r="H87" s="39" t="s">
        <v>455</v>
      </c>
      <c r="I87" s="9" t="s">
        <v>16</v>
      </c>
      <c r="J87" s="9" t="s">
        <v>101</v>
      </c>
      <c r="K87" s="20">
        <v>1888</v>
      </c>
      <c r="L87" s="16"/>
      <c r="M87" s="12">
        <v>0.1</v>
      </c>
      <c r="N87" s="21">
        <f t="shared" si="2"/>
        <v>189</v>
      </c>
      <c r="O87" s="22">
        <f t="shared" si="3"/>
        <v>1699</v>
      </c>
      <c r="P87" s="37">
        <v>228518696</v>
      </c>
      <c r="Q87" s="38">
        <v>45358</v>
      </c>
    </row>
    <row r="88" spans="2:17" s="1" customFormat="1" ht="12.75" x14ac:dyDescent="0.2">
      <c r="B88" s="23" t="s">
        <v>34</v>
      </c>
      <c r="C88" s="40">
        <v>45351</v>
      </c>
      <c r="D88" s="27" t="s">
        <v>12</v>
      </c>
      <c r="E88" s="27" t="s">
        <v>212</v>
      </c>
      <c r="F88" s="41">
        <v>10072620548</v>
      </c>
      <c r="G88" s="41" t="s">
        <v>266</v>
      </c>
      <c r="H88" s="39" t="s">
        <v>465</v>
      </c>
      <c r="I88" s="9" t="s">
        <v>17</v>
      </c>
      <c r="J88" s="9" t="s">
        <v>267</v>
      </c>
      <c r="K88" s="20">
        <f>+L88*3.797</f>
        <v>13441.380000000001</v>
      </c>
      <c r="L88" s="16">
        <v>3540</v>
      </c>
      <c r="M88" s="12">
        <v>0.12</v>
      </c>
      <c r="N88" s="21">
        <f t="shared" si="2"/>
        <v>1613</v>
      </c>
      <c r="O88" s="22">
        <f t="shared" si="3"/>
        <v>11828.380000000001</v>
      </c>
      <c r="P88" s="37">
        <v>228518701</v>
      </c>
      <c r="Q88" s="38">
        <v>45358</v>
      </c>
    </row>
    <row r="89" spans="2:17" s="1" customFormat="1" ht="12.75" x14ac:dyDescent="0.2">
      <c r="B89" s="23" t="s">
        <v>34</v>
      </c>
      <c r="C89" s="40">
        <v>45343</v>
      </c>
      <c r="D89" s="27" t="s">
        <v>12</v>
      </c>
      <c r="E89" s="27" t="s">
        <v>469</v>
      </c>
      <c r="F89" s="41">
        <v>20551778640</v>
      </c>
      <c r="G89" s="41" t="s">
        <v>1078</v>
      </c>
      <c r="H89" s="39" t="s">
        <v>475</v>
      </c>
      <c r="I89" s="9" t="s">
        <v>14</v>
      </c>
      <c r="J89" s="9" t="s">
        <v>15</v>
      </c>
      <c r="K89" s="20">
        <v>2242</v>
      </c>
      <c r="L89" s="16"/>
      <c r="M89" s="12">
        <v>0.12</v>
      </c>
      <c r="N89" s="21">
        <f t="shared" si="2"/>
        <v>269</v>
      </c>
      <c r="O89" s="22">
        <f t="shared" si="3"/>
        <v>1973</v>
      </c>
      <c r="P89" s="37">
        <v>228518714</v>
      </c>
      <c r="Q89" s="38">
        <v>45358</v>
      </c>
    </row>
    <row r="90" spans="2:17" s="1" customFormat="1" ht="12.75" x14ac:dyDescent="0.2">
      <c r="B90" s="23" t="s">
        <v>34</v>
      </c>
      <c r="C90" s="40">
        <v>45344</v>
      </c>
      <c r="D90" s="27" t="s">
        <v>12</v>
      </c>
      <c r="E90" s="27" t="s">
        <v>470</v>
      </c>
      <c r="F90" s="41">
        <v>20551778640</v>
      </c>
      <c r="G90" s="41" t="s">
        <v>1078</v>
      </c>
      <c r="H90" s="39" t="s">
        <v>1020</v>
      </c>
      <c r="I90" s="9" t="s">
        <v>13</v>
      </c>
      <c r="J90" s="9" t="s">
        <v>15</v>
      </c>
      <c r="K90" s="20">
        <v>531</v>
      </c>
      <c r="L90" s="16"/>
      <c r="M90" s="12">
        <v>0.04</v>
      </c>
      <c r="N90" s="21">
        <f t="shared" si="2"/>
        <v>21</v>
      </c>
      <c r="O90" s="22">
        <f t="shared" si="3"/>
        <v>510</v>
      </c>
      <c r="P90" s="37">
        <v>228518715</v>
      </c>
      <c r="Q90" s="38">
        <v>45358</v>
      </c>
    </row>
    <row r="91" spans="2:17" s="1" customFormat="1" ht="12.75" x14ac:dyDescent="0.2">
      <c r="B91" s="23" t="s">
        <v>34</v>
      </c>
      <c r="C91" s="40">
        <v>45349</v>
      </c>
      <c r="D91" s="27" t="s">
        <v>12</v>
      </c>
      <c r="E91" s="27" t="s">
        <v>471</v>
      </c>
      <c r="F91" s="41">
        <v>20551778640</v>
      </c>
      <c r="G91" s="41" t="s">
        <v>1078</v>
      </c>
      <c r="H91" s="39" t="s">
        <v>1115</v>
      </c>
      <c r="I91" s="9" t="s">
        <v>13</v>
      </c>
      <c r="J91" s="9" t="s">
        <v>15</v>
      </c>
      <c r="K91" s="20">
        <v>2537</v>
      </c>
      <c r="L91" s="16"/>
      <c r="M91" s="12">
        <v>0.04</v>
      </c>
      <c r="N91" s="21">
        <f t="shared" si="2"/>
        <v>101</v>
      </c>
      <c r="O91" s="22">
        <f t="shared" si="3"/>
        <v>2436</v>
      </c>
      <c r="P91" s="37">
        <v>228518716</v>
      </c>
      <c r="Q91" s="38">
        <v>45358</v>
      </c>
    </row>
    <row r="92" spans="2:17" s="1" customFormat="1" ht="12.75" x14ac:dyDescent="0.2">
      <c r="B92" s="23" t="s">
        <v>34</v>
      </c>
      <c r="C92" s="40">
        <v>45349</v>
      </c>
      <c r="D92" s="27" t="s">
        <v>12</v>
      </c>
      <c r="E92" s="27" t="s">
        <v>472</v>
      </c>
      <c r="F92" s="41">
        <v>20551778640</v>
      </c>
      <c r="G92" s="41" t="s">
        <v>1078</v>
      </c>
      <c r="H92" s="39" t="s">
        <v>1022</v>
      </c>
      <c r="I92" s="9" t="s">
        <v>13</v>
      </c>
      <c r="J92" s="9" t="s">
        <v>15</v>
      </c>
      <c r="K92" s="20">
        <v>672.6</v>
      </c>
      <c r="L92" s="16"/>
      <c r="M92" s="12">
        <v>0.04</v>
      </c>
      <c r="N92" s="21">
        <f t="shared" si="2"/>
        <v>27</v>
      </c>
      <c r="O92" s="22">
        <f t="shared" si="3"/>
        <v>645.6</v>
      </c>
      <c r="P92" s="37">
        <v>228518717</v>
      </c>
      <c r="Q92" s="38">
        <v>45358</v>
      </c>
    </row>
    <row r="93" spans="2:17" s="1" customFormat="1" ht="12.75" x14ac:dyDescent="0.2">
      <c r="B93" s="23" t="s">
        <v>34</v>
      </c>
      <c r="C93" s="40">
        <v>45350</v>
      </c>
      <c r="D93" s="27" t="s">
        <v>12</v>
      </c>
      <c r="E93" s="27" t="s">
        <v>473</v>
      </c>
      <c r="F93" s="41">
        <v>20551778640</v>
      </c>
      <c r="G93" s="41" t="s">
        <v>1078</v>
      </c>
      <c r="H93" s="39" t="s">
        <v>558</v>
      </c>
      <c r="I93" s="9" t="s">
        <v>13</v>
      </c>
      <c r="J93" s="9" t="s">
        <v>15</v>
      </c>
      <c r="K93" s="20">
        <v>531</v>
      </c>
      <c r="L93" s="16"/>
      <c r="M93" s="12">
        <v>0.04</v>
      </c>
      <c r="N93" s="21">
        <f t="shared" si="2"/>
        <v>21</v>
      </c>
      <c r="O93" s="22">
        <f t="shared" si="3"/>
        <v>510</v>
      </c>
      <c r="P93" s="37">
        <v>228518719</v>
      </c>
      <c r="Q93" s="38">
        <v>45358</v>
      </c>
    </row>
    <row r="94" spans="2:17" s="1" customFormat="1" ht="12.75" x14ac:dyDescent="0.2">
      <c r="B94" s="23" t="s">
        <v>34</v>
      </c>
      <c r="C94" s="40">
        <v>45350</v>
      </c>
      <c r="D94" s="27" t="s">
        <v>12</v>
      </c>
      <c r="E94" s="27" t="s">
        <v>474</v>
      </c>
      <c r="F94" s="41">
        <v>20551778640</v>
      </c>
      <c r="G94" s="41" t="s">
        <v>1078</v>
      </c>
      <c r="H94" s="39" t="s">
        <v>1040</v>
      </c>
      <c r="I94" s="9" t="s">
        <v>13</v>
      </c>
      <c r="J94" s="9" t="s">
        <v>15</v>
      </c>
      <c r="K94" s="20">
        <v>531</v>
      </c>
      <c r="L94" s="16"/>
      <c r="M94" s="12">
        <v>0.04</v>
      </c>
      <c r="N94" s="21">
        <f t="shared" si="2"/>
        <v>21</v>
      </c>
      <c r="O94" s="22">
        <f t="shared" si="3"/>
        <v>510</v>
      </c>
      <c r="P94" s="37">
        <v>228518720</v>
      </c>
      <c r="Q94" s="38">
        <v>45358</v>
      </c>
    </row>
    <row r="95" spans="2:17" s="1" customFormat="1" ht="12.75" x14ac:dyDescent="0.2">
      <c r="B95" s="23" t="s">
        <v>34</v>
      </c>
      <c r="C95" s="40">
        <v>45355</v>
      </c>
      <c r="D95" s="27" t="s">
        <v>12</v>
      </c>
      <c r="E95" s="27" t="s">
        <v>245</v>
      </c>
      <c r="F95" s="41">
        <v>10100058494</v>
      </c>
      <c r="G95" s="41" t="s">
        <v>30</v>
      </c>
      <c r="H95" s="39" t="s">
        <v>456</v>
      </c>
      <c r="I95" s="9" t="s">
        <v>14</v>
      </c>
      <c r="J95" s="9" t="s">
        <v>29</v>
      </c>
      <c r="K95" s="20">
        <v>1345.2</v>
      </c>
      <c r="L95" s="16"/>
      <c r="M95" s="12">
        <v>0.12</v>
      </c>
      <c r="N95" s="21">
        <f t="shared" si="2"/>
        <v>161</v>
      </c>
      <c r="O95" s="22">
        <f t="shared" si="3"/>
        <v>1184.2</v>
      </c>
      <c r="P95" s="37">
        <v>228518733</v>
      </c>
      <c r="Q95" s="38">
        <v>45358</v>
      </c>
    </row>
    <row r="96" spans="2:17" s="1" customFormat="1" ht="12.75" x14ac:dyDescent="0.2">
      <c r="B96" s="23" t="s">
        <v>34</v>
      </c>
      <c r="C96" s="40">
        <v>45355</v>
      </c>
      <c r="D96" s="27" t="s">
        <v>12</v>
      </c>
      <c r="E96" s="27" t="s">
        <v>198</v>
      </c>
      <c r="F96" s="41">
        <v>20607050351</v>
      </c>
      <c r="G96" s="41" t="s">
        <v>457</v>
      </c>
      <c r="H96" s="39" t="s">
        <v>458</v>
      </c>
      <c r="I96" s="9" t="s">
        <v>14</v>
      </c>
      <c r="J96" s="9" t="s">
        <v>459</v>
      </c>
      <c r="K96" s="20">
        <v>4055.66</v>
      </c>
      <c r="L96" s="16"/>
      <c r="M96" s="12">
        <v>0.12</v>
      </c>
      <c r="N96" s="21">
        <f t="shared" si="2"/>
        <v>487</v>
      </c>
      <c r="O96" s="22">
        <f t="shared" si="3"/>
        <v>3568.66</v>
      </c>
      <c r="P96" s="37">
        <v>228518734</v>
      </c>
      <c r="Q96" s="38">
        <v>45358</v>
      </c>
    </row>
    <row r="97" spans="2:17" s="1" customFormat="1" ht="12.75" x14ac:dyDescent="0.2">
      <c r="B97" s="23" t="s">
        <v>34</v>
      </c>
      <c r="C97" s="40">
        <v>45352</v>
      </c>
      <c r="D97" s="27" t="s">
        <v>12</v>
      </c>
      <c r="E97" s="27" t="s">
        <v>223</v>
      </c>
      <c r="F97" s="41">
        <v>20612188379</v>
      </c>
      <c r="G97" s="41" t="s">
        <v>466</v>
      </c>
      <c r="H97" s="39" t="s">
        <v>467</v>
      </c>
      <c r="I97" s="9" t="s">
        <v>17</v>
      </c>
      <c r="J97" s="9" t="s">
        <v>468</v>
      </c>
      <c r="K97" s="20">
        <v>29500</v>
      </c>
      <c r="L97" s="16"/>
      <c r="M97" s="12">
        <v>0.12</v>
      </c>
      <c r="N97" s="21">
        <f t="shared" si="2"/>
        <v>3540</v>
      </c>
      <c r="O97" s="22">
        <f t="shared" si="3"/>
        <v>25960</v>
      </c>
      <c r="P97" s="37">
        <v>228518735</v>
      </c>
      <c r="Q97" s="38">
        <v>45358</v>
      </c>
    </row>
    <row r="98" spans="2:17" s="1" customFormat="1" ht="12.75" x14ac:dyDescent="0.2">
      <c r="B98" s="23" t="s">
        <v>34</v>
      </c>
      <c r="C98" s="40">
        <v>45366</v>
      </c>
      <c r="D98" s="27" t="s">
        <v>12</v>
      </c>
      <c r="E98" s="27" t="s">
        <v>554</v>
      </c>
      <c r="F98" s="41">
        <v>20600287916</v>
      </c>
      <c r="G98" s="41" t="s">
        <v>102</v>
      </c>
      <c r="H98" s="39" t="s">
        <v>462</v>
      </c>
      <c r="I98" s="9" t="s">
        <v>14</v>
      </c>
      <c r="J98" s="9" t="s">
        <v>103</v>
      </c>
      <c r="K98" s="10">
        <f>+L98*3.677</f>
        <v>12404.800740000001</v>
      </c>
      <c r="L98" s="16">
        <v>3373.62</v>
      </c>
      <c r="M98" s="12">
        <v>0.12</v>
      </c>
      <c r="N98" s="15">
        <f t="shared" si="2"/>
        <v>1489</v>
      </c>
      <c r="O98" s="11">
        <f t="shared" si="3"/>
        <v>10915.800740000001</v>
      </c>
      <c r="P98" s="37" t="s">
        <v>567</v>
      </c>
      <c r="Q98" s="38">
        <v>45369</v>
      </c>
    </row>
    <row r="99" spans="2:17" s="1" customFormat="1" ht="12.75" x14ac:dyDescent="0.2">
      <c r="B99" s="23" t="s">
        <v>34</v>
      </c>
      <c r="C99" s="40">
        <v>45378</v>
      </c>
      <c r="D99" s="27" t="s">
        <v>25</v>
      </c>
      <c r="E99" s="27" t="s">
        <v>553</v>
      </c>
      <c r="F99" s="41">
        <v>20510898126</v>
      </c>
      <c r="G99" s="41" t="s">
        <v>500</v>
      </c>
      <c r="H99" s="39" t="s">
        <v>501</v>
      </c>
      <c r="I99" s="9" t="s">
        <v>14</v>
      </c>
      <c r="J99" s="9" t="s">
        <v>502</v>
      </c>
      <c r="K99" s="10">
        <v>2500</v>
      </c>
      <c r="L99" s="16"/>
      <c r="M99" s="12">
        <v>0.12</v>
      </c>
      <c r="N99" s="15">
        <f t="shared" si="2"/>
        <v>300</v>
      </c>
      <c r="O99" s="11">
        <f t="shared" si="3"/>
        <v>2200</v>
      </c>
      <c r="P99" s="37" t="s">
        <v>568</v>
      </c>
      <c r="Q99" s="38">
        <v>45378</v>
      </c>
    </row>
    <row r="100" spans="2:17" s="1" customFormat="1" ht="12.75" x14ac:dyDescent="0.2">
      <c r="B100" s="23" t="s">
        <v>34</v>
      </c>
      <c r="C100" s="40">
        <v>45348</v>
      </c>
      <c r="D100" s="27" t="s">
        <v>12</v>
      </c>
      <c r="E100" s="27" t="s">
        <v>477</v>
      </c>
      <c r="F100" s="41">
        <v>20538597806</v>
      </c>
      <c r="G100" s="41" t="s">
        <v>478</v>
      </c>
      <c r="H100" s="39" t="s">
        <v>479</v>
      </c>
      <c r="I100" s="9" t="s">
        <v>16</v>
      </c>
      <c r="J100" s="9" t="s">
        <v>480</v>
      </c>
      <c r="K100" s="10">
        <v>767</v>
      </c>
      <c r="L100" s="16"/>
      <c r="M100" s="12">
        <v>0.1</v>
      </c>
      <c r="N100" s="15">
        <f t="shared" si="2"/>
        <v>77</v>
      </c>
      <c r="O100" s="11">
        <f t="shared" si="3"/>
        <v>690</v>
      </c>
      <c r="P100" s="37">
        <v>230742231</v>
      </c>
      <c r="Q100" s="38">
        <v>45386</v>
      </c>
    </row>
    <row r="101" spans="2:17" s="1" customFormat="1" ht="12.75" x14ac:dyDescent="0.2">
      <c r="B101" s="23" t="s">
        <v>34</v>
      </c>
      <c r="C101" s="40">
        <v>45351</v>
      </c>
      <c r="D101" s="27" t="s">
        <v>12</v>
      </c>
      <c r="E101" s="27" t="s">
        <v>213</v>
      </c>
      <c r="F101" s="41">
        <v>20605617060</v>
      </c>
      <c r="G101" s="41" t="s">
        <v>285</v>
      </c>
      <c r="H101" s="39" t="s">
        <v>481</v>
      </c>
      <c r="I101" s="9" t="s">
        <v>17</v>
      </c>
      <c r="J101" s="9" t="s">
        <v>286</v>
      </c>
      <c r="K101" s="10">
        <f>+L101*3.797</f>
        <v>5752.9106400000001</v>
      </c>
      <c r="L101" s="16">
        <v>1515.12</v>
      </c>
      <c r="M101" s="12">
        <v>0.12</v>
      </c>
      <c r="N101" s="15">
        <f t="shared" si="2"/>
        <v>690</v>
      </c>
      <c r="O101" s="11">
        <f t="shared" si="3"/>
        <v>5062.9106400000001</v>
      </c>
      <c r="P101" s="37">
        <v>230742234</v>
      </c>
      <c r="Q101" s="38">
        <v>45386</v>
      </c>
    </row>
    <row r="102" spans="2:17" s="1" customFormat="1" ht="12.75" x14ac:dyDescent="0.2">
      <c r="B102" s="23" t="s">
        <v>34</v>
      </c>
      <c r="C102" s="40">
        <v>45358</v>
      </c>
      <c r="D102" s="27" t="s">
        <v>19</v>
      </c>
      <c r="E102" s="27" t="s">
        <v>133</v>
      </c>
      <c r="F102" s="41">
        <v>20601593930</v>
      </c>
      <c r="G102" s="41" t="s">
        <v>482</v>
      </c>
      <c r="H102" s="39" t="s">
        <v>483</v>
      </c>
      <c r="I102" s="9" t="s">
        <v>17</v>
      </c>
      <c r="J102" s="9" t="s">
        <v>484</v>
      </c>
      <c r="K102" s="10">
        <f>+L102*3.736</f>
        <v>9257.8080000000009</v>
      </c>
      <c r="L102" s="16">
        <v>2478</v>
      </c>
      <c r="M102" s="12">
        <v>0.12</v>
      </c>
      <c r="N102" s="15">
        <f t="shared" si="2"/>
        <v>1111</v>
      </c>
      <c r="O102" s="11">
        <f t="shared" si="3"/>
        <v>8146.8080000000009</v>
      </c>
      <c r="P102" s="37">
        <v>230742235</v>
      </c>
      <c r="Q102" s="38">
        <v>45386</v>
      </c>
    </row>
    <row r="103" spans="2:17" s="1" customFormat="1" ht="12.75" x14ac:dyDescent="0.2">
      <c r="B103" s="23" t="s">
        <v>34</v>
      </c>
      <c r="C103" s="40">
        <v>45356</v>
      </c>
      <c r="D103" s="27" t="s">
        <v>49</v>
      </c>
      <c r="E103" s="27" t="s">
        <v>485</v>
      </c>
      <c r="F103" s="41">
        <v>20546584195</v>
      </c>
      <c r="G103" s="41" t="s">
        <v>23</v>
      </c>
      <c r="H103" s="39" t="s">
        <v>486</v>
      </c>
      <c r="I103" s="9" t="s">
        <v>17</v>
      </c>
      <c r="J103" s="9" t="s">
        <v>24</v>
      </c>
      <c r="K103" s="10">
        <v>77114.09</v>
      </c>
      <c r="L103" s="16"/>
      <c r="M103" s="12">
        <v>0.12</v>
      </c>
      <c r="N103" s="15">
        <f t="shared" si="2"/>
        <v>9254</v>
      </c>
      <c r="O103" s="11">
        <f t="shared" si="3"/>
        <v>67860.09</v>
      </c>
      <c r="P103" s="37">
        <v>230742236</v>
      </c>
      <c r="Q103" s="38">
        <v>45386</v>
      </c>
    </row>
    <row r="104" spans="2:17" s="1" customFormat="1" ht="12.75" x14ac:dyDescent="0.2">
      <c r="B104" s="23" t="s">
        <v>34</v>
      </c>
      <c r="C104" s="40">
        <v>45357</v>
      </c>
      <c r="D104" s="27" t="s">
        <v>12</v>
      </c>
      <c r="E104" s="27" t="s">
        <v>176</v>
      </c>
      <c r="F104" s="41">
        <v>20604020612</v>
      </c>
      <c r="G104" s="41" t="s">
        <v>54</v>
      </c>
      <c r="H104" s="39" t="s">
        <v>487</v>
      </c>
      <c r="I104" s="9" t="s">
        <v>14</v>
      </c>
      <c r="J104" s="9" t="s">
        <v>55</v>
      </c>
      <c r="K104" s="10">
        <v>9086</v>
      </c>
      <c r="L104" s="16"/>
      <c r="M104" s="12">
        <v>0.12</v>
      </c>
      <c r="N104" s="15">
        <f t="shared" si="2"/>
        <v>1090</v>
      </c>
      <c r="O104" s="11">
        <f t="shared" si="3"/>
        <v>7996</v>
      </c>
      <c r="P104" s="37">
        <v>230742237</v>
      </c>
      <c r="Q104" s="38">
        <v>45386</v>
      </c>
    </row>
    <row r="105" spans="2:17" s="1" customFormat="1" ht="12.75" x14ac:dyDescent="0.2">
      <c r="B105" s="23" t="s">
        <v>34</v>
      </c>
      <c r="C105" s="40">
        <v>45352</v>
      </c>
      <c r="D105" s="27" t="s">
        <v>46</v>
      </c>
      <c r="E105" s="27" t="s">
        <v>119</v>
      </c>
      <c r="F105" s="41">
        <v>20605898506</v>
      </c>
      <c r="G105" s="41" t="s">
        <v>36</v>
      </c>
      <c r="H105" s="39" t="s">
        <v>488</v>
      </c>
      <c r="I105" s="9" t="s">
        <v>16</v>
      </c>
      <c r="J105" s="9" t="s">
        <v>37</v>
      </c>
      <c r="K105" s="10">
        <v>1187.08</v>
      </c>
      <c r="L105" s="16"/>
      <c r="M105" s="12">
        <v>0.1</v>
      </c>
      <c r="N105" s="15">
        <f t="shared" si="2"/>
        <v>119</v>
      </c>
      <c r="O105" s="11">
        <f t="shared" si="3"/>
        <v>1068.08</v>
      </c>
      <c r="P105" s="37">
        <v>230742238</v>
      </c>
      <c r="Q105" s="38">
        <v>45386</v>
      </c>
    </row>
    <row r="106" spans="2:17" s="1" customFormat="1" ht="12.75" x14ac:dyDescent="0.2">
      <c r="B106" s="23" t="s">
        <v>34</v>
      </c>
      <c r="C106" s="40">
        <v>45352</v>
      </c>
      <c r="D106" s="27" t="s">
        <v>46</v>
      </c>
      <c r="E106" s="27" t="s">
        <v>489</v>
      </c>
      <c r="F106" s="41">
        <v>20605898506</v>
      </c>
      <c r="G106" s="41" t="s">
        <v>36</v>
      </c>
      <c r="H106" s="39" t="s">
        <v>490</v>
      </c>
      <c r="I106" s="9" t="s">
        <v>16</v>
      </c>
      <c r="J106" s="9" t="s">
        <v>37</v>
      </c>
      <c r="K106" s="10">
        <v>2732.86</v>
      </c>
      <c r="L106" s="16"/>
      <c r="M106" s="12">
        <v>0.1</v>
      </c>
      <c r="N106" s="15">
        <f t="shared" si="2"/>
        <v>273</v>
      </c>
      <c r="O106" s="11">
        <f t="shared" si="3"/>
        <v>2459.86</v>
      </c>
      <c r="P106" s="37">
        <v>230742239</v>
      </c>
      <c r="Q106" s="38">
        <v>45386</v>
      </c>
    </row>
    <row r="107" spans="2:17" s="1" customFormat="1" ht="12.75" x14ac:dyDescent="0.2">
      <c r="B107" s="23" t="s">
        <v>34</v>
      </c>
      <c r="C107" s="40">
        <v>45356</v>
      </c>
      <c r="D107" s="27" t="s">
        <v>12</v>
      </c>
      <c r="E107" s="27" t="s">
        <v>491</v>
      </c>
      <c r="F107" s="41">
        <v>20551778640</v>
      </c>
      <c r="G107" s="41" t="s">
        <v>1078</v>
      </c>
      <c r="H107" s="39" t="s">
        <v>492</v>
      </c>
      <c r="I107" s="9" t="s">
        <v>13</v>
      </c>
      <c r="J107" s="9" t="s">
        <v>15</v>
      </c>
      <c r="K107" s="10">
        <v>531</v>
      </c>
      <c r="L107" s="16"/>
      <c r="M107" s="12">
        <v>0.04</v>
      </c>
      <c r="N107" s="15">
        <f t="shared" si="2"/>
        <v>21</v>
      </c>
      <c r="O107" s="11">
        <f t="shared" si="3"/>
        <v>510</v>
      </c>
      <c r="P107" s="37">
        <v>230742245</v>
      </c>
      <c r="Q107" s="38">
        <v>45386</v>
      </c>
    </row>
    <row r="108" spans="2:17" s="1" customFormat="1" ht="12.75" x14ac:dyDescent="0.2">
      <c r="B108" s="23" t="s">
        <v>34</v>
      </c>
      <c r="C108" s="40">
        <v>45362</v>
      </c>
      <c r="D108" s="27" t="s">
        <v>12</v>
      </c>
      <c r="E108" s="27" t="s">
        <v>493</v>
      </c>
      <c r="F108" s="41">
        <v>20604733856</v>
      </c>
      <c r="G108" s="41" t="s">
        <v>494</v>
      </c>
      <c r="H108" s="39" t="s">
        <v>495</v>
      </c>
      <c r="I108" s="9" t="s">
        <v>14</v>
      </c>
      <c r="J108" s="9" t="s">
        <v>496</v>
      </c>
      <c r="K108" s="10">
        <v>4130</v>
      </c>
      <c r="L108" s="16"/>
      <c r="M108" s="12">
        <v>0.12</v>
      </c>
      <c r="N108" s="15">
        <f t="shared" si="2"/>
        <v>496</v>
      </c>
      <c r="O108" s="11">
        <f t="shared" si="3"/>
        <v>3634</v>
      </c>
      <c r="P108" s="37">
        <v>230742246</v>
      </c>
      <c r="Q108" s="38">
        <v>45386</v>
      </c>
    </row>
    <row r="109" spans="2:17" s="1" customFormat="1" ht="12.75" x14ac:dyDescent="0.2">
      <c r="B109" s="23" t="s">
        <v>34</v>
      </c>
      <c r="C109" s="40">
        <v>45364</v>
      </c>
      <c r="D109" s="27" t="s">
        <v>19</v>
      </c>
      <c r="E109" s="27" t="s">
        <v>497</v>
      </c>
      <c r="F109" s="41">
        <v>20513669560</v>
      </c>
      <c r="G109" s="41" t="s">
        <v>89</v>
      </c>
      <c r="H109" s="39" t="s">
        <v>498</v>
      </c>
      <c r="I109" s="9" t="s">
        <v>16</v>
      </c>
      <c r="J109" s="9" t="s">
        <v>90</v>
      </c>
      <c r="K109" s="10">
        <v>16180.16</v>
      </c>
      <c r="L109" s="16"/>
      <c r="M109" s="12">
        <v>0.1</v>
      </c>
      <c r="N109" s="15">
        <f t="shared" si="2"/>
        <v>1618</v>
      </c>
      <c r="O109" s="11">
        <f t="shared" si="3"/>
        <v>14562.16</v>
      </c>
      <c r="P109" s="37">
        <v>230742247</v>
      </c>
      <c r="Q109" s="38">
        <v>45386</v>
      </c>
    </row>
    <row r="110" spans="2:17" s="1" customFormat="1" ht="12.75" x14ac:dyDescent="0.2">
      <c r="B110" s="23" t="s">
        <v>34</v>
      </c>
      <c r="C110" s="40">
        <v>45364</v>
      </c>
      <c r="D110" s="27" t="s">
        <v>19</v>
      </c>
      <c r="E110" s="27" t="s">
        <v>499</v>
      </c>
      <c r="F110" s="41">
        <v>20513669560</v>
      </c>
      <c r="G110" s="41" t="s">
        <v>89</v>
      </c>
      <c r="H110" s="39" t="s">
        <v>498</v>
      </c>
      <c r="I110" s="9" t="s">
        <v>16</v>
      </c>
      <c r="J110" s="9" t="s">
        <v>90</v>
      </c>
      <c r="K110" s="10">
        <v>16180.16</v>
      </c>
      <c r="L110" s="16"/>
      <c r="M110" s="12">
        <v>0.1</v>
      </c>
      <c r="N110" s="15">
        <f t="shared" si="2"/>
        <v>1618</v>
      </c>
      <c r="O110" s="11">
        <f t="shared" si="3"/>
        <v>14562.16</v>
      </c>
      <c r="P110" s="37">
        <v>230742248</v>
      </c>
      <c r="Q110" s="38">
        <v>45386</v>
      </c>
    </row>
    <row r="111" spans="2:17" s="1" customFormat="1" ht="12.75" x14ac:dyDescent="0.2">
      <c r="B111" s="23" t="s">
        <v>34</v>
      </c>
      <c r="C111" s="40">
        <v>45365</v>
      </c>
      <c r="D111" s="27" t="s">
        <v>121</v>
      </c>
      <c r="E111" s="27" t="s">
        <v>504</v>
      </c>
      <c r="F111" s="41">
        <v>20421526258</v>
      </c>
      <c r="G111" s="41" t="s">
        <v>217</v>
      </c>
      <c r="H111" s="39" t="s">
        <v>505</v>
      </c>
      <c r="I111" s="9" t="s">
        <v>16</v>
      </c>
      <c r="J111" s="9" t="s">
        <v>218</v>
      </c>
      <c r="K111" s="10">
        <v>4720</v>
      </c>
      <c r="L111" s="16"/>
      <c r="M111" s="12">
        <v>0.1</v>
      </c>
      <c r="N111" s="15">
        <f t="shared" si="2"/>
        <v>472</v>
      </c>
      <c r="O111" s="11">
        <f t="shared" si="3"/>
        <v>4248</v>
      </c>
      <c r="P111" s="37">
        <v>230742249</v>
      </c>
      <c r="Q111" s="38">
        <v>45386</v>
      </c>
    </row>
    <row r="112" spans="2:17" s="1" customFormat="1" ht="12.75" x14ac:dyDescent="0.2">
      <c r="B112" s="23" t="s">
        <v>34</v>
      </c>
      <c r="C112" s="40">
        <v>45322</v>
      </c>
      <c r="D112" s="27" t="s">
        <v>12</v>
      </c>
      <c r="E112" s="27" t="s">
        <v>506</v>
      </c>
      <c r="F112" s="41">
        <v>20603034024</v>
      </c>
      <c r="G112" s="41" t="s">
        <v>248</v>
      </c>
      <c r="H112" s="39" t="s">
        <v>507</v>
      </c>
      <c r="I112" s="9" t="s">
        <v>17</v>
      </c>
      <c r="J112" s="9" t="s">
        <v>249</v>
      </c>
      <c r="K112" s="10">
        <v>14160</v>
      </c>
      <c r="L112" s="16"/>
      <c r="M112" s="12">
        <v>0.12</v>
      </c>
      <c r="N112" s="15">
        <f t="shared" si="2"/>
        <v>1699</v>
      </c>
      <c r="O112" s="11">
        <f t="shared" si="3"/>
        <v>12461</v>
      </c>
      <c r="P112" s="37">
        <v>230742252</v>
      </c>
      <c r="Q112" s="38">
        <v>45386</v>
      </c>
    </row>
    <row r="113" spans="2:53" s="1" customFormat="1" ht="12.75" x14ac:dyDescent="0.2">
      <c r="B113" s="23" t="s">
        <v>34</v>
      </c>
      <c r="C113" s="40">
        <v>45366</v>
      </c>
      <c r="D113" s="27" t="s">
        <v>12</v>
      </c>
      <c r="E113" s="27" t="s">
        <v>508</v>
      </c>
      <c r="F113" s="41">
        <v>10769575435</v>
      </c>
      <c r="G113" s="41" t="s">
        <v>251</v>
      </c>
      <c r="H113" s="39" t="s">
        <v>509</v>
      </c>
      <c r="I113" s="9" t="s">
        <v>17</v>
      </c>
      <c r="J113" s="9" t="s">
        <v>252</v>
      </c>
      <c r="K113" s="10">
        <v>9440</v>
      </c>
      <c r="L113" s="16"/>
      <c r="M113" s="12">
        <v>0.12</v>
      </c>
      <c r="N113" s="15">
        <f t="shared" si="2"/>
        <v>1133</v>
      </c>
      <c r="O113" s="11">
        <f t="shared" si="3"/>
        <v>8307</v>
      </c>
      <c r="P113" s="37">
        <v>230742254</v>
      </c>
      <c r="Q113" s="38">
        <v>45386</v>
      </c>
    </row>
    <row r="114" spans="2:53" s="1" customFormat="1" ht="12.75" x14ac:dyDescent="0.2">
      <c r="B114" s="23" t="s">
        <v>34</v>
      </c>
      <c r="C114" s="40">
        <v>45363</v>
      </c>
      <c r="D114" s="27" t="s">
        <v>12</v>
      </c>
      <c r="E114" s="27" t="s">
        <v>258</v>
      </c>
      <c r="F114" s="41">
        <v>20537878437</v>
      </c>
      <c r="G114" s="41" t="s">
        <v>124</v>
      </c>
      <c r="H114" s="39" t="s">
        <v>510</v>
      </c>
      <c r="I114" s="9" t="s">
        <v>17</v>
      </c>
      <c r="J114" s="9" t="s">
        <v>125</v>
      </c>
      <c r="K114" s="10">
        <v>5201.4399999999996</v>
      </c>
      <c r="L114" s="16"/>
      <c r="M114" s="12">
        <v>0.12</v>
      </c>
      <c r="N114" s="15">
        <f t="shared" si="2"/>
        <v>624</v>
      </c>
      <c r="O114" s="11">
        <f t="shared" si="3"/>
        <v>4577.4399999999996</v>
      </c>
      <c r="P114" s="37">
        <v>230742255</v>
      </c>
      <c r="Q114" s="38">
        <v>45386</v>
      </c>
    </row>
    <row r="115" spans="2:53" s="1" customFormat="1" ht="12.75" x14ac:dyDescent="0.2">
      <c r="B115" s="23" t="s">
        <v>34</v>
      </c>
      <c r="C115" s="40">
        <v>45366</v>
      </c>
      <c r="D115" s="27" t="s">
        <v>12</v>
      </c>
      <c r="E115" s="27" t="s">
        <v>126</v>
      </c>
      <c r="F115" s="41">
        <v>10769575435</v>
      </c>
      <c r="G115" s="41" t="s">
        <v>251</v>
      </c>
      <c r="H115" s="39" t="s">
        <v>514</v>
      </c>
      <c r="I115" s="9" t="s">
        <v>17</v>
      </c>
      <c r="J115" s="9" t="s">
        <v>252</v>
      </c>
      <c r="K115" s="10">
        <v>21240</v>
      </c>
      <c r="L115" s="16"/>
      <c r="M115" s="12">
        <v>0.12</v>
      </c>
      <c r="N115" s="15">
        <f t="shared" si="2"/>
        <v>2549</v>
      </c>
      <c r="O115" s="11">
        <f t="shared" si="3"/>
        <v>18691</v>
      </c>
      <c r="P115" s="37">
        <v>230742256</v>
      </c>
      <c r="Q115" s="38">
        <v>45386</v>
      </c>
    </row>
    <row r="116" spans="2:53" s="1" customFormat="1" ht="12.75" x14ac:dyDescent="0.2">
      <c r="B116" s="23" t="s">
        <v>34</v>
      </c>
      <c r="C116" s="40">
        <v>45345</v>
      </c>
      <c r="D116" s="27" t="s">
        <v>284</v>
      </c>
      <c r="E116" s="27" t="s">
        <v>72</v>
      </c>
      <c r="F116" s="41">
        <v>20537401207</v>
      </c>
      <c r="G116" s="41" t="s">
        <v>277</v>
      </c>
      <c r="H116" s="39" t="s">
        <v>515</v>
      </c>
      <c r="I116" s="9" t="s">
        <v>14</v>
      </c>
      <c r="J116" s="9" t="s">
        <v>278</v>
      </c>
      <c r="K116" s="10">
        <v>1250</v>
      </c>
      <c r="L116" s="16"/>
      <c r="M116" s="12">
        <v>0.12</v>
      </c>
      <c r="N116" s="15">
        <f t="shared" si="2"/>
        <v>150</v>
      </c>
      <c r="O116" s="11">
        <f t="shared" si="3"/>
        <v>1100</v>
      </c>
      <c r="P116" s="37">
        <v>230742257</v>
      </c>
      <c r="Q116" s="38">
        <v>45386</v>
      </c>
    </row>
    <row r="117" spans="2:53" s="1" customFormat="1" ht="12.75" x14ac:dyDescent="0.2">
      <c r="B117" s="23" t="s">
        <v>34</v>
      </c>
      <c r="C117" s="40">
        <v>45370</v>
      </c>
      <c r="D117" s="27" t="s">
        <v>49</v>
      </c>
      <c r="E117" s="27" t="s">
        <v>275</v>
      </c>
      <c r="F117" s="41">
        <v>20546584195</v>
      </c>
      <c r="G117" s="41" t="s">
        <v>23</v>
      </c>
      <c r="H117" s="39" t="s">
        <v>516</v>
      </c>
      <c r="I117" s="9" t="s">
        <v>17</v>
      </c>
      <c r="J117" s="9" t="s">
        <v>24</v>
      </c>
      <c r="K117" s="20">
        <v>76700</v>
      </c>
      <c r="L117" s="16"/>
      <c r="M117" s="12">
        <v>0.12</v>
      </c>
      <c r="N117" s="21">
        <f t="shared" si="2"/>
        <v>9204</v>
      </c>
      <c r="O117" s="22">
        <f t="shared" si="3"/>
        <v>67496</v>
      </c>
      <c r="P117" s="37">
        <v>230742262</v>
      </c>
      <c r="Q117" s="38">
        <v>45386</v>
      </c>
    </row>
    <row r="118" spans="2:53" s="1" customFormat="1" ht="12" customHeight="1" x14ac:dyDescent="0.2">
      <c r="B118" s="23" t="s">
        <v>34</v>
      </c>
      <c r="C118" s="40">
        <v>45369</v>
      </c>
      <c r="D118" s="27" t="s">
        <v>12</v>
      </c>
      <c r="E118" s="27" t="s">
        <v>295</v>
      </c>
      <c r="F118" s="41">
        <v>20605505679</v>
      </c>
      <c r="G118" s="41" t="s">
        <v>517</v>
      </c>
      <c r="H118" s="39" t="s">
        <v>518</v>
      </c>
      <c r="I118" s="9" t="s">
        <v>17</v>
      </c>
      <c r="J118" s="9" t="s">
        <v>519</v>
      </c>
      <c r="K118" s="10">
        <v>1062</v>
      </c>
      <c r="L118" s="16"/>
      <c r="M118" s="12">
        <v>0.12</v>
      </c>
      <c r="N118" s="15">
        <f t="shared" si="2"/>
        <v>127</v>
      </c>
      <c r="O118" s="11">
        <f t="shared" si="3"/>
        <v>935</v>
      </c>
      <c r="P118" s="37">
        <v>230742263</v>
      </c>
      <c r="Q118" s="38">
        <v>45386</v>
      </c>
    </row>
    <row r="119" spans="2:53" s="1" customFormat="1" ht="12.75" x14ac:dyDescent="0.2">
      <c r="B119" s="23" t="s">
        <v>34</v>
      </c>
      <c r="C119" s="40">
        <v>45365</v>
      </c>
      <c r="D119" s="27" t="s">
        <v>12</v>
      </c>
      <c r="E119" s="27" t="s">
        <v>244</v>
      </c>
      <c r="F119" s="41">
        <v>20604020612</v>
      </c>
      <c r="G119" s="41" t="s">
        <v>54</v>
      </c>
      <c r="H119" s="39" t="s">
        <v>520</v>
      </c>
      <c r="I119" s="9" t="s">
        <v>14</v>
      </c>
      <c r="J119" s="9" t="s">
        <v>55</v>
      </c>
      <c r="K119" s="10">
        <v>5498.8</v>
      </c>
      <c r="L119" s="16"/>
      <c r="M119" s="12">
        <v>0.12</v>
      </c>
      <c r="N119" s="15">
        <f t="shared" si="2"/>
        <v>660</v>
      </c>
      <c r="O119" s="11">
        <f t="shared" si="3"/>
        <v>4838.8</v>
      </c>
      <c r="P119" s="37">
        <v>230742264</v>
      </c>
      <c r="Q119" s="38">
        <v>45386</v>
      </c>
    </row>
    <row r="120" spans="2:53" s="1" customFormat="1" ht="12.75" x14ac:dyDescent="0.2">
      <c r="B120" s="23" t="s">
        <v>34</v>
      </c>
      <c r="C120" s="40">
        <v>45369</v>
      </c>
      <c r="D120" s="27" t="s">
        <v>12</v>
      </c>
      <c r="E120" s="27" t="s">
        <v>75</v>
      </c>
      <c r="F120" s="41">
        <v>20604733856</v>
      </c>
      <c r="G120" s="41" t="s">
        <v>494</v>
      </c>
      <c r="H120" s="39" t="s">
        <v>521</v>
      </c>
      <c r="I120" s="9" t="s">
        <v>14</v>
      </c>
      <c r="J120" s="9" t="s">
        <v>496</v>
      </c>
      <c r="K120" s="10">
        <v>4484</v>
      </c>
      <c r="L120" s="16"/>
      <c r="M120" s="12">
        <v>0.12</v>
      </c>
      <c r="N120" s="15">
        <f t="shared" si="2"/>
        <v>538</v>
      </c>
      <c r="O120" s="11">
        <f t="shared" si="3"/>
        <v>3946</v>
      </c>
      <c r="P120" s="37">
        <v>230742265</v>
      </c>
      <c r="Q120" s="38">
        <v>45386</v>
      </c>
    </row>
    <row r="121" spans="2:53" s="1" customFormat="1" ht="12.75" x14ac:dyDescent="0.2">
      <c r="B121" s="23" t="s">
        <v>34</v>
      </c>
      <c r="C121" s="40">
        <v>45370</v>
      </c>
      <c r="D121" s="27" t="s">
        <v>12</v>
      </c>
      <c r="E121" s="27" t="s">
        <v>522</v>
      </c>
      <c r="F121" s="41">
        <v>20609548941</v>
      </c>
      <c r="G121" s="41" t="s">
        <v>60</v>
      </c>
      <c r="H121" s="39" t="s">
        <v>523</v>
      </c>
      <c r="I121" s="9" t="s">
        <v>62</v>
      </c>
      <c r="J121" s="9" t="s">
        <v>61</v>
      </c>
      <c r="K121" s="20">
        <v>708</v>
      </c>
      <c r="L121" s="16"/>
      <c r="M121" s="12">
        <v>0.1</v>
      </c>
      <c r="N121" s="21">
        <f t="shared" si="2"/>
        <v>71</v>
      </c>
      <c r="O121" s="22">
        <f t="shared" si="3"/>
        <v>637</v>
      </c>
      <c r="P121" s="37">
        <v>230742271</v>
      </c>
      <c r="Q121" s="38">
        <v>45386</v>
      </c>
    </row>
    <row r="122" spans="2:53" s="1" customFormat="1" ht="12.75" x14ac:dyDescent="0.2">
      <c r="B122" s="23" t="s">
        <v>34</v>
      </c>
      <c r="C122" s="40">
        <v>45371</v>
      </c>
      <c r="D122" s="27" t="s">
        <v>12</v>
      </c>
      <c r="E122" s="27" t="s">
        <v>211</v>
      </c>
      <c r="F122" s="41">
        <v>10036911633</v>
      </c>
      <c r="G122" s="41" t="s">
        <v>524</v>
      </c>
      <c r="H122" s="39" t="s">
        <v>525</v>
      </c>
      <c r="I122" s="9" t="s">
        <v>14</v>
      </c>
      <c r="J122" s="9" t="s">
        <v>526</v>
      </c>
      <c r="K122" s="10">
        <v>2274</v>
      </c>
      <c r="L122" s="16"/>
      <c r="M122" s="12">
        <v>0.12</v>
      </c>
      <c r="N122" s="15">
        <f t="shared" si="2"/>
        <v>273</v>
      </c>
      <c r="O122" s="11">
        <f t="shared" si="3"/>
        <v>2001</v>
      </c>
      <c r="P122" s="37">
        <v>230742275</v>
      </c>
      <c r="Q122" s="38">
        <v>45386</v>
      </c>
    </row>
    <row r="123" spans="2:53" s="1" customFormat="1" ht="12.75" x14ac:dyDescent="0.2">
      <c r="B123" s="23" t="s">
        <v>34</v>
      </c>
      <c r="C123" s="40">
        <v>45359</v>
      </c>
      <c r="D123" s="27" t="s">
        <v>28</v>
      </c>
      <c r="E123" s="27" t="s">
        <v>528</v>
      </c>
      <c r="F123" s="41">
        <v>20507852549</v>
      </c>
      <c r="G123" s="41" t="s">
        <v>413</v>
      </c>
      <c r="H123" s="39" t="s">
        <v>529</v>
      </c>
      <c r="I123" s="9" t="s">
        <v>14</v>
      </c>
      <c r="J123" s="9" t="s">
        <v>294</v>
      </c>
      <c r="K123" s="20">
        <v>1038.4000000000001</v>
      </c>
      <c r="L123" s="16"/>
      <c r="M123" s="12">
        <v>0.12</v>
      </c>
      <c r="N123" s="21">
        <f t="shared" si="2"/>
        <v>125</v>
      </c>
      <c r="O123" s="22">
        <f t="shared" si="3"/>
        <v>913.40000000000009</v>
      </c>
      <c r="P123" s="37">
        <v>230742276</v>
      </c>
      <c r="Q123" s="38">
        <v>45386</v>
      </c>
      <c r="BA123" s="1" t="s">
        <v>527</v>
      </c>
    </row>
    <row r="124" spans="2:53" s="1" customFormat="1" ht="12.75" x14ac:dyDescent="0.2">
      <c r="B124" s="23" t="s">
        <v>34</v>
      </c>
      <c r="C124" s="40">
        <v>45356</v>
      </c>
      <c r="D124" s="27" t="s">
        <v>25</v>
      </c>
      <c r="E124" s="27" t="s">
        <v>530</v>
      </c>
      <c r="F124" s="41">
        <v>20602062181</v>
      </c>
      <c r="G124" s="41" t="s">
        <v>100</v>
      </c>
      <c r="H124" s="39" t="s">
        <v>531</v>
      </c>
      <c r="I124" s="9" t="s">
        <v>16</v>
      </c>
      <c r="J124" s="9" t="s">
        <v>101</v>
      </c>
      <c r="K124" s="20">
        <v>1888</v>
      </c>
      <c r="L124" s="16"/>
      <c r="M124" s="12">
        <v>0.1</v>
      </c>
      <c r="N124" s="21">
        <f t="shared" si="2"/>
        <v>189</v>
      </c>
      <c r="O124" s="22">
        <f t="shared" si="3"/>
        <v>1699</v>
      </c>
      <c r="P124" s="37">
        <v>230742277</v>
      </c>
      <c r="Q124" s="38">
        <v>45386</v>
      </c>
    </row>
    <row r="125" spans="2:53" s="1" customFormat="1" ht="12.75" x14ac:dyDescent="0.2">
      <c r="B125" s="23" t="s">
        <v>34</v>
      </c>
      <c r="C125" s="40">
        <v>45374</v>
      </c>
      <c r="D125" s="27" t="s">
        <v>12</v>
      </c>
      <c r="E125" s="27" t="s">
        <v>187</v>
      </c>
      <c r="F125" s="41">
        <v>10401767431</v>
      </c>
      <c r="G125" s="41" t="s">
        <v>532</v>
      </c>
      <c r="H125" s="39" t="s">
        <v>533</v>
      </c>
      <c r="I125" s="9" t="s">
        <v>17</v>
      </c>
      <c r="J125" s="9" t="s">
        <v>534</v>
      </c>
      <c r="K125" s="10">
        <f>+L125*3.694</f>
        <v>2179.46</v>
      </c>
      <c r="L125" s="16">
        <v>590</v>
      </c>
      <c r="M125" s="12">
        <v>0.12</v>
      </c>
      <c r="N125" s="15">
        <f t="shared" si="2"/>
        <v>262</v>
      </c>
      <c r="O125" s="11">
        <f t="shared" si="3"/>
        <v>1917.46</v>
      </c>
      <c r="P125" s="37">
        <v>230742297</v>
      </c>
      <c r="Q125" s="38">
        <v>45386</v>
      </c>
    </row>
    <row r="126" spans="2:53" s="1" customFormat="1" ht="12.75" x14ac:dyDescent="0.2">
      <c r="B126" s="23" t="s">
        <v>34</v>
      </c>
      <c r="C126" s="40">
        <v>45373</v>
      </c>
      <c r="D126" s="27" t="s">
        <v>12</v>
      </c>
      <c r="E126" s="27" t="s">
        <v>535</v>
      </c>
      <c r="F126" s="41">
        <v>20551778640</v>
      </c>
      <c r="G126" s="41" t="s">
        <v>1078</v>
      </c>
      <c r="H126" s="39" t="s">
        <v>536</v>
      </c>
      <c r="I126" s="9" t="s">
        <v>14</v>
      </c>
      <c r="J126" s="9" t="s">
        <v>15</v>
      </c>
      <c r="K126" s="20">
        <v>2242</v>
      </c>
      <c r="L126" s="16"/>
      <c r="M126" s="12">
        <v>0.12</v>
      </c>
      <c r="N126" s="21">
        <f t="shared" si="2"/>
        <v>269</v>
      </c>
      <c r="O126" s="22">
        <f t="shared" si="3"/>
        <v>1973</v>
      </c>
      <c r="P126" s="37">
        <v>230742298</v>
      </c>
      <c r="Q126" s="38">
        <v>45386</v>
      </c>
    </row>
    <row r="127" spans="2:53" s="1" customFormat="1" ht="12.75" x14ac:dyDescent="0.2">
      <c r="B127" s="23" t="s">
        <v>34</v>
      </c>
      <c r="C127" s="40">
        <v>45376</v>
      </c>
      <c r="D127" s="27" t="s">
        <v>12</v>
      </c>
      <c r="E127" s="27" t="s">
        <v>86</v>
      </c>
      <c r="F127" s="41">
        <v>20600851714</v>
      </c>
      <c r="G127" s="41" t="s">
        <v>27</v>
      </c>
      <c r="H127" s="39" t="s">
        <v>537</v>
      </c>
      <c r="I127" s="9" t="s">
        <v>16</v>
      </c>
      <c r="J127" s="9" t="s">
        <v>31</v>
      </c>
      <c r="K127" s="20">
        <v>944</v>
      </c>
      <c r="L127" s="16"/>
      <c r="M127" s="12">
        <v>0.1</v>
      </c>
      <c r="N127" s="21">
        <f t="shared" si="2"/>
        <v>94</v>
      </c>
      <c r="O127" s="22">
        <f t="shared" si="3"/>
        <v>850</v>
      </c>
      <c r="P127" s="37">
        <v>230742299</v>
      </c>
      <c r="Q127" s="38">
        <v>45386</v>
      </c>
    </row>
    <row r="128" spans="2:53" s="1" customFormat="1" ht="12.75" x14ac:dyDescent="0.2">
      <c r="B128" s="23" t="s">
        <v>34</v>
      </c>
      <c r="C128" s="40">
        <v>45377</v>
      </c>
      <c r="D128" s="27" t="s">
        <v>12</v>
      </c>
      <c r="E128" s="27" t="s">
        <v>538</v>
      </c>
      <c r="F128" s="41">
        <v>20602266614</v>
      </c>
      <c r="G128" s="41" t="s">
        <v>161</v>
      </c>
      <c r="H128" s="39" t="s">
        <v>539</v>
      </c>
      <c r="I128" s="9" t="s">
        <v>14</v>
      </c>
      <c r="J128" s="9" t="s">
        <v>162</v>
      </c>
      <c r="K128" s="20">
        <v>708</v>
      </c>
      <c r="L128" s="16"/>
      <c r="M128" s="12">
        <v>0.12</v>
      </c>
      <c r="N128" s="21">
        <f t="shared" si="2"/>
        <v>85</v>
      </c>
      <c r="O128" s="22">
        <f t="shared" si="3"/>
        <v>623</v>
      </c>
      <c r="P128" s="37">
        <v>230742317</v>
      </c>
      <c r="Q128" s="38">
        <v>45386</v>
      </c>
    </row>
    <row r="129" spans="2:17" s="1" customFormat="1" ht="12.75" x14ac:dyDescent="0.2">
      <c r="B129" s="23" t="s">
        <v>34</v>
      </c>
      <c r="C129" s="40">
        <v>45378</v>
      </c>
      <c r="D129" s="27" t="s">
        <v>12</v>
      </c>
      <c r="E129" s="27" t="s">
        <v>540</v>
      </c>
      <c r="F129" s="41">
        <v>20604020612</v>
      </c>
      <c r="G129" s="41" t="s">
        <v>54</v>
      </c>
      <c r="H129" s="39" t="s">
        <v>541</v>
      </c>
      <c r="I129" s="9" t="s">
        <v>14</v>
      </c>
      <c r="J129" s="9" t="s">
        <v>55</v>
      </c>
      <c r="K129" s="10">
        <v>6372</v>
      </c>
      <c r="L129" s="16"/>
      <c r="M129" s="12">
        <v>0.12</v>
      </c>
      <c r="N129" s="15">
        <f t="shared" si="2"/>
        <v>765</v>
      </c>
      <c r="O129" s="11">
        <f t="shared" si="3"/>
        <v>5607</v>
      </c>
      <c r="P129" s="37">
        <v>230742318</v>
      </c>
      <c r="Q129" s="38">
        <v>45386</v>
      </c>
    </row>
    <row r="130" spans="2:17" s="1" customFormat="1" ht="12.75" x14ac:dyDescent="0.2">
      <c r="B130" s="23" t="s">
        <v>34</v>
      </c>
      <c r="C130" s="40">
        <v>45377</v>
      </c>
      <c r="D130" s="27" t="s">
        <v>12</v>
      </c>
      <c r="E130" s="27" t="s">
        <v>134</v>
      </c>
      <c r="F130" s="41">
        <v>20605617060</v>
      </c>
      <c r="G130" s="41" t="s">
        <v>285</v>
      </c>
      <c r="H130" s="39" t="s">
        <v>543</v>
      </c>
      <c r="I130" s="9" t="s">
        <v>17</v>
      </c>
      <c r="J130" s="9" t="s">
        <v>286</v>
      </c>
      <c r="K130" s="20">
        <f>+L130*3.707</f>
        <v>5607.8013199999996</v>
      </c>
      <c r="L130" s="16">
        <v>1512.76</v>
      </c>
      <c r="M130" s="12">
        <v>0.12</v>
      </c>
      <c r="N130" s="21">
        <f t="shared" ref="N130:N193" si="4">+ROUND(K130*M130,0)</f>
        <v>673</v>
      </c>
      <c r="O130" s="22">
        <f t="shared" ref="O130:O193" si="5">K130-N130</f>
        <v>4934.8013199999996</v>
      </c>
      <c r="P130" s="37">
        <v>230742324</v>
      </c>
      <c r="Q130" s="38">
        <v>45386</v>
      </c>
    </row>
    <row r="131" spans="2:17" s="1" customFormat="1" ht="12.75" x14ac:dyDescent="0.2">
      <c r="B131" s="23" t="s">
        <v>34</v>
      </c>
      <c r="C131" s="40">
        <v>45369</v>
      </c>
      <c r="D131" s="27" t="s">
        <v>12</v>
      </c>
      <c r="E131" s="27" t="s">
        <v>544</v>
      </c>
      <c r="F131" s="41">
        <v>20551778640</v>
      </c>
      <c r="G131" s="41" t="s">
        <v>1078</v>
      </c>
      <c r="H131" s="39" t="s">
        <v>1046</v>
      </c>
      <c r="I131" s="9" t="s">
        <v>13</v>
      </c>
      <c r="J131" s="9" t="s">
        <v>15</v>
      </c>
      <c r="K131" s="10">
        <v>1239</v>
      </c>
      <c r="L131" s="16"/>
      <c r="M131" s="12">
        <v>0.04</v>
      </c>
      <c r="N131" s="15">
        <f t="shared" si="4"/>
        <v>50</v>
      </c>
      <c r="O131" s="11">
        <f t="shared" si="5"/>
        <v>1189</v>
      </c>
      <c r="P131" s="37">
        <v>230742325</v>
      </c>
      <c r="Q131" s="38">
        <v>45386</v>
      </c>
    </row>
    <row r="132" spans="2:17" s="1" customFormat="1" ht="12.75" x14ac:dyDescent="0.2">
      <c r="B132" s="23" t="s">
        <v>34</v>
      </c>
      <c r="C132" s="40">
        <v>45369</v>
      </c>
      <c r="D132" s="27" t="s">
        <v>12</v>
      </c>
      <c r="E132" s="27" t="s">
        <v>545</v>
      </c>
      <c r="F132" s="41">
        <v>20551778640</v>
      </c>
      <c r="G132" s="41" t="s">
        <v>1078</v>
      </c>
      <c r="H132" s="39" t="s">
        <v>721</v>
      </c>
      <c r="I132" s="9" t="s">
        <v>13</v>
      </c>
      <c r="J132" s="9" t="s">
        <v>15</v>
      </c>
      <c r="K132" s="10">
        <v>1593</v>
      </c>
      <c r="L132" s="16"/>
      <c r="M132" s="12">
        <v>0.04</v>
      </c>
      <c r="N132" s="15">
        <f t="shared" si="4"/>
        <v>64</v>
      </c>
      <c r="O132" s="11">
        <f t="shared" si="5"/>
        <v>1529</v>
      </c>
      <c r="P132" s="37">
        <v>230742326</v>
      </c>
      <c r="Q132" s="38">
        <v>45386</v>
      </c>
    </row>
    <row r="133" spans="2:17" s="1" customFormat="1" ht="12.75" x14ac:dyDescent="0.2">
      <c r="B133" s="23" t="s">
        <v>34</v>
      </c>
      <c r="C133" s="40">
        <v>45376</v>
      </c>
      <c r="D133" s="27" t="s">
        <v>121</v>
      </c>
      <c r="E133" s="27" t="s">
        <v>546</v>
      </c>
      <c r="F133" s="41">
        <v>20421526258</v>
      </c>
      <c r="G133" s="41" t="s">
        <v>217</v>
      </c>
      <c r="H133" s="39" t="s">
        <v>547</v>
      </c>
      <c r="I133" s="9" t="s">
        <v>16</v>
      </c>
      <c r="J133" s="9" t="s">
        <v>218</v>
      </c>
      <c r="K133" s="20">
        <v>4720</v>
      </c>
      <c r="L133" s="16"/>
      <c r="M133" s="12">
        <v>0.1</v>
      </c>
      <c r="N133" s="21">
        <f t="shared" si="4"/>
        <v>472</v>
      </c>
      <c r="O133" s="22">
        <f t="shared" si="5"/>
        <v>4248</v>
      </c>
      <c r="P133" s="37">
        <v>230742338</v>
      </c>
      <c r="Q133" s="38">
        <v>45386</v>
      </c>
    </row>
    <row r="134" spans="2:17" s="1" customFormat="1" ht="12.75" x14ac:dyDescent="0.2">
      <c r="B134" s="23" t="s">
        <v>34</v>
      </c>
      <c r="C134" s="40">
        <v>45383</v>
      </c>
      <c r="D134" s="27" t="s">
        <v>12</v>
      </c>
      <c r="E134" s="27" t="s">
        <v>548</v>
      </c>
      <c r="F134" s="41">
        <v>20604738912</v>
      </c>
      <c r="G134" s="41" t="s">
        <v>182</v>
      </c>
      <c r="H134" s="39" t="s">
        <v>549</v>
      </c>
      <c r="I134" s="9" t="s">
        <v>14</v>
      </c>
      <c r="J134" s="9" t="s">
        <v>183</v>
      </c>
      <c r="K134" s="20">
        <f>+L134*3.721</f>
        <v>13172.34</v>
      </c>
      <c r="L134" s="16">
        <v>3540</v>
      </c>
      <c r="M134" s="12">
        <v>0.12</v>
      </c>
      <c r="N134" s="21">
        <f t="shared" si="4"/>
        <v>1581</v>
      </c>
      <c r="O134" s="22">
        <f t="shared" si="5"/>
        <v>11591.34</v>
      </c>
      <c r="P134" s="37">
        <v>230742340</v>
      </c>
      <c r="Q134" s="38">
        <v>45386</v>
      </c>
    </row>
    <row r="135" spans="2:17" s="1" customFormat="1" ht="12.75" x14ac:dyDescent="0.2">
      <c r="B135" s="23" t="s">
        <v>34</v>
      </c>
      <c r="C135" s="40">
        <v>45377</v>
      </c>
      <c r="D135" s="27" t="s">
        <v>12</v>
      </c>
      <c r="E135" s="27" t="s">
        <v>548</v>
      </c>
      <c r="F135" s="41">
        <v>20605617060</v>
      </c>
      <c r="G135" s="41" t="s">
        <v>285</v>
      </c>
      <c r="H135" s="39" t="s">
        <v>550</v>
      </c>
      <c r="I135" s="9" t="s">
        <v>17</v>
      </c>
      <c r="J135" s="9" t="s">
        <v>286</v>
      </c>
      <c r="K135" s="10">
        <f>+L135*3.707</f>
        <v>13079.037399999999</v>
      </c>
      <c r="L135" s="16">
        <v>3528.2</v>
      </c>
      <c r="M135" s="12">
        <v>0.12</v>
      </c>
      <c r="N135" s="15">
        <f t="shared" si="4"/>
        <v>1569</v>
      </c>
      <c r="O135" s="11">
        <f t="shared" si="5"/>
        <v>11510.037399999999</v>
      </c>
      <c r="P135" s="37">
        <v>230742341</v>
      </c>
      <c r="Q135" s="38">
        <v>45386</v>
      </c>
    </row>
    <row r="136" spans="2:17" s="1" customFormat="1" ht="12.75" x14ac:dyDescent="0.2">
      <c r="B136" s="23" t="s">
        <v>34</v>
      </c>
      <c r="C136" s="40">
        <v>45384</v>
      </c>
      <c r="D136" s="27" t="s">
        <v>284</v>
      </c>
      <c r="E136" s="27" t="s">
        <v>188</v>
      </c>
      <c r="F136" s="41">
        <v>20537401207</v>
      </c>
      <c r="G136" s="41" t="s">
        <v>277</v>
      </c>
      <c r="H136" s="39" t="s">
        <v>542</v>
      </c>
      <c r="I136" s="9" t="s">
        <v>14</v>
      </c>
      <c r="J136" s="9" t="s">
        <v>278</v>
      </c>
      <c r="K136" s="20">
        <v>5000</v>
      </c>
      <c r="L136" s="16"/>
      <c r="M136" s="12">
        <v>0.12</v>
      </c>
      <c r="N136" s="21">
        <f t="shared" si="4"/>
        <v>600</v>
      </c>
      <c r="O136" s="22">
        <f t="shared" si="5"/>
        <v>4400</v>
      </c>
      <c r="P136" s="37">
        <v>230742342</v>
      </c>
      <c r="Q136" s="38">
        <v>45386</v>
      </c>
    </row>
    <row r="137" spans="2:17" s="1" customFormat="1" ht="12.75" x14ac:dyDescent="0.2">
      <c r="B137" s="23" t="s">
        <v>34</v>
      </c>
      <c r="C137" s="40">
        <v>45387</v>
      </c>
      <c r="D137" s="27" t="s">
        <v>19</v>
      </c>
      <c r="E137" s="27" t="s">
        <v>603</v>
      </c>
      <c r="F137" s="41">
        <v>10077921538</v>
      </c>
      <c r="G137" s="41" t="s">
        <v>45</v>
      </c>
      <c r="H137" s="39" t="s">
        <v>556</v>
      </c>
      <c r="I137" s="9" t="s">
        <v>17</v>
      </c>
      <c r="J137" s="9" t="s">
        <v>41</v>
      </c>
      <c r="K137" s="20">
        <v>888</v>
      </c>
      <c r="L137" s="16"/>
      <c r="M137" s="12">
        <v>0.12</v>
      </c>
      <c r="N137" s="21">
        <f t="shared" si="4"/>
        <v>107</v>
      </c>
      <c r="O137" s="22">
        <f t="shared" si="5"/>
        <v>781</v>
      </c>
      <c r="P137" s="37" t="s">
        <v>602</v>
      </c>
      <c r="Q137" s="38">
        <v>45387</v>
      </c>
    </row>
    <row r="138" spans="2:17" s="1" customFormat="1" ht="12.75" x14ac:dyDescent="0.2">
      <c r="B138" s="23" t="s">
        <v>34</v>
      </c>
      <c r="C138" s="40">
        <v>45376</v>
      </c>
      <c r="D138" s="27" t="s">
        <v>551</v>
      </c>
      <c r="E138" s="27" t="s">
        <v>552</v>
      </c>
      <c r="F138" s="41">
        <v>20505670443</v>
      </c>
      <c r="G138" s="41" t="s">
        <v>189</v>
      </c>
      <c r="H138" s="39" t="s">
        <v>503</v>
      </c>
      <c r="I138" s="9" t="s">
        <v>14</v>
      </c>
      <c r="J138" s="9" t="s">
        <v>82</v>
      </c>
      <c r="K138" s="10">
        <v>6745</v>
      </c>
      <c r="L138" s="16"/>
      <c r="M138" s="12">
        <v>0.12</v>
      </c>
      <c r="N138" s="15">
        <f t="shared" si="4"/>
        <v>809</v>
      </c>
      <c r="O138" s="11">
        <f t="shared" si="5"/>
        <v>5936</v>
      </c>
      <c r="P138" s="37" t="s">
        <v>640</v>
      </c>
      <c r="Q138" s="38">
        <v>45391</v>
      </c>
    </row>
    <row r="139" spans="2:17" s="1" customFormat="1" ht="12.75" x14ac:dyDescent="0.2">
      <c r="B139" s="23" t="s">
        <v>34</v>
      </c>
      <c r="C139" s="40">
        <v>45398</v>
      </c>
      <c r="D139" s="27" t="s">
        <v>19</v>
      </c>
      <c r="E139" s="27" t="s">
        <v>690</v>
      </c>
      <c r="F139" s="41">
        <v>20600497481</v>
      </c>
      <c r="G139" s="41" t="s">
        <v>66</v>
      </c>
      <c r="H139" s="39" t="s">
        <v>570</v>
      </c>
      <c r="I139" s="9" t="s">
        <v>14</v>
      </c>
      <c r="J139" s="9" t="s">
        <v>67</v>
      </c>
      <c r="K139" s="10">
        <v>1820</v>
      </c>
      <c r="L139" s="16"/>
      <c r="M139" s="12">
        <v>0.12</v>
      </c>
      <c r="N139" s="15">
        <f t="shared" si="4"/>
        <v>218</v>
      </c>
      <c r="O139" s="11">
        <f t="shared" si="5"/>
        <v>1602</v>
      </c>
      <c r="P139" s="37" t="s">
        <v>691</v>
      </c>
      <c r="Q139" s="38">
        <v>45398</v>
      </c>
    </row>
    <row r="140" spans="2:17" s="1" customFormat="1" ht="12.75" x14ac:dyDescent="0.2">
      <c r="B140" s="23" t="s">
        <v>34</v>
      </c>
      <c r="C140" s="40">
        <v>45398</v>
      </c>
      <c r="D140" s="27" t="s">
        <v>19</v>
      </c>
      <c r="E140" s="27" t="s">
        <v>688</v>
      </c>
      <c r="F140" s="41">
        <v>20600497481</v>
      </c>
      <c r="G140" s="41" t="s">
        <v>66</v>
      </c>
      <c r="H140" s="39" t="s">
        <v>570</v>
      </c>
      <c r="I140" s="9" t="s">
        <v>16</v>
      </c>
      <c r="J140" s="9" t="s">
        <v>67</v>
      </c>
      <c r="K140" s="10">
        <v>2616</v>
      </c>
      <c r="L140" s="16"/>
      <c r="M140" s="12">
        <v>0.1</v>
      </c>
      <c r="N140" s="15">
        <f t="shared" si="4"/>
        <v>262</v>
      </c>
      <c r="O140" s="11">
        <f t="shared" si="5"/>
        <v>2354</v>
      </c>
      <c r="P140" s="37" t="s">
        <v>689</v>
      </c>
      <c r="Q140" s="38">
        <v>45398</v>
      </c>
    </row>
    <row r="141" spans="2:17" s="1" customFormat="1" ht="12.75" x14ac:dyDescent="0.2">
      <c r="B141" s="23" t="s">
        <v>34</v>
      </c>
      <c r="C141" s="40">
        <v>45397</v>
      </c>
      <c r="D141" s="27" t="s">
        <v>19</v>
      </c>
      <c r="E141" s="27" t="s">
        <v>686</v>
      </c>
      <c r="F141" s="41">
        <v>20600497481</v>
      </c>
      <c r="G141" s="41" t="s">
        <v>66</v>
      </c>
      <c r="H141" s="39" t="s">
        <v>569</v>
      </c>
      <c r="I141" s="9" t="s">
        <v>14</v>
      </c>
      <c r="J141" s="9" t="s">
        <v>67</v>
      </c>
      <c r="K141" s="10">
        <v>8010</v>
      </c>
      <c r="L141" s="16"/>
      <c r="M141" s="12">
        <v>0.12</v>
      </c>
      <c r="N141" s="15">
        <f t="shared" si="4"/>
        <v>961</v>
      </c>
      <c r="O141" s="11">
        <f t="shared" si="5"/>
        <v>7049</v>
      </c>
      <c r="P141" s="37" t="s">
        <v>687</v>
      </c>
      <c r="Q141" s="38">
        <v>45398</v>
      </c>
    </row>
    <row r="142" spans="2:17" s="1" customFormat="1" ht="12.75" x14ac:dyDescent="0.2">
      <c r="B142" s="23" t="s">
        <v>34</v>
      </c>
      <c r="C142" s="40">
        <v>45397</v>
      </c>
      <c r="D142" s="27" t="s">
        <v>19</v>
      </c>
      <c r="E142" s="27" t="s">
        <v>684</v>
      </c>
      <c r="F142" s="41">
        <v>20600497481</v>
      </c>
      <c r="G142" s="41" t="s">
        <v>66</v>
      </c>
      <c r="H142" s="39" t="s">
        <v>569</v>
      </c>
      <c r="I142" s="9" t="s">
        <v>16</v>
      </c>
      <c r="J142" s="9" t="s">
        <v>67</v>
      </c>
      <c r="K142" s="10">
        <v>3990</v>
      </c>
      <c r="L142" s="16"/>
      <c r="M142" s="12">
        <v>0.1</v>
      </c>
      <c r="N142" s="15">
        <f t="shared" si="4"/>
        <v>399</v>
      </c>
      <c r="O142" s="11">
        <f t="shared" si="5"/>
        <v>3591</v>
      </c>
      <c r="P142" s="37" t="s">
        <v>685</v>
      </c>
      <c r="Q142" s="38">
        <v>45398</v>
      </c>
    </row>
    <row r="143" spans="2:17" s="1" customFormat="1" ht="12.75" x14ac:dyDescent="0.2">
      <c r="B143" s="23" t="s">
        <v>34</v>
      </c>
      <c r="C143" s="40">
        <v>45373</v>
      </c>
      <c r="D143" s="27" t="s">
        <v>25</v>
      </c>
      <c r="E143" s="27" t="s">
        <v>604</v>
      </c>
      <c r="F143" s="41">
        <v>20557451375</v>
      </c>
      <c r="G143" s="41" t="s">
        <v>511</v>
      </c>
      <c r="H143" s="39" t="s">
        <v>512</v>
      </c>
      <c r="I143" s="9" t="s">
        <v>14</v>
      </c>
      <c r="J143" s="9" t="s">
        <v>513</v>
      </c>
      <c r="K143" s="10">
        <v>3700</v>
      </c>
      <c r="L143" s="16"/>
      <c r="M143" s="12">
        <v>0.12</v>
      </c>
      <c r="N143" s="15">
        <f t="shared" si="4"/>
        <v>444</v>
      </c>
      <c r="O143" s="11">
        <f t="shared" si="5"/>
        <v>3256</v>
      </c>
      <c r="P143" s="37" t="s">
        <v>605</v>
      </c>
      <c r="Q143" s="38">
        <v>45399</v>
      </c>
    </row>
    <row r="144" spans="2:17" s="1" customFormat="1" ht="12.75" x14ac:dyDescent="0.2">
      <c r="B144" s="23" t="s">
        <v>34</v>
      </c>
      <c r="C144" s="40">
        <v>45404</v>
      </c>
      <c r="D144" s="27" t="s">
        <v>12</v>
      </c>
      <c r="E144" s="27" t="s">
        <v>638</v>
      </c>
      <c r="F144" s="41">
        <v>10100058494</v>
      </c>
      <c r="G144" s="41" t="s">
        <v>30</v>
      </c>
      <c r="H144" s="39" t="s">
        <v>639</v>
      </c>
      <c r="I144" s="9" t="s">
        <v>14</v>
      </c>
      <c r="J144" s="9" t="s">
        <v>29</v>
      </c>
      <c r="K144" s="10">
        <v>6608</v>
      </c>
      <c r="L144" s="16"/>
      <c r="M144" s="12">
        <v>0.12</v>
      </c>
      <c r="N144" s="15">
        <f t="shared" si="4"/>
        <v>793</v>
      </c>
      <c r="O144" s="11">
        <f t="shared" si="5"/>
        <v>5815</v>
      </c>
      <c r="P144" s="37" t="s">
        <v>682</v>
      </c>
      <c r="Q144" s="38">
        <v>45418</v>
      </c>
    </row>
    <row r="145" spans="2:17" s="1" customFormat="1" ht="12.75" x14ac:dyDescent="0.2">
      <c r="B145" s="23" t="s">
        <v>34</v>
      </c>
      <c r="C145" s="40">
        <v>45385</v>
      </c>
      <c r="D145" s="27" t="s">
        <v>12</v>
      </c>
      <c r="E145" s="27" t="s">
        <v>134</v>
      </c>
      <c r="F145" s="41">
        <v>20604738912</v>
      </c>
      <c r="G145" s="41" t="s">
        <v>182</v>
      </c>
      <c r="H145" s="39" t="s">
        <v>555</v>
      </c>
      <c r="I145" s="9" t="s">
        <v>14</v>
      </c>
      <c r="J145" s="9" t="s">
        <v>183</v>
      </c>
      <c r="K145" s="20">
        <f>+L145*3.711</f>
        <v>6568.4699999999993</v>
      </c>
      <c r="L145" s="16">
        <v>1770</v>
      </c>
      <c r="M145" s="12">
        <v>0.12</v>
      </c>
      <c r="N145" s="21">
        <f t="shared" si="4"/>
        <v>788</v>
      </c>
      <c r="O145" s="22">
        <f t="shared" si="5"/>
        <v>5780.4699999999993</v>
      </c>
      <c r="P145" s="37">
        <v>233294129</v>
      </c>
      <c r="Q145" s="38">
        <v>45420</v>
      </c>
    </row>
    <row r="146" spans="2:17" s="1" customFormat="1" ht="12.75" x14ac:dyDescent="0.2">
      <c r="B146" s="23" t="s">
        <v>34</v>
      </c>
      <c r="C146" s="40">
        <v>45387</v>
      </c>
      <c r="D146" s="27" t="s">
        <v>49</v>
      </c>
      <c r="E146" s="27" t="s">
        <v>116</v>
      </c>
      <c r="F146" s="41">
        <v>20546584195</v>
      </c>
      <c r="G146" s="41" t="s">
        <v>23</v>
      </c>
      <c r="H146" s="39" t="s">
        <v>559</v>
      </c>
      <c r="I146" s="9" t="s">
        <v>17</v>
      </c>
      <c r="J146" s="9" t="s">
        <v>24</v>
      </c>
      <c r="K146" s="10">
        <v>5094.3100000000004</v>
      </c>
      <c r="L146" s="16"/>
      <c r="M146" s="12">
        <v>0.12</v>
      </c>
      <c r="N146" s="15">
        <f t="shared" si="4"/>
        <v>611</v>
      </c>
      <c r="O146" s="11">
        <f t="shared" si="5"/>
        <v>4483.3100000000004</v>
      </c>
      <c r="P146" s="37">
        <v>233294133</v>
      </c>
      <c r="Q146" s="38">
        <v>45420</v>
      </c>
    </row>
    <row r="147" spans="2:17" s="1" customFormat="1" ht="12.75" x14ac:dyDescent="0.2">
      <c r="B147" s="23" t="s">
        <v>34</v>
      </c>
      <c r="C147" s="40">
        <v>45387</v>
      </c>
      <c r="D147" s="27" t="s">
        <v>284</v>
      </c>
      <c r="E147" s="27" t="s">
        <v>560</v>
      </c>
      <c r="F147" s="41">
        <v>20537401207</v>
      </c>
      <c r="G147" s="41" t="s">
        <v>277</v>
      </c>
      <c r="H147" s="39" t="s">
        <v>561</v>
      </c>
      <c r="I147" s="9" t="s">
        <v>14</v>
      </c>
      <c r="J147" s="9" t="s">
        <v>278</v>
      </c>
      <c r="K147" s="20">
        <v>6500</v>
      </c>
      <c r="L147" s="16"/>
      <c r="M147" s="12">
        <v>0.12</v>
      </c>
      <c r="N147" s="21">
        <f t="shared" si="4"/>
        <v>780</v>
      </c>
      <c r="O147" s="22">
        <f t="shared" si="5"/>
        <v>5720</v>
      </c>
      <c r="P147" s="37">
        <v>233294134</v>
      </c>
      <c r="Q147" s="38">
        <v>45420</v>
      </c>
    </row>
    <row r="148" spans="2:17" s="1" customFormat="1" ht="12.75" x14ac:dyDescent="0.2">
      <c r="B148" s="23" t="s">
        <v>34</v>
      </c>
      <c r="C148" s="40">
        <v>45384</v>
      </c>
      <c r="D148" s="27" t="s">
        <v>12</v>
      </c>
      <c r="E148" s="27" t="s">
        <v>110</v>
      </c>
      <c r="F148" s="41">
        <v>10470212255</v>
      </c>
      <c r="G148" s="41" t="s">
        <v>562</v>
      </c>
      <c r="H148" s="39" t="s">
        <v>563</v>
      </c>
      <c r="I148" s="9" t="s">
        <v>17</v>
      </c>
      <c r="J148" s="9" t="s">
        <v>257</v>
      </c>
      <c r="K148" s="10">
        <v>11800</v>
      </c>
      <c r="L148" s="16"/>
      <c r="M148" s="12">
        <v>0.12</v>
      </c>
      <c r="N148" s="15">
        <f t="shared" si="4"/>
        <v>1416</v>
      </c>
      <c r="O148" s="11">
        <f t="shared" si="5"/>
        <v>10384</v>
      </c>
      <c r="P148" s="37">
        <v>233294136</v>
      </c>
      <c r="Q148" s="38">
        <v>45420</v>
      </c>
    </row>
    <row r="149" spans="2:17" s="1" customFormat="1" ht="12.75" x14ac:dyDescent="0.2">
      <c r="B149" s="23" t="s">
        <v>34</v>
      </c>
      <c r="C149" s="40">
        <v>45386</v>
      </c>
      <c r="D149" s="27" t="s">
        <v>12</v>
      </c>
      <c r="E149" s="27" t="s">
        <v>175</v>
      </c>
      <c r="F149" s="41">
        <v>20609548941</v>
      </c>
      <c r="G149" s="41" t="s">
        <v>60</v>
      </c>
      <c r="H149" s="39" t="s">
        <v>564</v>
      </c>
      <c r="I149" s="9" t="s">
        <v>62</v>
      </c>
      <c r="J149" s="9" t="s">
        <v>61</v>
      </c>
      <c r="K149" s="20">
        <v>1274.4000000000001</v>
      </c>
      <c r="L149" s="16"/>
      <c r="M149" s="12">
        <v>0.1</v>
      </c>
      <c r="N149" s="21">
        <f t="shared" si="4"/>
        <v>127</v>
      </c>
      <c r="O149" s="22">
        <f t="shared" si="5"/>
        <v>1147.4000000000001</v>
      </c>
      <c r="P149" s="37">
        <v>233294137</v>
      </c>
      <c r="Q149" s="38">
        <v>45420</v>
      </c>
    </row>
    <row r="150" spans="2:17" s="1" customFormat="1" ht="12.75" x14ac:dyDescent="0.2">
      <c r="B150" s="23" t="s">
        <v>34</v>
      </c>
      <c r="C150" s="40">
        <v>45390</v>
      </c>
      <c r="D150" s="27" t="s">
        <v>25</v>
      </c>
      <c r="E150" s="27" t="s">
        <v>571</v>
      </c>
      <c r="F150" s="41">
        <v>20557451375</v>
      </c>
      <c r="G150" s="41" t="s">
        <v>511</v>
      </c>
      <c r="H150" s="39" t="s">
        <v>572</v>
      </c>
      <c r="I150" s="9" t="s">
        <v>14</v>
      </c>
      <c r="J150" s="9" t="s">
        <v>513</v>
      </c>
      <c r="K150" s="10">
        <v>2565</v>
      </c>
      <c r="L150" s="16"/>
      <c r="M150" s="12">
        <v>0.12</v>
      </c>
      <c r="N150" s="15">
        <f t="shared" si="4"/>
        <v>308</v>
      </c>
      <c r="O150" s="11">
        <f t="shared" si="5"/>
        <v>2257</v>
      </c>
      <c r="P150" s="37">
        <v>233294142</v>
      </c>
      <c r="Q150" s="38">
        <v>45420</v>
      </c>
    </row>
    <row r="151" spans="2:17" s="1" customFormat="1" ht="12.75" x14ac:dyDescent="0.2">
      <c r="B151" s="23" t="s">
        <v>34</v>
      </c>
      <c r="C151" s="40">
        <v>45390</v>
      </c>
      <c r="D151" s="27" t="s">
        <v>12</v>
      </c>
      <c r="E151" s="27" t="s">
        <v>573</v>
      </c>
      <c r="F151" s="41">
        <v>20607093971</v>
      </c>
      <c r="G151" s="41" t="s">
        <v>83</v>
      </c>
      <c r="H151" s="39" t="s">
        <v>574</v>
      </c>
      <c r="I151" s="9" t="s">
        <v>13</v>
      </c>
      <c r="J151" s="9" t="s">
        <v>87</v>
      </c>
      <c r="K151" s="20">
        <v>2155</v>
      </c>
      <c r="L151" s="16"/>
      <c r="M151" s="12">
        <v>0.04</v>
      </c>
      <c r="N151" s="21">
        <f t="shared" si="4"/>
        <v>86</v>
      </c>
      <c r="O151" s="22">
        <f t="shared" si="5"/>
        <v>2069</v>
      </c>
      <c r="P151" s="37">
        <v>233294143</v>
      </c>
      <c r="Q151" s="38">
        <v>45420</v>
      </c>
    </row>
    <row r="152" spans="2:17" s="1" customFormat="1" ht="12.75" x14ac:dyDescent="0.2">
      <c r="B152" s="23" t="s">
        <v>34</v>
      </c>
      <c r="C152" s="40">
        <v>45390</v>
      </c>
      <c r="D152" s="27" t="s">
        <v>12</v>
      </c>
      <c r="E152" s="27" t="s">
        <v>575</v>
      </c>
      <c r="F152" s="41">
        <v>20607093971</v>
      </c>
      <c r="G152" s="41" t="s">
        <v>83</v>
      </c>
      <c r="H152" s="39" t="s">
        <v>576</v>
      </c>
      <c r="I152" s="9" t="s">
        <v>13</v>
      </c>
      <c r="J152" s="9" t="s">
        <v>87</v>
      </c>
      <c r="K152" s="20">
        <v>9588.01</v>
      </c>
      <c r="L152" s="16"/>
      <c r="M152" s="12">
        <v>0.04</v>
      </c>
      <c r="N152" s="21">
        <f t="shared" si="4"/>
        <v>384</v>
      </c>
      <c r="O152" s="22">
        <f t="shared" si="5"/>
        <v>9204.01</v>
      </c>
      <c r="P152" s="37">
        <v>233294144</v>
      </c>
      <c r="Q152" s="38">
        <v>45420</v>
      </c>
    </row>
    <row r="153" spans="2:17" s="1" customFormat="1" ht="12.75" x14ac:dyDescent="0.2">
      <c r="B153" s="23" t="s">
        <v>34</v>
      </c>
      <c r="C153" s="40">
        <v>45390</v>
      </c>
      <c r="D153" s="27" t="s">
        <v>12</v>
      </c>
      <c r="E153" s="27" t="s">
        <v>577</v>
      </c>
      <c r="F153" s="41">
        <v>20607093971</v>
      </c>
      <c r="G153" s="41" t="s">
        <v>83</v>
      </c>
      <c r="H153" s="39" t="s">
        <v>576</v>
      </c>
      <c r="I153" s="9" t="s">
        <v>13</v>
      </c>
      <c r="J153" s="9" t="s">
        <v>87</v>
      </c>
      <c r="K153" s="20">
        <v>1793.6</v>
      </c>
      <c r="L153" s="16"/>
      <c r="M153" s="12">
        <v>0.04</v>
      </c>
      <c r="N153" s="21">
        <f t="shared" si="4"/>
        <v>72</v>
      </c>
      <c r="O153" s="22">
        <f t="shared" si="5"/>
        <v>1721.6</v>
      </c>
      <c r="P153" s="37">
        <v>233294145</v>
      </c>
      <c r="Q153" s="38">
        <v>45420</v>
      </c>
    </row>
    <row r="154" spans="2:17" s="1" customFormat="1" ht="12.75" x14ac:dyDescent="0.2">
      <c r="B154" s="23" t="s">
        <v>34</v>
      </c>
      <c r="C154" s="40">
        <v>45390</v>
      </c>
      <c r="D154" s="27" t="s">
        <v>12</v>
      </c>
      <c r="E154" s="27" t="s">
        <v>578</v>
      </c>
      <c r="F154" s="41">
        <v>20607093971</v>
      </c>
      <c r="G154" s="41" t="s">
        <v>83</v>
      </c>
      <c r="H154" s="39" t="s">
        <v>579</v>
      </c>
      <c r="I154" s="9" t="s">
        <v>13</v>
      </c>
      <c r="J154" s="9" t="s">
        <v>87</v>
      </c>
      <c r="K154" s="20">
        <v>778.8</v>
      </c>
      <c r="L154" s="16"/>
      <c r="M154" s="12">
        <v>0.04</v>
      </c>
      <c r="N154" s="21">
        <f t="shared" si="4"/>
        <v>31</v>
      </c>
      <c r="O154" s="22">
        <f t="shared" si="5"/>
        <v>747.8</v>
      </c>
      <c r="P154" s="37">
        <v>233294147</v>
      </c>
      <c r="Q154" s="38">
        <v>45420</v>
      </c>
    </row>
    <row r="155" spans="2:17" s="1" customFormat="1" ht="12.75" x14ac:dyDescent="0.2">
      <c r="B155" s="23" t="s">
        <v>34</v>
      </c>
      <c r="C155" s="40">
        <v>45390</v>
      </c>
      <c r="D155" s="27" t="s">
        <v>12</v>
      </c>
      <c r="E155" s="27" t="s">
        <v>580</v>
      </c>
      <c r="F155" s="41">
        <v>20609548941</v>
      </c>
      <c r="G155" s="41" t="s">
        <v>60</v>
      </c>
      <c r="H155" s="39" t="s">
        <v>581</v>
      </c>
      <c r="I155" s="9" t="s">
        <v>62</v>
      </c>
      <c r="J155" s="9" t="s">
        <v>61</v>
      </c>
      <c r="K155" s="20">
        <v>1357</v>
      </c>
      <c r="L155" s="16"/>
      <c r="M155" s="12">
        <v>0.1</v>
      </c>
      <c r="N155" s="21">
        <f t="shared" si="4"/>
        <v>136</v>
      </c>
      <c r="O155" s="22">
        <f t="shared" si="5"/>
        <v>1221</v>
      </c>
      <c r="P155" s="37">
        <v>233294148</v>
      </c>
      <c r="Q155" s="38">
        <v>45420</v>
      </c>
    </row>
    <row r="156" spans="2:17" s="1" customFormat="1" ht="12.75" x14ac:dyDescent="0.2">
      <c r="B156" s="23" t="s">
        <v>34</v>
      </c>
      <c r="C156" s="40">
        <v>45391</v>
      </c>
      <c r="D156" s="27" t="s">
        <v>12</v>
      </c>
      <c r="E156" s="27" t="s">
        <v>174</v>
      </c>
      <c r="F156" s="41">
        <v>20609548941</v>
      </c>
      <c r="G156" s="41" t="s">
        <v>60</v>
      </c>
      <c r="H156" s="39" t="s">
        <v>582</v>
      </c>
      <c r="I156" s="9" t="s">
        <v>62</v>
      </c>
      <c r="J156" s="9" t="s">
        <v>61</v>
      </c>
      <c r="K156" s="20">
        <v>1180</v>
      </c>
      <c r="L156" s="16"/>
      <c r="M156" s="12">
        <v>0.1</v>
      </c>
      <c r="N156" s="21">
        <f t="shared" si="4"/>
        <v>118</v>
      </c>
      <c r="O156" s="22">
        <f t="shared" si="5"/>
        <v>1062</v>
      </c>
      <c r="P156" s="37">
        <v>233294149</v>
      </c>
      <c r="Q156" s="38">
        <v>45420</v>
      </c>
    </row>
    <row r="157" spans="2:17" s="1" customFormat="1" ht="12.75" x14ac:dyDescent="0.2">
      <c r="B157" s="23" t="s">
        <v>34</v>
      </c>
      <c r="C157" s="40">
        <v>45386</v>
      </c>
      <c r="D157" s="27" t="s">
        <v>46</v>
      </c>
      <c r="E157" s="27" t="s">
        <v>583</v>
      </c>
      <c r="F157" s="41">
        <v>20605898506</v>
      </c>
      <c r="G157" s="41" t="s">
        <v>36</v>
      </c>
      <c r="H157" s="39" t="s">
        <v>584</v>
      </c>
      <c r="I157" s="9" t="s">
        <v>16</v>
      </c>
      <c r="J157" s="9" t="s">
        <v>37</v>
      </c>
      <c r="K157" s="20">
        <v>975.62</v>
      </c>
      <c r="L157" s="16"/>
      <c r="M157" s="12">
        <v>0.1</v>
      </c>
      <c r="N157" s="21">
        <f t="shared" si="4"/>
        <v>98</v>
      </c>
      <c r="O157" s="22">
        <f t="shared" si="5"/>
        <v>877.62</v>
      </c>
      <c r="P157" s="37">
        <v>233294151</v>
      </c>
      <c r="Q157" s="38">
        <v>45420</v>
      </c>
    </row>
    <row r="158" spans="2:17" s="1" customFormat="1" ht="12.75" x14ac:dyDescent="0.2">
      <c r="B158" s="23" t="s">
        <v>34</v>
      </c>
      <c r="C158" s="40">
        <v>45386</v>
      </c>
      <c r="D158" s="27" t="s">
        <v>46</v>
      </c>
      <c r="E158" s="27" t="s">
        <v>585</v>
      </c>
      <c r="F158" s="41">
        <v>20605898506</v>
      </c>
      <c r="G158" s="41" t="s">
        <v>36</v>
      </c>
      <c r="H158" s="39" t="s">
        <v>586</v>
      </c>
      <c r="I158" s="9" t="s">
        <v>16</v>
      </c>
      <c r="J158" s="9" t="s">
        <v>37</v>
      </c>
      <c r="K158" s="20">
        <v>3156.97</v>
      </c>
      <c r="L158" s="16"/>
      <c r="M158" s="12">
        <v>0.1</v>
      </c>
      <c r="N158" s="21">
        <f t="shared" si="4"/>
        <v>316</v>
      </c>
      <c r="O158" s="22">
        <f t="shared" si="5"/>
        <v>2840.97</v>
      </c>
      <c r="P158" s="37">
        <v>233294152</v>
      </c>
      <c r="Q158" s="38">
        <v>45420</v>
      </c>
    </row>
    <row r="159" spans="2:17" s="1" customFormat="1" ht="12.75" x14ac:dyDescent="0.2">
      <c r="B159" s="23" t="s">
        <v>34</v>
      </c>
      <c r="C159" s="40">
        <v>45390</v>
      </c>
      <c r="D159" s="27" t="s">
        <v>12</v>
      </c>
      <c r="E159" s="27" t="s">
        <v>587</v>
      </c>
      <c r="F159" s="41">
        <v>20417933761</v>
      </c>
      <c r="G159" s="41" t="s">
        <v>588</v>
      </c>
      <c r="H159" s="39" t="s">
        <v>589</v>
      </c>
      <c r="I159" s="9" t="s">
        <v>16</v>
      </c>
      <c r="J159" s="9" t="s">
        <v>590</v>
      </c>
      <c r="K159" s="10">
        <v>1581.2</v>
      </c>
      <c r="L159" s="16"/>
      <c r="M159" s="12">
        <v>0.1</v>
      </c>
      <c r="N159" s="15">
        <f t="shared" si="4"/>
        <v>158</v>
      </c>
      <c r="O159" s="11">
        <f t="shared" si="5"/>
        <v>1423.2</v>
      </c>
      <c r="P159" s="37">
        <v>233294153</v>
      </c>
      <c r="Q159" s="38">
        <v>45420</v>
      </c>
    </row>
    <row r="160" spans="2:17" s="1" customFormat="1" ht="12.75" x14ac:dyDescent="0.2">
      <c r="B160" s="23" t="s">
        <v>34</v>
      </c>
      <c r="C160" s="40">
        <v>45391</v>
      </c>
      <c r="D160" s="27" t="s">
        <v>12</v>
      </c>
      <c r="E160" s="27" t="s">
        <v>72</v>
      </c>
      <c r="F160" s="41">
        <v>10471295961</v>
      </c>
      <c r="G160" s="41" t="s">
        <v>591</v>
      </c>
      <c r="H160" s="39" t="s">
        <v>592</v>
      </c>
      <c r="I160" s="9" t="s">
        <v>14</v>
      </c>
      <c r="J160" s="9" t="s">
        <v>593</v>
      </c>
      <c r="K160" s="10">
        <v>2714</v>
      </c>
      <c r="L160" s="16"/>
      <c r="M160" s="12">
        <v>0.12</v>
      </c>
      <c r="N160" s="15">
        <f t="shared" si="4"/>
        <v>326</v>
      </c>
      <c r="O160" s="11">
        <f t="shared" si="5"/>
        <v>2388</v>
      </c>
      <c r="P160" s="37">
        <v>233294159</v>
      </c>
      <c r="Q160" s="38">
        <v>45420</v>
      </c>
    </row>
    <row r="161" spans="2:17" s="1" customFormat="1" ht="12.75" x14ac:dyDescent="0.2">
      <c r="B161" s="23" t="s">
        <v>34</v>
      </c>
      <c r="C161" s="40">
        <v>45390</v>
      </c>
      <c r="D161" s="27" t="s">
        <v>71</v>
      </c>
      <c r="E161" s="27" t="s">
        <v>366</v>
      </c>
      <c r="F161" s="41">
        <v>20608328336</v>
      </c>
      <c r="G161" s="41" t="s">
        <v>157</v>
      </c>
      <c r="H161" s="39" t="s">
        <v>594</v>
      </c>
      <c r="I161" s="9" t="s">
        <v>14</v>
      </c>
      <c r="J161" s="9" t="s">
        <v>158</v>
      </c>
      <c r="K161" s="20">
        <v>32450</v>
      </c>
      <c r="L161" s="16"/>
      <c r="M161" s="12">
        <v>0.12</v>
      </c>
      <c r="N161" s="21">
        <f t="shared" si="4"/>
        <v>3894</v>
      </c>
      <c r="O161" s="22">
        <f t="shared" si="5"/>
        <v>28556</v>
      </c>
      <c r="P161" s="37">
        <v>233294160</v>
      </c>
      <c r="Q161" s="38">
        <v>45420</v>
      </c>
    </row>
    <row r="162" spans="2:17" s="1" customFormat="1" ht="12.75" x14ac:dyDescent="0.2">
      <c r="B162" s="23" t="s">
        <v>34</v>
      </c>
      <c r="C162" s="40">
        <v>45392</v>
      </c>
      <c r="D162" s="27" t="s">
        <v>12</v>
      </c>
      <c r="E162" s="27" t="s">
        <v>595</v>
      </c>
      <c r="F162" s="41">
        <v>20551778640</v>
      </c>
      <c r="G162" s="41" t="s">
        <v>1078</v>
      </c>
      <c r="H162" s="39" t="s">
        <v>596</v>
      </c>
      <c r="I162" s="9" t="s">
        <v>13</v>
      </c>
      <c r="J162" s="9" t="s">
        <v>15</v>
      </c>
      <c r="K162" s="10">
        <v>531</v>
      </c>
      <c r="L162" s="16"/>
      <c r="M162" s="12">
        <v>0.04</v>
      </c>
      <c r="N162" s="15">
        <f t="shared" si="4"/>
        <v>21</v>
      </c>
      <c r="O162" s="11">
        <f t="shared" si="5"/>
        <v>510</v>
      </c>
      <c r="P162" s="37">
        <v>233294161</v>
      </c>
      <c r="Q162" s="38">
        <v>45420</v>
      </c>
    </row>
    <row r="163" spans="2:17" s="1" customFormat="1" ht="12.75" x14ac:dyDescent="0.2">
      <c r="B163" s="23" t="s">
        <v>34</v>
      </c>
      <c r="C163" s="40">
        <v>45397</v>
      </c>
      <c r="D163" s="27" t="s">
        <v>12</v>
      </c>
      <c r="E163" s="27" t="s">
        <v>597</v>
      </c>
      <c r="F163" s="41">
        <v>10100058494</v>
      </c>
      <c r="G163" s="41" t="s">
        <v>30</v>
      </c>
      <c r="H163" s="39" t="s">
        <v>598</v>
      </c>
      <c r="I163" s="9" t="s">
        <v>14</v>
      </c>
      <c r="J163" s="9" t="s">
        <v>29</v>
      </c>
      <c r="K163" s="10">
        <v>2206.6</v>
      </c>
      <c r="L163" s="16"/>
      <c r="M163" s="12">
        <v>0.12</v>
      </c>
      <c r="N163" s="15">
        <f t="shared" si="4"/>
        <v>265</v>
      </c>
      <c r="O163" s="11">
        <f t="shared" si="5"/>
        <v>1941.6</v>
      </c>
      <c r="P163" s="37">
        <v>233294178</v>
      </c>
      <c r="Q163" s="38">
        <v>45420</v>
      </c>
    </row>
    <row r="164" spans="2:17" s="1" customFormat="1" ht="12.75" x14ac:dyDescent="0.2">
      <c r="B164" s="23" t="s">
        <v>34</v>
      </c>
      <c r="C164" s="40">
        <v>45397</v>
      </c>
      <c r="D164" s="27" t="s">
        <v>25</v>
      </c>
      <c r="E164" s="27" t="s">
        <v>599</v>
      </c>
      <c r="F164" s="41">
        <v>20557451375</v>
      </c>
      <c r="G164" s="41" t="s">
        <v>600</v>
      </c>
      <c r="H164" s="39" t="s">
        <v>601</v>
      </c>
      <c r="I164" s="9" t="s">
        <v>14</v>
      </c>
      <c r="J164" s="9" t="s">
        <v>513</v>
      </c>
      <c r="K164" s="10">
        <v>2565</v>
      </c>
      <c r="L164" s="16"/>
      <c r="M164" s="12">
        <v>0.12</v>
      </c>
      <c r="N164" s="15">
        <f t="shared" si="4"/>
        <v>308</v>
      </c>
      <c r="O164" s="11">
        <f t="shared" si="5"/>
        <v>2257</v>
      </c>
      <c r="P164" s="37">
        <v>233294179</v>
      </c>
      <c r="Q164" s="38">
        <v>45420</v>
      </c>
    </row>
    <row r="165" spans="2:17" s="1" customFormat="1" ht="12.75" x14ac:dyDescent="0.2">
      <c r="B165" s="23" t="s">
        <v>34</v>
      </c>
      <c r="C165" s="40">
        <v>45399</v>
      </c>
      <c r="D165" s="27" t="s">
        <v>12</v>
      </c>
      <c r="E165" s="27" t="s">
        <v>53</v>
      </c>
      <c r="F165" s="41">
        <v>20609644711</v>
      </c>
      <c r="G165" s="41" t="s">
        <v>606</v>
      </c>
      <c r="H165" s="39" t="s">
        <v>607</v>
      </c>
      <c r="I165" s="9" t="s">
        <v>16</v>
      </c>
      <c r="J165" s="9" t="s">
        <v>608</v>
      </c>
      <c r="K165" s="10">
        <v>4625.6000000000004</v>
      </c>
      <c r="L165" s="16"/>
      <c r="M165" s="12">
        <v>0.1</v>
      </c>
      <c r="N165" s="15">
        <f t="shared" si="4"/>
        <v>463</v>
      </c>
      <c r="O165" s="11">
        <f t="shared" si="5"/>
        <v>4162.6000000000004</v>
      </c>
      <c r="P165" s="37">
        <v>233294183</v>
      </c>
      <c r="Q165" s="38">
        <v>45420</v>
      </c>
    </row>
    <row r="166" spans="2:17" s="1" customFormat="1" ht="12.75" x14ac:dyDescent="0.2">
      <c r="B166" s="23" t="s">
        <v>34</v>
      </c>
      <c r="C166" s="40">
        <v>45400</v>
      </c>
      <c r="D166" s="27" t="s">
        <v>12</v>
      </c>
      <c r="E166" s="27" t="s">
        <v>230</v>
      </c>
      <c r="F166" s="41">
        <v>20609644711</v>
      </c>
      <c r="G166" s="41" t="s">
        <v>606</v>
      </c>
      <c r="H166" s="39" t="s">
        <v>612</v>
      </c>
      <c r="I166" s="9" t="s">
        <v>14</v>
      </c>
      <c r="J166" s="9" t="s">
        <v>608</v>
      </c>
      <c r="K166" s="10">
        <v>1321.6</v>
      </c>
      <c r="L166" s="16"/>
      <c r="M166" s="12">
        <v>0.12</v>
      </c>
      <c r="N166" s="15">
        <f t="shared" si="4"/>
        <v>159</v>
      </c>
      <c r="O166" s="11">
        <f t="shared" si="5"/>
        <v>1162.5999999999999</v>
      </c>
      <c r="P166" s="37">
        <v>233294185</v>
      </c>
      <c r="Q166" s="38">
        <v>45420</v>
      </c>
    </row>
    <row r="167" spans="2:17" s="1" customFormat="1" ht="12.75" x14ac:dyDescent="0.2">
      <c r="B167" s="23" t="s">
        <v>34</v>
      </c>
      <c r="C167" s="40">
        <v>45400</v>
      </c>
      <c r="D167" s="27" t="s">
        <v>12</v>
      </c>
      <c r="E167" s="27" t="s">
        <v>91</v>
      </c>
      <c r="F167" s="41">
        <v>20601220629</v>
      </c>
      <c r="G167" s="41" t="s">
        <v>609</v>
      </c>
      <c r="H167" s="39" t="s">
        <v>610</v>
      </c>
      <c r="I167" s="9" t="s">
        <v>16</v>
      </c>
      <c r="J167" s="9" t="s">
        <v>611</v>
      </c>
      <c r="K167" s="10">
        <v>49302.93</v>
      </c>
      <c r="L167" s="16"/>
      <c r="M167" s="12">
        <v>0.1</v>
      </c>
      <c r="N167" s="15">
        <f t="shared" si="4"/>
        <v>4930</v>
      </c>
      <c r="O167" s="11">
        <f t="shared" si="5"/>
        <v>44372.93</v>
      </c>
      <c r="P167" s="37">
        <v>233294187</v>
      </c>
      <c r="Q167" s="38">
        <v>45420</v>
      </c>
    </row>
    <row r="168" spans="2:17" s="1" customFormat="1" ht="12.75" x14ac:dyDescent="0.2">
      <c r="B168" s="23" t="s">
        <v>34</v>
      </c>
      <c r="C168" s="40">
        <v>45400</v>
      </c>
      <c r="D168" s="27" t="s">
        <v>12</v>
      </c>
      <c r="E168" s="27" t="s">
        <v>613</v>
      </c>
      <c r="F168" s="41">
        <v>20609644711</v>
      </c>
      <c r="G168" s="41" t="s">
        <v>606</v>
      </c>
      <c r="H168" s="39" t="s">
        <v>614</v>
      </c>
      <c r="I168" s="9" t="s">
        <v>16</v>
      </c>
      <c r="J168" s="9" t="s">
        <v>608</v>
      </c>
      <c r="K168" s="10">
        <v>4672.8</v>
      </c>
      <c r="L168" s="16"/>
      <c r="M168" s="12">
        <v>0.1</v>
      </c>
      <c r="N168" s="15">
        <f t="shared" si="4"/>
        <v>467</v>
      </c>
      <c r="O168" s="11">
        <f t="shared" si="5"/>
        <v>4205.8</v>
      </c>
      <c r="P168" s="37">
        <v>233294189</v>
      </c>
      <c r="Q168" s="38">
        <v>45420</v>
      </c>
    </row>
    <row r="169" spans="2:17" s="1" customFormat="1" ht="12.75" x14ac:dyDescent="0.2">
      <c r="B169" s="23" t="s">
        <v>34</v>
      </c>
      <c r="C169" s="40">
        <v>45349</v>
      </c>
      <c r="D169" s="27" t="s">
        <v>12</v>
      </c>
      <c r="E169" s="27" t="s">
        <v>616</v>
      </c>
      <c r="F169" s="41">
        <v>20548083134</v>
      </c>
      <c r="G169" s="42" t="s">
        <v>416</v>
      </c>
      <c r="H169" s="39" t="s">
        <v>615</v>
      </c>
      <c r="I169" s="9" t="s">
        <v>14</v>
      </c>
      <c r="J169" s="9" t="s">
        <v>418</v>
      </c>
      <c r="K169" s="10">
        <v>1050.2</v>
      </c>
      <c r="L169" s="16"/>
      <c r="M169" s="12">
        <v>0.12</v>
      </c>
      <c r="N169" s="15">
        <f t="shared" si="4"/>
        <v>126</v>
      </c>
      <c r="O169" s="11">
        <f t="shared" si="5"/>
        <v>924.2</v>
      </c>
      <c r="P169" s="37">
        <v>233294193</v>
      </c>
      <c r="Q169" s="38">
        <v>45420</v>
      </c>
    </row>
    <row r="170" spans="2:17" s="1" customFormat="1" ht="12.75" x14ac:dyDescent="0.2">
      <c r="B170" s="23" t="s">
        <v>34</v>
      </c>
      <c r="C170" s="40">
        <v>45404</v>
      </c>
      <c r="D170" s="27" t="s">
        <v>12</v>
      </c>
      <c r="E170" s="27" t="s">
        <v>229</v>
      </c>
      <c r="F170" s="41">
        <v>20609644711</v>
      </c>
      <c r="G170" s="41" t="s">
        <v>606</v>
      </c>
      <c r="H170" s="39" t="s">
        <v>617</v>
      </c>
      <c r="I170" s="9" t="s">
        <v>16</v>
      </c>
      <c r="J170" s="9" t="s">
        <v>608</v>
      </c>
      <c r="K170" s="10">
        <v>1168.2</v>
      </c>
      <c r="L170" s="16"/>
      <c r="M170" s="12">
        <v>0.1</v>
      </c>
      <c r="N170" s="15">
        <f t="shared" si="4"/>
        <v>117</v>
      </c>
      <c r="O170" s="11">
        <f t="shared" si="5"/>
        <v>1051.2</v>
      </c>
      <c r="P170" s="37">
        <v>233294217</v>
      </c>
      <c r="Q170" s="38">
        <v>45420</v>
      </c>
    </row>
    <row r="171" spans="2:17" s="1" customFormat="1" ht="12.75" x14ac:dyDescent="0.2">
      <c r="B171" s="23" t="s">
        <v>34</v>
      </c>
      <c r="C171" s="40">
        <v>45405</v>
      </c>
      <c r="D171" s="27" t="s">
        <v>284</v>
      </c>
      <c r="E171" s="27" t="s">
        <v>618</v>
      </c>
      <c r="F171" s="41">
        <v>20537401207</v>
      </c>
      <c r="G171" s="41" t="s">
        <v>277</v>
      </c>
      <c r="H171" s="39" t="s">
        <v>619</v>
      </c>
      <c r="I171" s="9" t="s">
        <v>14</v>
      </c>
      <c r="J171" s="9" t="s">
        <v>278</v>
      </c>
      <c r="K171" s="10">
        <v>6490</v>
      </c>
      <c r="L171" s="16"/>
      <c r="M171" s="12">
        <v>0.12</v>
      </c>
      <c r="N171" s="15">
        <f t="shared" si="4"/>
        <v>779</v>
      </c>
      <c r="O171" s="11">
        <f t="shared" si="5"/>
        <v>5711</v>
      </c>
      <c r="P171" s="37">
        <v>233294218</v>
      </c>
      <c r="Q171" s="38">
        <v>45420</v>
      </c>
    </row>
    <row r="172" spans="2:17" s="1" customFormat="1" ht="12.75" x14ac:dyDescent="0.2">
      <c r="B172" s="23" t="s">
        <v>34</v>
      </c>
      <c r="C172" s="40">
        <v>45399</v>
      </c>
      <c r="D172" s="27" t="s">
        <v>12</v>
      </c>
      <c r="E172" s="27" t="s">
        <v>228</v>
      </c>
      <c r="F172" s="41">
        <v>20608322249</v>
      </c>
      <c r="G172" s="41" t="s">
        <v>620</v>
      </c>
      <c r="H172" s="39" t="s">
        <v>752</v>
      </c>
      <c r="I172" s="9" t="s">
        <v>17</v>
      </c>
      <c r="J172" s="9" t="s">
        <v>621</v>
      </c>
      <c r="K172" s="10">
        <v>8850</v>
      </c>
      <c r="L172" s="16"/>
      <c r="M172" s="12">
        <v>0.12</v>
      </c>
      <c r="N172" s="15">
        <f t="shared" si="4"/>
        <v>1062</v>
      </c>
      <c r="O172" s="11">
        <f t="shared" si="5"/>
        <v>7788</v>
      </c>
      <c r="P172" s="37">
        <v>233294219</v>
      </c>
      <c r="Q172" s="38">
        <v>45420</v>
      </c>
    </row>
    <row r="173" spans="2:17" s="1" customFormat="1" ht="12.75" x14ac:dyDescent="0.2">
      <c r="B173" s="23" t="s">
        <v>34</v>
      </c>
      <c r="C173" s="40">
        <v>45404</v>
      </c>
      <c r="D173" s="27" t="s">
        <v>12</v>
      </c>
      <c r="E173" s="27" t="s">
        <v>165</v>
      </c>
      <c r="F173" s="41">
        <v>10418290124</v>
      </c>
      <c r="G173" s="41" t="s">
        <v>235</v>
      </c>
      <c r="H173" s="39" t="s">
        <v>622</v>
      </c>
      <c r="I173" s="9" t="s">
        <v>14</v>
      </c>
      <c r="J173" s="9" t="s">
        <v>236</v>
      </c>
      <c r="K173" s="10">
        <v>12390</v>
      </c>
      <c r="L173" s="16"/>
      <c r="M173" s="12">
        <v>0.12</v>
      </c>
      <c r="N173" s="15">
        <f t="shared" si="4"/>
        <v>1487</v>
      </c>
      <c r="O173" s="11">
        <f t="shared" si="5"/>
        <v>10903</v>
      </c>
      <c r="P173" s="37">
        <v>233294220</v>
      </c>
      <c r="Q173" s="38">
        <v>45420</v>
      </c>
    </row>
    <row r="174" spans="2:17" s="1" customFormat="1" ht="12.75" x14ac:dyDescent="0.2">
      <c r="B174" s="23" t="s">
        <v>34</v>
      </c>
      <c r="C174" s="40">
        <v>45404</v>
      </c>
      <c r="D174" s="27" t="s">
        <v>12</v>
      </c>
      <c r="E174" s="27" t="s">
        <v>184</v>
      </c>
      <c r="F174" s="41">
        <v>20609644711</v>
      </c>
      <c r="G174" s="41" t="s">
        <v>606</v>
      </c>
      <c r="H174" s="39" t="s">
        <v>623</v>
      </c>
      <c r="I174" s="9" t="s">
        <v>16</v>
      </c>
      <c r="J174" s="9" t="s">
        <v>608</v>
      </c>
      <c r="K174" s="10">
        <v>1156.4000000000001</v>
      </c>
      <c r="L174" s="16"/>
      <c r="M174" s="12">
        <v>0.1</v>
      </c>
      <c r="N174" s="15">
        <f t="shared" si="4"/>
        <v>116</v>
      </c>
      <c r="O174" s="11">
        <f t="shared" si="5"/>
        <v>1040.4000000000001</v>
      </c>
      <c r="P174" s="37">
        <v>233294221</v>
      </c>
      <c r="Q174" s="38">
        <v>45420</v>
      </c>
    </row>
    <row r="175" spans="2:17" s="1" customFormat="1" ht="12.75" x14ac:dyDescent="0.2">
      <c r="B175" s="23" t="s">
        <v>34</v>
      </c>
      <c r="C175" s="40">
        <v>45371</v>
      </c>
      <c r="D175" s="27" t="s">
        <v>624</v>
      </c>
      <c r="E175" s="27" t="s">
        <v>224</v>
      </c>
      <c r="F175" s="41">
        <v>20602340300</v>
      </c>
      <c r="G175" s="41" t="s">
        <v>625</v>
      </c>
      <c r="H175" s="39" t="s">
        <v>626</v>
      </c>
      <c r="I175" s="9" t="s">
        <v>17</v>
      </c>
      <c r="J175" s="9" t="s">
        <v>627</v>
      </c>
      <c r="K175" s="10">
        <v>1999.99</v>
      </c>
      <c r="L175" s="16"/>
      <c r="M175" s="12">
        <v>0.12</v>
      </c>
      <c r="N175" s="15">
        <f t="shared" si="4"/>
        <v>240</v>
      </c>
      <c r="O175" s="11">
        <f t="shared" si="5"/>
        <v>1759.99</v>
      </c>
      <c r="P175" s="37">
        <v>233294226</v>
      </c>
      <c r="Q175" s="38">
        <v>45420</v>
      </c>
    </row>
    <row r="176" spans="2:17" s="1" customFormat="1" ht="12.75" x14ac:dyDescent="0.2">
      <c r="B176" s="23" t="s">
        <v>34</v>
      </c>
      <c r="C176" s="40">
        <v>45407</v>
      </c>
      <c r="D176" s="27" t="s">
        <v>12</v>
      </c>
      <c r="E176" s="27" t="s">
        <v>80</v>
      </c>
      <c r="F176" s="41">
        <v>10072620548</v>
      </c>
      <c r="G176" s="41" t="s">
        <v>266</v>
      </c>
      <c r="H176" s="39" t="s">
        <v>628</v>
      </c>
      <c r="I176" s="9" t="s">
        <v>17</v>
      </c>
      <c r="J176" s="9" t="s">
        <v>267</v>
      </c>
      <c r="K176" s="20">
        <f>+L176*3.724</f>
        <v>14281.54</v>
      </c>
      <c r="L176" s="16">
        <v>3835</v>
      </c>
      <c r="M176" s="12">
        <v>0.12</v>
      </c>
      <c r="N176" s="15">
        <f t="shared" si="4"/>
        <v>1714</v>
      </c>
      <c r="O176" s="11">
        <f t="shared" si="5"/>
        <v>12567.54</v>
      </c>
      <c r="P176" s="37">
        <v>233294228</v>
      </c>
      <c r="Q176" s="38">
        <v>45420</v>
      </c>
    </row>
    <row r="177" spans="2:17" s="1" customFormat="1" ht="12.75" x14ac:dyDescent="0.2">
      <c r="B177" s="23" t="s">
        <v>34</v>
      </c>
      <c r="C177" s="40">
        <v>45407</v>
      </c>
      <c r="D177" s="27" t="s">
        <v>12</v>
      </c>
      <c r="E177" s="27" t="s">
        <v>144</v>
      </c>
      <c r="F177" s="41">
        <v>10072620548</v>
      </c>
      <c r="G177" s="41" t="s">
        <v>266</v>
      </c>
      <c r="H177" s="39" t="s">
        <v>628</v>
      </c>
      <c r="I177" s="9" t="s">
        <v>17</v>
      </c>
      <c r="J177" s="9" t="s">
        <v>267</v>
      </c>
      <c r="K177" s="20">
        <f>+L177*3.724</f>
        <v>14281.54</v>
      </c>
      <c r="L177" s="16">
        <v>3835</v>
      </c>
      <c r="M177" s="12">
        <v>0.12</v>
      </c>
      <c r="N177" s="15">
        <f t="shared" si="4"/>
        <v>1714</v>
      </c>
      <c r="O177" s="11">
        <f t="shared" si="5"/>
        <v>12567.54</v>
      </c>
      <c r="P177" s="37">
        <v>233294229</v>
      </c>
      <c r="Q177" s="38">
        <v>45420</v>
      </c>
    </row>
    <row r="178" spans="2:17" s="1" customFormat="1" ht="12.75" x14ac:dyDescent="0.2">
      <c r="B178" s="23" t="s">
        <v>34</v>
      </c>
      <c r="C178" s="40">
        <v>45401</v>
      </c>
      <c r="D178" s="27" t="s">
        <v>12</v>
      </c>
      <c r="E178" s="27" t="s">
        <v>149</v>
      </c>
      <c r="F178" s="41">
        <v>20612147966</v>
      </c>
      <c r="G178" s="41" t="s">
        <v>629</v>
      </c>
      <c r="H178" s="39" t="s">
        <v>630</v>
      </c>
      <c r="I178" s="9" t="s">
        <v>14</v>
      </c>
      <c r="J178" s="9" t="s">
        <v>631</v>
      </c>
      <c r="K178" s="10">
        <f>+L178*3.744</f>
        <v>2246.4</v>
      </c>
      <c r="L178" s="16">
        <v>600</v>
      </c>
      <c r="M178" s="12">
        <v>0.12</v>
      </c>
      <c r="N178" s="15">
        <f t="shared" si="4"/>
        <v>270</v>
      </c>
      <c r="O178" s="11">
        <f t="shared" si="5"/>
        <v>1976.4</v>
      </c>
      <c r="P178" s="37">
        <v>233294230</v>
      </c>
      <c r="Q178" s="38">
        <v>45420</v>
      </c>
    </row>
    <row r="179" spans="2:17" s="1" customFormat="1" ht="12.75" x14ac:dyDescent="0.2">
      <c r="B179" s="23" t="s">
        <v>34</v>
      </c>
      <c r="C179" s="40">
        <v>45400</v>
      </c>
      <c r="D179" s="27" t="s">
        <v>12</v>
      </c>
      <c r="E179" s="27" t="s">
        <v>198</v>
      </c>
      <c r="F179" s="41">
        <v>10705701232</v>
      </c>
      <c r="G179" s="41" t="s">
        <v>632</v>
      </c>
      <c r="H179" s="39" t="s">
        <v>633</v>
      </c>
      <c r="I179" s="9" t="s">
        <v>14</v>
      </c>
      <c r="J179" s="9" t="s">
        <v>634</v>
      </c>
      <c r="K179" s="10">
        <f>+L179*3.749</f>
        <v>11855.837600000001</v>
      </c>
      <c r="L179" s="16">
        <v>3162.4</v>
      </c>
      <c r="M179" s="12">
        <v>0.12</v>
      </c>
      <c r="N179" s="15">
        <f t="shared" si="4"/>
        <v>1423</v>
      </c>
      <c r="O179" s="11">
        <f t="shared" si="5"/>
        <v>10432.837600000001</v>
      </c>
      <c r="P179" s="37">
        <v>233294231</v>
      </c>
      <c r="Q179" s="38">
        <v>45420</v>
      </c>
    </row>
    <row r="180" spans="2:17" s="1" customFormat="1" ht="12.75" x14ac:dyDescent="0.2">
      <c r="B180" s="23" t="s">
        <v>34</v>
      </c>
      <c r="C180" s="40">
        <v>45401</v>
      </c>
      <c r="D180" s="27" t="s">
        <v>12</v>
      </c>
      <c r="E180" s="27" t="s">
        <v>44</v>
      </c>
      <c r="F180" s="41">
        <v>20605617060</v>
      </c>
      <c r="G180" s="41" t="s">
        <v>285</v>
      </c>
      <c r="H180" s="39" t="s">
        <v>635</v>
      </c>
      <c r="I180" s="9" t="s">
        <v>17</v>
      </c>
      <c r="J180" s="9" t="s">
        <v>286</v>
      </c>
      <c r="K180" s="10">
        <f>+L180*3.744</f>
        <v>6604.7903999999999</v>
      </c>
      <c r="L180" s="16">
        <v>1764.1</v>
      </c>
      <c r="M180" s="12">
        <v>0.12</v>
      </c>
      <c r="N180" s="15">
        <f t="shared" si="4"/>
        <v>793</v>
      </c>
      <c r="O180" s="11">
        <f t="shared" si="5"/>
        <v>5811.7903999999999</v>
      </c>
      <c r="P180" s="37">
        <v>233294232</v>
      </c>
      <c r="Q180" s="38">
        <v>45420</v>
      </c>
    </row>
    <row r="181" spans="2:17" s="1" customFormat="1" ht="12.75" x14ac:dyDescent="0.2">
      <c r="B181" s="23" t="s">
        <v>34</v>
      </c>
      <c r="C181" s="40">
        <v>45378</v>
      </c>
      <c r="D181" s="27" t="s">
        <v>19</v>
      </c>
      <c r="E181" s="27" t="s">
        <v>88</v>
      </c>
      <c r="F181" s="41">
        <v>20601593930</v>
      </c>
      <c r="G181" s="41" t="s">
        <v>482</v>
      </c>
      <c r="H181" s="39" t="s">
        <v>636</v>
      </c>
      <c r="I181" s="9" t="s">
        <v>17</v>
      </c>
      <c r="J181" s="9" t="s">
        <v>484</v>
      </c>
      <c r="K181" s="10">
        <f>+L181*3.727</f>
        <v>16052.189</v>
      </c>
      <c r="L181" s="16">
        <v>4307</v>
      </c>
      <c r="M181" s="12">
        <v>0.12</v>
      </c>
      <c r="N181" s="15">
        <f t="shared" si="4"/>
        <v>1926</v>
      </c>
      <c r="O181" s="11">
        <f t="shared" si="5"/>
        <v>14126.189</v>
      </c>
      <c r="P181" s="37">
        <v>233294233</v>
      </c>
      <c r="Q181" s="38">
        <v>45420</v>
      </c>
    </row>
    <row r="182" spans="2:17" s="1" customFormat="1" ht="12.75" x14ac:dyDescent="0.2">
      <c r="B182" s="23" t="s">
        <v>34</v>
      </c>
      <c r="C182" s="40">
        <v>45407</v>
      </c>
      <c r="D182" s="27" t="s">
        <v>284</v>
      </c>
      <c r="E182" s="27" t="s">
        <v>172</v>
      </c>
      <c r="F182" s="41">
        <v>20537401207</v>
      </c>
      <c r="G182" s="41" t="s">
        <v>277</v>
      </c>
      <c r="H182" s="39" t="s">
        <v>637</v>
      </c>
      <c r="I182" s="9" t="s">
        <v>14</v>
      </c>
      <c r="J182" s="9" t="s">
        <v>278</v>
      </c>
      <c r="K182" s="10">
        <v>6490</v>
      </c>
      <c r="L182" s="16"/>
      <c r="M182" s="12">
        <v>0.12</v>
      </c>
      <c r="N182" s="15">
        <f t="shared" si="4"/>
        <v>779</v>
      </c>
      <c r="O182" s="11">
        <f t="shared" si="5"/>
        <v>5711</v>
      </c>
      <c r="P182" s="37">
        <v>233294235</v>
      </c>
      <c r="Q182" s="38">
        <v>45420</v>
      </c>
    </row>
    <row r="183" spans="2:17" s="1" customFormat="1" ht="12.75" x14ac:dyDescent="0.2">
      <c r="B183" s="23" t="s">
        <v>34</v>
      </c>
      <c r="C183" s="40">
        <v>45411</v>
      </c>
      <c r="D183" s="27" t="s">
        <v>12</v>
      </c>
      <c r="E183" s="27" t="s">
        <v>659</v>
      </c>
      <c r="F183" s="41">
        <v>20612452882</v>
      </c>
      <c r="G183" s="41" t="s">
        <v>660</v>
      </c>
      <c r="H183" s="39" t="s">
        <v>661</v>
      </c>
      <c r="I183" s="9" t="s">
        <v>62</v>
      </c>
      <c r="J183" s="9" t="s">
        <v>662</v>
      </c>
      <c r="K183" s="10">
        <v>1935.2</v>
      </c>
      <c r="L183" s="16"/>
      <c r="M183" s="12">
        <v>0.1</v>
      </c>
      <c r="N183" s="15">
        <f t="shared" si="4"/>
        <v>194</v>
      </c>
      <c r="O183" s="11">
        <f t="shared" si="5"/>
        <v>1741.2</v>
      </c>
      <c r="P183" s="37">
        <v>233294255</v>
      </c>
      <c r="Q183" s="38">
        <v>45420</v>
      </c>
    </row>
    <row r="184" spans="2:17" s="1" customFormat="1" ht="12.75" x14ac:dyDescent="0.2">
      <c r="B184" s="23" t="s">
        <v>34</v>
      </c>
      <c r="C184" s="40">
        <v>45397</v>
      </c>
      <c r="D184" s="27" t="s">
        <v>12</v>
      </c>
      <c r="E184" s="27" t="s">
        <v>663</v>
      </c>
      <c r="F184" s="41">
        <v>20551778640</v>
      </c>
      <c r="G184" s="41" t="s">
        <v>1078</v>
      </c>
      <c r="H184" s="39" t="s">
        <v>696</v>
      </c>
      <c r="I184" s="9" t="s">
        <v>14</v>
      </c>
      <c r="J184" s="9" t="s">
        <v>15</v>
      </c>
      <c r="K184" s="10">
        <v>2242</v>
      </c>
      <c r="L184" s="16"/>
      <c r="M184" s="12">
        <v>0.12</v>
      </c>
      <c r="N184" s="15">
        <f t="shared" si="4"/>
        <v>269</v>
      </c>
      <c r="O184" s="11">
        <f t="shared" si="5"/>
        <v>1973</v>
      </c>
      <c r="P184" s="37">
        <v>233294258</v>
      </c>
      <c r="Q184" s="38">
        <v>45420</v>
      </c>
    </row>
    <row r="185" spans="2:17" s="1" customFormat="1" ht="12.75" x14ac:dyDescent="0.2">
      <c r="B185" s="23" t="s">
        <v>34</v>
      </c>
      <c r="C185" s="40">
        <v>45401</v>
      </c>
      <c r="D185" s="27" t="s">
        <v>12</v>
      </c>
      <c r="E185" s="27" t="s">
        <v>665</v>
      </c>
      <c r="F185" s="41">
        <v>15551616077</v>
      </c>
      <c r="G185" s="41" t="s">
        <v>666</v>
      </c>
      <c r="H185" s="39" t="s">
        <v>667</v>
      </c>
      <c r="I185" s="9" t="s">
        <v>17</v>
      </c>
      <c r="J185" s="9" t="s">
        <v>668</v>
      </c>
      <c r="K185" s="10">
        <f>+L185*3.744</f>
        <v>21206.016</v>
      </c>
      <c r="L185" s="16">
        <v>5664</v>
      </c>
      <c r="M185" s="12">
        <v>0.12</v>
      </c>
      <c r="N185" s="15">
        <f t="shared" si="4"/>
        <v>2545</v>
      </c>
      <c r="O185" s="11">
        <f t="shared" si="5"/>
        <v>18661.016</v>
      </c>
      <c r="P185" s="37">
        <v>233294269</v>
      </c>
      <c r="Q185" s="38">
        <v>45420</v>
      </c>
    </row>
    <row r="186" spans="2:17" s="1" customFormat="1" ht="12.75" x14ac:dyDescent="0.2">
      <c r="B186" s="23" t="s">
        <v>34</v>
      </c>
      <c r="C186" s="40">
        <v>45416</v>
      </c>
      <c r="D186" s="27" t="s">
        <v>12</v>
      </c>
      <c r="E186" s="27" t="s">
        <v>366</v>
      </c>
      <c r="F186" s="41">
        <v>20612452882</v>
      </c>
      <c r="G186" s="41" t="s">
        <v>660</v>
      </c>
      <c r="H186" s="39" t="s">
        <v>664</v>
      </c>
      <c r="I186" s="9" t="s">
        <v>62</v>
      </c>
      <c r="J186" s="9" t="s">
        <v>662</v>
      </c>
      <c r="K186" s="10">
        <v>1534</v>
      </c>
      <c r="L186" s="16"/>
      <c r="M186" s="12">
        <v>0.1</v>
      </c>
      <c r="N186" s="15">
        <f t="shared" si="4"/>
        <v>153</v>
      </c>
      <c r="O186" s="11">
        <f t="shared" si="5"/>
        <v>1381</v>
      </c>
      <c r="P186" s="37">
        <v>233294271</v>
      </c>
      <c r="Q186" s="38">
        <v>45420</v>
      </c>
    </row>
    <row r="187" spans="2:17" s="1" customFormat="1" ht="12.75" x14ac:dyDescent="0.2">
      <c r="B187" s="23" t="s">
        <v>34</v>
      </c>
      <c r="C187" s="40">
        <v>45414</v>
      </c>
      <c r="D187" s="27" t="s">
        <v>12</v>
      </c>
      <c r="E187" s="27" t="s">
        <v>669</v>
      </c>
      <c r="F187" s="41">
        <v>20522632121</v>
      </c>
      <c r="G187" s="41" t="s">
        <v>670</v>
      </c>
      <c r="H187" s="39" t="s">
        <v>671</v>
      </c>
      <c r="I187" s="9" t="s">
        <v>17</v>
      </c>
      <c r="J187" s="9" t="s">
        <v>672</v>
      </c>
      <c r="K187" s="10">
        <v>9988.7000000000007</v>
      </c>
      <c r="L187" s="16"/>
      <c r="M187" s="12">
        <v>0.12</v>
      </c>
      <c r="N187" s="15">
        <f t="shared" si="4"/>
        <v>1199</v>
      </c>
      <c r="O187" s="11">
        <f t="shared" si="5"/>
        <v>8789.7000000000007</v>
      </c>
      <c r="P187" s="37">
        <v>233294272</v>
      </c>
      <c r="Q187" s="38">
        <v>45420</v>
      </c>
    </row>
    <row r="188" spans="2:17" s="1" customFormat="1" ht="12.75" x14ac:dyDescent="0.2">
      <c r="B188" s="23" t="s">
        <v>34</v>
      </c>
      <c r="C188" s="40">
        <v>45413</v>
      </c>
      <c r="D188" s="27" t="s">
        <v>12</v>
      </c>
      <c r="E188" s="27" t="s">
        <v>226</v>
      </c>
      <c r="F188" s="41">
        <v>10704230546</v>
      </c>
      <c r="G188" s="41" t="s">
        <v>673</v>
      </c>
      <c r="H188" s="39" t="s">
        <v>674</v>
      </c>
      <c r="I188" s="9" t="s">
        <v>14</v>
      </c>
      <c r="J188" s="9" t="s">
        <v>675</v>
      </c>
      <c r="K188" s="10">
        <f>+L188*3.752</f>
        <v>21694.063999999998</v>
      </c>
      <c r="L188" s="16">
        <v>5782</v>
      </c>
      <c r="M188" s="12">
        <v>0.12</v>
      </c>
      <c r="N188" s="15">
        <f t="shared" si="4"/>
        <v>2603</v>
      </c>
      <c r="O188" s="11">
        <f t="shared" si="5"/>
        <v>19091.063999999998</v>
      </c>
      <c r="P188" s="37">
        <v>233294273</v>
      </c>
      <c r="Q188" s="38">
        <v>45420</v>
      </c>
    </row>
    <row r="189" spans="2:17" s="1" customFormat="1" ht="12.75" x14ac:dyDescent="0.2">
      <c r="B189" s="23" t="s">
        <v>34</v>
      </c>
      <c r="C189" s="40">
        <v>45412</v>
      </c>
      <c r="D189" s="27" t="s">
        <v>12</v>
      </c>
      <c r="E189" s="27" t="s">
        <v>18</v>
      </c>
      <c r="F189" s="41">
        <v>20603913265</v>
      </c>
      <c r="G189" s="41" t="s">
        <v>104</v>
      </c>
      <c r="H189" s="39" t="s">
        <v>641</v>
      </c>
      <c r="I189" s="9" t="s">
        <v>14</v>
      </c>
      <c r="J189" s="9" t="s">
        <v>105</v>
      </c>
      <c r="K189" s="10">
        <v>4484</v>
      </c>
      <c r="L189" s="16"/>
      <c r="M189" s="12">
        <v>0.12</v>
      </c>
      <c r="N189" s="15">
        <f t="shared" si="4"/>
        <v>538</v>
      </c>
      <c r="O189" s="11">
        <f t="shared" si="5"/>
        <v>3946</v>
      </c>
      <c r="P189" s="37" t="s">
        <v>733</v>
      </c>
      <c r="Q189" s="38">
        <v>45420</v>
      </c>
    </row>
    <row r="190" spans="2:17" s="1" customFormat="1" ht="12.75" x14ac:dyDescent="0.2">
      <c r="B190" s="23" t="s">
        <v>34</v>
      </c>
      <c r="C190" s="40">
        <v>45405</v>
      </c>
      <c r="D190" s="27" t="s">
        <v>12</v>
      </c>
      <c r="E190" s="27" t="s">
        <v>33</v>
      </c>
      <c r="F190" s="41">
        <v>20603913265</v>
      </c>
      <c r="G190" s="41" t="s">
        <v>104</v>
      </c>
      <c r="H190" s="39" t="s">
        <v>654</v>
      </c>
      <c r="I190" s="9" t="s">
        <v>14</v>
      </c>
      <c r="J190" s="9" t="s">
        <v>105</v>
      </c>
      <c r="K190" s="10">
        <v>2360</v>
      </c>
      <c r="L190" s="16"/>
      <c r="M190" s="12">
        <v>0.12</v>
      </c>
      <c r="N190" s="15">
        <f t="shared" si="4"/>
        <v>283</v>
      </c>
      <c r="O190" s="11">
        <f t="shared" si="5"/>
        <v>2077</v>
      </c>
      <c r="P190" s="37" t="s">
        <v>734</v>
      </c>
      <c r="Q190" s="38">
        <v>45420</v>
      </c>
    </row>
    <row r="191" spans="2:17" s="1" customFormat="1" ht="12.75" x14ac:dyDescent="0.2">
      <c r="B191" s="23" t="s">
        <v>34</v>
      </c>
      <c r="C191" s="40">
        <v>45411</v>
      </c>
      <c r="D191" s="27" t="s">
        <v>12</v>
      </c>
      <c r="E191" s="27" t="s">
        <v>149</v>
      </c>
      <c r="F191" s="41">
        <v>10741369490</v>
      </c>
      <c r="G191" s="41" t="s">
        <v>676</v>
      </c>
      <c r="H191" s="39" t="s">
        <v>677</v>
      </c>
      <c r="I191" s="9" t="s">
        <v>14</v>
      </c>
      <c r="J191" s="9" t="s">
        <v>678</v>
      </c>
      <c r="K191" s="10">
        <f>+L191*3.756</f>
        <v>17728.32</v>
      </c>
      <c r="L191" s="16">
        <v>4720</v>
      </c>
      <c r="M191" s="12">
        <v>0.12</v>
      </c>
      <c r="N191" s="15">
        <f t="shared" si="4"/>
        <v>2127</v>
      </c>
      <c r="O191" s="11">
        <f t="shared" si="5"/>
        <v>15601.32</v>
      </c>
      <c r="P191" s="37" t="s">
        <v>800</v>
      </c>
      <c r="Q191" s="38">
        <v>45428</v>
      </c>
    </row>
    <row r="192" spans="2:17" s="1" customFormat="1" ht="12.75" x14ac:dyDescent="0.2">
      <c r="B192" s="23" t="s">
        <v>34</v>
      </c>
      <c r="C192" s="40">
        <v>45413</v>
      </c>
      <c r="D192" s="27" t="s">
        <v>19</v>
      </c>
      <c r="E192" s="27" t="s">
        <v>656</v>
      </c>
      <c r="F192" s="41">
        <v>20286066217</v>
      </c>
      <c r="G192" s="41" t="s">
        <v>655</v>
      </c>
      <c r="H192" s="39" t="s">
        <v>657</v>
      </c>
      <c r="I192" s="9" t="s">
        <v>14</v>
      </c>
      <c r="J192" s="9" t="s">
        <v>658</v>
      </c>
      <c r="K192" s="10">
        <v>1810.01</v>
      </c>
      <c r="L192" s="16"/>
      <c r="M192" s="12">
        <v>0.12</v>
      </c>
      <c r="N192" s="15">
        <f t="shared" si="4"/>
        <v>217</v>
      </c>
      <c r="O192" s="11">
        <f t="shared" si="5"/>
        <v>1593.01</v>
      </c>
      <c r="P192" s="37" t="s">
        <v>801</v>
      </c>
      <c r="Q192" s="38">
        <v>45428</v>
      </c>
    </row>
    <row r="193" spans="2:17" s="1" customFormat="1" ht="12.75" x14ac:dyDescent="0.2">
      <c r="B193" s="23" t="s">
        <v>34</v>
      </c>
      <c r="C193" s="40">
        <v>45429</v>
      </c>
      <c r="D193" s="27" t="s">
        <v>19</v>
      </c>
      <c r="E193" s="27" t="s">
        <v>764</v>
      </c>
      <c r="F193" s="41">
        <v>10077921538</v>
      </c>
      <c r="G193" s="41" t="s">
        <v>45</v>
      </c>
      <c r="H193" s="39" t="s">
        <v>698</v>
      </c>
      <c r="I193" s="9" t="s">
        <v>17</v>
      </c>
      <c r="J193" s="9" t="s">
        <v>41</v>
      </c>
      <c r="K193" s="20">
        <v>792</v>
      </c>
      <c r="L193" s="16"/>
      <c r="M193" s="12">
        <v>0.12</v>
      </c>
      <c r="N193" s="21">
        <f t="shared" si="4"/>
        <v>95</v>
      </c>
      <c r="O193" s="22">
        <f t="shared" si="5"/>
        <v>697</v>
      </c>
      <c r="P193" s="37" t="s">
        <v>765</v>
      </c>
      <c r="Q193" s="38">
        <v>45429</v>
      </c>
    </row>
    <row r="194" spans="2:17" s="1" customFormat="1" ht="12.75" x14ac:dyDescent="0.2">
      <c r="B194" s="23" t="s">
        <v>34</v>
      </c>
      <c r="C194" s="40">
        <v>45441</v>
      </c>
      <c r="D194" s="27" t="s">
        <v>19</v>
      </c>
      <c r="E194" s="27" t="s">
        <v>835</v>
      </c>
      <c r="F194" s="41">
        <v>20600497481</v>
      </c>
      <c r="G194" s="41" t="s">
        <v>66</v>
      </c>
      <c r="H194" s="39" t="s">
        <v>836</v>
      </c>
      <c r="I194" s="9" t="s">
        <v>14</v>
      </c>
      <c r="J194" s="9" t="s">
        <v>67</v>
      </c>
      <c r="K194" s="10">
        <v>24000</v>
      </c>
      <c r="L194" s="16"/>
      <c r="M194" s="12">
        <v>0.12</v>
      </c>
      <c r="N194" s="15">
        <f t="shared" ref="N194:N257" si="6">+ROUND(K194*M194,0)</f>
        <v>2880</v>
      </c>
      <c r="O194" s="11">
        <f t="shared" ref="O194:O257" si="7">K194-N194</f>
        <v>21120</v>
      </c>
      <c r="P194" s="37" t="s">
        <v>853</v>
      </c>
      <c r="Q194" s="38">
        <v>45449</v>
      </c>
    </row>
    <row r="195" spans="2:17" s="1" customFormat="1" ht="12.75" x14ac:dyDescent="0.2">
      <c r="B195" s="23" t="s">
        <v>34</v>
      </c>
      <c r="C195" s="40">
        <v>45412</v>
      </c>
      <c r="D195" s="27" t="s">
        <v>12</v>
      </c>
      <c r="E195" s="27" t="s">
        <v>77</v>
      </c>
      <c r="F195" s="41">
        <v>20611756241</v>
      </c>
      <c r="G195" s="41" t="s">
        <v>642</v>
      </c>
      <c r="H195" s="39" t="s">
        <v>643</v>
      </c>
      <c r="I195" s="9" t="s">
        <v>14</v>
      </c>
      <c r="J195" s="9" t="s">
        <v>644</v>
      </c>
      <c r="K195" s="10">
        <v>3351.2</v>
      </c>
      <c r="L195" s="16"/>
      <c r="M195" s="12">
        <v>0.12</v>
      </c>
      <c r="N195" s="15">
        <f t="shared" si="6"/>
        <v>402</v>
      </c>
      <c r="O195" s="11">
        <f t="shared" si="7"/>
        <v>2949.2</v>
      </c>
      <c r="P195" s="37">
        <v>235593940</v>
      </c>
      <c r="Q195" s="38">
        <v>45453</v>
      </c>
    </row>
    <row r="196" spans="2:17" s="1" customFormat="1" ht="12.75" x14ac:dyDescent="0.2">
      <c r="B196" s="23" t="s">
        <v>34</v>
      </c>
      <c r="C196" s="40">
        <v>45414</v>
      </c>
      <c r="D196" s="27" t="s">
        <v>12</v>
      </c>
      <c r="E196" s="27" t="s">
        <v>215</v>
      </c>
      <c r="F196" s="41">
        <v>10451862834</v>
      </c>
      <c r="G196" s="41" t="s">
        <v>651</v>
      </c>
      <c r="H196" s="39" t="s">
        <v>652</v>
      </c>
      <c r="I196" s="9" t="s">
        <v>17</v>
      </c>
      <c r="J196" s="9" t="s">
        <v>653</v>
      </c>
      <c r="K196" s="10">
        <v>2448.5</v>
      </c>
      <c r="L196" s="16"/>
      <c r="M196" s="12">
        <v>0.12</v>
      </c>
      <c r="N196" s="15">
        <f t="shared" si="6"/>
        <v>294</v>
      </c>
      <c r="O196" s="11">
        <f t="shared" si="7"/>
        <v>2154.5</v>
      </c>
      <c r="P196" s="37">
        <v>235593942</v>
      </c>
      <c r="Q196" s="38">
        <v>45453</v>
      </c>
    </row>
    <row r="197" spans="2:17" s="1" customFormat="1" ht="12.75" x14ac:dyDescent="0.2">
      <c r="B197" s="23" t="s">
        <v>34</v>
      </c>
      <c r="C197" s="40">
        <v>45418</v>
      </c>
      <c r="D197" s="27" t="s">
        <v>284</v>
      </c>
      <c r="E197" s="27" t="s">
        <v>694</v>
      </c>
      <c r="F197" s="41">
        <v>20537401207</v>
      </c>
      <c r="G197" s="41" t="s">
        <v>277</v>
      </c>
      <c r="H197" s="39" t="s">
        <v>695</v>
      </c>
      <c r="I197" s="9" t="s">
        <v>14</v>
      </c>
      <c r="J197" s="9" t="s">
        <v>278</v>
      </c>
      <c r="K197" s="10">
        <v>9086</v>
      </c>
      <c r="L197" s="16"/>
      <c r="M197" s="12">
        <v>0.12</v>
      </c>
      <c r="N197" s="15">
        <f t="shared" si="6"/>
        <v>1090</v>
      </c>
      <c r="O197" s="11">
        <f t="shared" si="7"/>
        <v>7996</v>
      </c>
      <c r="P197" s="37">
        <v>235593968</v>
      </c>
      <c r="Q197" s="38">
        <v>45453</v>
      </c>
    </row>
    <row r="198" spans="2:17" s="1" customFormat="1" ht="12.75" x14ac:dyDescent="0.2">
      <c r="B198" s="23" t="s">
        <v>34</v>
      </c>
      <c r="C198" s="40">
        <v>45418</v>
      </c>
      <c r="D198" s="27" t="s">
        <v>12</v>
      </c>
      <c r="E198" s="27" t="s">
        <v>697</v>
      </c>
      <c r="F198" s="41">
        <v>20604020612</v>
      </c>
      <c r="G198" s="41" t="s">
        <v>54</v>
      </c>
      <c r="H198" s="39" t="s">
        <v>915</v>
      </c>
      <c r="I198" s="9" t="s">
        <v>14</v>
      </c>
      <c r="J198" s="9" t="s">
        <v>55</v>
      </c>
      <c r="K198" s="20">
        <v>29618</v>
      </c>
      <c r="L198" s="16"/>
      <c r="M198" s="12">
        <v>0.12</v>
      </c>
      <c r="N198" s="21">
        <f t="shared" si="6"/>
        <v>3554</v>
      </c>
      <c r="O198" s="22">
        <f t="shared" si="7"/>
        <v>26064</v>
      </c>
      <c r="P198" s="37">
        <v>235593974</v>
      </c>
      <c r="Q198" s="38">
        <v>45453</v>
      </c>
    </row>
    <row r="199" spans="2:17" s="1" customFormat="1" ht="12.75" x14ac:dyDescent="0.2">
      <c r="B199" s="23" t="s">
        <v>34</v>
      </c>
      <c r="C199" s="40">
        <v>45420</v>
      </c>
      <c r="D199" s="27" t="s">
        <v>19</v>
      </c>
      <c r="E199" s="27" t="s">
        <v>699</v>
      </c>
      <c r="F199" s="41">
        <v>10077413737</v>
      </c>
      <c r="G199" s="41" t="s">
        <v>700</v>
      </c>
      <c r="H199" s="39" t="s">
        <v>701</v>
      </c>
      <c r="I199" s="9" t="s">
        <v>17</v>
      </c>
      <c r="J199" s="9" t="s">
        <v>702</v>
      </c>
      <c r="K199" s="10">
        <v>850</v>
      </c>
      <c r="L199" s="16"/>
      <c r="M199" s="12">
        <v>0.12</v>
      </c>
      <c r="N199" s="15">
        <f t="shared" si="6"/>
        <v>102</v>
      </c>
      <c r="O199" s="11">
        <f t="shared" si="7"/>
        <v>748</v>
      </c>
      <c r="P199" s="37">
        <v>235593984</v>
      </c>
      <c r="Q199" s="38">
        <v>45453</v>
      </c>
    </row>
    <row r="200" spans="2:17" s="1" customFormat="1" ht="12.75" x14ac:dyDescent="0.2">
      <c r="B200" s="23" t="s">
        <v>34</v>
      </c>
      <c r="C200" s="40">
        <v>45420</v>
      </c>
      <c r="D200" s="27" t="s">
        <v>19</v>
      </c>
      <c r="E200" s="27" t="s">
        <v>703</v>
      </c>
      <c r="F200" s="41">
        <v>10077413737</v>
      </c>
      <c r="G200" s="41" t="s">
        <v>700</v>
      </c>
      <c r="H200" s="39" t="s">
        <v>704</v>
      </c>
      <c r="I200" s="9" t="s">
        <v>17</v>
      </c>
      <c r="J200" s="9" t="s">
        <v>702</v>
      </c>
      <c r="K200" s="10">
        <v>850</v>
      </c>
      <c r="L200" s="16"/>
      <c r="M200" s="12">
        <v>0.12</v>
      </c>
      <c r="N200" s="15">
        <f t="shared" si="6"/>
        <v>102</v>
      </c>
      <c r="O200" s="11">
        <f t="shared" si="7"/>
        <v>748</v>
      </c>
      <c r="P200" s="37">
        <v>235593986</v>
      </c>
      <c r="Q200" s="38">
        <v>45453</v>
      </c>
    </row>
    <row r="201" spans="2:17" s="1" customFormat="1" ht="12.75" x14ac:dyDescent="0.2">
      <c r="B201" s="23" t="s">
        <v>34</v>
      </c>
      <c r="C201" s="40">
        <v>45418</v>
      </c>
      <c r="D201" s="27" t="s">
        <v>12</v>
      </c>
      <c r="E201" s="27" t="s">
        <v>170</v>
      </c>
      <c r="F201" s="41">
        <v>20448495184</v>
      </c>
      <c r="G201" s="41" t="s">
        <v>705</v>
      </c>
      <c r="H201" s="39" t="s">
        <v>706</v>
      </c>
      <c r="I201" s="9" t="s">
        <v>17</v>
      </c>
      <c r="J201" s="9" t="s">
        <v>707</v>
      </c>
      <c r="K201" s="10">
        <v>1850</v>
      </c>
      <c r="L201" s="16"/>
      <c r="M201" s="12">
        <v>0.12</v>
      </c>
      <c r="N201" s="15">
        <f t="shared" si="6"/>
        <v>222</v>
      </c>
      <c r="O201" s="11">
        <f t="shared" si="7"/>
        <v>1628</v>
      </c>
      <c r="P201" s="37">
        <v>235593989</v>
      </c>
      <c r="Q201" s="38">
        <v>45453</v>
      </c>
    </row>
    <row r="202" spans="2:17" s="1" customFormat="1" ht="12.75" x14ac:dyDescent="0.2">
      <c r="B202" s="23" t="s">
        <v>34</v>
      </c>
      <c r="C202" s="40">
        <v>45401</v>
      </c>
      <c r="D202" s="27" t="s">
        <v>19</v>
      </c>
      <c r="E202" s="27" t="s">
        <v>708</v>
      </c>
      <c r="F202" s="41">
        <v>10077413737</v>
      </c>
      <c r="G202" s="41" t="s">
        <v>700</v>
      </c>
      <c r="H202" s="39" t="s">
        <v>709</v>
      </c>
      <c r="I202" s="9" t="s">
        <v>17</v>
      </c>
      <c r="J202" s="9" t="s">
        <v>702</v>
      </c>
      <c r="K202" s="10">
        <v>850</v>
      </c>
      <c r="L202" s="16"/>
      <c r="M202" s="12">
        <v>0.12</v>
      </c>
      <c r="N202" s="15">
        <f t="shared" si="6"/>
        <v>102</v>
      </c>
      <c r="O202" s="11">
        <f t="shared" si="7"/>
        <v>748</v>
      </c>
      <c r="P202" s="37">
        <v>235593991</v>
      </c>
      <c r="Q202" s="38">
        <v>45453</v>
      </c>
    </row>
    <row r="203" spans="2:17" s="1" customFormat="1" ht="12.75" x14ac:dyDescent="0.2">
      <c r="B203" s="23" t="s">
        <v>34</v>
      </c>
      <c r="C203" s="40">
        <v>45414</v>
      </c>
      <c r="D203" s="27" t="s">
        <v>12</v>
      </c>
      <c r="E203" s="27" t="s">
        <v>710</v>
      </c>
      <c r="F203" s="41">
        <v>20604020612</v>
      </c>
      <c r="G203" s="41" t="s">
        <v>54</v>
      </c>
      <c r="H203" s="39" t="s">
        <v>711</v>
      </c>
      <c r="I203" s="9" t="s">
        <v>14</v>
      </c>
      <c r="J203" s="9" t="s">
        <v>55</v>
      </c>
      <c r="K203" s="20">
        <v>2537</v>
      </c>
      <c r="L203" s="16"/>
      <c r="M203" s="12">
        <v>0.12</v>
      </c>
      <c r="N203" s="21">
        <f t="shared" si="6"/>
        <v>304</v>
      </c>
      <c r="O203" s="22">
        <f t="shared" si="7"/>
        <v>2233</v>
      </c>
      <c r="P203" s="37">
        <v>235593993</v>
      </c>
      <c r="Q203" s="38">
        <v>45453</v>
      </c>
    </row>
    <row r="204" spans="2:17" s="1" customFormat="1" ht="12.75" x14ac:dyDescent="0.2">
      <c r="B204" s="23" t="s">
        <v>34</v>
      </c>
      <c r="C204" s="40">
        <v>45411</v>
      </c>
      <c r="D204" s="27" t="s">
        <v>12</v>
      </c>
      <c r="E204" s="27" t="s">
        <v>713</v>
      </c>
      <c r="F204" s="41">
        <v>20604020612</v>
      </c>
      <c r="G204" s="41" t="s">
        <v>54</v>
      </c>
      <c r="H204" s="39" t="s">
        <v>714</v>
      </c>
      <c r="I204" s="9" t="s">
        <v>14</v>
      </c>
      <c r="J204" s="9" t="s">
        <v>55</v>
      </c>
      <c r="K204" s="20">
        <v>2006</v>
      </c>
      <c r="L204" s="16"/>
      <c r="M204" s="12">
        <v>0.12</v>
      </c>
      <c r="N204" s="21">
        <f t="shared" si="6"/>
        <v>241</v>
      </c>
      <c r="O204" s="22">
        <f t="shared" si="7"/>
        <v>1765</v>
      </c>
      <c r="P204" s="37">
        <v>235594006</v>
      </c>
      <c r="Q204" s="38">
        <v>45453</v>
      </c>
    </row>
    <row r="205" spans="2:17" s="1" customFormat="1" ht="12.75" x14ac:dyDescent="0.2">
      <c r="B205" s="23" t="s">
        <v>34</v>
      </c>
      <c r="C205" s="40">
        <v>45414</v>
      </c>
      <c r="D205" s="27" t="s">
        <v>12</v>
      </c>
      <c r="E205" s="27" t="s">
        <v>128</v>
      </c>
      <c r="F205" s="41">
        <v>20602266614</v>
      </c>
      <c r="G205" s="41" t="s">
        <v>161</v>
      </c>
      <c r="H205" s="39" t="s">
        <v>715</v>
      </c>
      <c r="I205" s="9" t="s">
        <v>14</v>
      </c>
      <c r="J205" s="9" t="s">
        <v>162</v>
      </c>
      <c r="K205" s="20">
        <v>1103.3</v>
      </c>
      <c r="L205" s="16"/>
      <c r="M205" s="12">
        <v>0.12</v>
      </c>
      <c r="N205" s="21">
        <f t="shared" si="6"/>
        <v>132</v>
      </c>
      <c r="O205" s="22">
        <f t="shared" si="7"/>
        <v>971.3</v>
      </c>
      <c r="P205" s="37">
        <v>235594007</v>
      </c>
      <c r="Q205" s="38">
        <v>45453</v>
      </c>
    </row>
    <row r="206" spans="2:17" s="1" customFormat="1" ht="12.75" x14ac:dyDescent="0.2">
      <c r="B206" s="23" t="s">
        <v>34</v>
      </c>
      <c r="C206" s="40">
        <v>45414</v>
      </c>
      <c r="D206" s="27" t="s">
        <v>12</v>
      </c>
      <c r="E206" s="27" t="s">
        <v>207</v>
      </c>
      <c r="F206" s="41">
        <v>20604020612</v>
      </c>
      <c r="G206" s="41" t="s">
        <v>54</v>
      </c>
      <c r="H206" s="39" t="s">
        <v>718</v>
      </c>
      <c r="I206" s="9" t="s">
        <v>14</v>
      </c>
      <c r="J206" s="9" t="s">
        <v>55</v>
      </c>
      <c r="K206" s="20">
        <v>6372</v>
      </c>
      <c r="L206" s="16"/>
      <c r="M206" s="12">
        <v>0.12</v>
      </c>
      <c r="N206" s="21">
        <f t="shared" si="6"/>
        <v>765</v>
      </c>
      <c r="O206" s="22">
        <f t="shared" si="7"/>
        <v>5607</v>
      </c>
      <c r="P206" s="37">
        <v>235594011</v>
      </c>
      <c r="Q206" s="38">
        <v>45453</v>
      </c>
    </row>
    <row r="207" spans="2:17" s="1" customFormat="1" ht="12.75" x14ac:dyDescent="0.2">
      <c r="B207" s="23" t="s">
        <v>34</v>
      </c>
      <c r="C207" s="40">
        <v>45414</v>
      </c>
      <c r="D207" s="27" t="s">
        <v>12</v>
      </c>
      <c r="E207" s="27" t="s">
        <v>719</v>
      </c>
      <c r="F207" s="41">
        <v>20604020612</v>
      </c>
      <c r="G207" s="41" t="s">
        <v>54</v>
      </c>
      <c r="H207" s="39" t="s">
        <v>720</v>
      </c>
      <c r="I207" s="9" t="s">
        <v>14</v>
      </c>
      <c r="J207" s="9" t="s">
        <v>55</v>
      </c>
      <c r="K207" s="20">
        <v>4189</v>
      </c>
      <c r="L207" s="16"/>
      <c r="M207" s="12">
        <v>0.12</v>
      </c>
      <c r="N207" s="21">
        <f t="shared" si="6"/>
        <v>503</v>
      </c>
      <c r="O207" s="22">
        <f t="shared" si="7"/>
        <v>3686</v>
      </c>
      <c r="P207" s="37">
        <v>235594012</v>
      </c>
      <c r="Q207" s="38">
        <v>45453</v>
      </c>
    </row>
    <row r="208" spans="2:17" s="1" customFormat="1" ht="12.75" x14ac:dyDescent="0.2">
      <c r="B208" s="23" t="s">
        <v>34</v>
      </c>
      <c r="C208" s="40">
        <v>45418</v>
      </c>
      <c r="D208" s="27" t="s">
        <v>12</v>
      </c>
      <c r="E208" s="27" t="s">
        <v>722</v>
      </c>
      <c r="F208" s="41">
        <v>20551778640</v>
      </c>
      <c r="G208" s="41" t="s">
        <v>1078</v>
      </c>
      <c r="H208" s="39" t="s">
        <v>721</v>
      </c>
      <c r="I208" s="9" t="s">
        <v>13</v>
      </c>
      <c r="J208" s="9" t="s">
        <v>15</v>
      </c>
      <c r="K208" s="10">
        <v>531</v>
      </c>
      <c r="L208" s="16"/>
      <c r="M208" s="12">
        <v>0.04</v>
      </c>
      <c r="N208" s="15">
        <f t="shared" si="6"/>
        <v>21</v>
      </c>
      <c r="O208" s="11">
        <f t="shared" si="7"/>
        <v>510</v>
      </c>
      <c r="P208" s="37">
        <v>235594013</v>
      </c>
      <c r="Q208" s="38">
        <v>45453</v>
      </c>
    </row>
    <row r="209" spans="2:17" s="1" customFormat="1" ht="12.75" x14ac:dyDescent="0.2">
      <c r="B209" s="23" t="s">
        <v>34</v>
      </c>
      <c r="C209" s="40">
        <v>45418</v>
      </c>
      <c r="D209" s="27" t="s">
        <v>12</v>
      </c>
      <c r="E209" s="27" t="s">
        <v>723</v>
      </c>
      <c r="F209" s="41">
        <v>20551778640</v>
      </c>
      <c r="G209" s="41" t="s">
        <v>1078</v>
      </c>
      <c r="H209" s="39" t="s">
        <v>724</v>
      </c>
      <c r="I209" s="9" t="s">
        <v>13</v>
      </c>
      <c r="J209" s="9" t="s">
        <v>15</v>
      </c>
      <c r="K209" s="10">
        <v>1829</v>
      </c>
      <c r="L209" s="16"/>
      <c r="M209" s="12">
        <v>0.04</v>
      </c>
      <c r="N209" s="15">
        <f t="shared" si="6"/>
        <v>73</v>
      </c>
      <c r="O209" s="11">
        <f t="shared" si="7"/>
        <v>1756</v>
      </c>
      <c r="P209" s="37">
        <v>235594014</v>
      </c>
      <c r="Q209" s="38">
        <v>45453</v>
      </c>
    </row>
    <row r="210" spans="2:17" s="1" customFormat="1" ht="12.75" x14ac:dyDescent="0.2">
      <c r="B210" s="23" t="s">
        <v>34</v>
      </c>
      <c r="C210" s="40">
        <v>45421</v>
      </c>
      <c r="D210" s="27" t="s">
        <v>725</v>
      </c>
      <c r="E210" s="27" t="s">
        <v>42</v>
      </c>
      <c r="F210" s="41">
        <v>20506717044</v>
      </c>
      <c r="G210" s="41" t="s">
        <v>726</v>
      </c>
      <c r="H210" s="39" t="s">
        <v>727</v>
      </c>
      <c r="I210" s="9" t="s">
        <v>17</v>
      </c>
      <c r="J210" s="9" t="s">
        <v>728</v>
      </c>
      <c r="K210" s="10">
        <f>+L210*3.724</f>
        <v>2226.9520000000002</v>
      </c>
      <c r="L210" s="16">
        <v>598</v>
      </c>
      <c r="M210" s="12">
        <v>0.12</v>
      </c>
      <c r="N210" s="15">
        <f t="shared" si="6"/>
        <v>267</v>
      </c>
      <c r="O210" s="11">
        <f t="shared" si="7"/>
        <v>1959.9520000000002</v>
      </c>
      <c r="P210" s="37">
        <v>235594015</v>
      </c>
      <c r="Q210" s="38">
        <v>45453</v>
      </c>
    </row>
    <row r="211" spans="2:17" s="1" customFormat="1" ht="12.75" x14ac:dyDescent="0.2">
      <c r="B211" s="23" t="s">
        <v>34</v>
      </c>
      <c r="C211" s="40">
        <v>45415</v>
      </c>
      <c r="D211" s="27" t="s">
        <v>49</v>
      </c>
      <c r="E211" s="27" t="s">
        <v>729</v>
      </c>
      <c r="F211" s="41">
        <v>20546584195</v>
      </c>
      <c r="G211" s="41" t="s">
        <v>23</v>
      </c>
      <c r="H211" s="39" t="s">
        <v>730</v>
      </c>
      <c r="I211" s="9" t="s">
        <v>17</v>
      </c>
      <c r="J211" s="9" t="s">
        <v>24</v>
      </c>
      <c r="K211" s="20">
        <v>78643.179999999993</v>
      </c>
      <c r="L211" s="16"/>
      <c r="M211" s="12">
        <v>0.12</v>
      </c>
      <c r="N211" s="21">
        <f t="shared" si="6"/>
        <v>9437</v>
      </c>
      <c r="O211" s="22">
        <f t="shared" si="7"/>
        <v>69206.179999999993</v>
      </c>
      <c r="P211" s="37">
        <v>235594016</v>
      </c>
      <c r="Q211" s="38">
        <v>45453</v>
      </c>
    </row>
    <row r="212" spans="2:17" s="1" customFormat="1" ht="12.75" x14ac:dyDescent="0.2">
      <c r="B212" s="23" t="s">
        <v>34</v>
      </c>
      <c r="C212" s="40">
        <v>45404</v>
      </c>
      <c r="D212" s="27" t="s">
        <v>12</v>
      </c>
      <c r="E212" s="27" t="s">
        <v>731</v>
      </c>
      <c r="F212" s="41">
        <v>20600851714</v>
      </c>
      <c r="G212" s="41" t="s">
        <v>27</v>
      </c>
      <c r="H212" s="39" t="s">
        <v>732</v>
      </c>
      <c r="I212" s="9" t="s">
        <v>16</v>
      </c>
      <c r="J212" s="9" t="s">
        <v>31</v>
      </c>
      <c r="K212" s="10">
        <v>1770</v>
      </c>
      <c r="L212" s="16"/>
      <c r="M212" s="12">
        <v>0.1</v>
      </c>
      <c r="N212" s="15">
        <f t="shared" si="6"/>
        <v>177</v>
      </c>
      <c r="O212" s="11">
        <f t="shared" si="7"/>
        <v>1593</v>
      </c>
      <c r="P212" s="37">
        <v>235594017</v>
      </c>
      <c r="Q212" s="38">
        <v>45453</v>
      </c>
    </row>
    <row r="213" spans="2:17" s="1" customFormat="1" ht="12.75" x14ac:dyDescent="0.2">
      <c r="B213" s="23" t="s">
        <v>34</v>
      </c>
      <c r="C213" s="40">
        <v>45418</v>
      </c>
      <c r="D213" s="27" t="s">
        <v>12</v>
      </c>
      <c r="E213" s="27" t="s">
        <v>735</v>
      </c>
      <c r="F213" s="41">
        <v>20551778640</v>
      </c>
      <c r="G213" s="41" t="s">
        <v>1078</v>
      </c>
      <c r="H213" s="39" t="s">
        <v>736</v>
      </c>
      <c r="I213" s="9" t="s">
        <v>13</v>
      </c>
      <c r="J213" s="9" t="s">
        <v>15</v>
      </c>
      <c r="K213" s="10">
        <v>472</v>
      </c>
      <c r="L213" s="16"/>
      <c r="M213" s="12">
        <v>0.04</v>
      </c>
      <c r="N213" s="15">
        <f t="shared" si="6"/>
        <v>19</v>
      </c>
      <c r="O213" s="11">
        <f t="shared" si="7"/>
        <v>453</v>
      </c>
      <c r="P213" s="37">
        <v>235594019</v>
      </c>
      <c r="Q213" s="38">
        <v>45453</v>
      </c>
    </row>
    <row r="214" spans="2:17" s="1" customFormat="1" ht="12.75" x14ac:dyDescent="0.2">
      <c r="B214" s="23" t="s">
        <v>34</v>
      </c>
      <c r="C214" s="40">
        <v>45421</v>
      </c>
      <c r="D214" s="27" t="s">
        <v>12</v>
      </c>
      <c r="E214" s="27" t="s">
        <v>211</v>
      </c>
      <c r="F214" s="41">
        <v>20609797577</v>
      </c>
      <c r="G214" s="41" t="s">
        <v>737</v>
      </c>
      <c r="H214" s="39" t="s">
        <v>738</v>
      </c>
      <c r="I214" s="9" t="s">
        <v>17</v>
      </c>
      <c r="J214" s="9" t="s">
        <v>739</v>
      </c>
      <c r="K214" s="10">
        <v>16638</v>
      </c>
      <c r="L214" s="16"/>
      <c r="M214" s="12">
        <v>0.12</v>
      </c>
      <c r="N214" s="15">
        <f t="shared" si="6"/>
        <v>1997</v>
      </c>
      <c r="O214" s="11">
        <f t="shared" si="7"/>
        <v>14641</v>
      </c>
      <c r="P214" s="37">
        <v>235594020</v>
      </c>
      <c r="Q214" s="38">
        <v>45453</v>
      </c>
    </row>
    <row r="215" spans="2:17" s="1" customFormat="1" ht="12.75" x14ac:dyDescent="0.2">
      <c r="B215" s="23" t="s">
        <v>34</v>
      </c>
      <c r="C215" s="40">
        <v>45425</v>
      </c>
      <c r="D215" s="27" t="s">
        <v>12</v>
      </c>
      <c r="E215" s="27" t="s">
        <v>741</v>
      </c>
      <c r="F215" s="41">
        <v>20602640125</v>
      </c>
      <c r="G215" s="41" t="s">
        <v>740</v>
      </c>
      <c r="H215" s="39" t="s">
        <v>742</v>
      </c>
      <c r="I215" s="9" t="s">
        <v>14</v>
      </c>
      <c r="J215" s="9" t="s">
        <v>743</v>
      </c>
      <c r="K215" s="10">
        <v>10805.85</v>
      </c>
      <c r="L215" s="16"/>
      <c r="M215" s="12">
        <v>0.12</v>
      </c>
      <c r="N215" s="15">
        <f t="shared" si="6"/>
        <v>1297</v>
      </c>
      <c r="O215" s="11">
        <f t="shared" si="7"/>
        <v>9508.85</v>
      </c>
      <c r="P215" s="37">
        <v>235594021</v>
      </c>
      <c r="Q215" s="38">
        <v>45453</v>
      </c>
    </row>
    <row r="216" spans="2:17" s="1" customFormat="1" ht="12.75" x14ac:dyDescent="0.2">
      <c r="B216" s="23" t="s">
        <v>34</v>
      </c>
      <c r="C216" s="40">
        <v>45420</v>
      </c>
      <c r="D216" s="27" t="s">
        <v>12</v>
      </c>
      <c r="E216" s="27" t="s">
        <v>111</v>
      </c>
      <c r="F216" s="41">
        <v>10470212255</v>
      </c>
      <c r="G216" s="41" t="s">
        <v>562</v>
      </c>
      <c r="H216" s="39" t="s">
        <v>744</v>
      </c>
      <c r="I216" s="9" t="s">
        <v>17</v>
      </c>
      <c r="J216" s="9" t="s">
        <v>257</v>
      </c>
      <c r="K216" s="10">
        <v>4720</v>
      </c>
      <c r="L216" s="16"/>
      <c r="M216" s="12">
        <v>0.12</v>
      </c>
      <c r="N216" s="15">
        <f t="shared" si="6"/>
        <v>566</v>
      </c>
      <c r="O216" s="11">
        <f t="shared" si="7"/>
        <v>4154</v>
      </c>
      <c r="P216" s="37">
        <v>235594022</v>
      </c>
      <c r="Q216" s="38">
        <v>45453</v>
      </c>
    </row>
    <row r="217" spans="2:17" s="1" customFormat="1" ht="12.75" x14ac:dyDescent="0.2">
      <c r="B217" s="23" t="s">
        <v>34</v>
      </c>
      <c r="C217" s="40">
        <v>45425</v>
      </c>
      <c r="D217" s="27" t="s">
        <v>71</v>
      </c>
      <c r="E217" s="27" t="s">
        <v>59</v>
      </c>
      <c r="F217" s="41">
        <v>20608328336</v>
      </c>
      <c r="G217" s="41" t="s">
        <v>157</v>
      </c>
      <c r="H217" s="39" t="s">
        <v>745</v>
      </c>
      <c r="I217" s="9" t="s">
        <v>14</v>
      </c>
      <c r="J217" s="9" t="s">
        <v>158</v>
      </c>
      <c r="K217" s="20">
        <v>8644.68</v>
      </c>
      <c r="L217" s="16"/>
      <c r="M217" s="12">
        <v>0.12</v>
      </c>
      <c r="N217" s="21">
        <f t="shared" si="6"/>
        <v>1037</v>
      </c>
      <c r="O217" s="22">
        <f t="shared" si="7"/>
        <v>7607.68</v>
      </c>
      <c r="P217" s="37">
        <v>235594024</v>
      </c>
      <c r="Q217" s="38">
        <v>45453</v>
      </c>
    </row>
    <row r="218" spans="2:17" s="1" customFormat="1" ht="12.75" x14ac:dyDescent="0.2">
      <c r="B218" s="23" t="s">
        <v>34</v>
      </c>
      <c r="C218" s="40">
        <v>45425</v>
      </c>
      <c r="D218" s="27" t="s">
        <v>19</v>
      </c>
      <c r="E218" s="27" t="s">
        <v>565</v>
      </c>
      <c r="F218" s="41">
        <v>20600139437</v>
      </c>
      <c r="G218" s="41" t="s">
        <v>151</v>
      </c>
      <c r="H218" s="39" t="s">
        <v>746</v>
      </c>
      <c r="I218" s="9" t="s">
        <v>16</v>
      </c>
      <c r="J218" s="9" t="s">
        <v>152</v>
      </c>
      <c r="K218" s="10">
        <v>2442.6</v>
      </c>
      <c r="L218" s="16"/>
      <c r="M218" s="12">
        <v>0.1</v>
      </c>
      <c r="N218" s="15">
        <f t="shared" si="6"/>
        <v>244</v>
      </c>
      <c r="O218" s="11">
        <f t="shared" si="7"/>
        <v>2198.6</v>
      </c>
      <c r="P218" s="37">
        <v>235594026</v>
      </c>
      <c r="Q218" s="38">
        <v>45453</v>
      </c>
    </row>
    <row r="219" spans="2:17" s="1" customFormat="1" ht="12.75" x14ac:dyDescent="0.2">
      <c r="B219" s="23" t="s">
        <v>34</v>
      </c>
      <c r="C219" s="40">
        <v>45416</v>
      </c>
      <c r="D219" s="27" t="s">
        <v>46</v>
      </c>
      <c r="E219" s="27" t="s">
        <v>747</v>
      </c>
      <c r="F219" s="41">
        <v>20605898506</v>
      </c>
      <c r="G219" s="41" t="s">
        <v>36</v>
      </c>
      <c r="H219" s="39" t="s">
        <v>748</v>
      </c>
      <c r="I219" s="9" t="s">
        <v>16</v>
      </c>
      <c r="J219" s="9" t="s">
        <v>37</v>
      </c>
      <c r="K219" s="20">
        <v>905.3</v>
      </c>
      <c r="L219" s="16"/>
      <c r="M219" s="12">
        <v>0.1</v>
      </c>
      <c r="N219" s="21">
        <f t="shared" si="6"/>
        <v>91</v>
      </c>
      <c r="O219" s="22">
        <f t="shared" si="7"/>
        <v>814.3</v>
      </c>
      <c r="P219" s="37">
        <v>235594027</v>
      </c>
      <c r="Q219" s="38">
        <v>45453</v>
      </c>
    </row>
    <row r="220" spans="2:17" s="1" customFormat="1" ht="12.75" x14ac:dyDescent="0.2">
      <c r="B220" s="23" t="s">
        <v>34</v>
      </c>
      <c r="C220" s="40">
        <v>45422</v>
      </c>
      <c r="D220" s="27" t="s">
        <v>12</v>
      </c>
      <c r="E220" s="27" t="s">
        <v>749</v>
      </c>
      <c r="F220" s="41">
        <v>20514006742</v>
      </c>
      <c r="G220" s="41" t="s">
        <v>750</v>
      </c>
      <c r="H220" s="39" t="s">
        <v>751</v>
      </c>
      <c r="I220" s="9" t="s">
        <v>17</v>
      </c>
      <c r="J220" s="9" t="s">
        <v>222</v>
      </c>
      <c r="K220" s="10">
        <v>1559.04</v>
      </c>
      <c r="L220" s="16"/>
      <c r="M220" s="12">
        <v>0.12</v>
      </c>
      <c r="N220" s="15">
        <f t="shared" si="6"/>
        <v>187</v>
      </c>
      <c r="O220" s="11">
        <f t="shared" si="7"/>
        <v>1372.04</v>
      </c>
      <c r="P220" s="37">
        <v>235594028</v>
      </c>
      <c r="Q220" s="38">
        <v>45453</v>
      </c>
    </row>
    <row r="221" spans="2:17" s="1" customFormat="1" ht="12.75" x14ac:dyDescent="0.2">
      <c r="B221" s="23" t="s">
        <v>34</v>
      </c>
      <c r="C221" s="40">
        <v>45426</v>
      </c>
      <c r="D221" s="27" t="s">
        <v>12</v>
      </c>
      <c r="E221" s="27" t="s">
        <v>203</v>
      </c>
      <c r="F221" s="41">
        <v>20611756241</v>
      </c>
      <c r="G221" s="41" t="s">
        <v>642</v>
      </c>
      <c r="H221" s="39" t="s">
        <v>753</v>
      </c>
      <c r="I221" s="9" t="s">
        <v>14</v>
      </c>
      <c r="J221" s="9" t="s">
        <v>644</v>
      </c>
      <c r="K221" s="10">
        <v>2265.6</v>
      </c>
      <c r="L221" s="16"/>
      <c r="M221" s="12">
        <v>0.12</v>
      </c>
      <c r="N221" s="15">
        <f t="shared" si="6"/>
        <v>272</v>
      </c>
      <c r="O221" s="11">
        <f t="shared" si="7"/>
        <v>1993.6</v>
      </c>
      <c r="P221" s="37">
        <v>235594029</v>
      </c>
      <c r="Q221" s="38">
        <v>45453</v>
      </c>
    </row>
    <row r="222" spans="2:17" s="1" customFormat="1" ht="12.75" x14ac:dyDescent="0.2">
      <c r="B222" s="23" t="s">
        <v>34</v>
      </c>
      <c r="C222" s="40">
        <v>45427</v>
      </c>
      <c r="D222" s="27" t="s">
        <v>12</v>
      </c>
      <c r="E222" s="27" t="s">
        <v>754</v>
      </c>
      <c r="F222" s="41">
        <v>20602928749</v>
      </c>
      <c r="G222" s="41" t="s">
        <v>755</v>
      </c>
      <c r="H222" s="39" t="s">
        <v>756</v>
      </c>
      <c r="I222" s="9" t="s">
        <v>14</v>
      </c>
      <c r="J222" s="9" t="s">
        <v>757</v>
      </c>
      <c r="K222" s="10">
        <v>1475</v>
      </c>
      <c r="L222" s="16"/>
      <c r="M222" s="12">
        <v>0.12</v>
      </c>
      <c r="N222" s="15">
        <f t="shared" si="6"/>
        <v>177</v>
      </c>
      <c r="O222" s="11">
        <f t="shared" si="7"/>
        <v>1298</v>
      </c>
      <c r="P222" s="37">
        <v>235594030</v>
      </c>
      <c r="Q222" s="38">
        <v>45453</v>
      </c>
    </row>
    <row r="223" spans="2:17" s="1" customFormat="1" ht="12.75" x14ac:dyDescent="0.2">
      <c r="B223" s="23" t="s">
        <v>34</v>
      </c>
      <c r="C223" s="40">
        <v>45428</v>
      </c>
      <c r="D223" s="27" t="s">
        <v>12</v>
      </c>
      <c r="E223" s="27" t="s">
        <v>758</v>
      </c>
      <c r="F223" s="41">
        <v>10480214647</v>
      </c>
      <c r="G223" s="41" t="s">
        <v>272</v>
      </c>
      <c r="H223" s="39" t="s">
        <v>759</v>
      </c>
      <c r="I223" s="9" t="s">
        <v>14</v>
      </c>
      <c r="J223" s="9" t="s">
        <v>273</v>
      </c>
      <c r="K223" s="10">
        <v>4078.08</v>
      </c>
      <c r="L223" s="16"/>
      <c r="M223" s="12">
        <v>0.12</v>
      </c>
      <c r="N223" s="15">
        <f t="shared" si="6"/>
        <v>489</v>
      </c>
      <c r="O223" s="11">
        <f t="shared" si="7"/>
        <v>3589.08</v>
      </c>
      <c r="P223" s="37">
        <v>235594031</v>
      </c>
      <c r="Q223" s="38">
        <v>45453</v>
      </c>
    </row>
    <row r="224" spans="2:17" s="1" customFormat="1" ht="12.75" x14ac:dyDescent="0.2">
      <c r="B224" s="23" t="s">
        <v>34</v>
      </c>
      <c r="C224" s="40">
        <v>45428</v>
      </c>
      <c r="D224" s="27" t="s">
        <v>12</v>
      </c>
      <c r="E224" s="27" t="s">
        <v>141</v>
      </c>
      <c r="F224" s="41">
        <v>20602563261</v>
      </c>
      <c r="G224" s="41" t="s">
        <v>760</v>
      </c>
      <c r="H224" s="39" t="s">
        <v>761</v>
      </c>
      <c r="I224" s="9" t="s">
        <v>17</v>
      </c>
      <c r="J224" s="9" t="s">
        <v>762</v>
      </c>
      <c r="K224" s="10">
        <v>885</v>
      </c>
      <c r="L224" s="16"/>
      <c r="M224" s="12">
        <v>0.12</v>
      </c>
      <c r="N224" s="15">
        <f t="shared" si="6"/>
        <v>106</v>
      </c>
      <c r="O224" s="11">
        <f t="shared" si="7"/>
        <v>779</v>
      </c>
      <c r="P224" s="37">
        <v>235594032</v>
      </c>
      <c r="Q224" s="38">
        <v>45453</v>
      </c>
    </row>
    <row r="225" spans="2:17" s="1" customFormat="1" ht="12.75" x14ac:dyDescent="0.2">
      <c r="B225" s="23" t="s">
        <v>34</v>
      </c>
      <c r="C225" s="40">
        <v>45418</v>
      </c>
      <c r="D225" s="27" t="s">
        <v>12</v>
      </c>
      <c r="E225" s="27" t="s">
        <v>74</v>
      </c>
      <c r="F225" s="41">
        <v>20608322249</v>
      </c>
      <c r="G225" s="41" t="s">
        <v>620</v>
      </c>
      <c r="H225" s="39" t="s">
        <v>763</v>
      </c>
      <c r="I225" s="9" t="s">
        <v>17</v>
      </c>
      <c r="J225" s="9" t="s">
        <v>621</v>
      </c>
      <c r="K225" s="10">
        <v>8850</v>
      </c>
      <c r="L225" s="16"/>
      <c r="M225" s="12">
        <v>0.12</v>
      </c>
      <c r="N225" s="15">
        <f t="shared" si="6"/>
        <v>1062</v>
      </c>
      <c r="O225" s="11">
        <f t="shared" si="7"/>
        <v>7788</v>
      </c>
      <c r="P225" s="37">
        <v>235594035</v>
      </c>
      <c r="Q225" s="38">
        <v>45453</v>
      </c>
    </row>
    <row r="226" spans="2:17" s="1" customFormat="1" ht="12.75" x14ac:dyDescent="0.2">
      <c r="B226" s="23" t="s">
        <v>34</v>
      </c>
      <c r="C226" s="40">
        <v>45422</v>
      </c>
      <c r="D226" s="27" t="s">
        <v>12</v>
      </c>
      <c r="E226" s="27" t="s">
        <v>766</v>
      </c>
      <c r="F226" s="41">
        <v>10722246239</v>
      </c>
      <c r="G226" s="41" t="s">
        <v>767</v>
      </c>
      <c r="H226" s="39" t="s">
        <v>768</v>
      </c>
      <c r="I226" s="9" t="s">
        <v>14</v>
      </c>
      <c r="J226" s="9" t="s">
        <v>769</v>
      </c>
      <c r="K226" s="10">
        <f>+L226*3.713</f>
        <v>23659.236000000001</v>
      </c>
      <c r="L226" s="16">
        <v>6372</v>
      </c>
      <c r="M226" s="12">
        <v>0.12</v>
      </c>
      <c r="N226" s="15">
        <f t="shared" si="6"/>
        <v>2839</v>
      </c>
      <c r="O226" s="11">
        <f t="shared" si="7"/>
        <v>20820.236000000001</v>
      </c>
      <c r="P226" s="37">
        <v>235594036</v>
      </c>
      <c r="Q226" s="38">
        <v>45453</v>
      </c>
    </row>
    <row r="227" spans="2:17" s="1" customFormat="1" ht="12.75" x14ac:dyDescent="0.2">
      <c r="B227" s="23" t="s">
        <v>34</v>
      </c>
      <c r="C227" s="40">
        <v>45407</v>
      </c>
      <c r="D227" s="27" t="s">
        <v>121</v>
      </c>
      <c r="E227" s="27" t="s">
        <v>770</v>
      </c>
      <c r="F227" s="41">
        <v>20421526258</v>
      </c>
      <c r="G227" s="41" t="s">
        <v>217</v>
      </c>
      <c r="H227" s="39" t="s">
        <v>771</v>
      </c>
      <c r="I227" s="9" t="s">
        <v>16</v>
      </c>
      <c r="J227" s="9" t="s">
        <v>218</v>
      </c>
      <c r="K227" s="20">
        <v>4720</v>
      </c>
      <c r="L227" s="16"/>
      <c r="M227" s="12">
        <v>0.1</v>
      </c>
      <c r="N227" s="21">
        <f t="shared" si="6"/>
        <v>472</v>
      </c>
      <c r="O227" s="22">
        <f t="shared" si="7"/>
        <v>4248</v>
      </c>
      <c r="P227" s="37">
        <v>235594038</v>
      </c>
      <c r="Q227" s="38">
        <v>45453</v>
      </c>
    </row>
    <row r="228" spans="2:17" s="1" customFormat="1" ht="12.75" x14ac:dyDescent="0.2">
      <c r="B228" s="23" t="s">
        <v>34</v>
      </c>
      <c r="C228" s="40">
        <v>45427</v>
      </c>
      <c r="D228" s="27" t="s">
        <v>12</v>
      </c>
      <c r="E228" s="27" t="s">
        <v>772</v>
      </c>
      <c r="F228" s="41">
        <v>20602928749</v>
      </c>
      <c r="G228" s="41" t="s">
        <v>755</v>
      </c>
      <c r="H228" s="39" t="s">
        <v>773</v>
      </c>
      <c r="I228" s="9" t="s">
        <v>14</v>
      </c>
      <c r="J228" s="9" t="s">
        <v>757</v>
      </c>
      <c r="K228" s="10">
        <v>1475</v>
      </c>
      <c r="L228" s="16"/>
      <c r="M228" s="12">
        <v>0.12</v>
      </c>
      <c r="N228" s="15">
        <f t="shared" si="6"/>
        <v>177</v>
      </c>
      <c r="O228" s="11">
        <f t="shared" si="7"/>
        <v>1298</v>
      </c>
      <c r="P228" s="37">
        <v>235594050</v>
      </c>
      <c r="Q228" s="38">
        <v>45453</v>
      </c>
    </row>
    <row r="229" spans="2:17" s="1" customFormat="1" ht="12.75" x14ac:dyDescent="0.2">
      <c r="B229" s="23" t="s">
        <v>34</v>
      </c>
      <c r="C229" s="40">
        <v>45393</v>
      </c>
      <c r="D229" s="27" t="s">
        <v>12</v>
      </c>
      <c r="E229" s="27" t="s">
        <v>208</v>
      </c>
      <c r="F229" s="41">
        <v>20600851714</v>
      </c>
      <c r="G229" s="41" t="s">
        <v>27</v>
      </c>
      <c r="H229" s="39" t="s">
        <v>774</v>
      </c>
      <c r="I229" s="9" t="s">
        <v>17</v>
      </c>
      <c r="J229" s="9" t="s">
        <v>31</v>
      </c>
      <c r="K229" s="10">
        <v>3304</v>
      </c>
      <c r="L229" s="16"/>
      <c r="M229" s="12">
        <v>0.12</v>
      </c>
      <c r="N229" s="15">
        <f t="shared" si="6"/>
        <v>396</v>
      </c>
      <c r="O229" s="11">
        <f t="shared" si="7"/>
        <v>2908</v>
      </c>
      <c r="P229" s="37">
        <v>235594051</v>
      </c>
      <c r="Q229" s="38">
        <v>45453</v>
      </c>
    </row>
    <row r="230" spans="2:17" s="1" customFormat="1" ht="12.75" x14ac:dyDescent="0.2">
      <c r="B230" s="23" t="s">
        <v>34</v>
      </c>
      <c r="C230" s="40">
        <v>45430</v>
      </c>
      <c r="D230" s="27" t="s">
        <v>12</v>
      </c>
      <c r="E230" s="27" t="s">
        <v>142</v>
      </c>
      <c r="F230" s="41">
        <v>20602563261</v>
      </c>
      <c r="G230" s="41" t="s">
        <v>760</v>
      </c>
      <c r="H230" s="39" t="s">
        <v>775</v>
      </c>
      <c r="I230" s="9" t="s">
        <v>17</v>
      </c>
      <c r="J230" s="9" t="s">
        <v>762</v>
      </c>
      <c r="K230" s="10">
        <v>885</v>
      </c>
      <c r="L230" s="16"/>
      <c r="M230" s="12">
        <v>0.12</v>
      </c>
      <c r="N230" s="15">
        <f t="shared" si="6"/>
        <v>106</v>
      </c>
      <c r="O230" s="11">
        <f t="shared" si="7"/>
        <v>779</v>
      </c>
      <c r="P230" s="37">
        <v>235594052</v>
      </c>
      <c r="Q230" s="38">
        <v>45453</v>
      </c>
    </row>
    <row r="231" spans="2:17" s="1" customFormat="1" ht="12.75" x14ac:dyDescent="0.2">
      <c r="B231" s="23" t="s">
        <v>34</v>
      </c>
      <c r="C231" s="40">
        <v>45427</v>
      </c>
      <c r="D231" s="27" t="s">
        <v>12</v>
      </c>
      <c r="E231" s="27" t="s">
        <v>385</v>
      </c>
      <c r="F231" s="41">
        <v>20611756241</v>
      </c>
      <c r="G231" s="41" t="s">
        <v>642</v>
      </c>
      <c r="H231" s="39" t="s">
        <v>776</v>
      </c>
      <c r="I231" s="9" t="s">
        <v>14</v>
      </c>
      <c r="J231" s="9" t="s">
        <v>644</v>
      </c>
      <c r="K231" s="10">
        <v>3351.2</v>
      </c>
      <c r="L231" s="16"/>
      <c r="M231" s="12">
        <v>0.12</v>
      </c>
      <c r="N231" s="15">
        <f t="shared" si="6"/>
        <v>402</v>
      </c>
      <c r="O231" s="11">
        <f t="shared" si="7"/>
        <v>2949.2</v>
      </c>
      <c r="P231" s="37">
        <v>235594053</v>
      </c>
      <c r="Q231" s="38">
        <v>45453</v>
      </c>
    </row>
    <row r="232" spans="2:17" s="1" customFormat="1" ht="12.75" x14ac:dyDescent="0.2">
      <c r="B232" s="23" t="s">
        <v>34</v>
      </c>
      <c r="C232" s="40">
        <v>45433</v>
      </c>
      <c r="D232" s="27" t="s">
        <v>12</v>
      </c>
      <c r="E232" s="27" t="s">
        <v>777</v>
      </c>
      <c r="F232" s="41">
        <v>20563455234</v>
      </c>
      <c r="G232" s="41" t="s">
        <v>259</v>
      </c>
      <c r="H232" s="39" t="s">
        <v>778</v>
      </c>
      <c r="I232" s="9" t="s">
        <v>14</v>
      </c>
      <c r="J232" s="9" t="s">
        <v>260</v>
      </c>
      <c r="K232" s="20">
        <v>7080</v>
      </c>
      <c r="L232" s="16"/>
      <c r="M232" s="12">
        <v>0.12</v>
      </c>
      <c r="N232" s="21">
        <f t="shared" si="6"/>
        <v>850</v>
      </c>
      <c r="O232" s="22">
        <f t="shared" si="7"/>
        <v>6230</v>
      </c>
      <c r="P232" s="37">
        <v>235594057</v>
      </c>
      <c r="Q232" s="38">
        <v>45453</v>
      </c>
    </row>
    <row r="233" spans="2:17" s="1" customFormat="1" ht="12.75" x14ac:dyDescent="0.2">
      <c r="B233" s="23" t="s">
        <v>34</v>
      </c>
      <c r="C233" s="40">
        <v>45433</v>
      </c>
      <c r="D233" s="27" t="s">
        <v>12</v>
      </c>
      <c r="E233" s="27" t="s">
        <v>58</v>
      </c>
      <c r="F233" s="41">
        <v>20600851714</v>
      </c>
      <c r="G233" s="41" t="s">
        <v>27</v>
      </c>
      <c r="H233" s="39" t="s">
        <v>779</v>
      </c>
      <c r="I233" s="9" t="s">
        <v>16</v>
      </c>
      <c r="J233" s="9" t="s">
        <v>31</v>
      </c>
      <c r="K233" s="10">
        <v>2360</v>
      </c>
      <c r="L233" s="16"/>
      <c r="M233" s="12">
        <v>0.1</v>
      </c>
      <c r="N233" s="15">
        <f t="shared" si="6"/>
        <v>236</v>
      </c>
      <c r="O233" s="11">
        <f t="shared" si="7"/>
        <v>2124</v>
      </c>
      <c r="P233" s="37">
        <v>235594058</v>
      </c>
      <c r="Q233" s="38">
        <v>45453</v>
      </c>
    </row>
    <row r="234" spans="2:17" s="1" customFormat="1" ht="12.75" x14ac:dyDescent="0.2">
      <c r="B234" s="23" t="s">
        <v>34</v>
      </c>
      <c r="C234" s="40">
        <v>45433</v>
      </c>
      <c r="D234" s="27" t="s">
        <v>12</v>
      </c>
      <c r="E234" s="27" t="s">
        <v>780</v>
      </c>
      <c r="F234" s="41">
        <v>20537878437</v>
      </c>
      <c r="G234" s="41" t="s">
        <v>124</v>
      </c>
      <c r="H234" s="39" t="s">
        <v>781</v>
      </c>
      <c r="I234" s="9" t="s">
        <v>17</v>
      </c>
      <c r="J234" s="9" t="s">
        <v>125</v>
      </c>
      <c r="K234" s="20">
        <v>1150.5</v>
      </c>
      <c r="L234" s="16"/>
      <c r="M234" s="12">
        <v>0.12</v>
      </c>
      <c r="N234" s="21">
        <f t="shared" si="6"/>
        <v>138</v>
      </c>
      <c r="O234" s="22">
        <f t="shared" si="7"/>
        <v>1012.5</v>
      </c>
      <c r="P234" s="37">
        <v>235594059</v>
      </c>
      <c r="Q234" s="38">
        <v>45453</v>
      </c>
    </row>
    <row r="235" spans="2:17" s="1" customFormat="1" ht="12.75" x14ac:dyDescent="0.2">
      <c r="B235" s="23" t="s">
        <v>34</v>
      </c>
      <c r="C235" s="40">
        <v>45383</v>
      </c>
      <c r="D235" s="27" t="s">
        <v>19</v>
      </c>
      <c r="E235" s="27" t="s">
        <v>782</v>
      </c>
      <c r="F235" s="41">
        <v>10077413737</v>
      </c>
      <c r="G235" s="41" t="s">
        <v>700</v>
      </c>
      <c r="H235" s="39" t="s">
        <v>783</v>
      </c>
      <c r="I235" s="9" t="s">
        <v>17</v>
      </c>
      <c r="J235" s="9" t="s">
        <v>702</v>
      </c>
      <c r="K235" s="10">
        <v>850</v>
      </c>
      <c r="L235" s="16"/>
      <c r="M235" s="12">
        <v>0.12</v>
      </c>
      <c r="N235" s="15">
        <f t="shared" si="6"/>
        <v>102</v>
      </c>
      <c r="O235" s="11">
        <f t="shared" si="7"/>
        <v>748</v>
      </c>
      <c r="P235" s="37">
        <v>235594062</v>
      </c>
      <c r="Q235" s="38">
        <v>45453</v>
      </c>
    </row>
    <row r="236" spans="2:17" s="1" customFormat="1" ht="12.75" x14ac:dyDescent="0.2">
      <c r="B236" s="23" t="s">
        <v>34</v>
      </c>
      <c r="C236" s="40">
        <v>45408</v>
      </c>
      <c r="D236" s="27" t="s">
        <v>12</v>
      </c>
      <c r="E236" s="27" t="s">
        <v>784</v>
      </c>
      <c r="F236" s="41">
        <v>20603034024</v>
      </c>
      <c r="G236" s="41" t="s">
        <v>248</v>
      </c>
      <c r="H236" s="39" t="s">
        <v>785</v>
      </c>
      <c r="I236" s="9" t="s">
        <v>14</v>
      </c>
      <c r="J236" s="9" t="s">
        <v>249</v>
      </c>
      <c r="K236" s="10">
        <v>4956</v>
      </c>
      <c r="L236" s="16"/>
      <c r="M236" s="12">
        <v>0.12</v>
      </c>
      <c r="N236" s="15">
        <f t="shared" si="6"/>
        <v>595</v>
      </c>
      <c r="O236" s="11">
        <f t="shared" si="7"/>
        <v>4361</v>
      </c>
      <c r="P236" s="37">
        <v>235594063</v>
      </c>
      <c r="Q236" s="38">
        <v>45453</v>
      </c>
    </row>
    <row r="237" spans="2:17" s="1" customFormat="1" ht="12.75" x14ac:dyDescent="0.2">
      <c r="B237" s="23" t="s">
        <v>34</v>
      </c>
      <c r="C237" s="40">
        <v>45436</v>
      </c>
      <c r="D237" s="27" t="s">
        <v>261</v>
      </c>
      <c r="E237" s="27" t="s">
        <v>839</v>
      </c>
      <c r="F237" s="41">
        <v>20502664353</v>
      </c>
      <c r="G237" s="41" t="s">
        <v>786</v>
      </c>
      <c r="H237" s="39" t="s">
        <v>787</v>
      </c>
      <c r="I237" s="9" t="s">
        <v>16</v>
      </c>
      <c r="J237" s="9" t="s">
        <v>788</v>
      </c>
      <c r="K237" s="10">
        <v>2360</v>
      </c>
      <c r="L237" s="16"/>
      <c r="M237" s="12">
        <v>0.1</v>
      </c>
      <c r="N237" s="15">
        <f t="shared" si="6"/>
        <v>236</v>
      </c>
      <c r="O237" s="11">
        <f t="shared" si="7"/>
        <v>2124</v>
      </c>
      <c r="P237" s="37">
        <v>235594067</v>
      </c>
      <c r="Q237" s="38">
        <v>45453</v>
      </c>
    </row>
    <row r="238" spans="2:17" s="1" customFormat="1" ht="12.75" x14ac:dyDescent="0.2">
      <c r="B238" s="23" t="s">
        <v>34</v>
      </c>
      <c r="C238" s="40">
        <v>45425</v>
      </c>
      <c r="D238" s="27" t="s">
        <v>12</v>
      </c>
      <c r="E238" s="27" t="s">
        <v>789</v>
      </c>
      <c r="F238" s="41">
        <v>20603034024</v>
      </c>
      <c r="G238" s="41" t="s">
        <v>248</v>
      </c>
      <c r="H238" s="39" t="s">
        <v>790</v>
      </c>
      <c r="I238" s="9" t="s">
        <v>14</v>
      </c>
      <c r="J238" s="9" t="s">
        <v>249</v>
      </c>
      <c r="K238" s="10">
        <v>2159.4</v>
      </c>
      <c r="L238" s="16"/>
      <c r="M238" s="12">
        <v>0.12</v>
      </c>
      <c r="N238" s="15">
        <f t="shared" si="6"/>
        <v>259</v>
      </c>
      <c r="O238" s="11">
        <f t="shared" si="7"/>
        <v>1900.4</v>
      </c>
      <c r="P238" s="37">
        <v>235594068</v>
      </c>
      <c r="Q238" s="38">
        <v>45453</v>
      </c>
    </row>
    <row r="239" spans="2:17" s="1" customFormat="1" ht="12.75" x14ac:dyDescent="0.2">
      <c r="B239" s="23" t="s">
        <v>34</v>
      </c>
      <c r="C239" s="40">
        <v>45427</v>
      </c>
      <c r="D239" s="27" t="s">
        <v>12</v>
      </c>
      <c r="E239" s="27" t="s">
        <v>177</v>
      </c>
      <c r="F239" s="41">
        <v>20603034024</v>
      </c>
      <c r="G239" s="41" t="s">
        <v>248</v>
      </c>
      <c r="H239" s="39" t="s">
        <v>791</v>
      </c>
      <c r="I239" s="9" t="s">
        <v>14</v>
      </c>
      <c r="J239" s="9" t="s">
        <v>249</v>
      </c>
      <c r="K239" s="10">
        <v>2525.1999999999998</v>
      </c>
      <c r="L239" s="16"/>
      <c r="M239" s="12">
        <v>0.12</v>
      </c>
      <c r="N239" s="15">
        <f t="shared" si="6"/>
        <v>303</v>
      </c>
      <c r="O239" s="11">
        <f t="shared" si="7"/>
        <v>2222.1999999999998</v>
      </c>
      <c r="P239" s="37">
        <v>235594069</v>
      </c>
      <c r="Q239" s="38">
        <v>45453</v>
      </c>
    </row>
    <row r="240" spans="2:17" s="1" customFormat="1" ht="12.75" x14ac:dyDescent="0.2">
      <c r="B240" s="23" t="s">
        <v>34</v>
      </c>
      <c r="C240" s="40">
        <v>45428</v>
      </c>
      <c r="D240" s="27" t="s">
        <v>12</v>
      </c>
      <c r="E240" s="27" t="s">
        <v>203</v>
      </c>
      <c r="F240" s="41">
        <v>20610673270</v>
      </c>
      <c r="G240" s="41" t="s">
        <v>792</v>
      </c>
      <c r="H240" s="39" t="s">
        <v>793</v>
      </c>
      <c r="I240" s="9" t="s">
        <v>17</v>
      </c>
      <c r="J240" s="9" t="s">
        <v>794</v>
      </c>
      <c r="K240" s="10">
        <f>+L240*3.718</f>
        <v>17548.96</v>
      </c>
      <c r="L240" s="16">
        <v>4720</v>
      </c>
      <c r="M240" s="12">
        <v>0.12</v>
      </c>
      <c r="N240" s="15">
        <f t="shared" si="6"/>
        <v>2106</v>
      </c>
      <c r="O240" s="11">
        <f t="shared" si="7"/>
        <v>15442.96</v>
      </c>
      <c r="P240" s="37">
        <v>235594070</v>
      </c>
      <c r="Q240" s="38">
        <v>45453</v>
      </c>
    </row>
    <row r="241" spans="2:53" s="1" customFormat="1" ht="12.75" x14ac:dyDescent="0.2">
      <c r="B241" s="23" t="s">
        <v>34</v>
      </c>
      <c r="C241" s="40">
        <v>45427</v>
      </c>
      <c r="D241" s="27" t="s">
        <v>12</v>
      </c>
      <c r="E241" s="27" t="s">
        <v>795</v>
      </c>
      <c r="F241" s="41">
        <v>20551778640</v>
      </c>
      <c r="G241" s="41" t="s">
        <v>1078</v>
      </c>
      <c r="H241" s="39" t="s">
        <v>796</v>
      </c>
      <c r="I241" s="9" t="s">
        <v>14</v>
      </c>
      <c r="J241" s="9" t="s">
        <v>15</v>
      </c>
      <c r="K241" s="10">
        <v>2242</v>
      </c>
      <c r="L241" s="16"/>
      <c r="M241" s="12">
        <v>0.12</v>
      </c>
      <c r="N241" s="15">
        <f t="shared" si="6"/>
        <v>269</v>
      </c>
      <c r="O241" s="11">
        <f t="shared" si="7"/>
        <v>1973</v>
      </c>
      <c r="P241" s="37">
        <v>235594075</v>
      </c>
      <c r="Q241" s="38">
        <v>45453</v>
      </c>
    </row>
    <row r="242" spans="2:53" s="1" customFormat="1" ht="12.75" x14ac:dyDescent="0.2">
      <c r="B242" s="23" t="s">
        <v>34</v>
      </c>
      <c r="C242" s="40">
        <v>45428</v>
      </c>
      <c r="D242" s="27" t="s">
        <v>28</v>
      </c>
      <c r="E242" s="27" t="s">
        <v>797</v>
      </c>
      <c r="F242" s="41">
        <v>20507852549</v>
      </c>
      <c r="G242" s="41" t="s">
        <v>413</v>
      </c>
      <c r="H242" s="39" t="s">
        <v>798</v>
      </c>
      <c r="I242" s="9" t="s">
        <v>14</v>
      </c>
      <c r="J242" s="9" t="s">
        <v>294</v>
      </c>
      <c r="K242" s="20">
        <v>1115.0999999999999</v>
      </c>
      <c r="L242" s="16"/>
      <c r="M242" s="12">
        <v>0.12</v>
      </c>
      <c r="N242" s="21">
        <f t="shared" si="6"/>
        <v>134</v>
      </c>
      <c r="O242" s="22">
        <f t="shared" si="7"/>
        <v>981.09999999999991</v>
      </c>
      <c r="P242" s="37">
        <v>235594077</v>
      </c>
      <c r="Q242" s="38">
        <v>45453</v>
      </c>
      <c r="BA242" s="1" t="s">
        <v>527</v>
      </c>
    </row>
    <row r="243" spans="2:53" s="1" customFormat="1" ht="12.75" x14ac:dyDescent="0.2">
      <c r="B243" s="23" t="s">
        <v>34</v>
      </c>
      <c r="C243" s="40">
        <v>45426</v>
      </c>
      <c r="D243" s="27" t="s">
        <v>284</v>
      </c>
      <c r="E243" s="27" t="s">
        <v>132</v>
      </c>
      <c r="F243" s="41">
        <v>20537401207</v>
      </c>
      <c r="G243" s="41" t="s">
        <v>277</v>
      </c>
      <c r="H243" s="39" t="s">
        <v>799</v>
      </c>
      <c r="I243" s="9" t="s">
        <v>14</v>
      </c>
      <c r="J243" s="9" t="s">
        <v>278</v>
      </c>
      <c r="K243" s="20">
        <v>8260</v>
      </c>
      <c r="L243" s="16"/>
      <c r="M243" s="12">
        <v>0.12</v>
      </c>
      <c r="N243" s="21">
        <f t="shared" si="6"/>
        <v>991</v>
      </c>
      <c r="O243" s="22">
        <f t="shared" si="7"/>
        <v>7269</v>
      </c>
      <c r="P243" s="37">
        <v>235594082</v>
      </c>
      <c r="Q243" s="38">
        <v>45453</v>
      </c>
    </row>
    <row r="244" spans="2:53" s="1" customFormat="1" ht="12.75" x14ac:dyDescent="0.2">
      <c r="B244" s="23" t="s">
        <v>34</v>
      </c>
      <c r="C244" s="40">
        <v>45413</v>
      </c>
      <c r="D244" s="27" t="s">
        <v>71</v>
      </c>
      <c r="E244" s="27" t="s">
        <v>169</v>
      </c>
      <c r="F244" s="41">
        <v>20608328336</v>
      </c>
      <c r="G244" s="41" t="s">
        <v>157</v>
      </c>
      <c r="H244" s="39" t="s">
        <v>929</v>
      </c>
      <c r="I244" s="9" t="s">
        <v>14</v>
      </c>
      <c r="J244" s="9" t="s">
        <v>158</v>
      </c>
      <c r="K244" s="20">
        <v>27730</v>
      </c>
      <c r="L244" s="16"/>
      <c r="M244" s="12">
        <v>0.12</v>
      </c>
      <c r="N244" s="21">
        <f t="shared" si="6"/>
        <v>3328</v>
      </c>
      <c r="O244" s="22">
        <f t="shared" si="7"/>
        <v>24402</v>
      </c>
      <c r="P244" s="37">
        <v>235594083</v>
      </c>
      <c r="Q244" s="38">
        <v>45453</v>
      </c>
    </row>
    <row r="245" spans="2:53" s="1" customFormat="1" ht="12.75" x14ac:dyDescent="0.2">
      <c r="B245" s="23" t="s">
        <v>34</v>
      </c>
      <c r="C245" s="40">
        <v>45439</v>
      </c>
      <c r="D245" s="27" t="s">
        <v>12</v>
      </c>
      <c r="E245" s="27" t="s">
        <v>77</v>
      </c>
      <c r="F245" s="41">
        <v>10451862834</v>
      </c>
      <c r="G245" s="41" t="s">
        <v>651</v>
      </c>
      <c r="H245" s="39" t="s">
        <v>802</v>
      </c>
      <c r="I245" s="9" t="s">
        <v>17</v>
      </c>
      <c r="J245" s="9" t="s">
        <v>653</v>
      </c>
      <c r="K245" s="20">
        <v>2448.5</v>
      </c>
      <c r="L245" s="16"/>
      <c r="M245" s="12">
        <v>0.12</v>
      </c>
      <c r="N245" s="21">
        <f t="shared" si="6"/>
        <v>294</v>
      </c>
      <c r="O245" s="22">
        <f t="shared" si="7"/>
        <v>2154.5</v>
      </c>
      <c r="P245" s="37">
        <v>235594085</v>
      </c>
      <c r="Q245" s="38">
        <v>45453</v>
      </c>
    </row>
    <row r="246" spans="2:53" s="1" customFormat="1" ht="12.75" x14ac:dyDescent="0.2">
      <c r="B246" s="23" t="s">
        <v>34</v>
      </c>
      <c r="C246" s="40">
        <v>45426</v>
      </c>
      <c r="D246" s="27" t="s">
        <v>284</v>
      </c>
      <c r="E246" s="27" t="s">
        <v>803</v>
      </c>
      <c r="F246" s="41">
        <v>20537401207</v>
      </c>
      <c r="G246" s="41" t="s">
        <v>277</v>
      </c>
      <c r="H246" s="39" t="s">
        <v>804</v>
      </c>
      <c r="I246" s="9" t="s">
        <v>14</v>
      </c>
      <c r="J246" s="9" t="s">
        <v>278</v>
      </c>
      <c r="K246" s="10">
        <v>3900</v>
      </c>
      <c r="L246" s="16"/>
      <c r="M246" s="12">
        <v>0.12</v>
      </c>
      <c r="N246" s="15">
        <f t="shared" si="6"/>
        <v>468</v>
      </c>
      <c r="O246" s="11">
        <f t="shared" si="7"/>
        <v>3432</v>
      </c>
      <c r="P246" s="37">
        <v>235594093</v>
      </c>
      <c r="Q246" s="38">
        <v>45453</v>
      </c>
    </row>
    <row r="247" spans="2:53" s="1" customFormat="1" ht="12.75" x14ac:dyDescent="0.2">
      <c r="B247" s="23" t="s">
        <v>34</v>
      </c>
      <c r="C247" s="40">
        <v>45425</v>
      </c>
      <c r="D247" s="27" t="s">
        <v>71</v>
      </c>
      <c r="E247" s="27" t="s">
        <v>94</v>
      </c>
      <c r="F247" s="41">
        <v>20608328336</v>
      </c>
      <c r="G247" s="41" t="s">
        <v>157</v>
      </c>
      <c r="H247" s="39" t="s">
        <v>805</v>
      </c>
      <c r="I247" s="9" t="s">
        <v>14</v>
      </c>
      <c r="J247" s="9" t="s">
        <v>158</v>
      </c>
      <c r="K247" s="20">
        <v>925.12</v>
      </c>
      <c r="L247" s="16"/>
      <c r="M247" s="12">
        <v>0.12</v>
      </c>
      <c r="N247" s="21">
        <f t="shared" si="6"/>
        <v>111</v>
      </c>
      <c r="O247" s="22">
        <f t="shared" si="7"/>
        <v>814.12</v>
      </c>
      <c r="P247" s="37">
        <v>235594094</v>
      </c>
      <c r="Q247" s="38">
        <v>45453</v>
      </c>
    </row>
    <row r="248" spans="2:53" s="1" customFormat="1" ht="12.75" x14ac:dyDescent="0.2">
      <c r="B248" s="23" t="s">
        <v>34</v>
      </c>
      <c r="C248" s="40">
        <v>45400</v>
      </c>
      <c r="D248" s="27" t="s">
        <v>12</v>
      </c>
      <c r="E248" s="27" t="s">
        <v>680</v>
      </c>
      <c r="F248" s="41">
        <v>20601220629</v>
      </c>
      <c r="G248" s="41" t="s">
        <v>609</v>
      </c>
      <c r="H248" s="39" t="s">
        <v>806</v>
      </c>
      <c r="I248" s="9" t="s">
        <v>16</v>
      </c>
      <c r="J248" s="9" t="s">
        <v>611</v>
      </c>
      <c r="K248" s="10">
        <v>49302.93</v>
      </c>
      <c r="L248" s="16"/>
      <c r="M248" s="12">
        <v>0.1</v>
      </c>
      <c r="N248" s="15">
        <f t="shared" si="6"/>
        <v>4930</v>
      </c>
      <c r="O248" s="11">
        <f t="shared" si="7"/>
        <v>44372.93</v>
      </c>
      <c r="P248" s="37">
        <v>235594095</v>
      </c>
      <c r="Q248" s="38">
        <v>45453</v>
      </c>
    </row>
    <row r="249" spans="2:53" s="1" customFormat="1" ht="12.75" x14ac:dyDescent="0.2">
      <c r="B249" s="23" t="s">
        <v>34</v>
      </c>
      <c r="C249" s="40">
        <v>45421</v>
      </c>
      <c r="D249" s="27" t="s">
        <v>12</v>
      </c>
      <c r="E249" s="27" t="s">
        <v>143</v>
      </c>
      <c r="F249" s="41">
        <v>20605617060</v>
      </c>
      <c r="G249" s="41" t="s">
        <v>285</v>
      </c>
      <c r="H249" s="39" t="s">
        <v>807</v>
      </c>
      <c r="I249" s="9" t="s">
        <v>17</v>
      </c>
      <c r="J249" s="9" t="s">
        <v>286</v>
      </c>
      <c r="K249" s="10">
        <f>+L249*3.724</f>
        <v>5633.5182400000003</v>
      </c>
      <c r="L249" s="16">
        <v>1512.76</v>
      </c>
      <c r="M249" s="12">
        <v>0.12</v>
      </c>
      <c r="N249" s="15">
        <f t="shared" si="6"/>
        <v>676</v>
      </c>
      <c r="O249" s="11">
        <f t="shared" si="7"/>
        <v>4957.5182400000003</v>
      </c>
      <c r="P249" s="37">
        <v>235594096</v>
      </c>
      <c r="Q249" s="38">
        <v>45453</v>
      </c>
    </row>
    <row r="250" spans="2:53" s="1" customFormat="1" ht="12.75" x14ac:dyDescent="0.2">
      <c r="B250" s="23" t="s">
        <v>34</v>
      </c>
      <c r="C250" s="40">
        <v>45440</v>
      </c>
      <c r="D250" s="27" t="s">
        <v>12</v>
      </c>
      <c r="E250" s="27" t="s">
        <v>810</v>
      </c>
      <c r="F250" s="41">
        <v>20608715453</v>
      </c>
      <c r="G250" s="41" t="s">
        <v>331</v>
      </c>
      <c r="H250" s="39" t="s">
        <v>811</v>
      </c>
      <c r="I250" s="9" t="s">
        <v>16</v>
      </c>
      <c r="J250" s="9" t="s">
        <v>129</v>
      </c>
      <c r="K250" s="20">
        <v>1298</v>
      </c>
      <c r="L250" s="16"/>
      <c r="M250" s="12">
        <v>0.1</v>
      </c>
      <c r="N250" s="21">
        <f t="shared" si="6"/>
        <v>130</v>
      </c>
      <c r="O250" s="22">
        <f t="shared" si="7"/>
        <v>1168</v>
      </c>
      <c r="P250" s="37">
        <v>235594100</v>
      </c>
      <c r="Q250" s="38">
        <v>45453</v>
      </c>
    </row>
    <row r="251" spans="2:53" s="1" customFormat="1" ht="12.75" x14ac:dyDescent="0.2">
      <c r="B251" s="23" t="s">
        <v>34</v>
      </c>
      <c r="C251" s="40">
        <v>45442</v>
      </c>
      <c r="D251" s="27" t="s">
        <v>12</v>
      </c>
      <c r="E251" s="27" t="s">
        <v>80</v>
      </c>
      <c r="F251" s="41">
        <v>20533008047</v>
      </c>
      <c r="G251" s="41" t="s">
        <v>822</v>
      </c>
      <c r="H251" s="39" t="s">
        <v>812</v>
      </c>
      <c r="I251" s="9" t="s">
        <v>16</v>
      </c>
      <c r="J251" s="9" t="s">
        <v>813</v>
      </c>
      <c r="K251" s="10">
        <v>880</v>
      </c>
      <c r="L251" s="16"/>
      <c r="M251" s="12">
        <v>0.12</v>
      </c>
      <c r="N251" s="15">
        <f t="shared" si="6"/>
        <v>106</v>
      </c>
      <c r="O251" s="11">
        <f t="shared" si="7"/>
        <v>774</v>
      </c>
      <c r="P251" s="37">
        <v>235594101</v>
      </c>
      <c r="Q251" s="38">
        <v>45453</v>
      </c>
    </row>
    <row r="252" spans="2:53" s="1" customFormat="1" ht="12.75" x14ac:dyDescent="0.2">
      <c r="B252" s="23" t="s">
        <v>34</v>
      </c>
      <c r="C252" s="40">
        <v>45433</v>
      </c>
      <c r="D252" s="27" t="s">
        <v>12</v>
      </c>
      <c r="E252" s="27" t="s">
        <v>815</v>
      </c>
      <c r="F252" s="41">
        <v>20537878437</v>
      </c>
      <c r="G252" s="41" t="s">
        <v>124</v>
      </c>
      <c r="H252" s="39" t="s">
        <v>816</v>
      </c>
      <c r="I252" s="9" t="s">
        <v>17</v>
      </c>
      <c r="J252" s="9" t="s">
        <v>125</v>
      </c>
      <c r="K252" s="20">
        <v>31246.400000000001</v>
      </c>
      <c r="L252" s="16"/>
      <c r="M252" s="12">
        <v>0.12</v>
      </c>
      <c r="N252" s="21">
        <f t="shared" si="6"/>
        <v>3750</v>
      </c>
      <c r="O252" s="22">
        <f t="shared" si="7"/>
        <v>27496.400000000001</v>
      </c>
      <c r="P252" s="37">
        <v>235594102</v>
      </c>
      <c r="Q252" s="38">
        <v>45453</v>
      </c>
    </row>
    <row r="253" spans="2:53" s="1" customFormat="1" ht="12.75" x14ac:dyDescent="0.2">
      <c r="B253" s="23" t="s">
        <v>34</v>
      </c>
      <c r="C253" s="40">
        <v>45427</v>
      </c>
      <c r="D253" s="27" t="s">
        <v>284</v>
      </c>
      <c r="E253" s="27" t="s">
        <v>233</v>
      </c>
      <c r="F253" s="41">
        <v>20537401207</v>
      </c>
      <c r="G253" s="41" t="s">
        <v>277</v>
      </c>
      <c r="H253" s="39" t="s">
        <v>817</v>
      </c>
      <c r="I253" s="9" t="s">
        <v>14</v>
      </c>
      <c r="J253" s="9" t="s">
        <v>278</v>
      </c>
      <c r="K253" s="10">
        <v>9086</v>
      </c>
      <c r="L253" s="16"/>
      <c r="M253" s="12">
        <v>0.12</v>
      </c>
      <c r="N253" s="15">
        <f t="shared" si="6"/>
        <v>1090</v>
      </c>
      <c r="O253" s="11">
        <f t="shared" si="7"/>
        <v>7996</v>
      </c>
      <c r="P253" s="37">
        <v>235594103</v>
      </c>
      <c r="Q253" s="38">
        <v>45453</v>
      </c>
    </row>
    <row r="254" spans="2:53" s="1" customFormat="1" ht="12.75" x14ac:dyDescent="0.2">
      <c r="B254" s="23" t="s">
        <v>34</v>
      </c>
      <c r="C254" s="40">
        <v>45416</v>
      </c>
      <c r="D254" s="27" t="s">
        <v>46</v>
      </c>
      <c r="E254" s="27" t="s">
        <v>171</v>
      </c>
      <c r="F254" s="41">
        <v>20605898506</v>
      </c>
      <c r="G254" s="41" t="s">
        <v>36</v>
      </c>
      <c r="H254" s="39" t="s">
        <v>818</v>
      </c>
      <c r="I254" s="9" t="s">
        <v>16</v>
      </c>
      <c r="J254" s="9" t="s">
        <v>37</v>
      </c>
      <c r="K254" s="20">
        <v>2821.29</v>
      </c>
      <c r="L254" s="16"/>
      <c r="M254" s="12">
        <v>0.1</v>
      </c>
      <c r="N254" s="21">
        <f t="shared" si="6"/>
        <v>282</v>
      </c>
      <c r="O254" s="22">
        <f t="shared" si="7"/>
        <v>2539.29</v>
      </c>
      <c r="P254" s="37">
        <v>235594104</v>
      </c>
      <c r="Q254" s="38">
        <v>45453</v>
      </c>
    </row>
    <row r="255" spans="2:53" s="1" customFormat="1" ht="12.75" x14ac:dyDescent="0.2">
      <c r="B255" s="23" t="s">
        <v>34</v>
      </c>
      <c r="C255" s="40">
        <v>45427</v>
      </c>
      <c r="D255" s="27" t="s">
        <v>12</v>
      </c>
      <c r="E255" s="27" t="s">
        <v>211</v>
      </c>
      <c r="F255" s="41">
        <v>20548378878</v>
      </c>
      <c r="G255" s="41" t="s">
        <v>819</v>
      </c>
      <c r="H255" s="39" t="s">
        <v>820</v>
      </c>
      <c r="I255" s="9" t="s">
        <v>14</v>
      </c>
      <c r="J255" s="9" t="s">
        <v>821</v>
      </c>
      <c r="K255" s="10">
        <v>17700</v>
      </c>
      <c r="L255" s="16"/>
      <c r="M255" s="12">
        <v>0.12</v>
      </c>
      <c r="N255" s="15">
        <f t="shared" si="6"/>
        <v>2124</v>
      </c>
      <c r="O255" s="11">
        <f t="shared" si="7"/>
        <v>15576</v>
      </c>
      <c r="P255" s="37">
        <v>235594105</v>
      </c>
      <c r="Q255" s="38">
        <v>45453</v>
      </c>
    </row>
    <row r="256" spans="2:53" s="1" customFormat="1" ht="12.75" x14ac:dyDescent="0.2">
      <c r="B256" s="23" t="s">
        <v>34</v>
      </c>
      <c r="C256" s="40">
        <v>45442</v>
      </c>
      <c r="D256" s="27" t="s">
        <v>12</v>
      </c>
      <c r="E256" s="27" t="s">
        <v>823</v>
      </c>
      <c r="F256" s="41">
        <v>10704230546</v>
      </c>
      <c r="G256" s="41" t="s">
        <v>673</v>
      </c>
      <c r="H256" s="39" t="s">
        <v>824</v>
      </c>
      <c r="I256" s="9" t="s">
        <v>14</v>
      </c>
      <c r="J256" s="9" t="s">
        <v>675</v>
      </c>
      <c r="K256" s="10">
        <f>+L256*3.762</f>
        <v>22639.716</v>
      </c>
      <c r="L256" s="16">
        <v>6018</v>
      </c>
      <c r="M256" s="12">
        <v>0.12</v>
      </c>
      <c r="N256" s="15">
        <f t="shared" si="6"/>
        <v>2717</v>
      </c>
      <c r="O256" s="11">
        <f t="shared" si="7"/>
        <v>19922.716</v>
      </c>
      <c r="P256" s="37">
        <v>235594108</v>
      </c>
      <c r="Q256" s="38">
        <v>45453</v>
      </c>
    </row>
    <row r="257" spans="2:17" s="1" customFormat="1" ht="12.75" x14ac:dyDescent="0.2">
      <c r="B257" s="23" t="s">
        <v>34</v>
      </c>
      <c r="C257" s="40">
        <v>45441</v>
      </c>
      <c r="D257" s="27" t="s">
        <v>71</v>
      </c>
      <c r="E257" s="27" t="s">
        <v>118</v>
      </c>
      <c r="F257" s="41">
        <v>20608328336</v>
      </c>
      <c r="G257" s="41" t="s">
        <v>157</v>
      </c>
      <c r="H257" s="39" t="s">
        <v>825</v>
      </c>
      <c r="I257" s="9" t="s">
        <v>14</v>
      </c>
      <c r="J257" s="9" t="s">
        <v>158</v>
      </c>
      <c r="K257" s="20">
        <v>4367.53</v>
      </c>
      <c r="L257" s="16"/>
      <c r="M257" s="12">
        <v>0.12</v>
      </c>
      <c r="N257" s="21">
        <f t="shared" si="6"/>
        <v>524</v>
      </c>
      <c r="O257" s="22">
        <f t="shared" si="7"/>
        <v>3843.5299999999997</v>
      </c>
      <c r="P257" s="37">
        <v>235594109</v>
      </c>
      <c r="Q257" s="38">
        <v>45453</v>
      </c>
    </row>
    <row r="258" spans="2:17" s="1" customFormat="1" ht="12.75" x14ac:dyDescent="0.2">
      <c r="B258" s="23" t="s">
        <v>34</v>
      </c>
      <c r="C258" s="40">
        <v>45440</v>
      </c>
      <c r="D258" s="27" t="s">
        <v>12</v>
      </c>
      <c r="E258" s="27" t="s">
        <v>48</v>
      </c>
      <c r="F258" s="41">
        <v>10414798794</v>
      </c>
      <c r="G258" s="41" t="s">
        <v>827</v>
      </c>
      <c r="H258" s="39" t="s">
        <v>828</v>
      </c>
      <c r="I258" s="9" t="s">
        <v>14</v>
      </c>
      <c r="J258" s="9" t="s">
        <v>829</v>
      </c>
      <c r="K258" s="10">
        <v>9145</v>
      </c>
      <c r="L258" s="16"/>
      <c r="M258" s="12">
        <v>0.12</v>
      </c>
      <c r="N258" s="15">
        <f t="shared" ref="N258:N321" si="8">+ROUND(K258*M258,0)</f>
        <v>1097</v>
      </c>
      <c r="O258" s="11">
        <f t="shared" ref="O258:O321" si="9">K258-N258</f>
        <v>8048</v>
      </c>
      <c r="P258" s="37">
        <v>235594110</v>
      </c>
      <c r="Q258" s="38">
        <v>45453</v>
      </c>
    </row>
    <row r="259" spans="2:17" s="1" customFormat="1" ht="12.75" x14ac:dyDescent="0.2">
      <c r="B259" s="23" t="s">
        <v>34</v>
      </c>
      <c r="C259" s="40">
        <v>45436</v>
      </c>
      <c r="D259" s="27" t="s">
        <v>12</v>
      </c>
      <c r="E259" s="27" t="s">
        <v>831</v>
      </c>
      <c r="F259" s="41">
        <v>10100058494</v>
      </c>
      <c r="G259" s="41" t="s">
        <v>30</v>
      </c>
      <c r="H259" s="39" t="s">
        <v>832</v>
      </c>
      <c r="I259" s="9" t="s">
        <v>14</v>
      </c>
      <c r="J259" s="9" t="s">
        <v>29</v>
      </c>
      <c r="K259" s="10">
        <v>1168.2</v>
      </c>
      <c r="L259" s="16"/>
      <c r="M259" s="12">
        <v>0.12</v>
      </c>
      <c r="N259" s="15">
        <f t="shared" si="8"/>
        <v>140</v>
      </c>
      <c r="O259" s="11">
        <f t="shared" si="9"/>
        <v>1028.2</v>
      </c>
      <c r="P259" s="37">
        <v>235594111</v>
      </c>
      <c r="Q259" s="38">
        <v>45453</v>
      </c>
    </row>
    <row r="260" spans="2:17" s="1" customFormat="1" ht="12.75" x14ac:dyDescent="0.2">
      <c r="B260" s="23" t="s">
        <v>34</v>
      </c>
      <c r="C260" s="40">
        <v>45415</v>
      </c>
      <c r="D260" s="27" t="s">
        <v>12</v>
      </c>
      <c r="E260" s="27" t="s">
        <v>833</v>
      </c>
      <c r="F260" s="41">
        <v>20551778640</v>
      </c>
      <c r="G260" s="41" t="s">
        <v>1078</v>
      </c>
      <c r="H260" s="39" t="s">
        <v>834</v>
      </c>
      <c r="I260" s="9" t="s">
        <v>13</v>
      </c>
      <c r="J260" s="9" t="s">
        <v>15</v>
      </c>
      <c r="K260" s="10">
        <v>861.4</v>
      </c>
      <c r="L260" s="16"/>
      <c r="M260" s="12">
        <v>0.04</v>
      </c>
      <c r="N260" s="15">
        <f t="shared" si="8"/>
        <v>34</v>
      </c>
      <c r="O260" s="11">
        <f t="shared" si="9"/>
        <v>827.4</v>
      </c>
      <c r="P260" s="37">
        <v>235594112</v>
      </c>
      <c r="Q260" s="38">
        <v>45453</v>
      </c>
    </row>
    <row r="261" spans="2:17" s="1" customFormat="1" ht="12.75" x14ac:dyDescent="0.2">
      <c r="B261" s="23" t="s">
        <v>34</v>
      </c>
      <c r="C261" s="40">
        <v>45418</v>
      </c>
      <c r="D261" s="27" t="s">
        <v>12</v>
      </c>
      <c r="E261" s="27" t="s">
        <v>840</v>
      </c>
      <c r="F261" s="41">
        <v>20551778640</v>
      </c>
      <c r="G261" s="41" t="s">
        <v>1078</v>
      </c>
      <c r="H261" s="39" t="s">
        <v>1015</v>
      </c>
      <c r="I261" s="9" t="s">
        <v>13</v>
      </c>
      <c r="J261" s="9" t="s">
        <v>15</v>
      </c>
      <c r="K261" s="10">
        <v>531</v>
      </c>
      <c r="L261" s="16"/>
      <c r="M261" s="12">
        <v>0.04</v>
      </c>
      <c r="N261" s="15">
        <f t="shared" si="8"/>
        <v>21</v>
      </c>
      <c r="O261" s="11">
        <f t="shared" si="9"/>
        <v>510</v>
      </c>
      <c r="P261" s="37">
        <v>235594114</v>
      </c>
      <c r="Q261" s="38">
        <v>45453</v>
      </c>
    </row>
    <row r="262" spans="2:17" s="1" customFormat="1" ht="12.75" x14ac:dyDescent="0.2">
      <c r="B262" s="23" t="s">
        <v>34</v>
      </c>
      <c r="C262" s="40">
        <v>45418</v>
      </c>
      <c r="D262" s="27" t="s">
        <v>12</v>
      </c>
      <c r="E262" s="27" t="s">
        <v>841</v>
      </c>
      <c r="F262" s="41">
        <v>20551778640</v>
      </c>
      <c r="G262" s="41" t="s">
        <v>1078</v>
      </c>
      <c r="H262" s="39" t="s">
        <v>1014</v>
      </c>
      <c r="I262" s="9" t="s">
        <v>13</v>
      </c>
      <c r="J262" s="9" t="s">
        <v>15</v>
      </c>
      <c r="K262" s="10">
        <v>566.4</v>
      </c>
      <c r="L262" s="16"/>
      <c r="M262" s="12">
        <v>0.04</v>
      </c>
      <c r="N262" s="15">
        <f t="shared" si="8"/>
        <v>23</v>
      </c>
      <c r="O262" s="11">
        <f t="shared" si="9"/>
        <v>543.4</v>
      </c>
      <c r="P262" s="37">
        <v>235594115</v>
      </c>
      <c r="Q262" s="38">
        <v>45453</v>
      </c>
    </row>
    <row r="263" spans="2:17" s="1" customFormat="1" ht="12.75" x14ac:dyDescent="0.2">
      <c r="B263" s="23" t="s">
        <v>34</v>
      </c>
      <c r="C263" s="40">
        <v>45418</v>
      </c>
      <c r="D263" s="27" t="s">
        <v>12</v>
      </c>
      <c r="E263" s="27" t="s">
        <v>842</v>
      </c>
      <c r="F263" s="41">
        <v>20551778640</v>
      </c>
      <c r="G263" s="41" t="s">
        <v>1078</v>
      </c>
      <c r="H263" s="39" t="s">
        <v>863</v>
      </c>
      <c r="I263" s="9" t="s">
        <v>13</v>
      </c>
      <c r="J263" s="9" t="s">
        <v>15</v>
      </c>
      <c r="K263" s="10">
        <v>896.8</v>
      </c>
      <c r="L263" s="16"/>
      <c r="M263" s="12">
        <v>0.04</v>
      </c>
      <c r="N263" s="15">
        <f t="shared" si="8"/>
        <v>36</v>
      </c>
      <c r="O263" s="11">
        <f t="shared" si="9"/>
        <v>860.8</v>
      </c>
      <c r="P263" s="37">
        <v>235594116</v>
      </c>
      <c r="Q263" s="38">
        <v>45453</v>
      </c>
    </row>
    <row r="264" spans="2:17" s="1" customFormat="1" ht="12.75" x14ac:dyDescent="0.2">
      <c r="B264" s="23" t="s">
        <v>34</v>
      </c>
      <c r="C264" s="40">
        <v>45432</v>
      </c>
      <c r="D264" s="27" t="s">
        <v>121</v>
      </c>
      <c r="E264" s="27" t="s">
        <v>843</v>
      </c>
      <c r="F264" s="41">
        <v>20421526258</v>
      </c>
      <c r="G264" s="41" t="s">
        <v>217</v>
      </c>
      <c r="H264" s="39" t="s">
        <v>844</v>
      </c>
      <c r="I264" s="9" t="s">
        <v>16</v>
      </c>
      <c r="J264" s="9" t="s">
        <v>218</v>
      </c>
      <c r="K264" s="20">
        <v>4720</v>
      </c>
      <c r="L264" s="16"/>
      <c r="M264" s="12">
        <v>0.1</v>
      </c>
      <c r="N264" s="21">
        <f t="shared" si="8"/>
        <v>472</v>
      </c>
      <c r="O264" s="22">
        <f t="shared" si="9"/>
        <v>4248</v>
      </c>
      <c r="P264" s="37">
        <v>235594126</v>
      </c>
      <c r="Q264" s="38">
        <v>45453</v>
      </c>
    </row>
    <row r="265" spans="2:17" s="1" customFormat="1" ht="12.75" x14ac:dyDescent="0.2">
      <c r="B265" s="23" t="s">
        <v>34</v>
      </c>
      <c r="C265" s="40">
        <v>45444</v>
      </c>
      <c r="D265" s="27" t="s">
        <v>12</v>
      </c>
      <c r="E265" s="27" t="s">
        <v>114</v>
      </c>
      <c r="F265" s="41">
        <v>20612452882</v>
      </c>
      <c r="G265" s="41" t="s">
        <v>660</v>
      </c>
      <c r="H265" s="39" t="s">
        <v>826</v>
      </c>
      <c r="I265" s="9" t="s">
        <v>62</v>
      </c>
      <c r="J265" s="9" t="s">
        <v>662</v>
      </c>
      <c r="K265" s="10">
        <v>4189</v>
      </c>
      <c r="L265" s="16"/>
      <c r="M265" s="12">
        <v>0.1</v>
      </c>
      <c r="N265" s="15">
        <f t="shared" si="8"/>
        <v>419</v>
      </c>
      <c r="O265" s="11">
        <f t="shared" si="9"/>
        <v>3770</v>
      </c>
      <c r="P265" s="37">
        <v>235594129</v>
      </c>
      <c r="Q265" s="38">
        <v>45453</v>
      </c>
    </row>
    <row r="266" spans="2:17" s="1" customFormat="1" ht="12.75" x14ac:dyDescent="0.2">
      <c r="B266" s="23" t="s">
        <v>34</v>
      </c>
      <c r="C266" s="40">
        <v>45445</v>
      </c>
      <c r="D266" s="27" t="s">
        <v>12</v>
      </c>
      <c r="E266" s="27" t="s">
        <v>78</v>
      </c>
      <c r="F266" s="41">
        <v>20612452882</v>
      </c>
      <c r="G266" s="41" t="s">
        <v>660</v>
      </c>
      <c r="H266" s="39" t="s">
        <v>830</v>
      </c>
      <c r="I266" s="9" t="s">
        <v>62</v>
      </c>
      <c r="J266" s="9" t="s">
        <v>662</v>
      </c>
      <c r="K266" s="10">
        <v>4189</v>
      </c>
      <c r="L266" s="16"/>
      <c r="M266" s="12">
        <v>0.1</v>
      </c>
      <c r="N266" s="15">
        <f t="shared" si="8"/>
        <v>419</v>
      </c>
      <c r="O266" s="11">
        <f t="shared" si="9"/>
        <v>3770</v>
      </c>
      <c r="P266" s="37">
        <v>235594130</v>
      </c>
      <c r="Q266" s="38">
        <v>45453</v>
      </c>
    </row>
    <row r="267" spans="2:17" s="1" customFormat="1" ht="12.75" x14ac:dyDescent="0.2">
      <c r="B267" s="23" t="s">
        <v>34</v>
      </c>
      <c r="C267" s="40">
        <v>45446</v>
      </c>
      <c r="D267" s="27" t="s">
        <v>49</v>
      </c>
      <c r="E267" s="27" t="s">
        <v>405</v>
      </c>
      <c r="F267" s="41">
        <v>20546584195</v>
      </c>
      <c r="G267" s="41" t="s">
        <v>23</v>
      </c>
      <c r="H267" s="39" t="s">
        <v>837</v>
      </c>
      <c r="I267" s="9" t="s">
        <v>17</v>
      </c>
      <c r="J267" s="9" t="s">
        <v>24</v>
      </c>
      <c r="K267" s="20">
        <v>83778.81</v>
      </c>
      <c r="L267" s="16"/>
      <c r="M267" s="12">
        <v>0.12</v>
      </c>
      <c r="N267" s="21">
        <f t="shared" si="8"/>
        <v>10053</v>
      </c>
      <c r="O267" s="22">
        <f t="shared" si="9"/>
        <v>73725.81</v>
      </c>
      <c r="P267" s="37">
        <v>235594131</v>
      </c>
      <c r="Q267" s="38">
        <v>45453</v>
      </c>
    </row>
    <row r="268" spans="2:17" s="1" customFormat="1" ht="12.75" x14ac:dyDescent="0.2">
      <c r="B268" s="23" t="s">
        <v>34</v>
      </c>
      <c r="C268" s="40">
        <v>45444</v>
      </c>
      <c r="D268" s="27" t="s">
        <v>12</v>
      </c>
      <c r="E268" s="27" t="s">
        <v>216</v>
      </c>
      <c r="F268" s="41">
        <v>20612452882</v>
      </c>
      <c r="G268" s="41" t="s">
        <v>660</v>
      </c>
      <c r="H268" s="39" t="s">
        <v>838</v>
      </c>
      <c r="I268" s="9" t="s">
        <v>62</v>
      </c>
      <c r="J268" s="9" t="s">
        <v>662</v>
      </c>
      <c r="K268" s="10">
        <v>3717</v>
      </c>
      <c r="L268" s="16"/>
      <c r="M268" s="12">
        <v>0.1</v>
      </c>
      <c r="N268" s="15">
        <f t="shared" si="8"/>
        <v>372</v>
      </c>
      <c r="O268" s="11">
        <f t="shared" si="9"/>
        <v>3345</v>
      </c>
      <c r="P268" s="37">
        <v>235594135</v>
      </c>
      <c r="Q268" s="38">
        <v>45453</v>
      </c>
    </row>
    <row r="269" spans="2:17" s="1" customFormat="1" ht="12.75" x14ac:dyDescent="0.2">
      <c r="B269" s="23" t="s">
        <v>34</v>
      </c>
      <c r="C269" s="40">
        <v>45449</v>
      </c>
      <c r="D269" s="27" t="s">
        <v>12</v>
      </c>
      <c r="E269" s="27" t="s">
        <v>200</v>
      </c>
      <c r="F269" s="41">
        <v>20611630906</v>
      </c>
      <c r="G269" s="41" t="s">
        <v>885</v>
      </c>
      <c r="H269" s="39" t="s">
        <v>886</v>
      </c>
      <c r="I269" s="9" t="s">
        <v>17</v>
      </c>
      <c r="J269" s="9" t="s">
        <v>887</v>
      </c>
      <c r="K269" s="10">
        <v>1651.47</v>
      </c>
      <c r="L269" s="16"/>
      <c r="M269" s="12">
        <v>0.12</v>
      </c>
      <c r="N269" s="15">
        <f t="shared" si="8"/>
        <v>198</v>
      </c>
      <c r="O269" s="11">
        <f t="shared" si="9"/>
        <v>1453.47</v>
      </c>
      <c r="P269" s="37" t="s">
        <v>888</v>
      </c>
      <c r="Q269" s="38">
        <v>45457</v>
      </c>
    </row>
    <row r="270" spans="2:17" s="1" customFormat="1" ht="12.75" x14ac:dyDescent="0.2">
      <c r="B270" s="23" t="s">
        <v>34</v>
      </c>
      <c r="C270" s="40">
        <v>45443</v>
      </c>
      <c r="D270" s="27" t="s">
        <v>645</v>
      </c>
      <c r="E270" s="27" t="s">
        <v>882</v>
      </c>
      <c r="F270" s="41">
        <v>20510931514</v>
      </c>
      <c r="G270" s="41" t="s">
        <v>647</v>
      </c>
      <c r="H270" s="39" t="s">
        <v>883</v>
      </c>
      <c r="I270" s="9" t="s">
        <v>16</v>
      </c>
      <c r="J270" s="9" t="s">
        <v>135</v>
      </c>
      <c r="K270" s="10">
        <v>8547</v>
      </c>
      <c r="L270" s="16"/>
      <c r="M270" s="12">
        <v>0.1</v>
      </c>
      <c r="N270" s="15">
        <f t="shared" si="8"/>
        <v>855</v>
      </c>
      <c r="O270" s="11">
        <f t="shared" si="9"/>
        <v>7692</v>
      </c>
      <c r="P270" s="37" t="s">
        <v>927</v>
      </c>
      <c r="Q270" s="38">
        <v>45462</v>
      </c>
    </row>
    <row r="271" spans="2:17" s="1" customFormat="1" ht="12.75" x14ac:dyDescent="0.2">
      <c r="B271" s="23" t="s">
        <v>34</v>
      </c>
      <c r="C271" s="40">
        <v>45405</v>
      </c>
      <c r="D271" s="27" t="s">
        <v>645</v>
      </c>
      <c r="E271" s="27" t="s">
        <v>646</v>
      </c>
      <c r="F271" s="41">
        <v>20510931514</v>
      </c>
      <c r="G271" s="41" t="s">
        <v>647</v>
      </c>
      <c r="H271" s="39" t="s">
        <v>648</v>
      </c>
      <c r="I271" s="9" t="s">
        <v>16</v>
      </c>
      <c r="J271" s="9" t="s">
        <v>135</v>
      </c>
      <c r="K271" s="10">
        <v>5513</v>
      </c>
      <c r="L271" s="16"/>
      <c r="M271" s="12">
        <v>0.1</v>
      </c>
      <c r="N271" s="15">
        <f t="shared" si="8"/>
        <v>551</v>
      </c>
      <c r="O271" s="11">
        <f t="shared" si="9"/>
        <v>4962</v>
      </c>
      <c r="P271" s="37" t="s">
        <v>907</v>
      </c>
      <c r="Q271" s="38">
        <v>45462</v>
      </c>
    </row>
    <row r="272" spans="2:17" s="1" customFormat="1" ht="12.75" x14ac:dyDescent="0.2">
      <c r="B272" s="23" t="s">
        <v>34</v>
      </c>
      <c r="C272" s="40">
        <v>45443</v>
      </c>
      <c r="D272" s="27" t="s">
        <v>645</v>
      </c>
      <c r="E272" s="27" t="s">
        <v>884</v>
      </c>
      <c r="F272" s="41">
        <v>20510931514</v>
      </c>
      <c r="G272" s="41" t="s">
        <v>647</v>
      </c>
      <c r="H272" s="39" t="s">
        <v>883</v>
      </c>
      <c r="I272" s="9" t="s">
        <v>16</v>
      </c>
      <c r="J272" s="9" t="s">
        <v>135</v>
      </c>
      <c r="K272" s="10">
        <v>5429.53</v>
      </c>
      <c r="L272" s="16"/>
      <c r="M272" s="12">
        <v>0.12</v>
      </c>
      <c r="N272" s="15">
        <f t="shared" si="8"/>
        <v>652</v>
      </c>
      <c r="O272" s="11">
        <f t="shared" si="9"/>
        <v>4777.53</v>
      </c>
      <c r="P272" s="37" t="s">
        <v>926</v>
      </c>
      <c r="Q272" s="38">
        <v>45462</v>
      </c>
    </row>
    <row r="273" spans="2:17" s="1" customFormat="1" ht="12.75" x14ac:dyDescent="0.2">
      <c r="B273" s="23" t="s">
        <v>34</v>
      </c>
      <c r="C273" s="40">
        <v>45405</v>
      </c>
      <c r="D273" s="27" t="s">
        <v>645</v>
      </c>
      <c r="E273" s="27" t="s">
        <v>649</v>
      </c>
      <c r="F273" s="41">
        <v>20510931514</v>
      </c>
      <c r="G273" s="41" t="s">
        <v>647</v>
      </c>
      <c r="H273" s="39" t="s">
        <v>648</v>
      </c>
      <c r="I273" s="9" t="s">
        <v>14</v>
      </c>
      <c r="J273" s="9" t="s">
        <v>135</v>
      </c>
      <c r="K273" s="10">
        <v>31485.3</v>
      </c>
      <c r="L273" s="16"/>
      <c r="M273" s="12">
        <v>0.12</v>
      </c>
      <c r="N273" s="15">
        <f t="shared" si="8"/>
        <v>3778</v>
      </c>
      <c r="O273" s="11">
        <f t="shared" si="9"/>
        <v>27707.3</v>
      </c>
      <c r="P273" s="37" t="s">
        <v>906</v>
      </c>
      <c r="Q273" s="38">
        <v>45462</v>
      </c>
    </row>
    <row r="274" spans="2:17" s="1" customFormat="1" ht="12.75" x14ac:dyDescent="0.2">
      <c r="B274" s="23" t="s">
        <v>34</v>
      </c>
      <c r="C274" s="40">
        <v>45464</v>
      </c>
      <c r="D274" s="27" t="s">
        <v>25</v>
      </c>
      <c r="E274" s="27" t="s">
        <v>969</v>
      </c>
      <c r="F274" s="41">
        <v>20600497481</v>
      </c>
      <c r="G274" s="41" t="s">
        <v>66</v>
      </c>
      <c r="H274" s="39" t="s">
        <v>970</v>
      </c>
      <c r="I274" s="9" t="s">
        <v>14</v>
      </c>
      <c r="J274" s="9" t="s">
        <v>67</v>
      </c>
      <c r="K274" s="10">
        <v>24300</v>
      </c>
      <c r="L274" s="16"/>
      <c r="M274" s="12">
        <v>0.12</v>
      </c>
      <c r="N274" s="15">
        <f t="shared" si="8"/>
        <v>2916</v>
      </c>
      <c r="O274" s="11">
        <f t="shared" si="9"/>
        <v>21384</v>
      </c>
      <c r="P274" s="37">
        <v>236909432</v>
      </c>
      <c r="Q274" s="38">
        <v>45464</v>
      </c>
    </row>
    <row r="275" spans="2:17" s="1" customFormat="1" ht="12.75" x14ac:dyDescent="0.2">
      <c r="B275" s="23" t="s">
        <v>34</v>
      </c>
      <c r="C275" s="40">
        <v>45464</v>
      </c>
      <c r="D275" s="27" t="s">
        <v>25</v>
      </c>
      <c r="E275" s="27" t="s">
        <v>971</v>
      </c>
      <c r="F275" s="41">
        <v>20600497481</v>
      </c>
      <c r="G275" s="41" t="s">
        <v>66</v>
      </c>
      <c r="H275" s="39" t="s">
        <v>970</v>
      </c>
      <c r="I275" s="9" t="s">
        <v>14</v>
      </c>
      <c r="J275" s="9" t="s">
        <v>67</v>
      </c>
      <c r="K275" s="10">
        <v>900</v>
      </c>
      <c r="L275" s="16"/>
      <c r="M275" s="12">
        <v>0.12</v>
      </c>
      <c r="N275" s="15">
        <f t="shared" si="8"/>
        <v>108</v>
      </c>
      <c r="O275" s="11">
        <f t="shared" si="9"/>
        <v>792</v>
      </c>
      <c r="P275" s="37">
        <v>236909433</v>
      </c>
      <c r="Q275" s="38">
        <v>45464</v>
      </c>
    </row>
    <row r="276" spans="2:17" s="1" customFormat="1" ht="12.75" x14ac:dyDescent="0.2">
      <c r="B276" s="23" t="s">
        <v>34</v>
      </c>
      <c r="C276" s="40">
        <v>45464</v>
      </c>
      <c r="D276" s="27" t="s">
        <v>25</v>
      </c>
      <c r="E276" s="27" t="s">
        <v>972</v>
      </c>
      <c r="F276" s="41">
        <v>20600497481</v>
      </c>
      <c r="G276" s="41" t="s">
        <v>66</v>
      </c>
      <c r="H276" s="39" t="s">
        <v>970</v>
      </c>
      <c r="I276" s="9" t="s">
        <v>14</v>
      </c>
      <c r="J276" s="9" t="s">
        <v>67</v>
      </c>
      <c r="K276" s="10">
        <v>2000</v>
      </c>
      <c r="L276" s="16"/>
      <c r="M276" s="12">
        <v>0.12</v>
      </c>
      <c r="N276" s="15">
        <f t="shared" si="8"/>
        <v>240</v>
      </c>
      <c r="O276" s="11">
        <f t="shared" si="9"/>
        <v>1760</v>
      </c>
      <c r="P276" s="37">
        <v>236909434</v>
      </c>
      <c r="Q276" s="38">
        <v>45464</v>
      </c>
    </row>
    <row r="277" spans="2:17" s="1" customFormat="1" ht="12.75" x14ac:dyDescent="0.2">
      <c r="B277" s="23" t="s">
        <v>34</v>
      </c>
      <c r="C277" s="40">
        <v>45467</v>
      </c>
      <c r="D277" s="27" t="s">
        <v>19</v>
      </c>
      <c r="E277" s="27" t="s">
        <v>973</v>
      </c>
      <c r="F277" s="41">
        <v>20600497481</v>
      </c>
      <c r="G277" s="41" t="s">
        <v>66</v>
      </c>
      <c r="H277" s="39" t="s">
        <v>974</v>
      </c>
      <c r="I277" s="9" t="s">
        <v>14</v>
      </c>
      <c r="J277" s="9" t="s">
        <v>67</v>
      </c>
      <c r="K277" s="10">
        <v>2100</v>
      </c>
      <c r="L277" s="16"/>
      <c r="M277" s="12">
        <v>0.12</v>
      </c>
      <c r="N277" s="15">
        <f t="shared" si="8"/>
        <v>252</v>
      </c>
      <c r="O277" s="11">
        <f t="shared" si="9"/>
        <v>1848</v>
      </c>
      <c r="P277" s="37">
        <v>236997844</v>
      </c>
      <c r="Q277" s="38">
        <v>45468</v>
      </c>
    </row>
    <row r="278" spans="2:17" s="1" customFormat="1" ht="12.75" x14ac:dyDescent="0.2">
      <c r="B278" s="23" t="s">
        <v>34</v>
      </c>
      <c r="C278" s="40">
        <v>45467</v>
      </c>
      <c r="D278" s="27" t="s">
        <v>19</v>
      </c>
      <c r="E278" s="27" t="s">
        <v>975</v>
      </c>
      <c r="F278" s="41">
        <v>20600497481</v>
      </c>
      <c r="G278" s="41" t="s">
        <v>66</v>
      </c>
      <c r="H278" s="39" t="s">
        <v>974</v>
      </c>
      <c r="I278" s="9" t="s">
        <v>14</v>
      </c>
      <c r="J278" s="9" t="s">
        <v>67</v>
      </c>
      <c r="K278" s="10">
        <v>1950</v>
      </c>
      <c r="L278" s="16"/>
      <c r="M278" s="12">
        <v>0.12</v>
      </c>
      <c r="N278" s="15">
        <f t="shared" si="8"/>
        <v>234</v>
      </c>
      <c r="O278" s="11">
        <f t="shared" si="9"/>
        <v>1716</v>
      </c>
      <c r="P278" s="37">
        <v>236997845</v>
      </c>
      <c r="Q278" s="38">
        <v>45468</v>
      </c>
    </row>
    <row r="279" spans="2:17" s="1" customFormat="1" ht="12.75" x14ac:dyDescent="0.2">
      <c r="B279" s="23" t="s">
        <v>34</v>
      </c>
      <c r="C279" s="40">
        <v>45415</v>
      </c>
      <c r="D279" s="27" t="s">
        <v>284</v>
      </c>
      <c r="E279" s="27" t="s">
        <v>38</v>
      </c>
      <c r="F279" s="41">
        <v>20537401207</v>
      </c>
      <c r="G279" s="41" t="s">
        <v>277</v>
      </c>
      <c r="H279" s="39" t="s">
        <v>650</v>
      </c>
      <c r="I279" s="9" t="s">
        <v>14</v>
      </c>
      <c r="J279" s="9" t="s">
        <v>278</v>
      </c>
      <c r="K279" s="10">
        <v>6490</v>
      </c>
      <c r="L279" s="16"/>
      <c r="M279" s="12">
        <v>0.12</v>
      </c>
      <c r="N279" s="15">
        <f t="shared" si="8"/>
        <v>779</v>
      </c>
      <c r="O279" s="11">
        <f t="shared" si="9"/>
        <v>5711</v>
      </c>
      <c r="P279" s="37" t="s">
        <v>925</v>
      </c>
      <c r="Q279" s="38">
        <v>45468</v>
      </c>
    </row>
    <row r="280" spans="2:17" s="1" customFormat="1" ht="12" customHeight="1" x14ac:dyDescent="0.2">
      <c r="B280" s="23" t="s">
        <v>34</v>
      </c>
      <c r="C280" s="40">
        <v>45412</v>
      </c>
      <c r="D280" s="27" t="s">
        <v>284</v>
      </c>
      <c r="E280" s="27" t="s">
        <v>680</v>
      </c>
      <c r="F280" s="41">
        <v>20537401207</v>
      </c>
      <c r="G280" s="41" t="s">
        <v>277</v>
      </c>
      <c r="H280" s="39" t="s">
        <v>681</v>
      </c>
      <c r="I280" s="9" t="s">
        <v>14</v>
      </c>
      <c r="J280" s="9" t="s">
        <v>278</v>
      </c>
      <c r="K280" s="10">
        <v>6490</v>
      </c>
      <c r="L280" s="16"/>
      <c r="M280" s="12">
        <v>0.12</v>
      </c>
      <c r="N280" s="15">
        <f t="shared" si="8"/>
        <v>779</v>
      </c>
      <c r="O280" s="11">
        <f t="shared" si="9"/>
        <v>5711</v>
      </c>
      <c r="P280" s="37" t="s">
        <v>924</v>
      </c>
      <c r="Q280" s="38">
        <v>45468</v>
      </c>
    </row>
    <row r="281" spans="2:17" s="1" customFormat="1" ht="12.75" x14ac:dyDescent="0.2">
      <c r="B281" s="23" t="s">
        <v>34</v>
      </c>
      <c r="C281" s="40">
        <v>45412</v>
      </c>
      <c r="D281" s="27" t="s">
        <v>284</v>
      </c>
      <c r="E281" s="27" t="s">
        <v>173</v>
      </c>
      <c r="F281" s="41">
        <v>20537401207</v>
      </c>
      <c r="G281" s="41" t="s">
        <v>277</v>
      </c>
      <c r="H281" s="39" t="s">
        <v>679</v>
      </c>
      <c r="I281" s="9" t="s">
        <v>14</v>
      </c>
      <c r="J281" s="9" t="s">
        <v>278</v>
      </c>
      <c r="K281" s="10">
        <v>1350</v>
      </c>
      <c r="L281" s="16"/>
      <c r="M281" s="12">
        <v>0.12</v>
      </c>
      <c r="N281" s="15">
        <f t="shared" si="8"/>
        <v>162</v>
      </c>
      <c r="O281" s="11">
        <f t="shared" si="9"/>
        <v>1188</v>
      </c>
      <c r="P281" s="37" t="s">
        <v>923</v>
      </c>
      <c r="Q281" s="38">
        <v>45468</v>
      </c>
    </row>
    <row r="282" spans="2:17" s="1" customFormat="1" ht="12.75" x14ac:dyDescent="0.2">
      <c r="B282" s="23" t="s">
        <v>34</v>
      </c>
      <c r="C282" s="40">
        <v>45464</v>
      </c>
      <c r="D282" s="27" t="s">
        <v>139</v>
      </c>
      <c r="E282" s="27" t="s">
        <v>160</v>
      </c>
      <c r="F282" s="41">
        <v>20231843460</v>
      </c>
      <c r="G282" s="41" t="s">
        <v>866</v>
      </c>
      <c r="H282" s="39" t="s">
        <v>889</v>
      </c>
      <c r="I282" s="9" t="s">
        <v>16</v>
      </c>
      <c r="J282" s="9" t="s">
        <v>85</v>
      </c>
      <c r="K282" s="10">
        <v>4637</v>
      </c>
      <c r="L282" s="16"/>
      <c r="M282" s="12">
        <v>0.1</v>
      </c>
      <c r="N282" s="15">
        <f t="shared" si="8"/>
        <v>464</v>
      </c>
      <c r="O282" s="11">
        <f t="shared" si="9"/>
        <v>4173</v>
      </c>
      <c r="P282" s="37" t="s">
        <v>928</v>
      </c>
      <c r="Q282" s="38">
        <v>45469</v>
      </c>
    </row>
    <row r="283" spans="2:17" s="1" customFormat="1" ht="12.75" x14ac:dyDescent="0.2">
      <c r="B283" s="23" t="s">
        <v>34</v>
      </c>
      <c r="C283" s="40">
        <v>45421</v>
      </c>
      <c r="D283" s="27" t="s">
        <v>284</v>
      </c>
      <c r="E283" s="27" t="s">
        <v>147</v>
      </c>
      <c r="F283" s="41">
        <v>20537401207</v>
      </c>
      <c r="G283" s="41" t="s">
        <v>277</v>
      </c>
      <c r="H283" s="39" t="s">
        <v>717</v>
      </c>
      <c r="I283" s="9" t="s">
        <v>14</v>
      </c>
      <c r="J283" s="9" t="s">
        <v>278</v>
      </c>
      <c r="K283" s="10">
        <v>7700</v>
      </c>
      <c r="L283" s="16"/>
      <c r="M283" s="12">
        <v>0.12</v>
      </c>
      <c r="N283" s="15">
        <f t="shared" si="8"/>
        <v>924</v>
      </c>
      <c r="O283" s="11">
        <f t="shared" si="9"/>
        <v>6776</v>
      </c>
      <c r="P283" s="37">
        <v>238420444</v>
      </c>
      <c r="Q283" s="38">
        <v>45477</v>
      </c>
    </row>
    <row r="284" spans="2:17" s="1" customFormat="1" ht="12.75" x14ac:dyDescent="0.2">
      <c r="B284" s="23" t="s">
        <v>34</v>
      </c>
      <c r="C284" s="40">
        <v>45448</v>
      </c>
      <c r="D284" s="27" t="s">
        <v>12</v>
      </c>
      <c r="E284" s="27" t="s">
        <v>845</v>
      </c>
      <c r="F284" s="41">
        <v>20607093971</v>
      </c>
      <c r="G284" s="41" t="s">
        <v>83</v>
      </c>
      <c r="H284" s="39" t="s">
        <v>814</v>
      </c>
      <c r="I284" s="9" t="s">
        <v>13</v>
      </c>
      <c r="J284" s="9" t="s">
        <v>87</v>
      </c>
      <c r="K284" s="10">
        <v>5121.2</v>
      </c>
      <c r="L284" s="16"/>
      <c r="M284" s="12">
        <v>0.04</v>
      </c>
      <c r="N284" s="15">
        <f t="shared" si="8"/>
        <v>205</v>
      </c>
      <c r="O284" s="11">
        <f t="shared" si="9"/>
        <v>4916.2</v>
      </c>
      <c r="P284" s="37">
        <v>238420447</v>
      </c>
      <c r="Q284" s="38">
        <v>45477</v>
      </c>
    </row>
    <row r="285" spans="2:17" s="1" customFormat="1" ht="12.75" x14ac:dyDescent="0.2">
      <c r="B285" s="23" t="s">
        <v>34</v>
      </c>
      <c r="C285" s="40">
        <v>45448</v>
      </c>
      <c r="D285" s="27" t="s">
        <v>12</v>
      </c>
      <c r="E285" s="27" t="s">
        <v>211</v>
      </c>
      <c r="F285" s="41">
        <v>20612602094</v>
      </c>
      <c r="G285" s="41" t="s">
        <v>846</v>
      </c>
      <c r="H285" s="39" t="s">
        <v>847</v>
      </c>
      <c r="I285" s="9" t="s">
        <v>17</v>
      </c>
      <c r="J285" s="9" t="s">
        <v>848</v>
      </c>
      <c r="K285" s="10">
        <v>4360.78</v>
      </c>
      <c r="L285" s="16"/>
      <c r="M285" s="12">
        <v>0.12</v>
      </c>
      <c r="N285" s="15">
        <f t="shared" si="8"/>
        <v>523</v>
      </c>
      <c r="O285" s="11">
        <f t="shared" si="9"/>
        <v>3837.7799999999997</v>
      </c>
      <c r="P285" s="37">
        <v>238420448</v>
      </c>
      <c r="Q285" s="38">
        <v>45477</v>
      </c>
    </row>
    <row r="286" spans="2:17" s="1" customFormat="1" ht="12.75" x14ac:dyDescent="0.2">
      <c r="B286" s="23" t="s">
        <v>34</v>
      </c>
      <c r="C286" s="40">
        <v>45447</v>
      </c>
      <c r="D286" s="27" t="s">
        <v>12</v>
      </c>
      <c r="E286" s="27" t="s">
        <v>156</v>
      </c>
      <c r="F286" s="41">
        <v>20609332213</v>
      </c>
      <c r="G286" s="41" t="s">
        <v>849</v>
      </c>
      <c r="H286" s="39" t="s">
        <v>850</v>
      </c>
      <c r="I286" s="9" t="s">
        <v>14</v>
      </c>
      <c r="J286" s="9" t="s">
        <v>194</v>
      </c>
      <c r="K286" s="10">
        <v>3332.32</v>
      </c>
      <c r="L286" s="16"/>
      <c r="M286" s="12">
        <v>0.12</v>
      </c>
      <c r="N286" s="15">
        <f t="shared" si="8"/>
        <v>400</v>
      </c>
      <c r="O286" s="11">
        <f t="shared" si="9"/>
        <v>2932.32</v>
      </c>
      <c r="P286" s="37">
        <v>238420449</v>
      </c>
      <c r="Q286" s="38">
        <v>45477</v>
      </c>
    </row>
    <row r="287" spans="2:17" s="1" customFormat="1" ht="12" customHeight="1" x14ac:dyDescent="0.2">
      <c r="B287" s="23" t="s">
        <v>34</v>
      </c>
      <c r="C287" s="40">
        <v>45447</v>
      </c>
      <c r="D287" s="27" t="s">
        <v>46</v>
      </c>
      <c r="E287" s="27" t="s">
        <v>206</v>
      </c>
      <c r="F287" s="41">
        <v>20605898506</v>
      </c>
      <c r="G287" s="41" t="s">
        <v>36</v>
      </c>
      <c r="H287" s="39" t="s">
        <v>851</v>
      </c>
      <c r="I287" s="9" t="s">
        <v>16</v>
      </c>
      <c r="J287" s="9" t="s">
        <v>37</v>
      </c>
      <c r="K287" s="20">
        <v>1168.67</v>
      </c>
      <c r="L287" s="16"/>
      <c r="M287" s="12">
        <v>0.1</v>
      </c>
      <c r="N287" s="21">
        <f t="shared" si="8"/>
        <v>117</v>
      </c>
      <c r="O287" s="22">
        <f t="shared" si="9"/>
        <v>1051.67</v>
      </c>
      <c r="P287" s="37">
        <v>238420450</v>
      </c>
      <c r="Q287" s="38">
        <v>45477</v>
      </c>
    </row>
    <row r="288" spans="2:17" s="1" customFormat="1" ht="12" customHeight="1" x14ac:dyDescent="0.2">
      <c r="B288" s="23" t="s">
        <v>34</v>
      </c>
      <c r="C288" s="40">
        <v>45447</v>
      </c>
      <c r="D288" s="27" t="s">
        <v>46</v>
      </c>
      <c r="E288" s="27" t="s">
        <v>205</v>
      </c>
      <c r="F288" s="41">
        <v>20605898506</v>
      </c>
      <c r="G288" s="41" t="s">
        <v>36</v>
      </c>
      <c r="H288" s="39" t="s">
        <v>852</v>
      </c>
      <c r="I288" s="9" t="s">
        <v>16</v>
      </c>
      <c r="J288" s="9" t="s">
        <v>37</v>
      </c>
      <c r="K288" s="20">
        <v>2654.06</v>
      </c>
      <c r="L288" s="16"/>
      <c r="M288" s="12">
        <v>0.1</v>
      </c>
      <c r="N288" s="21">
        <f t="shared" si="8"/>
        <v>265</v>
      </c>
      <c r="O288" s="22">
        <f t="shared" si="9"/>
        <v>2389.06</v>
      </c>
      <c r="P288" s="37">
        <v>238420451</v>
      </c>
      <c r="Q288" s="38">
        <v>45477</v>
      </c>
    </row>
    <row r="289" spans="2:17" s="1" customFormat="1" ht="12.75" x14ac:dyDescent="0.2">
      <c r="B289" s="23" t="s">
        <v>34</v>
      </c>
      <c r="C289" s="40">
        <v>45449</v>
      </c>
      <c r="D289" s="27" t="s">
        <v>12</v>
      </c>
      <c r="E289" s="27" t="s">
        <v>444</v>
      </c>
      <c r="F289" s="41">
        <v>10480214647</v>
      </c>
      <c r="G289" s="41" t="s">
        <v>272</v>
      </c>
      <c r="H289" s="39" t="s">
        <v>854</v>
      </c>
      <c r="I289" s="9" t="s">
        <v>14</v>
      </c>
      <c r="J289" s="9" t="s">
        <v>273</v>
      </c>
      <c r="K289" s="10">
        <v>5900</v>
      </c>
      <c r="L289" s="16"/>
      <c r="M289" s="12">
        <v>0.12</v>
      </c>
      <c r="N289" s="15">
        <f t="shared" si="8"/>
        <v>708</v>
      </c>
      <c r="O289" s="11">
        <f t="shared" si="9"/>
        <v>5192</v>
      </c>
      <c r="P289" s="37">
        <v>238420453</v>
      </c>
      <c r="Q289" s="38">
        <v>45477</v>
      </c>
    </row>
    <row r="290" spans="2:17" s="1" customFormat="1" ht="12.75" x14ac:dyDescent="0.2">
      <c r="B290" s="23" t="s">
        <v>34</v>
      </c>
      <c r="C290" s="40">
        <v>45453</v>
      </c>
      <c r="D290" s="27" t="s">
        <v>12</v>
      </c>
      <c r="E290" s="27" t="s">
        <v>147</v>
      </c>
      <c r="F290" s="41">
        <v>20600851714</v>
      </c>
      <c r="G290" s="41" t="s">
        <v>27</v>
      </c>
      <c r="H290" s="39" t="s">
        <v>855</v>
      </c>
      <c r="I290" s="9" t="s">
        <v>16</v>
      </c>
      <c r="J290" s="9" t="s">
        <v>31</v>
      </c>
      <c r="K290" s="10">
        <v>14160</v>
      </c>
      <c r="L290" s="16"/>
      <c r="M290" s="12">
        <v>0.1</v>
      </c>
      <c r="N290" s="15">
        <f t="shared" si="8"/>
        <v>1416</v>
      </c>
      <c r="O290" s="11">
        <f t="shared" si="9"/>
        <v>12744</v>
      </c>
      <c r="P290" s="37">
        <v>238420454</v>
      </c>
      <c r="Q290" s="38">
        <v>45477</v>
      </c>
    </row>
    <row r="291" spans="2:17" s="1" customFormat="1" ht="12.75" x14ac:dyDescent="0.2">
      <c r="B291" s="23" t="s">
        <v>34</v>
      </c>
      <c r="C291" s="40">
        <v>45453</v>
      </c>
      <c r="D291" s="27" t="s">
        <v>12</v>
      </c>
      <c r="E291" s="27" t="s">
        <v>155</v>
      </c>
      <c r="F291" s="41">
        <v>20605617060</v>
      </c>
      <c r="G291" s="41" t="s">
        <v>285</v>
      </c>
      <c r="H291" s="39" t="s">
        <v>856</v>
      </c>
      <c r="I291" s="9" t="s">
        <v>17</v>
      </c>
      <c r="J291" s="9" t="s">
        <v>286</v>
      </c>
      <c r="K291" s="10">
        <f>+L291*3.756</f>
        <v>5681.9265599999999</v>
      </c>
      <c r="L291" s="16">
        <v>1512.76</v>
      </c>
      <c r="M291" s="12">
        <v>0.12</v>
      </c>
      <c r="N291" s="15">
        <f t="shared" si="8"/>
        <v>682</v>
      </c>
      <c r="O291" s="11">
        <f t="shared" si="9"/>
        <v>4999.9265599999999</v>
      </c>
      <c r="P291" s="37">
        <v>238420457</v>
      </c>
      <c r="Q291" s="38">
        <v>45477</v>
      </c>
    </row>
    <row r="292" spans="2:17" s="1" customFormat="1" ht="12.75" x14ac:dyDescent="0.2">
      <c r="B292" s="23" t="s">
        <v>34</v>
      </c>
      <c r="C292" s="40">
        <v>45453</v>
      </c>
      <c r="D292" s="27" t="s">
        <v>12</v>
      </c>
      <c r="E292" s="27" t="s">
        <v>228</v>
      </c>
      <c r="F292" s="41">
        <v>10704591352</v>
      </c>
      <c r="G292" s="41" t="s">
        <v>857</v>
      </c>
      <c r="H292" s="39" t="s">
        <v>858</v>
      </c>
      <c r="I292" s="9" t="s">
        <v>17</v>
      </c>
      <c r="J292" s="9" t="s">
        <v>859</v>
      </c>
      <c r="K292" s="10">
        <v>4720</v>
      </c>
      <c r="L292" s="16"/>
      <c r="M292" s="12">
        <v>0.12</v>
      </c>
      <c r="N292" s="15">
        <f t="shared" si="8"/>
        <v>566</v>
      </c>
      <c r="O292" s="11">
        <f t="shared" si="9"/>
        <v>4154</v>
      </c>
      <c r="P292" s="37">
        <v>238420458</v>
      </c>
      <c r="Q292" s="38">
        <v>45477</v>
      </c>
    </row>
    <row r="293" spans="2:17" s="1" customFormat="1" ht="12.75" x14ac:dyDescent="0.2">
      <c r="B293" s="23" t="s">
        <v>34</v>
      </c>
      <c r="C293" s="40">
        <v>45453</v>
      </c>
      <c r="D293" s="27" t="s">
        <v>12</v>
      </c>
      <c r="E293" s="27" t="s">
        <v>860</v>
      </c>
      <c r="F293" s="41">
        <v>10480214647</v>
      </c>
      <c r="G293" s="41" t="s">
        <v>272</v>
      </c>
      <c r="H293" s="39" t="s">
        <v>930</v>
      </c>
      <c r="I293" s="9" t="s">
        <v>14</v>
      </c>
      <c r="J293" s="9" t="s">
        <v>273</v>
      </c>
      <c r="K293" s="10">
        <v>26755.32</v>
      </c>
      <c r="L293" s="16"/>
      <c r="M293" s="12">
        <v>0.12</v>
      </c>
      <c r="N293" s="15">
        <f t="shared" si="8"/>
        <v>3211</v>
      </c>
      <c r="O293" s="11">
        <f t="shared" si="9"/>
        <v>23544.32</v>
      </c>
      <c r="P293" s="37">
        <v>238420463</v>
      </c>
      <c r="Q293" s="38">
        <v>45477</v>
      </c>
    </row>
    <row r="294" spans="2:17" s="1" customFormat="1" ht="12.75" x14ac:dyDescent="0.2">
      <c r="B294" s="23" t="s">
        <v>34</v>
      </c>
      <c r="C294" s="40">
        <v>45444</v>
      </c>
      <c r="D294" s="27" t="s">
        <v>12</v>
      </c>
      <c r="E294" s="27" t="s">
        <v>861</v>
      </c>
      <c r="F294" s="41">
        <v>20604020612</v>
      </c>
      <c r="G294" s="41" t="s">
        <v>54</v>
      </c>
      <c r="H294" s="39" t="s">
        <v>881</v>
      </c>
      <c r="I294" s="9" t="s">
        <v>14</v>
      </c>
      <c r="J294" s="9" t="s">
        <v>55</v>
      </c>
      <c r="K294" s="10">
        <v>44722</v>
      </c>
      <c r="L294" s="16"/>
      <c r="M294" s="12">
        <v>0.12</v>
      </c>
      <c r="N294" s="15">
        <f t="shared" si="8"/>
        <v>5367</v>
      </c>
      <c r="O294" s="11">
        <f t="shared" si="9"/>
        <v>39355</v>
      </c>
      <c r="P294" s="37">
        <v>238420464</v>
      </c>
      <c r="Q294" s="38">
        <v>45477</v>
      </c>
    </row>
    <row r="295" spans="2:17" s="1" customFormat="1" ht="12.75" x14ac:dyDescent="0.2">
      <c r="B295" s="23" t="s">
        <v>34</v>
      </c>
      <c r="C295" s="40">
        <v>45455</v>
      </c>
      <c r="D295" s="27" t="s">
        <v>12</v>
      </c>
      <c r="E295" s="27" t="s">
        <v>712</v>
      </c>
      <c r="F295" s="41">
        <v>10722246239</v>
      </c>
      <c r="G295" s="41" t="s">
        <v>767</v>
      </c>
      <c r="H295" s="39" t="s">
        <v>862</v>
      </c>
      <c r="I295" s="9" t="s">
        <v>14</v>
      </c>
      <c r="J295" s="9" t="s">
        <v>769</v>
      </c>
      <c r="K295" s="10">
        <f>+L295*3.787</f>
        <v>20108.97</v>
      </c>
      <c r="L295" s="16">
        <v>5310</v>
      </c>
      <c r="M295" s="12">
        <v>0.12</v>
      </c>
      <c r="N295" s="15">
        <f t="shared" si="8"/>
        <v>2413</v>
      </c>
      <c r="O295" s="11">
        <f t="shared" si="9"/>
        <v>17695.97</v>
      </c>
      <c r="P295" s="37">
        <v>238420465</v>
      </c>
      <c r="Q295" s="38">
        <v>45477</v>
      </c>
    </row>
    <row r="296" spans="2:17" s="1" customFormat="1" ht="12.75" x14ac:dyDescent="0.2">
      <c r="B296" s="23" t="s">
        <v>34</v>
      </c>
      <c r="C296" s="40">
        <v>45453</v>
      </c>
      <c r="D296" s="27" t="s">
        <v>12</v>
      </c>
      <c r="E296" s="27" t="s">
        <v>864</v>
      </c>
      <c r="F296" s="41">
        <v>20551778640</v>
      </c>
      <c r="G296" s="41" t="s">
        <v>1078</v>
      </c>
      <c r="H296" s="39" t="s">
        <v>865</v>
      </c>
      <c r="I296" s="9" t="s">
        <v>13</v>
      </c>
      <c r="J296" s="9" t="s">
        <v>15</v>
      </c>
      <c r="K296" s="10">
        <v>448.4</v>
      </c>
      <c r="L296" s="16"/>
      <c r="M296" s="12">
        <v>0.04</v>
      </c>
      <c r="N296" s="15">
        <f t="shared" si="8"/>
        <v>18</v>
      </c>
      <c r="O296" s="11">
        <f t="shared" si="9"/>
        <v>430.4</v>
      </c>
      <c r="P296" s="37">
        <v>238420475</v>
      </c>
      <c r="Q296" s="38">
        <v>45477</v>
      </c>
    </row>
    <row r="297" spans="2:17" s="1" customFormat="1" ht="12.75" x14ac:dyDescent="0.2">
      <c r="B297" s="23" t="s">
        <v>34</v>
      </c>
      <c r="C297" s="40">
        <v>45455</v>
      </c>
      <c r="D297" s="27" t="s">
        <v>139</v>
      </c>
      <c r="E297" s="27" t="s">
        <v>150</v>
      </c>
      <c r="F297" s="41">
        <v>20231843460</v>
      </c>
      <c r="G297" s="41" t="s">
        <v>866</v>
      </c>
      <c r="H297" s="39" t="s">
        <v>867</v>
      </c>
      <c r="I297" s="9" t="s">
        <v>16</v>
      </c>
      <c r="J297" s="9" t="s">
        <v>85</v>
      </c>
      <c r="K297" s="10">
        <f>+L297*3.787</f>
        <v>13671.07</v>
      </c>
      <c r="L297" s="16">
        <v>3610</v>
      </c>
      <c r="M297" s="12">
        <v>0.1</v>
      </c>
      <c r="N297" s="15">
        <f t="shared" si="8"/>
        <v>1367</v>
      </c>
      <c r="O297" s="11">
        <f t="shared" si="9"/>
        <v>12304.07</v>
      </c>
      <c r="P297" s="37">
        <v>238420476</v>
      </c>
      <c r="Q297" s="38">
        <v>45477</v>
      </c>
    </row>
    <row r="298" spans="2:17" s="1" customFormat="1" ht="12.75" x14ac:dyDescent="0.2">
      <c r="B298" s="23" t="s">
        <v>34</v>
      </c>
      <c r="C298" s="40">
        <v>45447</v>
      </c>
      <c r="D298" s="27" t="s">
        <v>12</v>
      </c>
      <c r="E298" s="27" t="s">
        <v>868</v>
      </c>
      <c r="F298" s="41">
        <v>20544504941</v>
      </c>
      <c r="G298" s="41" t="s">
        <v>869</v>
      </c>
      <c r="H298" s="39" t="s">
        <v>870</v>
      </c>
      <c r="I298" s="9" t="s">
        <v>16</v>
      </c>
      <c r="J298" s="9" t="s">
        <v>871</v>
      </c>
      <c r="K298" s="10">
        <v>1506.86</v>
      </c>
      <c r="L298" s="16"/>
      <c r="M298" s="12">
        <v>0.1</v>
      </c>
      <c r="N298" s="15">
        <f t="shared" si="8"/>
        <v>151</v>
      </c>
      <c r="O298" s="11">
        <f t="shared" si="9"/>
        <v>1355.86</v>
      </c>
      <c r="P298" s="37">
        <v>238420477</v>
      </c>
      <c r="Q298" s="38">
        <v>45477</v>
      </c>
    </row>
    <row r="299" spans="2:17" s="1" customFormat="1" ht="12.75" x14ac:dyDescent="0.2">
      <c r="B299" s="23" t="s">
        <v>34</v>
      </c>
      <c r="C299" s="40">
        <v>45453</v>
      </c>
      <c r="D299" s="27" t="s">
        <v>12</v>
      </c>
      <c r="E299" s="27" t="s">
        <v>716</v>
      </c>
      <c r="F299" s="41">
        <v>20600851714</v>
      </c>
      <c r="G299" s="41" t="s">
        <v>27</v>
      </c>
      <c r="H299" s="39" t="s">
        <v>872</v>
      </c>
      <c r="I299" s="9" t="s">
        <v>16</v>
      </c>
      <c r="J299" s="9" t="s">
        <v>31</v>
      </c>
      <c r="K299" s="10">
        <v>2106.3000000000002</v>
      </c>
      <c r="L299" s="16"/>
      <c r="M299" s="12">
        <v>0.1</v>
      </c>
      <c r="N299" s="15">
        <f t="shared" si="8"/>
        <v>211</v>
      </c>
      <c r="O299" s="11">
        <f t="shared" si="9"/>
        <v>1895.3000000000002</v>
      </c>
      <c r="P299" s="37">
        <v>238420489</v>
      </c>
      <c r="Q299" s="38">
        <v>45477</v>
      </c>
    </row>
    <row r="300" spans="2:17" s="1" customFormat="1" ht="12.75" x14ac:dyDescent="0.2">
      <c r="B300" s="23" t="s">
        <v>34</v>
      </c>
      <c r="C300" s="40">
        <v>45470</v>
      </c>
      <c r="D300" s="27" t="s">
        <v>12</v>
      </c>
      <c r="E300" s="27" t="s">
        <v>931</v>
      </c>
      <c r="F300" s="41">
        <v>20607093971</v>
      </c>
      <c r="G300" s="41" t="s">
        <v>83</v>
      </c>
      <c r="H300" s="39" t="s">
        <v>873</v>
      </c>
      <c r="I300" s="9" t="s">
        <v>13</v>
      </c>
      <c r="J300" s="9" t="s">
        <v>87</v>
      </c>
      <c r="K300" s="10">
        <v>6499.98</v>
      </c>
      <c r="L300" s="16"/>
      <c r="M300" s="12">
        <v>0.04</v>
      </c>
      <c r="N300" s="15">
        <f t="shared" si="8"/>
        <v>260</v>
      </c>
      <c r="O300" s="11">
        <f t="shared" si="9"/>
        <v>6239.98</v>
      </c>
      <c r="P300" s="37">
        <v>238420490</v>
      </c>
      <c r="Q300" s="38">
        <v>45477</v>
      </c>
    </row>
    <row r="301" spans="2:17" s="1" customFormat="1" ht="12.75" x14ac:dyDescent="0.2">
      <c r="B301" s="23" t="s">
        <v>34</v>
      </c>
      <c r="C301" s="40">
        <v>45454</v>
      </c>
      <c r="D301" s="27" t="s">
        <v>12</v>
      </c>
      <c r="E301" s="27" t="s">
        <v>874</v>
      </c>
      <c r="F301" s="41">
        <v>20603913265</v>
      </c>
      <c r="G301" s="41" t="s">
        <v>104</v>
      </c>
      <c r="H301" s="39" t="s">
        <v>875</v>
      </c>
      <c r="I301" s="9" t="s">
        <v>14</v>
      </c>
      <c r="J301" s="9" t="s">
        <v>105</v>
      </c>
      <c r="K301" s="20">
        <v>4484</v>
      </c>
      <c r="L301" s="16"/>
      <c r="M301" s="12">
        <v>0.12</v>
      </c>
      <c r="N301" s="21">
        <f t="shared" si="8"/>
        <v>538</v>
      </c>
      <c r="O301" s="22">
        <f t="shared" si="9"/>
        <v>3946</v>
      </c>
      <c r="P301" s="37">
        <v>238420491</v>
      </c>
      <c r="Q301" s="38">
        <v>45477</v>
      </c>
    </row>
    <row r="302" spans="2:17" s="1" customFormat="1" ht="12.75" x14ac:dyDescent="0.2">
      <c r="B302" s="23" t="s">
        <v>34</v>
      </c>
      <c r="C302" s="40">
        <v>45453</v>
      </c>
      <c r="D302" s="27" t="s">
        <v>12</v>
      </c>
      <c r="E302" s="27" t="s">
        <v>876</v>
      </c>
      <c r="F302" s="41">
        <v>20551778640</v>
      </c>
      <c r="G302" s="41" t="s">
        <v>1078</v>
      </c>
      <c r="H302" s="39" t="s">
        <v>877</v>
      </c>
      <c r="I302" s="9" t="s">
        <v>13</v>
      </c>
      <c r="J302" s="9" t="s">
        <v>15</v>
      </c>
      <c r="K302" s="10">
        <v>672.6</v>
      </c>
      <c r="L302" s="16"/>
      <c r="M302" s="12">
        <v>0.04</v>
      </c>
      <c r="N302" s="15">
        <f t="shared" si="8"/>
        <v>27</v>
      </c>
      <c r="O302" s="11">
        <f t="shared" si="9"/>
        <v>645.6</v>
      </c>
      <c r="P302" s="37">
        <v>238420492</v>
      </c>
      <c r="Q302" s="38">
        <v>45477</v>
      </c>
    </row>
    <row r="303" spans="2:17" s="1" customFormat="1" ht="12.75" x14ac:dyDescent="0.2">
      <c r="B303" s="23" t="s">
        <v>34</v>
      </c>
      <c r="C303" s="40">
        <v>45457</v>
      </c>
      <c r="D303" s="27" t="s">
        <v>12</v>
      </c>
      <c r="E303" s="27" t="s">
        <v>878</v>
      </c>
      <c r="F303" s="41">
        <v>20607093971</v>
      </c>
      <c r="G303" s="41" t="s">
        <v>83</v>
      </c>
      <c r="H303" s="39" t="s">
        <v>879</v>
      </c>
      <c r="I303" s="9" t="s">
        <v>13</v>
      </c>
      <c r="J303" s="9" t="s">
        <v>87</v>
      </c>
      <c r="K303" s="10">
        <v>944</v>
      </c>
      <c r="L303" s="16"/>
      <c r="M303" s="12">
        <v>0.04</v>
      </c>
      <c r="N303" s="15">
        <f t="shared" si="8"/>
        <v>38</v>
      </c>
      <c r="O303" s="11">
        <f t="shared" si="9"/>
        <v>906</v>
      </c>
      <c r="P303" s="37">
        <v>238420493</v>
      </c>
      <c r="Q303" s="38">
        <v>45477</v>
      </c>
    </row>
    <row r="304" spans="2:17" s="1" customFormat="1" ht="12.75" x14ac:dyDescent="0.2">
      <c r="B304" s="23" t="s">
        <v>34</v>
      </c>
      <c r="C304" s="40">
        <v>45436</v>
      </c>
      <c r="D304" s="27" t="s">
        <v>12</v>
      </c>
      <c r="E304" s="27" t="s">
        <v>243</v>
      </c>
      <c r="F304" s="41">
        <v>20600851714</v>
      </c>
      <c r="G304" s="41" t="s">
        <v>27</v>
      </c>
      <c r="H304" s="39" t="s">
        <v>880</v>
      </c>
      <c r="I304" s="9" t="s">
        <v>17</v>
      </c>
      <c r="J304" s="9" t="s">
        <v>31</v>
      </c>
      <c r="K304" s="10">
        <v>13452</v>
      </c>
      <c r="L304" s="16"/>
      <c r="M304" s="12">
        <v>0.12</v>
      </c>
      <c r="N304" s="15">
        <f t="shared" si="8"/>
        <v>1614</v>
      </c>
      <c r="O304" s="11">
        <f t="shared" si="9"/>
        <v>11838</v>
      </c>
      <c r="P304" s="37">
        <v>238420494</v>
      </c>
      <c r="Q304" s="38">
        <v>45477</v>
      </c>
    </row>
    <row r="305" spans="2:53" s="1" customFormat="1" ht="12.75" x14ac:dyDescent="0.2">
      <c r="B305" s="23" t="s">
        <v>34</v>
      </c>
      <c r="C305" s="40">
        <v>45426</v>
      </c>
      <c r="D305" s="27" t="s">
        <v>12</v>
      </c>
      <c r="E305" s="27" t="s">
        <v>890</v>
      </c>
      <c r="F305" s="41">
        <v>20604020612</v>
      </c>
      <c r="G305" s="41" t="s">
        <v>54</v>
      </c>
      <c r="H305" s="39" t="s">
        <v>947</v>
      </c>
      <c r="I305" s="9" t="s">
        <v>14</v>
      </c>
      <c r="J305" s="9" t="s">
        <v>55</v>
      </c>
      <c r="K305" s="20">
        <v>5900</v>
      </c>
      <c r="L305" s="16"/>
      <c r="M305" s="12">
        <v>0.12</v>
      </c>
      <c r="N305" s="21">
        <f t="shared" si="8"/>
        <v>708</v>
      </c>
      <c r="O305" s="22">
        <f t="shared" si="9"/>
        <v>5192</v>
      </c>
      <c r="P305" s="37">
        <v>238420503</v>
      </c>
      <c r="Q305" s="38">
        <v>45477</v>
      </c>
    </row>
    <row r="306" spans="2:53" s="1" customFormat="1" ht="12.75" x14ac:dyDescent="0.2">
      <c r="B306" s="23" t="s">
        <v>34</v>
      </c>
      <c r="C306" s="40">
        <v>45458</v>
      </c>
      <c r="D306" s="27" t="s">
        <v>12</v>
      </c>
      <c r="E306" s="27" t="s">
        <v>97</v>
      </c>
      <c r="F306" s="41">
        <v>20604020612</v>
      </c>
      <c r="G306" s="41" t="s">
        <v>54</v>
      </c>
      <c r="H306" s="39" t="s">
        <v>891</v>
      </c>
      <c r="I306" s="9" t="s">
        <v>14</v>
      </c>
      <c r="J306" s="9" t="s">
        <v>55</v>
      </c>
      <c r="K306" s="20">
        <v>2714</v>
      </c>
      <c r="L306" s="16"/>
      <c r="M306" s="12">
        <v>0.12</v>
      </c>
      <c r="N306" s="21">
        <f t="shared" si="8"/>
        <v>326</v>
      </c>
      <c r="O306" s="22">
        <f t="shared" si="9"/>
        <v>2388</v>
      </c>
      <c r="P306" s="37">
        <v>238420504</v>
      </c>
      <c r="Q306" s="38">
        <v>45477</v>
      </c>
    </row>
    <row r="307" spans="2:53" s="1" customFormat="1" ht="12.75" x14ac:dyDescent="0.2">
      <c r="B307" s="23" t="s">
        <v>34</v>
      </c>
      <c r="C307" s="40">
        <v>45461</v>
      </c>
      <c r="D307" s="27" t="s">
        <v>12</v>
      </c>
      <c r="E307" s="27" t="s">
        <v>892</v>
      </c>
      <c r="F307" s="41">
        <v>20604020612</v>
      </c>
      <c r="G307" s="41" t="s">
        <v>54</v>
      </c>
      <c r="H307" s="39" t="s">
        <v>893</v>
      </c>
      <c r="I307" s="9" t="s">
        <v>14</v>
      </c>
      <c r="J307" s="9" t="s">
        <v>55</v>
      </c>
      <c r="K307" s="20">
        <v>944</v>
      </c>
      <c r="L307" s="16"/>
      <c r="M307" s="12">
        <v>0.12</v>
      </c>
      <c r="N307" s="21">
        <f t="shared" si="8"/>
        <v>113</v>
      </c>
      <c r="O307" s="22">
        <f t="shared" si="9"/>
        <v>831</v>
      </c>
      <c r="P307" s="37">
        <v>238420505</v>
      </c>
      <c r="Q307" s="38">
        <v>45477</v>
      </c>
    </row>
    <row r="308" spans="2:53" s="1" customFormat="1" ht="12.75" x14ac:dyDescent="0.2">
      <c r="B308" s="23" t="s">
        <v>34</v>
      </c>
      <c r="C308" s="40">
        <v>45463</v>
      </c>
      <c r="D308" s="27" t="s">
        <v>12</v>
      </c>
      <c r="E308" s="27" t="s">
        <v>692</v>
      </c>
      <c r="F308" s="41">
        <v>20537878437</v>
      </c>
      <c r="G308" s="41" t="s">
        <v>124</v>
      </c>
      <c r="H308" s="39" t="s">
        <v>894</v>
      </c>
      <c r="I308" s="9" t="s">
        <v>17</v>
      </c>
      <c r="J308" s="9" t="s">
        <v>125</v>
      </c>
      <c r="K308" s="10">
        <v>15955.57</v>
      </c>
      <c r="L308" s="16"/>
      <c r="M308" s="12">
        <v>0.12</v>
      </c>
      <c r="N308" s="15">
        <f t="shared" si="8"/>
        <v>1915</v>
      </c>
      <c r="O308" s="11">
        <f t="shared" si="9"/>
        <v>14040.57</v>
      </c>
      <c r="P308" s="37">
        <v>238420510</v>
      </c>
      <c r="Q308" s="38">
        <v>45477</v>
      </c>
    </row>
    <row r="309" spans="2:53" s="1" customFormat="1" ht="12.75" x14ac:dyDescent="0.2">
      <c r="B309" s="23" t="s">
        <v>34</v>
      </c>
      <c r="C309" s="40">
        <v>45460</v>
      </c>
      <c r="D309" s="27" t="s">
        <v>12</v>
      </c>
      <c r="E309" s="27" t="s">
        <v>895</v>
      </c>
      <c r="F309" s="41">
        <v>20551778640</v>
      </c>
      <c r="G309" s="41" t="s">
        <v>1078</v>
      </c>
      <c r="H309" s="39" t="s">
        <v>896</v>
      </c>
      <c r="I309" s="9" t="s">
        <v>14</v>
      </c>
      <c r="J309" s="9" t="s">
        <v>15</v>
      </c>
      <c r="K309" s="10">
        <v>1924.98</v>
      </c>
      <c r="L309" s="16"/>
      <c r="M309" s="12">
        <v>0.12</v>
      </c>
      <c r="N309" s="15">
        <f t="shared" si="8"/>
        <v>231</v>
      </c>
      <c r="O309" s="11">
        <f t="shared" si="9"/>
        <v>1693.98</v>
      </c>
      <c r="P309" s="37">
        <v>238420511</v>
      </c>
      <c r="Q309" s="38">
        <v>45477</v>
      </c>
    </row>
    <row r="310" spans="2:53" s="1" customFormat="1" ht="12.75" x14ac:dyDescent="0.2">
      <c r="B310" s="23" t="s">
        <v>34</v>
      </c>
      <c r="C310" s="40">
        <v>45462</v>
      </c>
      <c r="D310" s="27" t="s">
        <v>12</v>
      </c>
      <c r="E310" s="27" t="s">
        <v>276</v>
      </c>
      <c r="F310" s="41">
        <v>20603336756</v>
      </c>
      <c r="G310" s="41" t="s">
        <v>153</v>
      </c>
      <c r="H310" s="39" t="s">
        <v>897</v>
      </c>
      <c r="I310" s="9" t="s">
        <v>14</v>
      </c>
      <c r="J310" s="9" t="s">
        <v>154</v>
      </c>
      <c r="K310" s="20">
        <v>3749.79</v>
      </c>
      <c r="L310" s="16"/>
      <c r="M310" s="12">
        <v>0.12</v>
      </c>
      <c r="N310" s="21">
        <f t="shared" si="8"/>
        <v>450</v>
      </c>
      <c r="O310" s="22">
        <f t="shared" si="9"/>
        <v>3299.79</v>
      </c>
      <c r="P310" s="37">
        <v>238420520</v>
      </c>
      <c r="Q310" s="38">
        <v>45477</v>
      </c>
    </row>
    <row r="311" spans="2:53" s="1" customFormat="1" ht="12.75" x14ac:dyDescent="0.2">
      <c r="B311" s="23" t="s">
        <v>34</v>
      </c>
      <c r="C311" s="40">
        <v>45442</v>
      </c>
      <c r="D311" s="27" t="s">
        <v>12</v>
      </c>
      <c r="E311" s="27" t="s">
        <v>898</v>
      </c>
      <c r="F311" s="41">
        <v>10414798794</v>
      </c>
      <c r="G311" s="41" t="s">
        <v>827</v>
      </c>
      <c r="H311" s="39" t="s">
        <v>899</v>
      </c>
      <c r="I311" s="9" t="s">
        <v>14</v>
      </c>
      <c r="J311" s="9" t="s">
        <v>829</v>
      </c>
      <c r="K311" s="10">
        <v>4248</v>
      </c>
      <c r="L311" s="16"/>
      <c r="M311" s="12">
        <v>0.12</v>
      </c>
      <c r="N311" s="15">
        <f t="shared" si="8"/>
        <v>510</v>
      </c>
      <c r="O311" s="11">
        <f t="shared" si="9"/>
        <v>3738</v>
      </c>
      <c r="P311" s="37">
        <v>238420521</v>
      </c>
      <c r="Q311" s="38">
        <v>45477</v>
      </c>
    </row>
    <row r="312" spans="2:53" s="1" customFormat="1" ht="12.75" x14ac:dyDescent="0.2">
      <c r="B312" s="23" t="s">
        <v>34</v>
      </c>
      <c r="C312" s="40">
        <v>45439</v>
      </c>
      <c r="D312" s="27" t="s">
        <v>12</v>
      </c>
      <c r="E312" s="27" t="s">
        <v>181</v>
      </c>
      <c r="F312" s="41">
        <v>20604020612</v>
      </c>
      <c r="G312" s="41" t="s">
        <v>54</v>
      </c>
      <c r="H312" s="39" t="s">
        <v>900</v>
      </c>
      <c r="I312" s="9" t="s">
        <v>14</v>
      </c>
      <c r="J312" s="9" t="s">
        <v>55</v>
      </c>
      <c r="K312" s="20">
        <v>2950</v>
      </c>
      <c r="L312" s="16"/>
      <c r="M312" s="12">
        <v>0.12</v>
      </c>
      <c r="N312" s="21">
        <f t="shared" si="8"/>
        <v>354</v>
      </c>
      <c r="O312" s="22">
        <f t="shared" si="9"/>
        <v>2596</v>
      </c>
      <c r="P312" s="37">
        <v>238420524</v>
      </c>
      <c r="Q312" s="38">
        <v>45477</v>
      </c>
    </row>
    <row r="313" spans="2:53" s="1" customFormat="1" ht="12.75" x14ac:dyDescent="0.2">
      <c r="B313" s="23" t="s">
        <v>34</v>
      </c>
      <c r="C313" s="40">
        <v>45457</v>
      </c>
      <c r="D313" s="27" t="s">
        <v>12</v>
      </c>
      <c r="E313" s="27" t="s">
        <v>901</v>
      </c>
      <c r="F313" s="41">
        <v>20603034024</v>
      </c>
      <c r="G313" s="41" t="s">
        <v>248</v>
      </c>
      <c r="H313" s="39" t="s">
        <v>902</v>
      </c>
      <c r="I313" s="9" t="s">
        <v>14</v>
      </c>
      <c r="J313" s="9" t="s">
        <v>249</v>
      </c>
      <c r="K313" s="10">
        <v>1999.99</v>
      </c>
      <c r="L313" s="16"/>
      <c r="M313" s="12">
        <v>0.12</v>
      </c>
      <c r="N313" s="15">
        <f t="shared" si="8"/>
        <v>240</v>
      </c>
      <c r="O313" s="11">
        <f t="shared" si="9"/>
        <v>1759.99</v>
      </c>
      <c r="P313" s="37">
        <v>238420525</v>
      </c>
      <c r="Q313" s="38">
        <v>45477</v>
      </c>
    </row>
    <row r="314" spans="2:53" s="1" customFormat="1" ht="12.75" x14ac:dyDescent="0.2">
      <c r="B314" s="23" t="s">
        <v>34</v>
      </c>
      <c r="C314" s="40">
        <v>45453</v>
      </c>
      <c r="D314" s="27" t="s">
        <v>12</v>
      </c>
      <c r="E314" s="27" t="s">
        <v>903</v>
      </c>
      <c r="F314" s="41">
        <v>10100058494</v>
      </c>
      <c r="G314" s="41" t="s">
        <v>30</v>
      </c>
      <c r="H314" s="39" t="s">
        <v>904</v>
      </c>
      <c r="I314" s="9" t="s">
        <v>14</v>
      </c>
      <c r="J314" s="9" t="s">
        <v>29</v>
      </c>
      <c r="K314" s="10">
        <v>731.6</v>
      </c>
      <c r="L314" s="16"/>
      <c r="M314" s="12">
        <v>0.12</v>
      </c>
      <c r="N314" s="15">
        <f t="shared" si="8"/>
        <v>88</v>
      </c>
      <c r="O314" s="11">
        <f t="shared" si="9"/>
        <v>643.6</v>
      </c>
      <c r="P314" s="37">
        <v>238420526</v>
      </c>
      <c r="Q314" s="38">
        <v>45477</v>
      </c>
    </row>
    <row r="315" spans="2:53" s="1" customFormat="1" ht="12" customHeight="1" x14ac:dyDescent="0.2">
      <c r="B315" s="23" t="s">
        <v>34</v>
      </c>
      <c r="C315" s="40">
        <v>45462</v>
      </c>
      <c r="D315" s="27" t="s">
        <v>12</v>
      </c>
      <c r="E315" s="27" t="s">
        <v>192</v>
      </c>
      <c r="F315" s="41">
        <v>20609644711</v>
      </c>
      <c r="G315" s="41" t="s">
        <v>606</v>
      </c>
      <c r="H315" s="39" t="s">
        <v>905</v>
      </c>
      <c r="I315" s="9" t="s">
        <v>14</v>
      </c>
      <c r="J315" s="9" t="s">
        <v>608</v>
      </c>
      <c r="K315" s="10">
        <v>6962</v>
      </c>
      <c r="L315" s="16"/>
      <c r="M315" s="12">
        <v>0.12</v>
      </c>
      <c r="N315" s="15">
        <f t="shared" si="8"/>
        <v>835</v>
      </c>
      <c r="O315" s="11">
        <f t="shared" si="9"/>
        <v>6127</v>
      </c>
      <c r="P315" s="37">
        <v>238420529</v>
      </c>
      <c r="Q315" s="38">
        <v>45477</v>
      </c>
    </row>
    <row r="316" spans="2:53" s="1" customFormat="1" ht="12" customHeight="1" x14ac:dyDescent="0.2">
      <c r="B316" s="23" t="s">
        <v>34</v>
      </c>
      <c r="C316" s="40">
        <v>45397</v>
      </c>
      <c r="D316" s="27" t="s">
        <v>28</v>
      </c>
      <c r="E316" s="27" t="s">
        <v>908</v>
      </c>
      <c r="F316" s="41">
        <v>20507852549</v>
      </c>
      <c r="G316" s="41" t="s">
        <v>413</v>
      </c>
      <c r="H316" s="39" t="s">
        <v>909</v>
      </c>
      <c r="I316" s="9" t="s">
        <v>14</v>
      </c>
      <c r="J316" s="9" t="s">
        <v>294</v>
      </c>
      <c r="K316" s="20">
        <v>1072.6199999999999</v>
      </c>
      <c r="L316" s="16"/>
      <c r="M316" s="12">
        <v>0.12</v>
      </c>
      <c r="N316" s="21">
        <f t="shared" si="8"/>
        <v>129</v>
      </c>
      <c r="O316" s="22">
        <f t="shared" si="9"/>
        <v>943.61999999999989</v>
      </c>
      <c r="P316" s="37">
        <v>238420533</v>
      </c>
      <c r="Q316" s="38">
        <v>45477</v>
      </c>
      <c r="BA316" s="1" t="s">
        <v>527</v>
      </c>
    </row>
    <row r="317" spans="2:53" s="1" customFormat="1" ht="12.75" x14ac:dyDescent="0.2">
      <c r="B317" s="23" t="s">
        <v>34</v>
      </c>
      <c r="C317" s="40">
        <v>45465</v>
      </c>
      <c r="D317" s="27" t="s">
        <v>12</v>
      </c>
      <c r="E317" s="27" t="s">
        <v>117</v>
      </c>
      <c r="F317" s="41">
        <v>20600993284</v>
      </c>
      <c r="G317" s="41" t="s">
        <v>63</v>
      </c>
      <c r="H317" s="39" t="s">
        <v>910</v>
      </c>
      <c r="I317" s="9" t="s">
        <v>16</v>
      </c>
      <c r="J317" s="9" t="s">
        <v>64</v>
      </c>
      <c r="K317" s="20">
        <v>9558</v>
      </c>
      <c r="L317" s="16"/>
      <c r="M317" s="12">
        <v>0.1</v>
      </c>
      <c r="N317" s="21">
        <f t="shared" si="8"/>
        <v>956</v>
      </c>
      <c r="O317" s="22">
        <f t="shared" si="9"/>
        <v>8602</v>
      </c>
      <c r="P317" s="37">
        <v>238420534</v>
      </c>
      <c r="Q317" s="38">
        <v>45477</v>
      </c>
    </row>
    <row r="318" spans="2:53" s="1" customFormat="1" ht="12.75" x14ac:dyDescent="0.2">
      <c r="B318" s="23" t="s">
        <v>34</v>
      </c>
      <c r="C318" s="40">
        <v>45460</v>
      </c>
      <c r="D318" s="27" t="s">
        <v>12</v>
      </c>
      <c r="E318" s="27" t="s">
        <v>76</v>
      </c>
      <c r="F318" s="41">
        <v>10480214647</v>
      </c>
      <c r="G318" s="41" t="s">
        <v>272</v>
      </c>
      <c r="H318" s="39" t="s">
        <v>911</v>
      </c>
      <c r="I318" s="9" t="s">
        <v>14</v>
      </c>
      <c r="J318" s="9" t="s">
        <v>273</v>
      </c>
      <c r="K318" s="10">
        <v>6313</v>
      </c>
      <c r="L318" s="16"/>
      <c r="M318" s="12">
        <v>0.12</v>
      </c>
      <c r="N318" s="15">
        <f t="shared" si="8"/>
        <v>758</v>
      </c>
      <c r="O318" s="11">
        <f t="shared" si="9"/>
        <v>5555</v>
      </c>
      <c r="P318" s="37">
        <v>238420535</v>
      </c>
      <c r="Q318" s="38">
        <v>45477</v>
      </c>
    </row>
    <row r="319" spans="2:53" s="1" customFormat="1" ht="12.75" x14ac:dyDescent="0.2">
      <c r="B319" s="23" t="s">
        <v>34</v>
      </c>
      <c r="C319" s="40">
        <v>45454</v>
      </c>
      <c r="D319" s="27" t="s">
        <v>12</v>
      </c>
      <c r="E319" s="27" t="s">
        <v>282</v>
      </c>
      <c r="F319" s="41">
        <v>20612452882</v>
      </c>
      <c r="G319" s="41" t="s">
        <v>660</v>
      </c>
      <c r="H319" s="39" t="s">
        <v>913</v>
      </c>
      <c r="I319" s="9" t="s">
        <v>13</v>
      </c>
      <c r="J319" s="9" t="s">
        <v>662</v>
      </c>
      <c r="K319" s="10">
        <v>1298</v>
      </c>
      <c r="L319" s="16"/>
      <c r="M319" s="12">
        <v>0.04</v>
      </c>
      <c r="N319" s="15">
        <f t="shared" si="8"/>
        <v>52</v>
      </c>
      <c r="O319" s="11">
        <f t="shared" si="9"/>
        <v>1246</v>
      </c>
      <c r="P319" s="37">
        <v>238420538</v>
      </c>
      <c r="Q319" s="38">
        <v>45477</v>
      </c>
    </row>
    <row r="320" spans="2:53" s="1" customFormat="1" ht="12.75" x14ac:dyDescent="0.2">
      <c r="B320" s="23" t="s">
        <v>34</v>
      </c>
      <c r="C320" s="40">
        <v>45470</v>
      </c>
      <c r="D320" s="27" t="s">
        <v>12</v>
      </c>
      <c r="E320" s="27" t="s">
        <v>922</v>
      </c>
      <c r="F320" s="41">
        <v>20609644711</v>
      </c>
      <c r="G320" s="41" t="s">
        <v>606</v>
      </c>
      <c r="H320" s="39" t="s">
        <v>914</v>
      </c>
      <c r="I320" s="9" t="s">
        <v>16</v>
      </c>
      <c r="J320" s="9" t="s">
        <v>608</v>
      </c>
      <c r="K320" s="10">
        <v>2006</v>
      </c>
      <c r="L320" s="16"/>
      <c r="M320" s="12">
        <v>0.1</v>
      </c>
      <c r="N320" s="15">
        <f t="shared" si="8"/>
        <v>201</v>
      </c>
      <c r="O320" s="11">
        <f t="shared" si="9"/>
        <v>1805</v>
      </c>
      <c r="P320" s="37">
        <v>238420539</v>
      </c>
      <c r="Q320" s="38">
        <v>45477</v>
      </c>
    </row>
    <row r="321" spans="2:17" s="1" customFormat="1" ht="12.75" x14ac:dyDescent="0.2">
      <c r="B321" s="23" t="s">
        <v>34</v>
      </c>
      <c r="C321" s="40">
        <v>45447</v>
      </c>
      <c r="D321" s="27" t="s">
        <v>12</v>
      </c>
      <c r="E321" s="27" t="s">
        <v>917</v>
      </c>
      <c r="F321" s="41">
        <v>20612452882</v>
      </c>
      <c r="G321" s="41" t="s">
        <v>660</v>
      </c>
      <c r="H321" s="39" t="s">
        <v>918</v>
      </c>
      <c r="I321" s="9" t="s">
        <v>13</v>
      </c>
      <c r="J321" s="9" t="s">
        <v>662</v>
      </c>
      <c r="K321" s="10">
        <v>1062</v>
      </c>
      <c r="L321" s="16"/>
      <c r="M321" s="12">
        <v>0.04</v>
      </c>
      <c r="N321" s="15">
        <f t="shared" si="8"/>
        <v>42</v>
      </c>
      <c r="O321" s="11">
        <f t="shared" si="9"/>
        <v>1020</v>
      </c>
      <c r="P321" s="37">
        <v>238420545</v>
      </c>
      <c r="Q321" s="38">
        <v>45477</v>
      </c>
    </row>
    <row r="322" spans="2:17" s="1" customFormat="1" ht="12.75" x14ac:dyDescent="0.2">
      <c r="B322" s="23" t="s">
        <v>34</v>
      </c>
      <c r="C322" s="40">
        <v>45470</v>
      </c>
      <c r="D322" s="27" t="s">
        <v>12</v>
      </c>
      <c r="E322" s="27" t="s">
        <v>44</v>
      </c>
      <c r="F322" s="41">
        <v>20606174846</v>
      </c>
      <c r="G322" s="41" t="s">
        <v>919</v>
      </c>
      <c r="H322" s="39" t="s">
        <v>920</v>
      </c>
      <c r="I322" s="9" t="s">
        <v>16</v>
      </c>
      <c r="J322" s="9" t="s">
        <v>921</v>
      </c>
      <c r="K322" s="10">
        <f>+L322*3.822</f>
        <v>175888.44</v>
      </c>
      <c r="L322" s="16">
        <v>46020</v>
      </c>
      <c r="M322" s="12">
        <v>0.1</v>
      </c>
      <c r="N322" s="15">
        <f t="shared" ref="N322:N385" si="10">+ROUND(K322*M322,0)</f>
        <v>17589</v>
      </c>
      <c r="O322" s="11">
        <f t="shared" ref="O322:O385" si="11">K322-N322</f>
        <v>158299.44</v>
      </c>
      <c r="P322" s="37">
        <v>238420546</v>
      </c>
      <c r="Q322" s="38">
        <v>45477</v>
      </c>
    </row>
    <row r="323" spans="2:17" s="1" customFormat="1" ht="12" customHeight="1" x14ac:dyDescent="0.2">
      <c r="B323" s="23" t="s">
        <v>34</v>
      </c>
      <c r="C323" s="40">
        <v>45470</v>
      </c>
      <c r="D323" s="27" t="s">
        <v>12</v>
      </c>
      <c r="E323" s="27" t="s">
        <v>932</v>
      </c>
      <c r="F323" s="41">
        <v>20550434939</v>
      </c>
      <c r="G323" s="41" t="s">
        <v>317</v>
      </c>
      <c r="H323" s="39" t="s">
        <v>933</v>
      </c>
      <c r="I323" s="9" t="s">
        <v>14</v>
      </c>
      <c r="J323" s="9" t="s">
        <v>319</v>
      </c>
      <c r="K323" s="20">
        <v>54988</v>
      </c>
      <c r="L323" s="16"/>
      <c r="M323" s="12">
        <v>0.12</v>
      </c>
      <c r="N323" s="21">
        <f t="shared" si="10"/>
        <v>6599</v>
      </c>
      <c r="O323" s="22">
        <f t="shared" si="11"/>
        <v>48389</v>
      </c>
      <c r="P323" s="37">
        <v>238420547</v>
      </c>
      <c r="Q323" s="38">
        <v>45477</v>
      </c>
    </row>
    <row r="324" spans="2:17" s="1" customFormat="1" ht="12" customHeight="1" x14ac:dyDescent="0.2">
      <c r="B324" s="23" t="s">
        <v>34</v>
      </c>
      <c r="C324" s="40">
        <v>45446</v>
      </c>
      <c r="D324" s="27" t="s">
        <v>19</v>
      </c>
      <c r="E324" s="27" t="s">
        <v>935</v>
      </c>
      <c r="F324" s="41">
        <v>20506963754</v>
      </c>
      <c r="G324" s="41" t="s">
        <v>934</v>
      </c>
      <c r="H324" s="39" t="s">
        <v>936</v>
      </c>
      <c r="I324" s="9" t="s">
        <v>14</v>
      </c>
      <c r="J324" s="9" t="s">
        <v>937</v>
      </c>
      <c r="K324" s="10">
        <v>3540</v>
      </c>
      <c r="L324" s="16"/>
      <c r="M324" s="12">
        <v>0.12</v>
      </c>
      <c r="N324" s="15">
        <f t="shared" si="10"/>
        <v>425</v>
      </c>
      <c r="O324" s="11">
        <f t="shared" si="11"/>
        <v>3115</v>
      </c>
      <c r="P324" s="37">
        <v>238420548</v>
      </c>
      <c r="Q324" s="38">
        <v>45477</v>
      </c>
    </row>
    <row r="325" spans="2:17" s="1" customFormat="1" ht="12" customHeight="1" x14ac:dyDescent="0.2">
      <c r="B325" s="23" t="s">
        <v>34</v>
      </c>
      <c r="C325" s="40">
        <v>45469</v>
      </c>
      <c r="D325" s="27" t="s">
        <v>12</v>
      </c>
      <c r="E325" s="27" t="s">
        <v>44</v>
      </c>
      <c r="F325" s="41">
        <v>15551616077</v>
      </c>
      <c r="G325" s="41" t="s">
        <v>666</v>
      </c>
      <c r="H325" s="39" t="s">
        <v>916</v>
      </c>
      <c r="I325" s="9" t="s">
        <v>17</v>
      </c>
      <c r="J325" s="9" t="s">
        <v>668</v>
      </c>
      <c r="K325" s="10">
        <f>+L325*3.817</f>
        <v>21619.488000000001</v>
      </c>
      <c r="L325" s="16">
        <v>5664</v>
      </c>
      <c r="M325" s="12">
        <v>0.12</v>
      </c>
      <c r="N325" s="15">
        <f t="shared" si="10"/>
        <v>2594</v>
      </c>
      <c r="O325" s="11">
        <f t="shared" si="11"/>
        <v>19025.488000000001</v>
      </c>
      <c r="P325" s="37">
        <v>238420549</v>
      </c>
      <c r="Q325" s="38">
        <v>45477</v>
      </c>
    </row>
    <row r="326" spans="2:17" s="1" customFormat="1" ht="12" customHeight="1" x14ac:dyDescent="0.2">
      <c r="B326" s="23" t="s">
        <v>34</v>
      </c>
      <c r="C326" s="40">
        <v>45456</v>
      </c>
      <c r="D326" s="27" t="s">
        <v>12</v>
      </c>
      <c r="E326" s="27" t="s">
        <v>141</v>
      </c>
      <c r="F326" s="41">
        <v>20608097458</v>
      </c>
      <c r="G326" s="41" t="s">
        <v>388</v>
      </c>
      <c r="H326" s="39" t="s">
        <v>942</v>
      </c>
      <c r="I326" s="9" t="s">
        <v>17</v>
      </c>
      <c r="J326" s="9" t="s">
        <v>390</v>
      </c>
      <c r="K326" s="20">
        <v>944</v>
      </c>
      <c r="L326" s="16"/>
      <c r="M326" s="12">
        <v>0.12</v>
      </c>
      <c r="N326" s="21">
        <f t="shared" si="10"/>
        <v>113</v>
      </c>
      <c r="O326" s="22">
        <f t="shared" si="11"/>
        <v>831</v>
      </c>
      <c r="P326" s="37">
        <v>238420555</v>
      </c>
      <c r="Q326" s="38">
        <v>45477</v>
      </c>
    </row>
    <row r="327" spans="2:17" s="1" customFormat="1" ht="12" customHeight="1" x14ac:dyDescent="0.2">
      <c r="B327" s="23" t="s">
        <v>34</v>
      </c>
      <c r="C327" s="40">
        <v>45377</v>
      </c>
      <c r="D327" s="27" t="s">
        <v>19</v>
      </c>
      <c r="E327" s="27" t="s">
        <v>945</v>
      </c>
      <c r="F327" s="41">
        <v>10077413737</v>
      </c>
      <c r="G327" s="41" t="s">
        <v>700</v>
      </c>
      <c r="H327" s="39" t="s">
        <v>946</v>
      </c>
      <c r="I327" s="9" t="s">
        <v>17</v>
      </c>
      <c r="J327" s="9" t="s">
        <v>702</v>
      </c>
      <c r="K327" s="10">
        <v>850</v>
      </c>
      <c r="L327" s="16"/>
      <c r="M327" s="12">
        <v>0.12</v>
      </c>
      <c r="N327" s="15">
        <f t="shared" si="10"/>
        <v>102</v>
      </c>
      <c r="O327" s="11">
        <f t="shared" si="11"/>
        <v>748</v>
      </c>
      <c r="P327" s="37">
        <v>238420559</v>
      </c>
      <c r="Q327" s="38">
        <v>45477</v>
      </c>
    </row>
    <row r="328" spans="2:17" s="1" customFormat="1" ht="12" customHeight="1" x14ac:dyDescent="0.2">
      <c r="B328" s="23" t="s">
        <v>34</v>
      </c>
      <c r="C328" s="40">
        <v>45453</v>
      </c>
      <c r="D328" s="27" t="s">
        <v>12</v>
      </c>
      <c r="E328" s="27" t="s">
        <v>949</v>
      </c>
      <c r="F328" s="41">
        <v>20551778640</v>
      </c>
      <c r="G328" s="41" t="s">
        <v>1078</v>
      </c>
      <c r="H328" s="39" t="s">
        <v>983</v>
      </c>
      <c r="I328" s="9" t="s">
        <v>13</v>
      </c>
      <c r="J328" s="9" t="s">
        <v>15</v>
      </c>
      <c r="K328" s="10">
        <v>908.6</v>
      </c>
      <c r="L328" s="16"/>
      <c r="M328" s="12">
        <v>0.04</v>
      </c>
      <c r="N328" s="15">
        <f t="shared" si="10"/>
        <v>36</v>
      </c>
      <c r="O328" s="11">
        <f t="shared" si="11"/>
        <v>872.6</v>
      </c>
      <c r="P328" s="37">
        <v>238420560</v>
      </c>
      <c r="Q328" s="38">
        <v>45477</v>
      </c>
    </row>
    <row r="329" spans="2:17" s="1" customFormat="1" ht="12" customHeight="1" x14ac:dyDescent="0.2">
      <c r="B329" s="23" t="s">
        <v>34</v>
      </c>
      <c r="C329" s="40">
        <v>45460</v>
      </c>
      <c r="D329" s="27" t="s">
        <v>12</v>
      </c>
      <c r="E329" s="27" t="s">
        <v>950</v>
      </c>
      <c r="F329" s="41">
        <v>20551778640</v>
      </c>
      <c r="G329" s="41" t="s">
        <v>1078</v>
      </c>
      <c r="H329" s="39" t="s">
        <v>955</v>
      </c>
      <c r="I329" s="9" t="s">
        <v>14</v>
      </c>
      <c r="J329" s="9" t="s">
        <v>15</v>
      </c>
      <c r="K329" s="10">
        <v>2242</v>
      </c>
      <c r="L329" s="16"/>
      <c r="M329" s="12">
        <v>0.12</v>
      </c>
      <c r="N329" s="15">
        <f t="shared" si="10"/>
        <v>269</v>
      </c>
      <c r="O329" s="11">
        <f t="shared" si="11"/>
        <v>1973</v>
      </c>
      <c r="P329" s="37">
        <v>238420564</v>
      </c>
      <c r="Q329" s="38">
        <v>45477</v>
      </c>
    </row>
    <row r="330" spans="2:17" s="1" customFormat="1" ht="12" customHeight="1" x14ac:dyDescent="0.2">
      <c r="B330" s="23" t="s">
        <v>34</v>
      </c>
      <c r="C330" s="40">
        <v>45474</v>
      </c>
      <c r="D330" s="27" t="s">
        <v>12</v>
      </c>
      <c r="E330" s="27" t="s">
        <v>191</v>
      </c>
      <c r="F330" s="41">
        <v>20603171005</v>
      </c>
      <c r="G330" s="41" t="s">
        <v>938</v>
      </c>
      <c r="H330" s="39" t="s">
        <v>939</v>
      </c>
      <c r="I330" s="9" t="s">
        <v>16</v>
      </c>
      <c r="J330" s="9" t="s">
        <v>159</v>
      </c>
      <c r="K330" s="10">
        <v>7336.06</v>
      </c>
      <c r="L330" s="16"/>
      <c r="M330" s="12">
        <v>0.1</v>
      </c>
      <c r="N330" s="15">
        <f t="shared" si="10"/>
        <v>734</v>
      </c>
      <c r="O330" s="11">
        <f t="shared" si="11"/>
        <v>6602.06</v>
      </c>
      <c r="P330" s="37">
        <v>238420573</v>
      </c>
      <c r="Q330" s="38">
        <v>45477</v>
      </c>
    </row>
    <row r="331" spans="2:17" s="1" customFormat="1" ht="12.75" x14ac:dyDescent="0.2">
      <c r="B331" s="23" t="s">
        <v>34</v>
      </c>
      <c r="C331" s="40">
        <v>45475</v>
      </c>
      <c r="D331" s="27" t="s">
        <v>12</v>
      </c>
      <c r="E331" s="27" t="s">
        <v>38</v>
      </c>
      <c r="F331" s="41">
        <v>20600770790</v>
      </c>
      <c r="G331" s="41" t="s">
        <v>940</v>
      </c>
      <c r="H331" s="39" t="s">
        <v>941</v>
      </c>
      <c r="I331" s="9" t="s">
        <v>14</v>
      </c>
      <c r="J331" s="9" t="s">
        <v>270</v>
      </c>
      <c r="K331" s="10">
        <v>2537</v>
      </c>
      <c r="L331" s="16"/>
      <c r="M331" s="12">
        <v>0.12</v>
      </c>
      <c r="N331" s="15">
        <f t="shared" si="10"/>
        <v>304</v>
      </c>
      <c r="O331" s="11">
        <f t="shared" si="11"/>
        <v>2233</v>
      </c>
      <c r="P331" s="37">
        <v>238420575</v>
      </c>
      <c r="Q331" s="38">
        <v>45477</v>
      </c>
    </row>
    <row r="332" spans="2:17" s="1" customFormat="1" ht="12.75" x14ac:dyDescent="0.2">
      <c r="B332" s="23" t="s">
        <v>34</v>
      </c>
      <c r="C332" s="40">
        <v>45475</v>
      </c>
      <c r="D332" s="27" t="s">
        <v>12</v>
      </c>
      <c r="E332" s="27" t="s">
        <v>944</v>
      </c>
      <c r="F332" s="41">
        <v>20548083134</v>
      </c>
      <c r="G332" s="41" t="s">
        <v>416</v>
      </c>
      <c r="H332" s="39" t="s">
        <v>943</v>
      </c>
      <c r="I332" s="9" t="s">
        <v>14</v>
      </c>
      <c r="J332" s="9" t="s">
        <v>418</v>
      </c>
      <c r="K332" s="20">
        <v>731.6</v>
      </c>
      <c r="L332" s="16"/>
      <c r="M332" s="12">
        <v>0.12</v>
      </c>
      <c r="N332" s="21">
        <f t="shared" si="10"/>
        <v>88</v>
      </c>
      <c r="O332" s="22">
        <f t="shared" si="11"/>
        <v>643.6</v>
      </c>
      <c r="P332" s="37">
        <v>238420576</v>
      </c>
      <c r="Q332" s="38">
        <v>45477</v>
      </c>
    </row>
    <row r="333" spans="2:17" s="1" customFormat="1" ht="12.75" x14ac:dyDescent="0.2">
      <c r="B333" s="23" t="s">
        <v>34</v>
      </c>
      <c r="C333" s="40">
        <v>45475</v>
      </c>
      <c r="D333" s="27" t="s">
        <v>12</v>
      </c>
      <c r="E333" s="27" t="s">
        <v>200</v>
      </c>
      <c r="F333" s="41">
        <v>20612147966</v>
      </c>
      <c r="G333" s="41" t="s">
        <v>629</v>
      </c>
      <c r="H333" s="39" t="s">
        <v>948</v>
      </c>
      <c r="I333" s="9" t="s">
        <v>14</v>
      </c>
      <c r="J333" s="9" t="s">
        <v>631</v>
      </c>
      <c r="K333" s="10">
        <v>2653.23</v>
      </c>
      <c r="L333" s="16"/>
      <c r="M333" s="12">
        <v>0.12</v>
      </c>
      <c r="N333" s="15">
        <f t="shared" si="10"/>
        <v>318</v>
      </c>
      <c r="O333" s="11">
        <f t="shared" si="11"/>
        <v>2335.23</v>
      </c>
      <c r="P333" s="37">
        <v>238420577</v>
      </c>
      <c r="Q333" s="38">
        <v>45477</v>
      </c>
    </row>
    <row r="334" spans="2:17" s="1" customFormat="1" ht="12.75" x14ac:dyDescent="0.2">
      <c r="B334" s="23" t="s">
        <v>34</v>
      </c>
      <c r="C334" s="40">
        <v>45483</v>
      </c>
      <c r="D334" s="27" t="s">
        <v>12</v>
      </c>
      <c r="E334" s="27" t="s">
        <v>1049</v>
      </c>
      <c r="F334" s="41">
        <v>20605538241</v>
      </c>
      <c r="G334" s="41" t="s">
        <v>1050</v>
      </c>
      <c r="H334" s="39" t="s">
        <v>1051</v>
      </c>
      <c r="I334" s="9" t="s">
        <v>14</v>
      </c>
      <c r="J334" s="9" t="s">
        <v>1052</v>
      </c>
      <c r="K334" s="10">
        <v>1088</v>
      </c>
      <c r="L334" s="16"/>
      <c r="M334" s="12">
        <v>0.12</v>
      </c>
      <c r="N334" s="15">
        <f t="shared" si="10"/>
        <v>131</v>
      </c>
      <c r="O334" s="11">
        <f t="shared" si="11"/>
        <v>957</v>
      </c>
      <c r="P334" s="37" t="s">
        <v>1053</v>
      </c>
      <c r="Q334" s="38">
        <v>45503</v>
      </c>
    </row>
    <row r="335" spans="2:17" s="1" customFormat="1" ht="12.75" x14ac:dyDescent="0.2">
      <c r="B335" s="23" t="s">
        <v>34</v>
      </c>
      <c r="C335" s="40">
        <v>45472</v>
      </c>
      <c r="D335" s="27" t="s">
        <v>12</v>
      </c>
      <c r="E335" s="27" t="s">
        <v>84</v>
      </c>
      <c r="F335" s="41">
        <v>10701172880</v>
      </c>
      <c r="G335" s="41" t="s">
        <v>951</v>
      </c>
      <c r="H335" s="39" t="s">
        <v>952</v>
      </c>
      <c r="I335" s="9" t="s">
        <v>14</v>
      </c>
      <c r="J335" s="9" t="s">
        <v>953</v>
      </c>
      <c r="K335" s="10">
        <v>3009</v>
      </c>
      <c r="L335" s="16"/>
      <c r="M335" s="12">
        <v>0.12</v>
      </c>
      <c r="N335" s="15">
        <f t="shared" si="10"/>
        <v>361</v>
      </c>
      <c r="O335" s="11">
        <f t="shared" si="11"/>
        <v>2648</v>
      </c>
      <c r="P335" s="37">
        <v>241160337</v>
      </c>
      <c r="Q335" s="38">
        <v>45511</v>
      </c>
    </row>
    <row r="336" spans="2:17" s="1" customFormat="1" ht="12" customHeight="1" x14ac:dyDescent="0.2">
      <c r="B336" s="23" t="s">
        <v>34</v>
      </c>
      <c r="C336" s="40">
        <v>45475</v>
      </c>
      <c r="D336" s="27" t="s">
        <v>12</v>
      </c>
      <c r="E336" s="27" t="s">
        <v>93</v>
      </c>
      <c r="F336" s="41">
        <v>20563455234</v>
      </c>
      <c r="G336" s="41" t="s">
        <v>259</v>
      </c>
      <c r="H336" s="39" t="s">
        <v>954</v>
      </c>
      <c r="I336" s="9" t="s">
        <v>14</v>
      </c>
      <c r="J336" s="9" t="s">
        <v>260</v>
      </c>
      <c r="K336" s="20">
        <v>6490</v>
      </c>
      <c r="L336" s="16"/>
      <c r="M336" s="12">
        <v>0.12</v>
      </c>
      <c r="N336" s="21">
        <f t="shared" si="10"/>
        <v>779</v>
      </c>
      <c r="O336" s="22">
        <f t="shared" si="11"/>
        <v>5711</v>
      </c>
      <c r="P336" s="37">
        <v>241160338</v>
      </c>
      <c r="Q336" s="38">
        <v>45511</v>
      </c>
    </row>
    <row r="337" spans="2:17" s="1" customFormat="1" ht="12" customHeight="1" x14ac:dyDescent="0.2">
      <c r="B337" s="23" t="s">
        <v>34</v>
      </c>
      <c r="C337" s="40">
        <v>45477</v>
      </c>
      <c r="D337" s="27" t="s">
        <v>12</v>
      </c>
      <c r="E337" s="27" t="s">
        <v>956</v>
      </c>
      <c r="F337" s="41">
        <v>20544504941</v>
      </c>
      <c r="G337" s="41" t="s">
        <v>869</v>
      </c>
      <c r="H337" s="39" t="s">
        <v>957</v>
      </c>
      <c r="I337" s="9" t="s">
        <v>16</v>
      </c>
      <c r="J337" s="9" t="s">
        <v>871</v>
      </c>
      <c r="K337" s="10">
        <v>1050.2</v>
      </c>
      <c r="L337" s="16"/>
      <c r="M337" s="12">
        <v>0.1</v>
      </c>
      <c r="N337" s="15">
        <f t="shared" si="10"/>
        <v>105</v>
      </c>
      <c r="O337" s="11">
        <f t="shared" si="11"/>
        <v>945.2</v>
      </c>
      <c r="P337" s="37">
        <v>241160341</v>
      </c>
      <c r="Q337" s="38">
        <v>45511</v>
      </c>
    </row>
    <row r="338" spans="2:17" s="1" customFormat="1" ht="12.75" x14ac:dyDescent="0.2">
      <c r="B338" s="23" t="s">
        <v>34</v>
      </c>
      <c r="C338" s="40">
        <v>45471</v>
      </c>
      <c r="D338" s="27" t="s">
        <v>121</v>
      </c>
      <c r="E338" s="27" t="s">
        <v>958</v>
      </c>
      <c r="F338" s="41">
        <v>20421526258</v>
      </c>
      <c r="G338" s="41" t="s">
        <v>217</v>
      </c>
      <c r="H338" s="39" t="s">
        <v>959</v>
      </c>
      <c r="I338" s="9" t="s">
        <v>16</v>
      </c>
      <c r="J338" s="9" t="s">
        <v>218</v>
      </c>
      <c r="K338" s="20">
        <v>4720</v>
      </c>
      <c r="L338" s="16"/>
      <c r="M338" s="12">
        <v>0.1</v>
      </c>
      <c r="N338" s="21">
        <f t="shared" si="10"/>
        <v>472</v>
      </c>
      <c r="O338" s="22">
        <f t="shared" si="11"/>
        <v>4248</v>
      </c>
      <c r="P338" s="37">
        <v>241160342</v>
      </c>
      <c r="Q338" s="38">
        <v>45511</v>
      </c>
    </row>
    <row r="339" spans="2:17" s="1" customFormat="1" ht="12.75" x14ac:dyDescent="0.2">
      <c r="B339" s="23" t="s">
        <v>34</v>
      </c>
      <c r="C339" s="40">
        <v>45477</v>
      </c>
      <c r="D339" s="27" t="s">
        <v>12</v>
      </c>
      <c r="E339" s="27" t="s">
        <v>202</v>
      </c>
      <c r="F339" s="41">
        <v>15606882162</v>
      </c>
      <c r="G339" s="41" t="s">
        <v>237</v>
      </c>
      <c r="H339" s="39" t="s">
        <v>960</v>
      </c>
      <c r="I339" s="9" t="s">
        <v>17</v>
      </c>
      <c r="J339" s="9" t="s">
        <v>238</v>
      </c>
      <c r="K339" s="10">
        <f>+L339*3.802</f>
        <v>1345.9080000000001</v>
      </c>
      <c r="L339" s="16">
        <v>354</v>
      </c>
      <c r="M339" s="12">
        <v>0.12</v>
      </c>
      <c r="N339" s="15">
        <f t="shared" si="10"/>
        <v>162</v>
      </c>
      <c r="O339" s="11">
        <f t="shared" si="11"/>
        <v>1183.9080000000001</v>
      </c>
      <c r="P339" s="37">
        <v>241160343</v>
      </c>
      <c r="Q339" s="38">
        <v>45511</v>
      </c>
    </row>
    <row r="340" spans="2:17" s="1" customFormat="1" ht="12" customHeight="1" x14ac:dyDescent="0.2">
      <c r="B340" s="23" t="s">
        <v>34</v>
      </c>
      <c r="C340" s="40">
        <v>45477</v>
      </c>
      <c r="D340" s="27" t="s">
        <v>12</v>
      </c>
      <c r="E340" s="27" t="s">
        <v>114</v>
      </c>
      <c r="F340" s="41">
        <v>15606882162</v>
      </c>
      <c r="G340" s="41" t="s">
        <v>237</v>
      </c>
      <c r="H340" s="39" t="s">
        <v>961</v>
      </c>
      <c r="I340" s="9" t="s">
        <v>17</v>
      </c>
      <c r="J340" s="9" t="s">
        <v>238</v>
      </c>
      <c r="K340" s="10">
        <f>+L340*3.802</f>
        <v>1345.9080000000001</v>
      </c>
      <c r="L340" s="16">
        <v>354</v>
      </c>
      <c r="M340" s="12">
        <v>0.12</v>
      </c>
      <c r="N340" s="15">
        <f t="shared" si="10"/>
        <v>162</v>
      </c>
      <c r="O340" s="11">
        <f t="shared" si="11"/>
        <v>1183.9080000000001</v>
      </c>
      <c r="P340" s="37">
        <v>241160344</v>
      </c>
      <c r="Q340" s="38">
        <v>45511</v>
      </c>
    </row>
    <row r="341" spans="2:17" s="1" customFormat="1" ht="12" customHeight="1" x14ac:dyDescent="0.2">
      <c r="B341" s="23" t="s">
        <v>34</v>
      </c>
      <c r="C341" s="40">
        <v>45477</v>
      </c>
      <c r="D341" s="27" t="s">
        <v>12</v>
      </c>
      <c r="E341" s="27" t="s">
        <v>777</v>
      </c>
      <c r="F341" s="41">
        <v>10102415197</v>
      </c>
      <c r="G341" s="41" t="s">
        <v>962</v>
      </c>
      <c r="H341" s="39" t="s">
        <v>963</v>
      </c>
      <c r="I341" s="9" t="s">
        <v>17</v>
      </c>
      <c r="J341" s="9" t="s">
        <v>964</v>
      </c>
      <c r="K341" s="10">
        <v>1416</v>
      </c>
      <c r="L341" s="16"/>
      <c r="M341" s="12">
        <v>0.12</v>
      </c>
      <c r="N341" s="15">
        <f t="shared" si="10"/>
        <v>170</v>
      </c>
      <c r="O341" s="11">
        <f t="shared" si="11"/>
        <v>1246</v>
      </c>
      <c r="P341" s="37">
        <v>241160345</v>
      </c>
      <c r="Q341" s="38">
        <v>45511</v>
      </c>
    </row>
    <row r="342" spans="2:17" s="1" customFormat="1" ht="12" customHeight="1" x14ac:dyDescent="0.2">
      <c r="B342" s="23" t="s">
        <v>34</v>
      </c>
      <c r="C342" s="40">
        <v>45478</v>
      </c>
      <c r="D342" s="27" t="s">
        <v>12</v>
      </c>
      <c r="E342" s="27" t="s">
        <v>965</v>
      </c>
      <c r="F342" s="41">
        <v>20603034024</v>
      </c>
      <c r="G342" s="41" t="s">
        <v>248</v>
      </c>
      <c r="H342" s="39" t="s">
        <v>966</v>
      </c>
      <c r="I342" s="9" t="s">
        <v>14</v>
      </c>
      <c r="J342" s="9" t="s">
        <v>249</v>
      </c>
      <c r="K342" s="10">
        <v>53100</v>
      </c>
      <c r="L342" s="16"/>
      <c r="M342" s="12">
        <v>0.12</v>
      </c>
      <c r="N342" s="15">
        <f t="shared" si="10"/>
        <v>6372</v>
      </c>
      <c r="O342" s="11">
        <f t="shared" si="11"/>
        <v>46728</v>
      </c>
      <c r="P342" s="37">
        <v>241160346</v>
      </c>
      <c r="Q342" s="38">
        <v>45511</v>
      </c>
    </row>
    <row r="343" spans="2:17" s="1" customFormat="1" ht="12.75" x14ac:dyDescent="0.2">
      <c r="B343" s="23" t="s">
        <v>34</v>
      </c>
      <c r="C343" s="40">
        <v>45478</v>
      </c>
      <c r="D343" s="27" t="s">
        <v>12</v>
      </c>
      <c r="E343" s="27" t="s">
        <v>967</v>
      </c>
      <c r="F343" s="41">
        <v>10480214647</v>
      </c>
      <c r="G343" s="41" t="s">
        <v>272</v>
      </c>
      <c r="H343" s="39" t="s">
        <v>968</v>
      </c>
      <c r="I343" s="9" t="s">
        <v>14</v>
      </c>
      <c r="J343" s="9" t="s">
        <v>273</v>
      </c>
      <c r="K343" s="10">
        <v>18880</v>
      </c>
      <c r="L343" s="16"/>
      <c r="M343" s="12">
        <v>0.12</v>
      </c>
      <c r="N343" s="15">
        <f t="shared" si="10"/>
        <v>2266</v>
      </c>
      <c r="O343" s="11">
        <f t="shared" si="11"/>
        <v>16614</v>
      </c>
      <c r="P343" s="37">
        <v>241160347</v>
      </c>
      <c r="Q343" s="38">
        <v>45511</v>
      </c>
    </row>
    <row r="344" spans="2:17" s="1" customFormat="1" ht="12.75" x14ac:dyDescent="0.2">
      <c r="B344" s="23" t="s">
        <v>34</v>
      </c>
      <c r="C344" s="40">
        <v>45478</v>
      </c>
      <c r="D344" s="27" t="s">
        <v>46</v>
      </c>
      <c r="E344" s="27" t="s">
        <v>976</v>
      </c>
      <c r="F344" s="41">
        <v>20605898506</v>
      </c>
      <c r="G344" s="41" t="s">
        <v>36</v>
      </c>
      <c r="H344" s="39" t="s">
        <v>977</v>
      </c>
      <c r="I344" s="9" t="s">
        <v>16</v>
      </c>
      <c r="J344" s="9" t="s">
        <v>37</v>
      </c>
      <c r="K344" s="20">
        <v>1230.5</v>
      </c>
      <c r="L344" s="16"/>
      <c r="M344" s="12">
        <v>0.1</v>
      </c>
      <c r="N344" s="21">
        <f t="shared" si="10"/>
        <v>123</v>
      </c>
      <c r="O344" s="22">
        <f t="shared" si="11"/>
        <v>1107.5</v>
      </c>
      <c r="P344" s="37">
        <v>241160356</v>
      </c>
      <c r="Q344" s="38">
        <v>45511</v>
      </c>
    </row>
    <row r="345" spans="2:17" s="1" customFormat="1" ht="12" customHeight="1" x14ac:dyDescent="0.2">
      <c r="B345" s="23" t="s">
        <v>34</v>
      </c>
      <c r="C345" s="40">
        <v>45478</v>
      </c>
      <c r="D345" s="27" t="s">
        <v>46</v>
      </c>
      <c r="E345" s="27" t="s">
        <v>978</v>
      </c>
      <c r="F345" s="41">
        <v>20605898506</v>
      </c>
      <c r="G345" s="41" t="s">
        <v>36</v>
      </c>
      <c r="H345" s="39" t="s">
        <v>979</v>
      </c>
      <c r="I345" s="9" t="s">
        <v>16</v>
      </c>
      <c r="J345" s="9" t="s">
        <v>37</v>
      </c>
      <c r="K345" s="20">
        <v>2372.9699999999998</v>
      </c>
      <c r="L345" s="16"/>
      <c r="M345" s="12">
        <v>0.1</v>
      </c>
      <c r="N345" s="21">
        <f t="shared" si="10"/>
        <v>237</v>
      </c>
      <c r="O345" s="22">
        <f t="shared" si="11"/>
        <v>2135.9699999999998</v>
      </c>
      <c r="P345" s="37">
        <v>241160357</v>
      </c>
      <c r="Q345" s="38">
        <v>45511</v>
      </c>
    </row>
    <row r="346" spans="2:17" s="1" customFormat="1" ht="12.75" x14ac:dyDescent="0.2">
      <c r="B346" s="23" t="s">
        <v>34</v>
      </c>
      <c r="C346" s="40">
        <v>45481</v>
      </c>
      <c r="D346" s="27" t="s">
        <v>12</v>
      </c>
      <c r="E346" s="27" t="s">
        <v>712</v>
      </c>
      <c r="F346" s="41">
        <v>20537878437</v>
      </c>
      <c r="G346" s="41" t="s">
        <v>124</v>
      </c>
      <c r="H346" s="39" t="s">
        <v>980</v>
      </c>
      <c r="I346" s="9" t="s">
        <v>17</v>
      </c>
      <c r="J346" s="9" t="s">
        <v>125</v>
      </c>
      <c r="K346" s="10">
        <v>6633.19</v>
      </c>
      <c r="L346" s="16"/>
      <c r="M346" s="12">
        <v>0.12</v>
      </c>
      <c r="N346" s="15">
        <f t="shared" si="10"/>
        <v>796</v>
      </c>
      <c r="O346" s="11">
        <f t="shared" si="11"/>
        <v>5837.19</v>
      </c>
      <c r="P346" s="37">
        <v>241160358</v>
      </c>
      <c r="Q346" s="38">
        <v>45511</v>
      </c>
    </row>
    <row r="347" spans="2:17" s="1" customFormat="1" ht="12.75" x14ac:dyDescent="0.2">
      <c r="B347" s="23" t="s">
        <v>34</v>
      </c>
      <c r="C347" s="40">
        <v>45478</v>
      </c>
      <c r="D347" s="27" t="s">
        <v>12</v>
      </c>
      <c r="E347" s="27" t="s">
        <v>981</v>
      </c>
      <c r="F347" s="41">
        <v>20551778640</v>
      </c>
      <c r="G347" s="41" t="s">
        <v>1078</v>
      </c>
      <c r="H347" s="39" t="s">
        <v>982</v>
      </c>
      <c r="I347" s="9" t="s">
        <v>13</v>
      </c>
      <c r="J347" s="9" t="s">
        <v>15</v>
      </c>
      <c r="K347" s="10">
        <v>3599</v>
      </c>
      <c r="L347" s="16"/>
      <c r="M347" s="12">
        <v>0.04</v>
      </c>
      <c r="N347" s="15">
        <f t="shared" si="10"/>
        <v>144</v>
      </c>
      <c r="O347" s="11">
        <f t="shared" si="11"/>
        <v>3455</v>
      </c>
      <c r="P347" s="37">
        <v>241160359</v>
      </c>
      <c r="Q347" s="38">
        <v>45511</v>
      </c>
    </row>
    <row r="348" spans="2:17" s="1" customFormat="1" ht="12" customHeight="1" x14ac:dyDescent="0.2">
      <c r="B348" s="23" t="s">
        <v>34</v>
      </c>
      <c r="C348" s="40">
        <v>45482</v>
      </c>
      <c r="D348" s="27" t="s">
        <v>49</v>
      </c>
      <c r="E348" s="27" t="s">
        <v>984</v>
      </c>
      <c r="F348" s="41">
        <v>20546584195</v>
      </c>
      <c r="G348" s="41" t="s">
        <v>23</v>
      </c>
      <c r="H348" s="39" t="s">
        <v>985</v>
      </c>
      <c r="I348" s="9" t="s">
        <v>17</v>
      </c>
      <c r="J348" s="9" t="s">
        <v>24</v>
      </c>
      <c r="K348" s="20">
        <v>80782.42</v>
      </c>
      <c r="L348" s="16"/>
      <c r="M348" s="12">
        <v>0.12</v>
      </c>
      <c r="N348" s="21">
        <f t="shared" si="10"/>
        <v>9694</v>
      </c>
      <c r="O348" s="22">
        <f t="shared" si="11"/>
        <v>71088.42</v>
      </c>
      <c r="P348" s="37">
        <v>241160362</v>
      </c>
      <c r="Q348" s="38">
        <v>45511</v>
      </c>
    </row>
    <row r="349" spans="2:17" s="1" customFormat="1" ht="12.75" x14ac:dyDescent="0.2">
      <c r="B349" s="23" t="s">
        <v>34</v>
      </c>
      <c r="C349" s="40">
        <v>45481</v>
      </c>
      <c r="D349" s="27" t="s">
        <v>284</v>
      </c>
      <c r="E349" s="27" t="s">
        <v>180</v>
      </c>
      <c r="F349" s="41">
        <v>20537401207</v>
      </c>
      <c r="G349" s="41" t="s">
        <v>277</v>
      </c>
      <c r="H349" s="39" t="s">
        <v>986</v>
      </c>
      <c r="I349" s="9" t="s">
        <v>14</v>
      </c>
      <c r="J349" s="9" t="s">
        <v>278</v>
      </c>
      <c r="K349" s="20">
        <v>11033</v>
      </c>
      <c r="L349" s="16"/>
      <c r="M349" s="12">
        <v>0.12</v>
      </c>
      <c r="N349" s="21">
        <f t="shared" si="10"/>
        <v>1324</v>
      </c>
      <c r="O349" s="22">
        <f t="shared" si="11"/>
        <v>9709</v>
      </c>
      <c r="P349" s="37">
        <v>241160364</v>
      </c>
      <c r="Q349" s="38">
        <v>45511</v>
      </c>
    </row>
    <row r="350" spans="2:17" s="1" customFormat="1" ht="12.75" x14ac:dyDescent="0.2">
      <c r="B350" s="23" t="s">
        <v>34</v>
      </c>
      <c r="C350" s="40">
        <v>45481</v>
      </c>
      <c r="D350" s="27" t="s">
        <v>12</v>
      </c>
      <c r="E350" s="27" t="s">
        <v>987</v>
      </c>
      <c r="F350" s="41">
        <v>20551778640</v>
      </c>
      <c r="G350" s="41" t="s">
        <v>1078</v>
      </c>
      <c r="H350" s="39" t="s">
        <v>988</v>
      </c>
      <c r="I350" s="9" t="s">
        <v>13</v>
      </c>
      <c r="J350" s="9" t="s">
        <v>15</v>
      </c>
      <c r="K350" s="10">
        <v>1239</v>
      </c>
      <c r="L350" s="16"/>
      <c r="M350" s="12">
        <v>0.04</v>
      </c>
      <c r="N350" s="15">
        <f t="shared" si="10"/>
        <v>50</v>
      </c>
      <c r="O350" s="11">
        <f t="shared" si="11"/>
        <v>1189</v>
      </c>
      <c r="P350" s="37">
        <v>241160369</v>
      </c>
      <c r="Q350" s="38">
        <v>45511</v>
      </c>
    </row>
    <row r="351" spans="2:17" s="1" customFormat="1" ht="12.75" x14ac:dyDescent="0.2">
      <c r="B351" s="23" t="s">
        <v>34</v>
      </c>
      <c r="C351" s="40">
        <v>45469</v>
      </c>
      <c r="D351" s="27" t="s">
        <v>12</v>
      </c>
      <c r="E351" s="27" t="s">
        <v>232</v>
      </c>
      <c r="F351" s="41">
        <v>10100058494</v>
      </c>
      <c r="G351" s="41" t="s">
        <v>30</v>
      </c>
      <c r="H351" s="39" t="s">
        <v>989</v>
      </c>
      <c r="I351" s="9" t="s">
        <v>14</v>
      </c>
      <c r="J351" s="9" t="s">
        <v>29</v>
      </c>
      <c r="K351" s="10">
        <v>2312.8000000000002</v>
      </c>
      <c r="L351" s="16"/>
      <c r="M351" s="12">
        <v>0.12</v>
      </c>
      <c r="N351" s="15">
        <f t="shared" si="10"/>
        <v>278</v>
      </c>
      <c r="O351" s="11">
        <f t="shared" si="11"/>
        <v>2034.8000000000002</v>
      </c>
      <c r="P351" s="37">
        <v>241160372</v>
      </c>
      <c r="Q351" s="38">
        <v>45511</v>
      </c>
    </row>
    <row r="352" spans="2:17" s="1" customFormat="1" ht="12" customHeight="1" x14ac:dyDescent="0.2">
      <c r="B352" s="23" t="s">
        <v>34</v>
      </c>
      <c r="C352" s="40">
        <v>45483</v>
      </c>
      <c r="D352" s="27" t="s">
        <v>12</v>
      </c>
      <c r="E352" s="27" t="s">
        <v>990</v>
      </c>
      <c r="F352" s="41">
        <v>20605617060</v>
      </c>
      <c r="G352" s="41" t="s">
        <v>285</v>
      </c>
      <c r="H352" s="39" t="s">
        <v>991</v>
      </c>
      <c r="I352" s="9" t="s">
        <v>17</v>
      </c>
      <c r="J352" s="9" t="s">
        <v>286</v>
      </c>
      <c r="K352" s="20">
        <f>+L352*3.789</f>
        <v>5749.7317200000007</v>
      </c>
      <c r="L352" s="16">
        <v>1517.48</v>
      </c>
      <c r="M352" s="12">
        <v>0.12</v>
      </c>
      <c r="N352" s="21">
        <f t="shared" si="10"/>
        <v>690</v>
      </c>
      <c r="O352" s="22">
        <f t="shared" si="11"/>
        <v>5059.7317200000007</v>
      </c>
      <c r="P352" s="37">
        <v>241160375</v>
      </c>
      <c r="Q352" s="38">
        <v>45511</v>
      </c>
    </row>
    <row r="353" spans="2:17" s="1" customFormat="1" ht="12" customHeight="1" x14ac:dyDescent="0.2">
      <c r="B353" s="23" t="s">
        <v>34</v>
      </c>
      <c r="C353" s="40">
        <v>45485</v>
      </c>
      <c r="D353" s="27" t="s">
        <v>71</v>
      </c>
      <c r="E353" s="27" t="s">
        <v>234</v>
      </c>
      <c r="F353" s="41">
        <v>20608328336</v>
      </c>
      <c r="G353" s="41" t="s">
        <v>157</v>
      </c>
      <c r="H353" s="39" t="s">
        <v>992</v>
      </c>
      <c r="I353" s="9" t="s">
        <v>14</v>
      </c>
      <c r="J353" s="9" t="s">
        <v>158</v>
      </c>
      <c r="K353" s="20">
        <v>7965.35</v>
      </c>
      <c r="L353" s="16"/>
      <c r="M353" s="12">
        <v>0.12</v>
      </c>
      <c r="N353" s="21">
        <f t="shared" si="10"/>
        <v>956</v>
      </c>
      <c r="O353" s="22">
        <f t="shared" si="11"/>
        <v>7009.35</v>
      </c>
      <c r="P353" s="37">
        <v>241160377</v>
      </c>
      <c r="Q353" s="38">
        <v>45511</v>
      </c>
    </row>
    <row r="354" spans="2:17" s="1" customFormat="1" ht="12.75" x14ac:dyDescent="0.2">
      <c r="B354" s="23" t="s">
        <v>34</v>
      </c>
      <c r="C354" s="40">
        <v>45485</v>
      </c>
      <c r="D354" s="27" t="s">
        <v>71</v>
      </c>
      <c r="E354" s="27" t="s">
        <v>43</v>
      </c>
      <c r="F354" s="41">
        <v>20608328336</v>
      </c>
      <c r="G354" s="41" t="s">
        <v>157</v>
      </c>
      <c r="H354" s="39" t="s">
        <v>993</v>
      </c>
      <c r="I354" s="9" t="s">
        <v>14</v>
      </c>
      <c r="J354" s="9" t="s">
        <v>158</v>
      </c>
      <c r="K354" s="20">
        <v>3868.04</v>
      </c>
      <c r="L354" s="16"/>
      <c r="M354" s="12">
        <v>0.12</v>
      </c>
      <c r="N354" s="21">
        <f t="shared" si="10"/>
        <v>464</v>
      </c>
      <c r="O354" s="22">
        <f t="shared" si="11"/>
        <v>3404.04</v>
      </c>
      <c r="P354" s="37">
        <v>241160378</v>
      </c>
      <c r="Q354" s="38">
        <v>45511</v>
      </c>
    </row>
    <row r="355" spans="2:17" s="1" customFormat="1" ht="12.75" x14ac:dyDescent="0.2">
      <c r="B355" s="23" t="s">
        <v>34</v>
      </c>
      <c r="C355" s="40">
        <v>45503</v>
      </c>
      <c r="D355" s="27" t="s">
        <v>140</v>
      </c>
      <c r="E355" s="27" t="s">
        <v>1071</v>
      </c>
      <c r="F355" s="41">
        <v>20168496690</v>
      </c>
      <c r="G355" s="41" t="s">
        <v>994</v>
      </c>
      <c r="H355" s="39" t="s">
        <v>995</v>
      </c>
      <c r="I355" s="9" t="s">
        <v>16</v>
      </c>
      <c r="J355" s="9" t="s">
        <v>998</v>
      </c>
      <c r="K355" s="10">
        <v>22500</v>
      </c>
      <c r="L355" s="16"/>
      <c r="M355" s="12">
        <v>0.1</v>
      </c>
      <c r="N355" s="15">
        <f t="shared" si="10"/>
        <v>2250</v>
      </c>
      <c r="O355" s="11">
        <f t="shared" si="11"/>
        <v>20250</v>
      </c>
      <c r="P355" s="37">
        <v>241160379</v>
      </c>
      <c r="Q355" s="38">
        <v>45511</v>
      </c>
    </row>
    <row r="356" spans="2:17" s="1" customFormat="1" ht="12.75" x14ac:dyDescent="0.2">
      <c r="B356" s="23" t="s">
        <v>34</v>
      </c>
      <c r="C356" s="40">
        <v>45503</v>
      </c>
      <c r="D356" s="27" t="s">
        <v>140</v>
      </c>
      <c r="E356" s="27" t="s">
        <v>1062</v>
      </c>
      <c r="F356" s="41">
        <v>20168496690</v>
      </c>
      <c r="G356" s="41" t="s">
        <v>994</v>
      </c>
      <c r="H356" s="39" t="s">
        <v>996</v>
      </c>
      <c r="I356" s="9" t="s">
        <v>16</v>
      </c>
      <c r="J356" s="9" t="s">
        <v>998</v>
      </c>
      <c r="K356" s="10">
        <v>4500</v>
      </c>
      <c r="L356" s="16"/>
      <c r="M356" s="12">
        <v>0.1</v>
      </c>
      <c r="N356" s="15">
        <f t="shared" si="10"/>
        <v>450</v>
      </c>
      <c r="O356" s="11">
        <f t="shared" si="11"/>
        <v>4050</v>
      </c>
      <c r="P356" s="37">
        <v>241160380</v>
      </c>
      <c r="Q356" s="38">
        <v>45511</v>
      </c>
    </row>
    <row r="357" spans="2:17" s="1" customFormat="1" ht="12.75" x14ac:dyDescent="0.2">
      <c r="B357" s="23" t="s">
        <v>34</v>
      </c>
      <c r="C357" s="40">
        <v>45488</v>
      </c>
      <c r="D357" s="27" t="s">
        <v>12</v>
      </c>
      <c r="E357" s="27" t="s">
        <v>149</v>
      </c>
      <c r="F357" s="41">
        <v>20548378878</v>
      </c>
      <c r="G357" s="41" t="s">
        <v>819</v>
      </c>
      <c r="H357" s="39" t="s">
        <v>997</v>
      </c>
      <c r="I357" s="9" t="s">
        <v>14</v>
      </c>
      <c r="J357" s="9" t="s">
        <v>821</v>
      </c>
      <c r="K357" s="10">
        <v>6490</v>
      </c>
      <c r="L357" s="16"/>
      <c r="M357" s="12">
        <v>0.12</v>
      </c>
      <c r="N357" s="15">
        <f t="shared" si="10"/>
        <v>779</v>
      </c>
      <c r="O357" s="11">
        <f t="shared" si="11"/>
        <v>5711</v>
      </c>
      <c r="P357" s="37">
        <v>241160382</v>
      </c>
      <c r="Q357" s="38">
        <v>45511</v>
      </c>
    </row>
    <row r="358" spans="2:17" s="1" customFormat="1" ht="12.75" x14ac:dyDescent="0.2">
      <c r="B358" s="23" t="s">
        <v>34</v>
      </c>
      <c r="C358" s="40">
        <v>45478</v>
      </c>
      <c r="D358" s="27" t="s">
        <v>32</v>
      </c>
      <c r="E358" s="27" t="s">
        <v>1002</v>
      </c>
      <c r="F358" s="41">
        <v>20306841506</v>
      </c>
      <c r="G358" s="41" t="s">
        <v>92</v>
      </c>
      <c r="H358" s="39" t="s">
        <v>1003</v>
      </c>
      <c r="I358" s="9" t="s">
        <v>16</v>
      </c>
      <c r="J358" s="9" t="s">
        <v>81</v>
      </c>
      <c r="K358" s="10">
        <f>+L358*3.797</f>
        <v>6720.6900000000005</v>
      </c>
      <c r="L358" s="16">
        <v>1770</v>
      </c>
      <c r="M358" s="12">
        <v>0.1</v>
      </c>
      <c r="N358" s="15">
        <f t="shared" si="10"/>
        <v>672</v>
      </c>
      <c r="O358" s="11">
        <f t="shared" si="11"/>
        <v>6048.6900000000005</v>
      </c>
      <c r="P358" s="37">
        <v>241160383</v>
      </c>
      <c r="Q358" s="38">
        <v>45511</v>
      </c>
    </row>
    <row r="359" spans="2:17" s="1" customFormat="1" ht="12.75" x14ac:dyDescent="0.2">
      <c r="B359" s="23" t="s">
        <v>34</v>
      </c>
      <c r="C359" s="40">
        <v>45483</v>
      </c>
      <c r="D359" s="27" t="s">
        <v>12</v>
      </c>
      <c r="E359" s="27" t="s">
        <v>43</v>
      </c>
      <c r="F359" s="41">
        <v>20612452882</v>
      </c>
      <c r="G359" s="41" t="s">
        <v>660</v>
      </c>
      <c r="H359" s="39" t="s">
        <v>1004</v>
      </c>
      <c r="I359" s="9" t="s">
        <v>13</v>
      </c>
      <c r="J359" s="9" t="s">
        <v>662</v>
      </c>
      <c r="K359" s="10">
        <v>472</v>
      </c>
      <c r="L359" s="16"/>
      <c r="M359" s="12">
        <v>0.04</v>
      </c>
      <c r="N359" s="15">
        <f t="shared" si="10"/>
        <v>19</v>
      </c>
      <c r="O359" s="11">
        <f t="shared" si="11"/>
        <v>453</v>
      </c>
      <c r="P359" s="37">
        <v>241160384</v>
      </c>
      <c r="Q359" s="38">
        <v>45511</v>
      </c>
    </row>
    <row r="360" spans="2:17" s="1" customFormat="1" ht="12.75" x14ac:dyDescent="0.2">
      <c r="B360" s="23" t="s">
        <v>34</v>
      </c>
      <c r="C360" s="40">
        <v>45488</v>
      </c>
      <c r="D360" s="27" t="s">
        <v>12</v>
      </c>
      <c r="E360" s="27" t="s">
        <v>1005</v>
      </c>
      <c r="F360" s="41">
        <v>20550434939</v>
      </c>
      <c r="G360" s="41" t="s">
        <v>317</v>
      </c>
      <c r="H360" s="39" t="s">
        <v>1006</v>
      </c>
      <c r="I360" s="9" t="s">
        <v>14</v>
      </c>
      <c r="J360" s="9" t="s">
        <v>319</v>
      </c>
      <c r="K360" s="20">
        <v>13806</v>
      </c>
      <c r="L360" s="16"/>
      <c r="M360" s="12">
        <v>0.12</v>
      </c>
      <c r="N360" s="21">
        <f t="shared" si="10"/>
        <v>1657</v>
      </c>
      <c r="O360" s="22">
        <f t="shared" si="11"/>
        <v>12149</v>
      </c>
      <c r="P360" s="37">
        <v>241160385</v>
      </c>
      <c r="Q360" s="38">
        <v>45511</v>
      </c>
    </row>
    <row r="361" spans="2:17" s="1" customFormat="1" ht="12.75" x14ac:dyDescent="0.2">
      <c r="B361" s="23" t="s">
        <v>34</v>
      </c>
      <c r="C361" s="40">
        <v>45490</v>
      </c>
      <c r="D361" s="27" t="s">
        <v>12</v>
      </c>
      <c r="E361" s="27" t="s">
        <v>264</v>
      </c>
      <c r="F361" s="41">
        <v>15604923287</v>
      </c>
      <c r="G361" s="41" t="s">
        <v>163</v>
      </c>
      <c r="H361" s="39" t="s">
        <v>1007</v>
      </c>
      <c r="I361" s="9" t="s">
        <v>17</v>
      </c>
      <c r="J361" s="9" t="s">
        <v>164</v>
      </c>
      <c r="K361" s="10">
        <f>+L361*3.725</f>
        <v>4725.1625000000004</v>
      </c>
      <c r="L361" s="16">
        <v>1268.5</v>
      </c>
      <c r="M361" s="12">
        <v>0.12</v>
      </c>
      <c r="N361" s="15">
        <f t="shared" si="10"/>
        <v>567</v>
      </c>
      <c r="O361" s="11">
        <f t="shared" si="11"/>
        <v>4158.1625000000004</v>
      </c>
      <c r="P361" s="37">
        <v>241160392</v>
      </c>
      <c r="Q361" s="38">
        <v>45511</v>
      </c>
    </row>
    <row r="362" spans="2:17" s="1" customFormat="1" ht="12.75" x14ac:dyDescent="0.2">
      <c r="B362" s="23" t="s">
        <v>34</v>
      </c>
      <c r="C362" s="40">
        <v>45483</v>
      </c>
      <c r="D362" s="27" t="s">
        <v>12</v>
      </c>
      <c r="E362" s="27" t="s">
        <v>1008</v>
      </c>
      <c r="F362" s="41">
        <v>10098281288</v>
      </c>
      <c r="G362" s="41" t="s">
        <v>446</v>
      </c>
      <c r="H362" s="39" t="s">
        <v>1009</v>
      </c>
      <c r="I362" s="9" t="s">
        <v>13</v>
      </c>
      <c r="J362" s="9" t="s">
        <v>448</v>
      </c>
      <c r="K362" s="20">
        <v>1003</v>
      </c>
      <c r="L362" s="16"/>
      <c r="M362" s="12">
        <v>0.04</v>
      </c>
      <c r="N362" s="21">
        <f t="shared" si="10"/>
        <v>40</v>
      </c>
      <c r="O362" s="22">
        <f t="shared" si="11"/>
        <v>963</v>
      </c>
      <c r="P362" s="37">
        <v>241160393</v>
      </c>
      <c r="Q362" s="38">
        <v>45511</v>
      </c>
    </row>
    <row r="363" spans="2:17" s="1" customFormat="1" ht="12.75" x14ac:dyDescent="0.2">
      <c r="B363" s="23" t="s">
        <v>34</v>
      </c>
      <c r="C363" s="40">
        <v>45490</v>
      </c>
      <c r="D363" s="27" t="s">
        <v>12</v>
      </c>
      <c r="E363" s="27" t="s">
        <v>1010</v>
      </c>
      <c r="F363" s="41">
        <v>20603034024</v>
      </c>
      <c r="G363" s="41" t="s">
        <v>248</v>
      </c>
      <c r="H363" s="39" t="s">
        <v>1011</v>
      </c>
      <c r="I363" s="9" t="s">
        <v>14</v>
      </c>
      <c r="J363" s="9" t="s">
        <v>249</v>
      </c>
      <c r="K363" s="10">
        <v>2537</v>
      </c>
      <c r="L363" s="16"/>
      <c r="M363" s="12">
        <v>0.12</v>
      </c>
      <c r="N363" s="15">
        <f t="shared" si="10"/>
        <v>304</v>
      </c>
      <c r="O363" s="11">
        <f t="shared" si="11"/>
        <v>2233</v>
      </c>
      <c r="P363" s="37">
        <v>241160403</v>
      </c>
      <c r="Q363" s="38">
        <v>45511</v>
      </c>
    </row>
    <row r="364" spans="2:17" s="1" customFormat="1" ht="12.75" x14ac:dyDescent="0.2">
      <c r="B364" s="23" t="s">
        <v>34</v>
      </c>
      <c r="C364" s="40">
        <v>45489</v>
      </c>
      <c r="D364" s="27" t="s">
        <v>12</v>
      </c>
      <c r="E364" s="27" t="s">
        <v>912</v>
      </c>
      <c r="F364" s="41">
        <v>20537878437</v>
      </c>
      <c r="G364" s="41" t="s">
        <v>124</v>
      </c>
      <c r="H364" s="39" t="s">
        <v>1012</v>
      </c>
      <c r="I364" s="9" t="s">
        <v>17</v>
      </c>
      <c r="J364" s="9" t="s">
        <v>125</v>
      </c>
      <c r="K364" s="20">
        <v>2950</v>
      </c>
      <c r="L364" s="16"/>
      <c r="M364" s="12">
        <v>0.12</v>
      </c>
      <c r="N364" s="21">
        <f t="shared" si="10"/>
        <v>354</v>
      </c>
      <c r="O364" s="22">
        <f t="shared" si="11"/>
        <v>2596</v>
      </c>
      <c r="P364" s="37">
        <v>241160409</v>
      </c>
      <c r="Q364" s="38">
        <v>45511</v>
      </c>
    </row>
    <row r="365" spans="2:17" s="1" customFormat="1" ht="12.75" x14ac:dyDescent="0.2">
      <c r="B365" s="23" t="s">
        <v>34</v>
      </c>
      <c r="C365" s="40">
        <v>45475</v>
      </c>
      <c r="D365" s="27" t="s">
        <v>12</v>
      </c>
      <c r="E365" s="27" t="s">
        <v>809</v>
      </c>
      <c r="F365" s="41">
        <v>10480214647</v>
      </c>
      <c r="G365" s="41" t="s">
        <v>272</v>
      </c>
      <c r="H365" s="39" t="s">
        <v>1013</v>
      </c>
      <c r="I365" s="9" t="s">
        <v>14</v>
      </c>
      <c r="J365" s="9" t="s">
        <v>273</v>
      </c>
      <c r="K365" s="10">
        <v>944</v>
      </c>
      <c r="L365" s="16"/>
      <c r="M365" s="12">
        <v>0.12</v>
      </c>
      <c r="N365" s="15">
        <f t="shared" si="10"/>
        <v>113</v>
      </c>
      <c r="O365" s="11">
        <f t="shared" si="11"/>
        <v>831</v>
      </c>
      <c r="P365" s="37">
        <v>241160410</v>
      </c>
      <c r="Q365" s="38">
        <v>45511</v>
      </c>
    </row>
    <row r="366" spans="2:17" s="1" customFormat="1" ht="12.75" x14ac:dyDescent="0.2">
      <c r="B366" s="23" t="s">
        <v>34</v>
      </c>
      <c r="C366" s="40">
        <v>45489</v>
      </c>
      <c r="D366" s="27" t="s">
        <v>12</v>
      </c>
      <c r="E366" s="27" t="s">
        <v>137</v>
      </c>
      <c r="F366" s="41">
        <v>20612452882</v>
      </c>
      <c r="G366" s="41" t="s">
        <v>660</v>
      </c>
      <c r="H366" s="39" t="s">
        <v>1016</v>
      </c>
      <c r="I366" s="9" t="s">
        <v>13</v>
      </c>
      <c r="J366" s="9" t="s">
        <v>662</v>
      </c>
      <c r="K366" s="10">
        <v>1416</v>
      </c>
      <c r="L366" s="16"/>
      <c r="M366" s="12">
        <v>0.04</v>
      </c>
      <c r="N366" s="15">
        <f t="shared" si="10"/>
        <v>57</v>
      </c>
      <c r="O366" s="11">
        <f t="shared" si="11"/>
        <v>1359</v>
      </c>
      <c r="P366" s="37">
        <v>241160414</v>
      </c>
      <c r="Q366" s="38">
        <v>45511</v>
      </c>
    </row>
    <row r="367" spans="2:17" s="1" customFormat="1" ht="12.75" x14ac:dyDescent="0.2">
      <c r="B367" s="23" t="s">
        <v>34</v>
      </c>
      <c r="C367" s="40">
        <v>45489</v>
      </c>
      <c r="D367" s="27" t="s">
        <v>12</v>
      </c>
      <c r="E367" s="27" t="s">
        <v>73</v>
      </c>
      <c r="F367" s="41">
        <v>20612452882</v>
      </c>
      <c r="G367" s="41" t="s">
        <v>660</v>
      </c>
      <c r="H367" s="39" t="s">
        <v>1017</v>
      </c>
      <c r="I367" s="9" t="s">
        <v>62</v>
      </c>
      <c r="J367" s="9" t="s">
        <v>662</v>
      </c>
      <c r="K367" s="10">
        <v>1156.4000000000001</v>
      </c>
      <c r="L367" s="16"/>
      <c r="M367" s="12">
        <v>0.1</v>
      </c>
      <c r="N367" s="15">
        <f t="shared" si="10"/>
        <v>116</v>
      </c>
      <c r="O367" s="11">
        <f t="shared" si="11"/>
        <v>1040.4000000000001</v>
      </c>
      <c r="P367" s="37">
        <v>241160415</v>
      </c>
      <c r="Q367" s="38">
        <v>45511</v>
      </c>
    </row>
    <row r="368" spans="2:17" s="1" customFormat="1" ht="12.75" x14ac:dyDescent="0.2">
      <c r="B368" s="23" t="s">
        <v>34</v>
      </c>
      <c r="C368" s="40">
        <v>45495</v>
      </c>
      <c r="D368" s="27" t="s">
        <v>19</v>
      </c>
      <c r="E368" s="27" t="s">
        <v>1018</v>
      </c>
      <c r="F368" s="41">
        <v>20603604777</v>
      </c>
      <c r="G368" s="41" t="s">
        <v>239</v>
      </c>
      <c r="H368" s="39" t="s">
        <v>1019</v>
      </c>
      <c r="I368" s="9" t="s">
        <v>14</v>
      </c>
      <c r="J368" s="9" t="s">
        <v>240</v>
      </c>
      <c r="K368" s="10">
        <v>1534</v>
      </c>
      <c r="L368" s="16"/>
      <c r="M368" s="12">
        <v>0.12</v>
      </c>
      <c r="N368" s="15">
        <f t="shared" si="10"/>
        <v>184</v>
      </c>
      <c r="O368" s="11">
        <f t="shared" si="11"/>
        <v>1350</v>
      </c>
      <c r="P368" s="37">
        <v>241160416</v>
      </c>
      <c r="Q368" s="38">
        <v>45511</v>
      </c>
    </row>
    <row r="369" spans="2:17" s="1" customFormat="1" ht="12.75" x14ac:dyDescent="0.2">
      <c r="B369" s="23" t="s">
        <v>34</v>
      </c>
      <c r="C369" s="40">
        <v>45493</v>
      </c>
      <c r="D369" s="27" t="s">
        <v>12</v>
      </c>
      <c r="E369" s="27" t="s">
        <v>566</v>
      </c>
      <c r="F369" s="41">
        <v>20604020612</v>
      </c>
      <c r="G369" s="41" t="s">
        <v>54</v>
      </c>
      <c r="H369" s="39" t="s">
        <v>1021</v>
      </c>
      <c r="I369" s="9" t="s">
        <v>14</v>
      </c>
      <c r="J369" s="9" t="s">
        <v>55</v>
      </c>
      <c r="K369" s="10">
        <v>5310</v>
      </c>
      <c r="L369" s="16"/>
      <c r="M369" s="12">
        <v>0.12</v>
      </c>
      <c r="N369" s="15">
        <f t="shared" si="10"/>
        <v>637</v>
      </c>
      <c r="O369" s="11">
        <f t="shared" si="11"/>
        <v>4673</v>
      </c>
      <c r="P369" s="37">
        <v>241160418</v>
      </c>
      <c r="Q369" s="38">
        <v>45511</v>
      </c>
    </row>
    <row r="370" spans="2:17" s="1" customFormat="1" ht="12.75" x14ac:dyDescent="0.2">
      <c r="B370" s="23" t="s">
        <v>34</v>
      </c>
      <c r="C370" s="40">
        <v>45492</v>
      </c>
      <c r="D370" s="27" t="s">
        <v>12</v>
      </c>
      <c r="E370" s="27" t="s">
        <v>1023</v>
      </c>
      <c r="F370" s="41">
        <v>10100058494</v>
      </c>
      <c r="G370" s="41" t="s">
        <v>30</v>
      </c>
      <c r="H370" s="39" t="s">
        <v>1024</v>
      </c>
      <c r="I370" s="9" t="s">
        <v>14</v>
      </c>
      <c r="J370" s="9" t="s">
        <v>29</v>
      </c>
      <c r="K370" s="10">
        <v>1298</v>
      </c>
      <c r="L370" s="16"/>
      <c r="M370" s="12">
        <v>0.12</v>
      </c>
      <c r="N370" s="15">
        <f t="shared" si="10"/>
        <v>156</v>
      </c>
      <c r="O370" s="11">
        <f t="shared" si="11"/>
        <v>1142</v>
      </c>
      <c r="P370" s="37">
        <v>241160421</v>
      </c>
      <c r="Q370" s="38">
        <v>45511</v>
      </c>
    </row>
    <row r="371" spans="2:17" s="1" customFormat="1" ht="12.75" x14ac:dyDescent="0.2">
      <c r="B371" s="23" t="s">
        <v>34</v>
      </c>
      <c r="C371" s="40">
        <v>45493</v>
      </c>
      <c r="D371" s="27" t="s">
        <v>12</v>
      </c>
      <c r="E371" s="27" t="s">
        <v>113</v>
      </c>
      <c r="F371" s="41">
        <v>10480434795</v>
      </c>
      <c r="G371" s="41" t="s">
        <v>1025</v>
      </c>
      <c r="H371" s="39" t="s">
        <v>1026</v>
      </c>
      <c r="I371" s="9" t="s">
        <v>14</v>
      </c>
      <c r="J371" s="9" t="s">
        <v>1027</v>
      </c>
      <c r="K371" s="10">
        <v>7434</v>
      </c>
      <c r="L371" s="16"/>
      <c r="M371" s="12">
        <v>0.12</v>
      </c>
      <c r="N371" s="15">
        <f t="shared" si="10"/>
        <v>892</v>
      </c>
      <c r="O371" s="11">
        <f t="shared" si="11"/>
        <v>6542</v>
      </c>
      <c r="P371" s="37">
        <v>241160422</v>
      </c>
      <c r="Q371" s="38">
        <v>45511</v>
      </c>
    </row>
    <row r="372" spans="2:17" s="1" customFormat="1" ht="12.75" x14ac:dyDescent="0.2">
      <c r="B372" s="23" t="s">
        <v>34</v>
      </c>
      <c r="C372" s="40">
        <v>45497</v>
      </c>
      <c r="D372" s="27" t="s">
        <v>12</v>
      </c>
      <c r="E372" s="27" t="s">
        <v>59</v>
      </c>
      <c r="F372" s="41">
        <v>10480434795</v>
      </c>
      <c r="G372" s="41" t="s">
        <v>1025</v>
      </c>
      <c r="H372" s="39" t="s">
        <v>1095</v>
      </c>
      <c r="I372" s="9" t="s">
        <v>14</v>
      </c>
      <c r="J372" s="9" t="s">
        <v>1027</v>
      </c>
      <c r="K372" s="10">
        <v>35754</v>
      </c>
      <c r="L372" s="16"/>
      <c r="M372" s="12">
        <v>0.12</v>
      </c>
      <c r="N372" s="15">
        <f t="shared" si="10"/>
        <v>4290</v>
      </c>
      <c r="O372" s="11">
        <f t="shared" si="11"/>
        <v>31464</v>
      </c>
      <c r="P372" s="37">
        <v>241160425</v>
      </c>
      <c r="Q372" s="38">
        <v>45511</v>
      </c>
    </row>
    <row r="373" spans="2:17" s="1" customFormat="1" ht="12.75" x14ac:dyDescent="0.2">
      <c r="B373" s="23" t="s">
        <v>34</v>
      </c>
      <c r="C373" s="40">
        <v>45497</v>
      </c>
      <c r="D373" s="27" t="s">
        <v>12</v>
      </c>
      <c r="E373" s="27" t="s">
        <v>106</v>
      </c>
      <c r="F373" s="41">
        <v>20514197408</v>
      </c>
      <c r="G373" s="41" t="s">
        <v>1029</v>
      </c>
      <c r="H373" s="39" t="s">
        <v>1030</v>
      </c>
      <c r="I373" s="9" t="s">
        <v>16</v>
      </c>
      <c r="J373" s="9" t="s">
        <v>1076</v>
      </c>
      <c r="K373" s="10">
        <v>7080</v>
      </c>
      <c r="L373" s="16"/>
      <c r="M373" s="12">
        <v>0.1</v>
      </c>
      <c r="N373" s="15">
        <f t="shared" si="10"/>
        <v>708</v>
      </c>
      <c r="O373" s="11">
        <f t="shared" si="11"/>
        <v>6372</v>
      </c>
      <c r="P373" s="37">
        <v>241160426</v>
      </c>
      <c r="Q373" s="38">
        <v>45511</v>
      </c>
    </row>
    <row r="374" spans="2:17" s="1" customFormat="1" ht="12.75" x14ac:dyDescent="0.2">
      <c r="B374" s="23" t="s">
        <v>34</v>
      </c>
      <c r="C374" s="40">
        <v>45497</v>
      </c>
      <c r="D374" s="27" t="s">
        <v>12</v>
      </c>
      <c r="E374" s="27" t="s">
        <v>148</v>
      </c>
      <c r="F374" s="41">
        <v>20612188379</v>
      </c>
      <c r="G374" s="41" t="s">
        <v>466</v>
      </c>
      <c r="H374" s="39" t="s">
        <v>1031</v>
      </c>
      <c r="I374" s="9" t="s">
        <v>17</v>
      </c>
      <c r="J374" s="9" t="s">
        <v>468</v>
      </c>
      <c r="K374" s="20">
        <v>2950</v>
      </c>
      <c r="L374" s="16"/>
      <c r="M374" s="12">
        <v>0.12</v>
      </c>
      <c r="N374" s="21">
        <f t="shared" si="10"/>
        <v>354</v>
      </c>
      <c r="O374" s="22">
        <f t="shared" si="11"/>
        <v>2596</v>
      </c>
      <c r="P374" s="37">
        <v>241160427</v>
      </c>
      <c r="Q374" s="38">
        <v>45511</v>
      </c>
    </row>
    <row r="375" spans="2:17" s="1" customFormat="1" ht="12.75" x14ac:dyDescent="0.2">
      <c r="B375" s="23" t="s">
        <v>34</v>
      </c>
      <c r="C375" s="40">
        <v>45497</v>
      </c>
      <c r="D375" s="27" t="s">
        <v>12</v>
      </c>
      <c r="E375" s="27" t="s">
        <v>665</v>
      </c>
      <c r="F375" s="41">
        <v>20600851714</v>
      </c>
      <c r="G375" s="41" t="s">
        <v>27</v>
      </c>
      <c r="H375" s="39" t="s">
        <v>1032</v>
      </c>
      <c r="I375" s="9" t="s">
        <v>16</v>
      </c>
      <c r="J375" s="9" t="s">
        <v>31</v>
      </c>
      <c r="K375" s="10">
        <v>2950</v>
      </c>
      <c r="L375" s="16"/>
      <c r="M375" s="12">
        <v>0.1</v>
      </c>
      <c r="N375" s="15">
        <f t="shared" si="10"/>
        <v>295</v>
      </c>
      <c r="O375" s="11">
        <f t="shared" si="11"/>
        <v>2655</v>
      </c>
      <c r="P375" s="37">
        <v>241160428</v>
      </c>
      <c r="Q375" s="38">
        <v>45511</v>
      </c>
    </row>
    <row r="376" spans="2:17" s="1" customFormat="1" ht="12.75" x14ac:dyDescent="0.2">
      <c r="B376" s="23" t="s">
        <v>34</v>
      </c>
      <c r="C376" s="40">
        <v>45493</v>
      </c>
      <c r="D376" s="27" t="s">
        <v>12</v>
      </c>
      <c r="E376" s="27" t="s">
        <v>426</v>
      </c>
      <c r="F376" s="41">
        <v>20604020612</v>
      </c>
      <c r="G376" s="41" t="s">
        <v>54</v>
      </c>
      <c r="H376" s="39" t="s">
        <v>1033</v>
      </c>
      <c r="I376" s="9" t="s">
        <v>14</v>
      </c>
      <c r="J376" s="9" t="s">
        <v>55</v>
      </c>
      <c r="K376" s="10">
        <v>2891</v>
      </c>
      <c r="L376" s="16"/>
      <c r="M376" s="12">
        <v>0.12</v>
      </c>
      <c r="N376" s="15">
        <f t="shared" si="10"/>
        <v>347</v>
      </c>
      <c r="O376" s="11">
        <f t="shared" si="11"/>
        <v>2544</v>
      </c>
      <c r="P376" s="37">
        <v>241160429</v>
      </c>
      <c r="Q376" s="38">
        <v>45511</v>
      </c>
    </row>
    <row r="377" spans="2:17" s="1" customFormat="1" ht="12.75" x14ac:dyDescent="0.2">
      <c r="B377" s="23" t="s">
        <v>34</v>
      </c>
      <c r="C377" s="40">
        <v>45497</v>
      </c>
      <c r="D377" s="27" t="s">
        <v>12</v>
      </c>
      <c r="E377" s="27" t="s">
        <v>80</v>
      </c>
      <c r="F377" s="41">
        <v>20612188379</v>
      </c>
      <c r="G377" s="41" t="s">
        <v>466</v>
      </c>
      <c r="H377" s="39" t="s">
        <v>1034</v>
      </c>
      <c r="I377" s="9" t="s">
        <v>17</v>
      </c>
      <c r="J377" s="9" t="s">
        <v>468</v>
      </c>
      <c r="K377" s="20">
        <v>8142</v>
      </c>
      <c r="L377" s="16"/>
      <c r="M377" s="12">
        <v>0.12</v>
      </c>
      <c r="N377" s="21">
        <f t="shared" si="10"/>
        <v>977</v>
      </c>
      <c r="O377" s="22">
        <f t="shared" si="11"/>
        <v>7165</v>
      </c>
      <c r="P377" s="37">
        <v>241160430</v>
      </c>
      <c r="Q377" s="38">
        <v>45511</v>
      </c>
    </row>
    <row r="378" spans="2:17" s="1" customFormat="1" ht="12.75" x14ac:dyDescent="0.2">
      <c r="B378" s="23" t="s">
        <v>34</v>
      </c>
      <c r="C378" s="40">
        <v>45499</v>
      </c>
      <c r="D378" s="27" t="s">
        <v>12</v>
      </c>
      <c r="E378" s="27" t="s">
        <v>199</v>
      </c>
      <c r="F378" s="41">
        <v>10414798794</v>
      </c>
      <c r="G378" s="41" t="s">
        <v>827</v>
      </c>
      <c r="H378" s="39" t="s">
        <v>1035</v>
      </c>
      <c r="I378" s="9" t="s">
        <v>14</v>
      </c>
      <c r="J378" s="9" t="s">
        <v>829</v>
      </c>
      <c r="K378" s="10">
        <v>4720</v>
      </c>
      <c r="L378" s="16"/>
      <c r="M378" s="12">
        <v>0.12</v>
      </c>
      <c r="N378" s="15">
        <f t="shared" si="10"/>
        <v>566</v>
      </c>
      <c r="O378" s="11">
        <f t="shared" si="11"/>
        <v>4154</v>
      </c>
      <c r="P378" s="37">
        <v>241160432</v>
      </c>
      <c r="Q378" s="38">
        <v>45511</v>
      </c>
    </row>
    <row r="379" spans="2:17" s="1" customFormat="1" ht="12.75" x14ac:dyDescent="0.2">
      <c r="B379" s="23" t="s">
        <v>34</v>
      </c>
      <c r="C379" s="40">
        <v>45497</v>
      </c>
      <c r="D379" s="27" t="s">
        <v>12</v>
      </c>
      <c r="E379" s="27" t="s">
        <v>1036</v>
      </c>
      <c r="F379" s="41">
        <v>20603034024</v>
      </c>
      <c r="G379" s="41" t="s">
        <v>248</v>
      </c>
      <c r="H379" s="39" t="s">
        <v>1037</v>
      </c>
      <c r="I379" s="9" t="s">
        <v>14</v>
      </c>
      <c r="J379" s="9" t="s">
        <v>249</v>
      </c>
      <c r="K379" s="10">
        <v>2000.01</v>
      </c>
      <c r="L379" s="16"/>
      <c r="M379" s="12">
        <v>0.12</v>
      </c>
      <c r="N379" s="15">
        <f t="shared" si="10"/>
        <v>240</v>
      </c>
      <c r="O379" s="11">
        <f t="shared" si="11"/>
        <v>1760.01</v>
      </c>
      <c r="P379" s="37">
        <v>241160433</v>
      </c>
      <c r="Q379" s="38">
        <v>45511</v>
      </c>
    </row>
    <row r="380" spans="2:17" s="1" customFormat="1" ht="12.75" x14ac:dyDescent="0.2">
      <c r="B380" s="23" t="s">
        <v>34</v>
      </c>
      <c r="C380" s="40">
        <v>45490</v>
      </c>
      <c r="D380" s="27" t="s">
        <v>12</v>
      </c>
      <c r="E380" s="27" t="s">
        <v>1038</v>
      </c>
      <c r="F380" s="41">
        <v>20551778640</v>
      </c>
      <c r="G380" s="41" t="s">
        <v>1078</v>
      </c>
      <c r="H380" s="39" t="s">
        <v>1039</v>
      </c>
      <c r="I380" s="9" t="s">
        <v>14</v>
      </c>
      <c r="J380" s="9" t="s">
        <v>15</v>
      </c>
      <c r="K380" s="10">
        <v>2242</v>
      </c>
      <c r="L380" s="16"/>
      <c r="M380" s="12">
        <v>0.12</v>
      </c>
      <c r="N380" s="15">
        <f t="shared" si="10"/>
        <v>269</v>
      </c>
      <c r="O380" s="11">
        <f t="shared" si="11"/>
        <v>1973</v>
      </c>
      <c r="P380" s="37">
        <v>241160434</v>
      </c>
      <c r="Q380" s="38">
        <v>45511</v>
      </c>
    </row>
    <row r="381" spans="2:17" s="1" customFormat="1" ht="12.75" x14ac:dyDescent="0.2">
      <c r="B381" s="23" t="s">
        <v>34</v>
      </c>
      <c r="C381" s="40">
        <v>45499</v>
      </c>
      <c r="D381" s="27" t="s">
        <v>12</v>
      </c>
      <c r="E381" s="27" t="s">
        <v>1042</v>
      </c>
      <c r="F381" s="41">
        <v>10406676582</v>
      </c>
      <c r="G381" s="41" t="s">
        <v>1041</v>
      </c>
      <c r="H381" s="39" t="s">
        <v>1043</v>
      </c>
      <c r="I381" s="9" t="s">
        <v>17</v>
      </c>
      <c r="J381" s="9" t="s">
        <v>1044</v>
      </c>
      <c r="K381" s="10">
        <v>7080</v>
      </c>
      <c r="L381" s="16"/>
      <c r="M381" s="12">
        <v>0.12</v>
      </c>
      <c r="N381" s="15">
        <f t="shared" si="10"/>
        <v>850</v>
      </c>
      <c r="O381" s="11">
        <f t="shared" si="11"/>
        <v>6230</v>
      </c>
      <c r="P381" s="37">
        <v>241160437</v>
      </c>
      <c r="Q381" s="38">
        <v>45511</v>
      </c>
    </row>
    <row r="382" spans="2:17" s="1" customFormat="1" ht="12.75" x14ac:dyDescent="0.2">
      <c r="B382" s="23" t="s">
        <v>34</v>
      </c>
      <c r="C382" s="40">
        <v>45481</v>
      </c>
      <c r="D382" s="27" t="s">
        <v>12</v>
      </c>
      <c r="E382" s="27" t="s">
        <v>1047</v>
      </c>
      <c r="F382" s="41">
        <v>20603034024</v>
      </c>
      <c r="G382" s="41" t="s">
        <v>248</v>
      </c>
      <c r="H382" s="39" t="s">
        <v>1048</v>
      </c>
      <c r="I382" s="9" t="s">
        <v>14</v>
      </c>
      <c r="J382" s="9" t="s">
        <v>249</v>
      </c>
      <c r="K382" s="10">
        <v>2643.2</v>
      </c>
      <c r="L382" s="16"/>
      <c r="M382" s="12">
        <v>0.12</v>
      </c>
      <c r="N382" s="15">
        <f t="shared" si="10"/>
        <v>317</v>
      </c>
      <c r="O382" s="11">
        <f t="shared" si="11"/>
        <v>2326.1999999999998</v>
      </c>
      <c r="P382" s="37">
        <v>241160442</v>
      </c>
      <c r="Q382" s="38">
        <v>45511</v>
      </c>
    </row>
    <row r="383" spans="2:17" s="1" customFormat="1" ht="12.75" x14ac:dyDescent="0.2">
      <c r="B383" s="23" t="s">
        <v>34</v>
      </c>
      <c r="C383" s="40">
        <v>45488</v>
      </c>
      <c r="D383" s="27" t="s">
        <v>12</v>
      </c>
      <c r="E383" s="27" t="s">
        <v>113</v>
      </c>
      <c r="F383" s="41">
        <v>20608533100</v>
      </c>
      <c r="G383" s="41" t="s">
        <v>1054</v>
      </c>
      <c r="H383" s="39" t="s">
        <v>1055</v>
      </c>
      <c r="I383" s="9" t="s">
        <v>17</v>
      </c>
      <c r="J383" s="9" t="s">
        <v>1056</v>
      </c>
      <c r="K383" s="10">
        <v>8850</v>
      </c>
      <c r="L383" s="16"/>
      <c r="M383" s="12">
        <v>0.12</v>
      </c>
      <c r="N383" s="15">
        <f t="shared" si="10"/>
        <v>1062</v>
      </c>
      <c r="O383" s="11">
        <f t="shared" si="11"/>
        <v>7788</v>
      </c>
      <c r="P383" s="37">
        <v>241160443</v>
      </c>
      <c r="Q383" s="38">
        <v>45511</v>
      </c>
    </row>
    <row r="384" spans="2:17" s="1" customFormat="1" ht="12.75" x14ac:dyDescent="0.2">
      <c r="B384" s="23" t="s">
        <v>34</v>
      </c>
      <c r="C384" s="40">
        <v>45499</v>
      </c>
      <c r="D384" s="27" t="s">
        <v>12</v>
      </c>
      <c r="E384" s="27" t="s">
        <v>1057</v>
      </c>
      <c r="F384" s="41">
        <v>20603034024</v>
      </c>
      <c r="G384" s="41" t="s">
        <v>248</v>
      </c>
      <c r="H384" s="39" t="s">
        <v>1058</v>
      </c>
      <c r="I384" s="9" t="s">
        <v>14</v>
      </c>
      <c r="J384" s="9" t="s">
        <v>249</v>
      </c>
      <c r="K384" s="10">
        <v>22969.61</v>
      </c>
      <c r="L384" s="16"/>
      <c r="M384" s="12">
        <v>0.12</v>
      </c>
      <c r="N384" s="15">
        <f t="shared" si="10"/>
        <v>2756</v>
      </c>
      <c r="O384" s="11">
        <f t="shared" si="11"/>
        <v>20213.61</v>
      </c>
      <c r="P384" s="37">
        <v>241160444</v>
      </c>
      <c r="Q384" s="38">
        <v>45511</v>
      </c>
    </row>
    <row r="385" spans="2:17" s="1" customFormat="1" ht="12.75" x14ac:dyDescent="0.2">
      <c r="B385" s="23" t="s">
        <v>34</v>
      </c>
      <c r="C385" s="40">
        <v>45481</v>
      </c>
      <c r="D385" s="27" t="s">
        <v>12</v>
      </c>
      <c r="E385" s="27" t="s">
        <v>1065</v>
      </c>
      <c r="F385" s="41">
        <v>20603034024</v>
      </c>
      <c r="G385" s="41" t="s">
        <v>248</v>
      </c>
      <c r="H385" s="39" t="s">
        <v>1066</v>
      </c>
      <c r="I385" s="9" t="s">
        <v>14</v>
      </c>
      <c r="J385" s="9" t="s">
        <v>249</v>
      </c>
      <c r="K385" s="10">
        <v>826</v>
      </c>
      <c r="L385" s="16"/>
      <c r="M385" s="12">
        <v>0.12</v>
      </c>
      <c r="N385" s="15">
        <f t="shared" si="10"/>
        <v>99</v>
      </c>
      <c r="O385" s="11">
        <f t="shared" si="11"/>
        <v>727</v>
      </c>
      <c r="P385" s="37">
        <v>241160453</v>
      </c>
      <c r="Q385" s="38">
        <v>45511</v>
      </c>
    </row>
    <row r="386" spans="2:17" s="1" customFormat="1" ht="12.75" x14ac:dyDescent="0.2">
      <c r="B386" s="23" t="s">
        <v>34</v>
      </c>
      <c r="C386" s="40">
        <v>45504</v>
      </c>
      <c r="D386" s="27" t="s">
        <v>12</v>
      </c>
      <c r="E386" s="27" t="s">
        <v>70</v>
      </c>
      <c r="F386" s="41">
        <v>10740730873</v>
      </c>
      <c r="G386" s="41" t="s">
        <v>1067</v>
      </c>
      <c r="H386" s="39" t="s">
        <v>1068</v>
      </c>
      <c r="I386" s="9" t="s">
        <v>13</v>
      </c>
      <c r="J386" s="9" t="s">
        <v>1069</v>
      </c>
      <c r="K386" s="10">
        <v>708</v>
      </c>
      <c r="L386" s="16"/>
      <c r="M386" s="12">
        <v>0.04</v>
      </c>
      <c r="N386" s="15">
        <f t="shared" ref="N386:N449" si="12">+ROUND(K386*M386,0)</f>
        <v>28</v>
      </c>
      <c r="O386" s="11">
        <f t="shared" ref="O386:O449" si="13">K386-N386</f>
        <v>680</v>
      </c>
      <c r="P386" s="37">
        <v>241160454</v>
      </c>
      <c r="Q386" s="38">
        <v>45511</v>
      </c>
    </row>
    <row r="387" spans="2:17" s="1" customFormat="1" ht="12.75" x14ac:dyDescent="0.2">
      <c r="B387" s="23" t="s">
        <v>34</v>
      </c>
      <c r="C387" s="40">
        <v>45499</v>
      </c>
      <c r="D387" s="27" t="s">
        <v>12</v>
      </c>
      <c r="E387" s="27" t="s">
        <v>127</v>
      </c>
      <c r="F387" s="41">
        <v>20606085657</v>
      </c>
      <c r="G387" s="41" t="s">
        <v>219</v>
      </c>
      <c r="H387" s="39" t="s">
        <v>1070</v>
      </c>
      <c r="I387" s="9" t="s">
        <v>17</v>
      </c>
      <c r="J387" s="9" t="s">
        <v>220</v>
      </c>
      <c r="K387" s="20">
        <v>708</v>
      </c>
      <c r="L387" s="16"/>
      <c r="M387" s="12">
        <v>0.12</v>
      </c>
      <c r="N387" s="21">
        <f t="shared" si="12"/>
        <v>85</v>
      </c>
      <c r="O387" s="22">
        <f t="shared" si="13"/>
        <v>623</v>
      </c>
      <c r="P387" s="37">
        <v>241160455</v>
      </c>
      <c r="Q387" s="38">
        <v>45511</v>
      </c>
    </row>
    <row r="388" spans="2:17" s="1" customFormat="1" ht="12.75" x14ac:dyDescent="0.2">
      <c r="B388" s="23" t="s">
        <v>34</v>
      </c>
      <c r="C388" s="40">
        <v>45490</v>
      </c>
      <c r="D388" s="27" t="s">
        <v>12</v>
      </c>
      <c r="E388" s="27" t="s">
        <v>1075</v>
      </c>
      <c r="F388" s="41">
        <v>20551778640</v>
      </c>
      <c r="G388" s="41" t="s">
        <v>1078</v>
      </c>
      <c r="H388" s="39" t="s">
        <v>1123</v>
      </c>
      <c r="I388" s="9" t="s">
        <v>14</v>
      </c>
      <c r="J388" s="9" t="s">
        <v>15</v>
      </c>
      <c r="K388" s="10">
        <v>1924.98</v>
      </c>
      <c r="L388" s="16"/>
      <c r="M388" s="12">
        <v>0.12</v>
      </c>
      <c r="N388" s="15">
        <f t="shared" si="12"/>
        <v>231</v>
      </c>
      <c r="O388" s="11">
        <f t="shared" si="13"/>
        <v>1693.98</v>
      </c>
      <c r="P388" s="37">
        <v>241160461</v>
      </c>
      <c r="Q388" s="38">
        <v>45511</v>
      </c>
    </row>
    <row r="389" spans="2:17" s="1" customFormat="1" ht="12.75" x14ac:dyDescent="0.2">
      <c r="B389" s="23" t="s">
        <v>34</v>
      </c>
      <c r="C389" s="40">
        <v>45506</v>
      </c>
      <c r="D389" s="27" t="s">
        <v>19</v>
      </c>
      <c r="E389" s="27" t="s">
        <v>1077</v>
      </c>
      <c r="F389" s="41">
        <v>10077921538</v>
      </c>
      <c r="G389" s="41" t="s">
        <v>45</v>
      </c>
      <c r="H389" s="39" t="s">
        <v>1045</v>
      </c>
      <c r="I389" s="9" t="s">
        <v>17</v>
      </c>
      <c r="J389" s="9" t="s">
        <v>41</v>
      </c>
      <c r="K389" s="20">
        <v>828</v>
      </c>
      <c r="L389" s="16"/>
      <c r="M389" s="12">
        <v>0.12</v>
      </c>
      <c r="N389" s="21">
        <f t="shared" si="12"/>
        <v>99</v>
      </c>
      <c r="O389" s="22">
        <f t="shared" si="13"/>
        <v>729</v>
      </c>
      <c r="P389" s="37">
        <v>241160472</v>
      </c>
      <c r="Q389" s="38">
        <v>45511</v>
      </c>
    </row>
    <row r="390" spans="2:17" s="1" customFormat="1" ht="12.75" x14ac:dyDescent="0.2">
      <c r="B390" s="23" t="s">
        <v>34</v>
      </c>
      <c r="C390" s="40">
        <v>45505</v>
      </c>
      <c r="D390" s="27" t="s">
        <v>140</v>
      </c>
      <c r="E390" s="27" t="s">
        <v>1060</v>
      </c>
      <c r="F390" s="41">
        <v>20168496690</v>
      </c>
      <c r="G390" s="41" t="s">
        <v>994</v>
      </c>
      <c r="H390" s="39" t="s">
        <v>1061</v>
      </c>
      <c r="I390" s="9" t="s">
        <v>16</v>
      </c>
      <c r="J390" s="9" t="s">
        <v>998</v>
      </c>
      <c r="K390" s="10">
        <v>22500</v>
      </c>
      <c r="L390" s="16"/>
      <c r="M390" s="12">
        <v>0.1</v>
      </c>
      <c r="N390" s="15">
        <f t="shared" si="12"/>
        <v>2250</v>
      </c>
      <c r="O390" s="11">
        <f t="shared" si="13"/>
        <v>20250</v>
      </c>
      <c r="P390" s="37">
        <v>241160473</v>
      </c>
      <c r="Q390" s="38">
        <v>45511</v>
      </c>
    </row>
    <row r="391" spans="2:17" s="1" customFormat="1" ht="12.75" x14ac:dyDescent="0.2">
      <c r="B391" s="23" t="s">
        <v>34</v>
      </c>
      <c r="C391" s="40">
        <v>45509</v>
      </c>
      <c r="D391" s="27" t="s">
        <v>1072</v>
      </c>
      <c r="E391" s="27" t="s">
        <v>1073</v>
      </c>
      <c r="F391" s="41">
        <v>20231843460</v>
      </c>
      <c r="G391" s="41" t="s">
        <v>866</v>
      </c>
      <c r="H391" s="39" t="s">
        <v>1063</v>
      </c>
      <c r="I391" s="9" t="s">
        <v>16</v>
      </c>
      <c r="J391" s="9" t="s">
        <v>85</v>
      </c>
      <c r="K391" s="10">
        <v>2240</v>
      </c>
      <c r="L391" s="16"/>
      <c r="M391" s="12">
        <v>0.1</v>
      </c>
      <c r="N391" s="15">
        <f t="shared" si="12"/>
        <v>224</v>
      </c>
      <c r="O391" s="11">
        <f t="shared" si="13"/>
        <v>2016</v>
      </c>
      <c r="P391" s="37">
        <v>241160477</v>
      </c>
      <c r="Q391" s="38">
        <v>45511</v>
      </c>
    </row>
    <row r="392" spans="2:17" s="1" customFormat="1" ht="12.75" x14ac:dyDescent="0.2">
      <c r="B392" s="23" t="s">
        <v>34</v>
      </c>
      <c r="C392" s="40">
        <v>45506</v>
      </c>
      <c r="D392" s="27" t="s">
        <v>284</v>
      </c>
      <c r="E392" s="27" t="s">
        <v>359</v>
      </c>
      <c r="F392" s="41">
        <v>20537401207</v>
      </c>
      <c r="G392" s="41" t="s">
        <v>277</v>
      </c>
      <c r="H392" s="39" t="s">
        <v>1064</v>
      </c>
      <c r="I392" s="9" t="s">
        <v>14</v>
      </c>
      <c r="J392" s="9" t="s">
        <v>278</v>
      </c>
      <c r="K392" s="10">
        <v>5192</v>
      </c>
      <c r="L392" s="16"/>
      <c r="M392" s="12">
        <v>0.12</v>
      </c>
      <c r="N392" s="15">
        <f t="shared" si="12"/>
        <v>623</v>
      </c>
      <c r="O392" s="11">
        <f t="shared" si="13"/>
        <v>4569</v>
      </c>
      <c r="P392" s="37">
        <v>241160478</v>
      </c>
      <c r="Q392" s="38">
        <v>45511</v>
      </c>
    </row>
    <row r="393" spans="2:17" s="1" customFormat="1" ht="12.75" x14ac:dyDescent="0.2">
      <c r="B393" s="23" t="s">
        <v>34</v>
      </c>
      <c r="C393" s="40">
        <v>45506</v>
      </c>
      <c r="D393" s="27" t="s">
        <v>284</v>
      </c>
      <c r="E393" s="27" t="s">
        <v>242</v>
      </c>
      <c r="F393" s="41">
        <v>20537401207</v>
      </c>
      <c r="G393" s="41" t="s">
        <v>277</v>
      </c>
      <c r="H393" s="39" t="s">
        <v>1074</v>
      </c>
      <c r="I393" s="9" t="s">
        <v>14</v>
      </c>
      <c r="J393" s="9" t="s">
        <v>278</v>
      </c>
      <c r="K393" s="10">
        <v>3900</v>
      </c>
      <c r="L393" s="16"/>
      <c r="M393" s="12">
        <v>0.12</v>
      </c>
      <c r="N393" s="15">
        <f t="shared" si="12"/>
        <v>468</v>
      </c>
      <c r="O393" s="11">
        <f t="shared" si="13"/>
        <v>3432</v>
      </c>
      <c r="P393" s="37">
        <v>241160479</v>
      </c>
      <c r="Q393" s="38">
        <v>45511</v>
      </c>
    </row>
    <row r="394" spans="2:17" s="1" customFormat="1" ht="12.75" x14ac:dyDescent="0.2">
      <c r="B394" s="23" t="s">
        <v>34</v>
      </c>
      <c r="C394" s="40">
        <v>45513</v>
      </c>
      <c r="D394" s="27" t="s">
        <v>12</v>
      </c>
      <c r="E394" s="27" t="s">
        <v>1199</v>
      </c>
      <c r="F394" s="41">
        <v>20495162584</v>
      </c>
      <c r="G394" s="41" t="s">
        <v>999</v>
      </c>
      <c r="H394" s="39" t="s">
        <v>1000</v>
      </c>
      <c r="I394" s="9" t="s">
        <v>16</v>
      </c>
      <c r="J394" s="9" t="s">
        <v>1198</v>
      </c>
      <c r="K394" s="10">
        <v>3050</v>
      </c>
      <c r="L394" s="16"/>
      <c r="M394" s="12">
        <v>0.1</v>
      </c>
      <c r="N394" s="15">
        <f t="shared" si="12"/>
        <v>305</v>
      </c>
      <c r="O394" s="11">
        <f t="shared" si="13"/>
        <v>2745</v>
      </c>
      <c r="P394" s="37">
        <v>244464010</v>
      </c>
      <c r="Q394" s="38">
        <v>45541</v>
      </c>
    </row>
    <row r="395" spans="2:17" s="1" customFormat="1" ht="12.75" x14ac:dyDescent="0.2">
      <c r="B395" s="23" t="s">
        <v>34</v>
      </c>
      <c r="C395" s="40">
        <v>45513</v>
      </c>
      <c r="D395" s="27" t="s">
        <v>12</v>
      </c>
      <c r="E395" s="27" t="s">
        <v>1200</v>
      </c>
      <c r="F395" s="41">
        <v>20495162584</v>
      </c>
      <c r="G395" s="41" t="s">
        <v>999</v>
      </c>
      <c r="H395" s="39" t="s">
        <v>1001</v>
      </c>
      <c r="I395" s="9" t="s">
        <v>16</v>
      </c>
      <c r="J395" s="9" t="s">
        <v>1198</v>
      </c>
      <c r="K395" s="10">
        <v>3285</v>
      </c>
      <c r="L395" s="16"/>
      <c r="M395" s="12">
        <v>0.1</v>
      </c>
      <c r="N395" s="15">
        <f t="shared" si="12"/>
        <v>329</v>
      </c>
      <c r="O395" s="11">
        <f t="shared" si="13"/>
        <v>2956</v>
      </c>
      <c r="P395" s="37">
        <v>244464011</v>
      </c>
      <c r="Q395" s="38">
        <v>45541</v>
      </c>
    </row>
    <row r="396" spans="2:17" s="1" customFormat="1" ht="12.75" x14ac:dyDescent="0.2">
      <c r="B396" s="23" t="s">
        <v>34</v>
      </c>
      <c r="C396" s="40">
        <v>45507</v>
      </c>
      <c r="D396" s="27" t="s">
        <v>12</v>
      </c>
      <c r="E396" s="27" t="s">
        <v>149</v>
      </c>
      <c r="F396" s="41">
        <v>20174312932</v>
      </c>
      <c r="G396" s="41" t="s">
        <v>1079</v>
      </c>
      <c r="H396" s="39" t="s">
        <v>1080</v>
      </c>
      <c r="I396" s="9" t="s">
        <v>17</v>
      </c>
      <c r="J396" s="9" t="s">
        <v>1081</v>
      </c>
      <c r="K396" s="10">
        <v>1870</v>
      </c>
      <c r="L396" s="16"/>
      <c r="M396" s="12">
        <v>0.12</v>
      </c>
      <c r="N396" s="15">
        <f t="shared" si="12"/>
        <v>224</v>
      </c>
      <c r="O396" s="11">
        <f t="shared" si="13"/>
        <v>1646</v>
      </c>
      <c r="P396" s="37">
        <v>244464012</v>
      </c>
      <c r="Q396" s="38">
        <v>45541</v>
      </c>
    </row>
    <row r="397" spans="2:17" s="1" customFormat="1" ht="12.75" x14ac:dyDescent="0.2">
      <c r="B397" s="23" t="s">
        <v>34</v>
      </c>
      <c r="C397" s="40">
        <v>45511</v>
      </c>
      <c r="D397" s="27" t="s">
        <v>49</v>
      </c>
      <c r="E397" s="27" t="s">
        <v>1082</v>
      </c>
      <c r="F397" s="41">
        <v>20546584195</v>
      </c>
      <c r="G397" s="41" t="s">
        <v>23</v>
      </c>
      <c r="H397" s="39" t="s">
        <v>1083</v>
      </c>
      <c r="I397" s="9" t="s">
        <v>17</v>
      </c>
      <c r="J397" s="9" t="s">
        <v>24</v>
      </c>
      <c r="K397" s="20">
        <v>80212.02</v>
      </c>
      <c r="L397" s="16"/>
      <c r="M397" s="12">
        <v>0.12</v>
      </c>
      <c r="N397" s="21">
        <f t="shared" si="12"/>
        <v>9625</v>
      </c>
      <c r="O397" s="22">
        <f t="shared" si="13"/>
        <v>70587.02</v>
      </c>
      <c r="P397" s="37">
        <v>244464022</v>
      </c>
      <c r="Q397" s="38">
        <v>45541</v>
      </c>
    </row>
    <row r="398" spans="2:17" s="1" customFormat="1" ht="12.75" x14ac:dyDescent="0.2">
      <c r="B398" s="23" t="s">
        <v>34</v>
      </c>
      <c r="C398" s="40">
        <v>45510</v>
      </c>
      <c r="D398" s="27" t="s">
        <v>12</v>
      </c>
      <c r="E398" s="27" t="s">
        <v>710</v>
      </c>
      <c r="F398" s="41">
        <v>20553230897</v>
      </c>
      <c r="G398" s="41" t="s">
        <v>1084</v>
      </c>
      <c r="H398" s="39" t="s">
        <v>1085</v>
      </c>
      <c r="I398" s="9" t="s">
        <v>17</v>
      </c>
      <c r="J398" s="9" t="s">
        <v>1086</v>
      </c>
      <c r="K398" s="10">
        <f>+L398*3.754</f>
        <v>13289.16</v>
      </c>
      <c r="L398" s="16">
        <v>3540</v>
      </c>
      <c r="M398" s="12">
        <v>0.12</v>
      </c>
      <c r="N398" s="15">
        <f t="shared" si="12"/>
        <v>1595</v>
      </c>
      <c r="O398" s="11">
        <f t="shared" si="13"/>
        <v>11694.16</v>
      </c>
      <c r="P398" s="37">
        <v>244464023</v>
      </c>
      <c r="Q398" s="38">
        <v>45541</v>
      </c>
    </row>
    <row r="399" spans="2:17" s="1" customFormat="1" ht="12.75" x14ac:dyDescent="0.2">
      <c r="B399" s="23" t="s">
        <v>34</v>
      </c>
      <c r="C399" s="40">
        <v>45509</v>
      </c>
      <c r="D399" s="27" t="s">
        <v>12</v>
      </c>
      <c r="E399" s="27" t="s">
        <v>1087</v>
      </c>
      <c r="F399" s="41">
        <v>20551778640</v>
      </c>
      <c r="G399" s="41" t="s">
        <v>1078</v>
      </c>
      <c r="H399" s="39" t="s">
        <v>1088</v>
      </c>
      <c r="I399" s="9" t="s">
        <v>13</v>
      </c>
      <c r="J399" s="9" t="s">
        <v>15</v>
      </c>
      <c r="K399" s="10">
        <v>1062</v>
      </c>
      <c r="L399" s="16"/>
      <c r="M399" s="12">
        <v>0.04</v>
      </c>
      <c r="N399" s="15">
        <f t="shared" si="12"/>
        <v>42</v>
      </c>
      <c r="O399" s="11">
        <f t="shared" si="13"/>
        <v>1020</v>
      </c>
      <c r="P399" s="37">
        <v>244464024</v>
      </c>
      <c r="Q399" s="38">
        <v>45541</v>
      </c>
    </row>
    <row r="400" spans="2:17" s="1" customFormat="1" ht="12.75" x14ac:dyDescent="0.2">
      <c r="B400" s="23" t="s">
        <v>34</v>
      </c>
      <c r="C400" s="40">
        <v>45498</v>
      </c>
      <c r="D400" s="27" t="s">
        <v>121</v>
      </c>
      <c r="E400" s="27" t="s">
        <v>1089</v>
      </c>
      <c r="F400" s="41">
        <v>20421526258</v>
      </c>
      <c r="G400" s="41" t="s">
        <v>217</v>
      </c>
      <c r="H400" s="39" t="s">
        <v>1090</v>
      </c>
      <c r="I400" s="9" t="s">
        <v>16</v>
      </c>
      <c r="J400" s="9" t="s">
        <v>218</v>
      </c>
      <c r="K400" s="20">
        <v>4720</v>
      </c>
      <c r="L400" s="16"/>
      <c r="M400" s="12">
        <v>0.1</v>
      </c>
      <c r="N400" s="21">
        <f t="shared" si="12"/>
        <v>472</v>
      </c>
      <c r="O400" s="22">
        <f t="shared" si="13"/>
        <v>4248</v>
      </c>
      <c r="P400" s="37">
        <v>244464025</v>
      </c>
      <c r="Q400" s="38">
        <v>45541</v>
      </c>
    </row>
    <row r="401" spans="2:17" s="1" customFormat="1" ht="12.75" x14ac:dyDescent="0.2">
      <c r="B401" s="23" t="s">
        <v>34</v>
      </c>
      <c r="C401" s="40">
        <v>45505</v>
      </c>
      <c r="D401" s="27" t="s">
        <v>12</v>
      </c>
      <c r="E401" s="27" t="s">
        <v>1091</v>
      </c>
      <c r="F401" s="41">
        <v>20604020612</v>
      </c>
      <c r="G401" s="41" t="s">
        <v>54</v>
      </c>
      <c r="H401" s="39" t="s">
        <v>1092</v>
      </c>
      <c r="I401" s="9" t="s">
        <v>14</v>
      </c>
      <c r="J401" s="9" t="s">
        <v>55</v>
      </c>
      <c r="K401" s="10">
        <v>21830</v>
      </c>
      <c r="L401" s="16"/>
      <c r="M401" s="12">
        <v>0.12</v>
      </c>
      <c r="N401" s="15">
        <f t="shared" si="12"/>
        <v>2620</v>
      </c>
      <c r="O401" s="11">
        <f t="shared" si="13"/>
        <v>19210</v>
      </c>
      <c r="P401" s="37">
        <v>244464026</v>
      </c>
      <c r="Q401" s="38">
        <v>45541</v>
      </c>
    </row>
    <row r="402" spans="2:17" s="1" customFormat="1" ht="12.75" x14ac:dyDescent="0.2">
      <c r="B402" s="23" t="s">
        <v>34</v>
      </c>
      <c r="C402" s="40">
        <v>45509</v>
      </c>
      <c r="D402" s="27" t="s">
        <v>12</v>
      </c>
      <c r="E402" s="27" t="s">
        <v>1093</v>
      </c>
      <c r="F402" s="41">
        <v>20551778640</v>
      </c>
      <c r="G402" s="41" t="s">
        <v>1078</v>
      </c>
      <c r="H402" s="39" t="s">
        <v>1094</v>
      </c>
      <c r="I402" s="9" t="s">
        <v>13</v>
      </c>
      <c r="J402" s="9" t="s">
        <v>15</v>
      </c>
      <c r="K402" s="10">
        <v>1062</v>
      </c>
      <c r="L402" s="16"/>
      <c r="M402" s="12">
        <v>0.04</v>
      </c>
      <c r="N402" s="15">
        <f t="shared" si="12"/>
        <v>42</v>
      </c>
      <c r="O402" s="11">
        <f t="shared" si="13"/>
        <v>1020</v>
      </c>
      <c r="P402" s="37">
        <v>244464027</v>
      </c>
      <c r="Q402" s="38">
        <v>45541</v>
      </c>
    </row>
    <row r="403" spans="2:17" s="1" customFormat="1" ht="12.75" x14ac:dyDescent="0.2">
      <c r="B403" s="23" t="s">
        <v>34</v>
      </c>
      <c r="C403" s="40">
        <v>45512</v>
      </c>
      <c r="D403" s="27" t="s">
        <v>12</v>
      </c>
      <c r="E403" s="27" t="s">
        <v>1097</v>
      </c>
      <c r="F403" s="41">
        <v>20600433530</v>
      </c>
      <c r="G403" s="41" t="s">
        <v>1096</v>
      </c>
      <c r="H403" s="39" t="s">
        <v>1098</v>
      </c>
      <c r="I403" s="9" t="s">
        <v>17</v>
      </c>
      <c r="J403" s="9" t="s">
        <v>1099</v>
      </c>
      <c r="K403" s="10">
        <v>1790.06</v>
      </c>
      <c r="L403" s="16"/>
      <c r="M403" s="12">
        <v>0.12</v>
      </c>
      <c r="N403" s="15">
        <f t="shared" si="12"/>
        <v>215</v>
      </c>
      <c r="O403" s="11">
        <f t="shared" si="13"/>
        <v>1575.06</v>
      </c>
      <c r="P403" s="37">
        <v>244464031</v>
      </c>
      <c r="Q403" s="38">
        <v>45541</v>
      </c>
    </row>
    <row r="404" spans="2:17" s="1" customFormat="1" ht="12.75" x14ac:dyDescent="0.2">
      <c r="B404" s="23" t="s">
        <v>34</v>
      </c>
      <c r="C404" s="40">
        <v>45525</v>
      </c>
      <c r="D404" s="27" t="s">
        <v>79</v>
      </c>
      <c r="E404" s="27" t="s">
        <v>166</v>
      </c>
      <c r="F404" s="41">
        <v>20602092632</v>
      </c>
      <c r="G404" s="41" t="s">
        <v>98</v>
      </c>
      <c r="H404" s="39" t="s">
        <v>1100</v>
      </c>
      <c r="I404" s="9" t="s">
        <v>35</v>
      </c>
      <c r="J404" s="9" t="s">
        <v>99</v>
      </c>
      <c r="K404" s="10">
        <v>896.8</v>
      </c>
      <c r="L404" s="16"/>
      <c r="M404" s="12">
        <v>0.12</v>
      </c>
      <c r="N404" s="15">
        <f t="shared" si="12"/>
        <v>108</v>
      </c>
      <c r="O404" s="11">
        <f t="shared" si="13"/>
        <v>788.8</v>
      </c>
      <c r="P404" s="37">
        <v>244464032</v>
      </c>
      <c r="Q404" s="38">
        <v>45541</v>
      </c>
    </row>
    <row r="405" spans="2:17" s="1" customFormat="1" ht="12.75" x14ac:dyDescent="0.2">
      <c r="B405" s="23" t="s">
        <v>34</v>
      </c>
      <c r="C405" s="40">
        <v>45516</v>
      </c>
      <c r="D405" s="27" t="s">
        <v>12</v>
      </c>
      <c r="E405" s="27" t="s">
        <v>1101</v>
      </c>
      <c r="F405" s="41">
        <v>20514903396</v>
      </c>
      <c r="G405" s="41" t="s">
        <v>1102</v>
      </c>
      <c r="H405" s="39" t="s">
        <v>1216</v>
      </c>
      <c r="I405" s="9" t="s">
        <v>17</v>
      </c>
      <c r="J405" s="9" t="s">
        <v>1103</v>
      </c>
      <c r="K405" s="10">
        <f>+L405*3.731</f>
        <v>29937.543999999998</v>
      </c>
      <c r="L405" s="16">
        <v>8024</v>
      </c>
      <c r="M405" s="12">
        <v>0.12</v>
      </c>
      <c r="N405" s="15">
        <f t="shared" si="12"/>
        <v>3593</v>
      </c>
      <c r="O405" s="11">
        <f t="shared" si="13"/>
        <v>26344.543999999998</v>
      </c>
      <c r="P405" s="37">
        <v>244464033</v>
      </c>
      <c r="Q405" s="38">
        <v>45541</v>
      </c>
    </row>
    <row r="406" spans="2:17" s="1" customFormat="1" ht="12.75" x14ac:dyDescent="0.2">
      <c r="B406" s="23" t="s">
        <v>34</v>
      </c>
      <c r="C406" s="40">
        <v>45509</v>
      </c>
      <c r="D406" s="27" t="s">
        <v>12</v>
      </c>
      <c r="E406" s="27" t="s">
        <v>1104</v>
      </c>
      <c r="F406" s="41">
        <v>20551778640</v>
      </c>
      <c r="G406" s="41" t="s">
        <v>1078</v>
      </c>
      <c r="H406" s="39" t="s">
        <v>1105</v>
      </c>
      <c r="I406" s="9" t="s">
        <v>13</v>
      </c>
      <c r="J406" s="9" t="s">
        <v>15</v>
      </c>
      <c r="K406" s="10">
        <v>1581.2</v>
      </c>
      <c r="L406" s="16"/>
      <c r="M406" s="12">
        <v>0.04</v>
      </c>
      <c r="N406" s="15">
        <f t="shared" si="12"/>
        <v>63</v>
      </c>
      <c r="O406" s="11">
        <f t="shared" si="13"/>
        <v>1518.2</v>
      </c>
      <c r="P406" s="37">
        <v>244464034</v>
      </c>
      <c r="Q406" s="38">
        <v>45541</v>
      </c>
    </row>
    <row r="407" spans="2:17" s="1" customFormat="1" ht="12.75" x14ac:dyDescent="0.2">
      <c r="B407" s="23" t="s">
        <v>34</v>
      </c>
      <c r="C407" s="40">
        <v>45509</v>
      </c>
      <c r="D407" s="27" t="s">
        <v>12</v>
      </c>
      <c r="E407" s="27" t="s">
        <v>1106</v>
      </c>
      <c r="F407" s="41">
        <v>20551778640</v>
      </c>
      <c r="G407" s="41" t="s">
        <v>1078</v>
      </c>
      <c r="H407" s="39" t="s">
        <v>1107</v>
      </c>
      <c r="I407" s="9" t="s">
        <v>13</v>
      </c>
      <c r="J407" s="9" t="s">
        <v>15</v>
      </c>
      <c r="K407" s="10">
        <v>684.4</v>
      </c>
      <c r="L407" s="16"/>
      <c r="M407" s="12">
        <v>0.04</v>
      </c>
      <c r="N407" s="15">
        <f t="shared" si="12"/>
        <v>27</v>
      </c>
      <c r="O407" s="11">
        <f t="shared" si="13"/>
        <v>657.4</v>
      </c>
      <c r="P407" s="37">
        <v>244464037</v>
      </c>
      <c r="Q407" s="38">
        <v>45541</v>
      </c>
    </row>
    <row r="408" spans="2:17" s="1" customFormat="1" ht="12.75" x14ac:dyDescent="0.2">
      <c r="B408" s="23" t="s">
        <v>34</v>
      </c>
      <c r="C408" s="40">
        <v>45509</v>
      </c>
      <c r="D408" s="27" t="s">
        <v>12</v>
      </c>
      <c r="E408" s="27" t="s">
        <v>1108</v>
      </c>
      <c r="F408" s="41">
        <v>20551778640</v>
      </c>
      <c r="G408" s="41" t="s">
        <v>1078</v>
      </c>
      <c r="H408" s="39" t="s">
        <v>1109</v>
      </c>
      <c r="I408" s="9" t="s">
        <v>13</v>
      </c>
      <c r="J408" s="9" t="s">
        <v>15</v>
      </c>
      <c r="K408" s="10">
        <v>495.6</v>
      </c>
      <c r="L408" s="16"/>
      <c r="M408" s="12">
        <v>0.04</v>
      </c>
      <c r="N408" s="15">
        <f t="shared" si="12"/>
        <v>20</v>
      </c>
      <c r="O408" s="11">
        <f t="shared" si="13"/>
        <v>475.6</v>
      </c>
      <c r="P408" s="37">
        <v>244464038</v>
      </c>
      <c r="Q408" s="38">
        <v>45541</v>
      </c>
    </row>
    <row r="409" spans="2:17" s="1" customFormat="1" ht="12.75" x14ac:dyDescent="0.2">
      <c r="B409" s="23" t="s">
        <v>34</v>
      </c>
      <c r="C409" s="40">
        <v>45509</v>
      </c>
      <c r="D409" s="27" t="s">
        <v>12</v>
      </c>
      <c r="E409" s="27" t="s">
        <v>898</v>
      </c>
      <c r="F409" s="41">
        <v>20612452882</v>
      </c>
      <c r="G409" s="41" t="s">
        <v>660</v>
      </c>
      <c r="H409" s="39" t="s">
        <v>1110</v>
      </c>
      <c r="I409" s="9" t="s">
        <v>62</v>
      </c>
      <c r="J409" s="9" t="s">
        <v>662</v>
      </c>
      <c r="K409" s="10">
        <v>772.9</v>
      </c>
      <c r="L409" s="16"/>
      <c r="M409" s="12">
        <v>0.1</v>
      </c>
      <c r="N409" s="15">
        <f t="shared" si="12"/>
        <v>77</v>
      </c>
      <c r="O409" s="11">
        <f t="shared" si="13"/>
        <v>695.9</v>
      </c>
      <c r="P409" s="37">
        <v>244464039</v>
      </c>
      <c r="Q409" s="38">
        <v>45541</v>
      </c>
    </row>
    <row r="410" spans="2:17" s="1" customFormat="1" ht="12.75" x14ac:dyDescent="0.2">
      <c r="B410" s="23" t="s">
        <v>34</v>
      </c>
      <c r="C410" s="40">
        <v>45511</v>
      </c>
      <c r="D410" s="27" t="s">
        <v>12</v>
      </c>
      <c r="E410" s="27" t="s">
        <v>1111</v>
      </c>
      <c r="F410" s="41">
        <v>20605617060</v>
      </c>
      <c r="G410" s="41" t="s">
        <v>285</v>
      </c>
      <c r="H410" s="39" t="s">
        <v>1112</v>
      </c>
      <c r="I410" s="9" t="s">
        <v>17</v>
      </c>
      <c r="J410" s="9" t="s">
        <v>286</v>
      </c>
      <c r="K410" s="20">
        <f>+L410*3.754</f>
        <v>5678.9010399999997</v>
      </c>
      <c r="L410" s="16">
        <v>1512.76</v>
      </c>
      <c r="M410" s="12">
        <v>0.12</v>
      </c>
      <c r="N410" s="21">
        <f t="shared" si="12"/>
        <v>681</v>
      </c>
      <c r="O410" s="22">
        <f t="shared" si="13"/>
        <v>4997.9010399999997</v>
      </c>
      <c r="P410" s="37">
        <v>244464040</v>
      </c>
      <c r="Q410" s="38">
        <v>45541</v>
      </c>
    </row>
    <row r="411" spans="2:17" s="1" customFormat="1" ht="12.75" x14ac:dyDescent="0.2">
      <c r="B411" s="23" t="s">
        <v>34</v>
      </c>
      <c r="C411" s="40">
        <v>45506</v>
      </c>
      <c r="D411" s="27" t="s">
        <v>12</v>
      </c>
      <c r="E411" s="27" t="s">
        <v>112</v>
      </c>
      <c r="F411" s="41">
        <v>10100058494</v>
      </c>
      <c r="G411" s="41" t="s">
        <v>30</v>
      </c>
      <c r="H411" s="39" t="s">
        <v>1114</v>
      </c>
      <c r="I411" s="9" t="s">
        <v>14</v>
      </c>
      <c r="J411" s="9" t="s">
        <v>29</v>
      </c>
      <c r="K411" s="20">
        <v>1203.5999999999999</v>
      </c>
      <c r="L411" s="16"/>
      <c r="M411" s="12">
        <v>0.12</v>
      </c>
      <c r="N411" s="21">
        <f t="shared" si="12"/>
        <v>144</v>
      </c>
      <c r="O411" s="22">
        <f t="shared" si="13"/>
        <v>1059.5999999999999</v>
      </c>
      <c r="P411" s="37">
        <v>244464041</v>
      </c>
      <c r="Q411" s="38">
        <v>45541</v>
      </c>
    </row>
    <row r="412" spans="2:17" s="1" customFormat="1" ht="12.75" x14ac:dyDescent="0.2">
      <c r="B412" s="23" t="s">
        <v>34</v>
      </c>
      <c r="C412" s="40">
        <v>45509</v>
      </c>
      <c r="D412" s="27" t="s">
        <v>12</v>
      </c>
      <c r="E412" s="27" t="s">
        <v>138</v>
      </c>
      <c r="F412" s="41">
        <v>20600851714</v>
      </c>
      <c r="G412" s="41" t="s">
        <v>27</v>
      </c>
      <c r="H412" s="39" t="s">
        <v>1116</v>
      </c>
      <c r="I412" s="9" t="s">
        <v>16</v>
      </c>
      <c r="J412" s="9" t="s">
        <v>31</v>
      </c>
      <c r="K412" s="20">
        <v>17110</v>
      </c>
      <c r="L412" s="16"/>
      <c r="M412" s="12">
        <v>0.1</v>
      </c>
      <c r="N412" s="21">
        <f t="shared" si="12"/>
        <v>1711</v>
      </c>
      <c r="O412" s="22">
        <f t="shared" si="13"/>
        <v>15399</v>
      </c>
      <c r="P412" s="37">
        <v>244464045</v>
      </c>
      <c r="Q412" s="38">
        <v>45541</v>
      </c>
    </row>
    <row r="413" spans="2:17" s="1" customFormat="1" ht="12.75" x14ac:dyDescent="0.2">
      <c r="B413" s="23" t="s">
        <v>34</v>
      </c>
      <c r="C413" s="40">
        <v>45517</v>
      </c>
      <c r="D413" s="27" t="s">
        <v>12</v>
      </c>
      <c r="E413" s="27" t="s">
        <v>1117</v>
      </c>
      <c r="F413" s="41">
        <v>20550434939</v>
      </c>
      <c r="G413" s="41" t="s">
        <v>317</v>
      </c>
      <c r="H413" s="39" t="s">
        <v>1118</v>
      </c>
      <c r="I413" s="9" t="s">
        <v>14</v>
      </c>
      <c r="J413" s="9" t="s">
        <v>319</v>
      </c>
      <c r="K413" s="20">
        <v>26196</v>
      </c>
      <c r="L413" s="16"/>
      <c r="M413" s="12">
        <v>0.12</v>
      </c>
      <c r="N413" s="21">
        <f t="shared" si="12"/>
        <v>3144</v>
      </c>
      <c r="O413" s="22">
        <f t="shared" si="13"/>
        <v>23052</v>
      </c>
      <c r="P413" s="37">
        <v>244464046</v>
      </c>
      <c r="Q413" s="38">
        <v>45541</v>
      </c>
    </row>
    <row r="414" spans="2:17" s="1" customFormat="1" ht="12.75" x14ac:dyDescent="0.2">
      <c r="B414" s="23" t="s">
        <v>34</v>
      </c>
      <c r="C414" s="40">
        <v>45517</v>
      </c>
      <c r="D414" s="27" t="s">
        <v>12</v>
      </c>
      <c r="E414" s="27" t="s">
        <v>1119</v>
      </c>
      <c r="F414" s="41">
        <v>20607093971</v>
      </c>
      <c r="G414" s="41" t="s">
        <v>83</v>
      </c>
      <c r="H414" s="39" t="s">
        <v>1120</v>
      </c>
      <c r="I414" s="9" t="s">
        <v>13</v>
      </c>
      <c r="J414" s="9" t="s">
        <v>87</v>
      </c>
      <c r="K414" s="20">
        <v>3984.86</v>
      </c>
      <c r="L414" s="16"/>
      <c r="M414" s="12">
        <v>0.04</v>
      </c>
      <c r="N414" s="21">
        <f t="shared" si="12"/>
        <v>159</v>
      </c>
      <c r="O414" s="22">
        <f t="shared" si="13"/>
        <v>3825.86</v>
      </c>
      <c r="P414" s="37">
        <v>244464047</v>
      </c>
      <c r="Q414" s="38">
        <v>45541</v>
      </c>
    </row>
    <row r="415" spans="2:17" s="1" customFormat="1" ht="12.75" x14ac:dyDescent="0.2">
      <c r="B415" s="23" t="s">
        <v>34</v>
      </c>
      <c r="C415" s="40">
        <v>45518</v>
      </c>
      <c r="D415" s="27" t="s">
        <v>12</v>
      </c>
      <c r="E415" s="27" t="s">
        <v>209</v>
      </c>
      <c r="F415" s="41">
        <v>20603034024</v>
      </c>
      <c r="G415" s="41" t="s">
        <v>248</v>
      </c>
      <c r="H415" s="39" t="s">
        <v>1234</v>
      </c>
      <c r="I415" s="9" t="s">
        <v>14</v>
      </c>
      <c r="J415" s="9" t="s">
        <v>249</v>
      </c>
      <c r="K415" s="20">
        <v>53100</v>
      </c>
      <c r="L415" s="16"/>
      <c r="M415" s="12">
        <v>0.12</v>
      </c>
      <c r="N415" s="21">
        <f t="shared" si="12"/>
        <v>6372</v>
      </c>
      <c r="O415" s="22">
        <f t="shared" si="13"/>
        <v>46728</v>
      </c>
      <c r="P415" s="37">
        <v>244464048</v>
      </c>
      <c r="Q415" s="38">
        <v>45541</v>
      </c>
    </row>
    <row r="416" spans="2:17" s="1" customFormat="1" ht="12.75" x14ac:dyDescent="0.2">
      <c r="B416" s="23" t="s">
        <v>34</v>
      </c>
      <c r="C416" s="40">
        <v>45518</v>
      </c>
      <c r="D416" s="27" t="s">
        <v>12</v>
      </c>
      <c r="E416" s="27" t="s">
        <v>1121</v>
      </c>
      <c r="F416" s="41">
        <v>20550434939</v>
      </c>
      <c r="G416" s="41" t="s">
        <v>317</v>
      </c>
      <c r="H416" s="39" t="s">
        <v>1122</v>
      </c>
      <c r="I416" s="9" t="s">
        <v>14</v>
      </c>
      <c r="J416" s="9" t="s">
        <v>319</v>
      </c>
      <c r="K416" s="20">
        <v>7788</v>
      </c>
      <c r="L416" s="16"/>
      <c r="M416" s="12">
        <v>0.12</v>
      </c>
      <c r="N416" s="21">
        <f t="shared" si="12"/>
        <v>935</v>
      </c>
      <c r="O416" s="22">
        <f t="shared" si="13"/>
        <v>6853</v>
      </c>
      <c r="P416" s="37">
        <v>244464049</v>
      </c>
      <c r="Q416" s="38">
        <v>45541</v>
      </c>
    </row>
    <row r="417" spans="2:17" s="1" customFormat="1" ht="12.75" x14ac:dyDescent="0.2">
      <c r="B417" s="23" t="s">
        <v>34</v>
      </c>
      <c r="C417" s="40">
        <v>45516</v>
      </c>
      <c r="D417" s="27" t="s">
        <v>12</v>
      </c>
      <c r="E417" s="27" t="s">
        <v>69</v>
      </c>
      <c r="F417" s="41">
        <v>10480214647</v>
      </c>
      <c r="G417" s="41" t="s">
        <v>272</v>
      </c>
      <c r="H417" s="39" t="s">
        <v>1124</v>
      </c>
      <c r="I417" s="9" t="s">
        <v>14</v>
      </c>
      <c r="J417" s="9" t="s">
        <v>273</v>
      </c>
      <c r="K417" s="20">
        <v>9009.2999999999993</v>
      </c>
      <c r="L417" s="16"/>
      <c r="M417" s="12">
        <v>0.12</v>
      </c>
      <c r="N417" s="21">
        <f t="shared" si="12"/>
        <v>1081</v>
      </c>
      <c r="O417" s="22">
        <f t="shared" si="13"/>
        <v>7928.2999999999993</v>
      </c>
      <c r="P417" s="37">
        <v>244464050</v>
      </c>
      <c r="Q417" s="38">
        <v>45541</v>
      </c>
    </row>
    <row r="418" spans="2:17" s="1" customFormat="1" ht="12.75" x14ac:dyDescent="0.2">
      <c r="B418" s="23" t="s">
        <v>34</v>
      </c>
      <c r="C418" s="40">
        <v>45520</v>
      </c>
      <c r="D418" s="27" t="s">
        <v>12</v>
      </c>
      <c r="E418" s="27" t="s">
        <v>1125</v>
      </c>
      <c r="F418" s="41">
        <v>20505883862</v>
      </c>
      <c r="G418" s="41" t="s">
        <v>1126</v>
      </c>
      <c r="H418" s="39" t="s">
        <v>1191</v>
      </c>
      <c r="I418" s="9" t="s">
        <v>14</v>
      </c>
      <c r="J418" s="9" t="s">
        <v>1127</v>
      </c>
      <c r="K418" s="20">
        <v>93373.4</v>
      </c>
      <c r="L418" s="16"/>
      <c r="M418" s="12">
        <v>0.12</v>
      </c>
      <c r="N418" s="21">
        <f t="shared" si="12"/>
        <v>11205</v>
      </c>
      <c r="O418" s="22">
        <f t="shared" si="13"/>
        <v>82168.399999999994</v>
      </c>
      <c r="P418" s="37">
        <v>244464057</v>
      </c>
      <c r="Q418" s="38">
        <v>45541</v>
      </c>
    </row>
    <row r="419" spans="2:17" s="1" customFormat="1" ht="12.75" x14ac:dyDescent="0.2">
      <c r="B419" s="23" t="s">
        <v>34</v>
      </c>
      <c r="C419" s="40">
        <v>45520</v>
      </c>
      <c r="D419" s="27" t="s">
        <v>12</v>
      </c>
      <c r="E419" s="27" t="s">
        <v>202</v>
      </c>
      <c r="F419" s="41">
        <v>10480434795</v>
      </c>
      <c r="G419" s="41" t="s">
        <v>1025</v>
      </c>
      <c r="H419" s="39" t="s">
        <v>1128</v>
      </c>
      <c r="I419" s="9" t="s">
        <v>14</v>
      </c>
      <c r="J419" s="9" t="s">
        <v>1027</v>
      </c>
      <c r="K419" s="20">
        <v>3068</v>
      </c>
      <c r="L419" s="16"/>
      <c r="M419" s="12">
        <v>0.12</v>
      </c>
      <c r="N419" s="21">
        <f t="shared" si="12"/>
        <v>368</v>
      </c>
      <c r="O419" s="22">
        <f t="shared" si="13"/>
        <v>2700</v>
      </c>
      <c r="P419" s="37">
        <v>244464058</v>
      </c>
      <c r="Q419" s="38">
        <v>45541</v>
      </c>
    </row>
    <row r="420" spans="2:17" s="1" customFormat="1" ht="12.75" x14ac:dyDescent="0.2">
      <c r="B420" s="23" t="s">
        <v>34</v>
      </c>
      <c r="C420" s="40">
        <v>45520</v>
      </c>
      <c r="D420" s="27" t="s">
        <v>12</v>
      </c>
      <c r="E420" s="27" t="s">
        <v>114</v>
      </c>
      <c r="F420" s="41">
        <v>10480434795</v>
      </c>
      <c r="G420" s="41" t="s">
        <v>1025</v>
      </c>
      <c r="H420" s="39" t="s">
        <v>1129</v>
      </c>
      <c r="I420" s="9" t="s">
        <v>14</v>
      </c>
      <c r="J420" s="9" t="s">
        <v>1027</v>
      </c>
      <c r="K420" s="20">
        <v>2124</v>
      </c>
      <c r="L420" s="16"/>
      <c r="M420" s="12">
        <v>0.12</v>
      </c>
      <c r="N420" s="21">
        <f t="shared" si="12"/>
        <v>255</v>
      </c>
      <c r="O420" s="22">
        <f t="shared" si="13"/>
        <v>1869</v>
      </c>
      <c r="P420" s="37">
        <v>244464059</v>
      </c>
      <c r="Q420" s="38">
        <v>45541</v>
      </c>
    </row>
    <row r="421" spans="2:17" s="1" customFormat="1" ht="12.75" x14ac:dyDescent="0.2">
      <c r="B421" s="23" t="s">
        <v>34</v>
      </c>
      <c r="C421" s="40">
        <v>45520</v>
      </c>
      <c r="D421" s="27" t="s">
        <v>12</v>
      </c>
      <c r="E421" s="27" t="s">
        <v>1130</v>
      </c>
      <c r="F421" s="41">
        <v>20451741404</v>
      </c>
      <c r="G421" s="41" t="s">
        <v>1131</v>
      </c>
      <c r="H421" s="39" t="s">
        <v>1215</v>
      </c>
      <c r="I421" s="9" t="s">
        <v>14</v>
      </c>
      <c r="J421" s="9" t="s">
        <v>1132</v>
      </c>
      <c r="K421" s="20">
        <v>17464</v>
      </c>
      <c r="L421" s="16"/>
      <c r="M421" s="12">
        <v>0.12</v>
      </c>
      <c r="N421" s="21">
        <f t="shared" si="12"/>
        <v>2096</v>
      </c>
      <c r="O421" s="22">
        <f t="shared" si="13"/>
        <v>15368</v>
      </c>
      <c r="P421" s="37">
        <v>244464060</v>
      </c>
      <c r="Q421" s="38">
        <v>45541</v>
      </c>
    </row>
    <row r="422" spans="2:17" s="1" customFormat="1" ht="12.75" x14ac:dyDescent="0.2">
      <c r="B422" s="23" t="s">
        <v>34</v>
      </c>
      <c r="C422" s="40">
        <v>45519</v>
      </c>
      <c r="D422" s="27" t="s">
        <v>12</v>
      </c>
      <c r="E422" s="27" t="s">
        <v>130</v>
      </c>
      <c r="F422" s="41">
        <v>20603288808</v>
      </c>
      <c r="G422" s="41" t="s">
        <v>1133</v>
      </c>
      <c r="H422" s="39" t="s">
        <v>1192</v>
      </c>
      <c r="I422" s="9" t="s">
        <v>16</v>
      </c>
      <c r="J422" s="9" t="s">
        <v>1134</v>
      </c>
      <c r="K422" s="20">
        <v>3304</v>
      </c>
      <c r="L422" s="16"/>
      <c r="M422" s="12">
        <v>0.1</v>
      </c>
      <c r="N422" s="21">
        <f t="shared" si="12"/>
        <v>330</v>
      </c>
      <c r="O422" s="22">
        <f t="shared" si="13"/>
        <v>2974</v>
      </c>
      <c r="P422" s="37">
        <v>244464061</v>
      </c>
      <c r="Q422" s="38">
        <v>45541</v>
      </c>
    </row>
    <row r="423" spans="2:17" s="1" customFormat="1" ht="12.75" x14ac:dyDescent="0.2">
      <c r="B423" s="23" t="s">
        <v>34</v>
      </c>
      <c r="C423" s="40">
        <v>45520</v>
      </c>
      <c r="D423" s="27" t="s">
        <v>12</v>
      </c>
      <c r="E423" s="27" t="s">
        <v>216</v>
      </c>
      <c r="F423" s="41">
        <v>10480434795</v>
      </c>
      <c r="G423" s="41" t="s">
        <v>1025</v>
      </c>
      <c r="H423" s="39" t="s">
        <v>1233</v>
      </c>
      <c r="I423" s="9" t="s">
        <v>14</v>
      </c>
      <c r="J423" s="9" t="s">
        <v>1027</v>
      </c>
      <c r="K423" s="20">
        <v>15340</v>
      </c>
      <c r="L423" s="16"/>
      <c r="M423" s="12">
        <v>0.12</v>
      </c>
      <c r="N423" s="21">
        <f t="shared" si="12"/>
        <v>1841</v>
      </c>
      <c r="O423" s="22">
        <f t="shared" si="13"/>
        <v>13499</v>
      </c>
      <c r="P423" s="37">
        <v>244464062</v>
      </c>
      <c r="Q423" s="38">
        <v>45541</v>
      </c>
    </row>
    <row r="424" spans="2:17" s="1" customFormat="1" ht="12.75" x14ac:dyDescent="0.2">
      <c r="B424" s="23" t="s">
        <v>34</v>
      </c>
      <c r="C424" s="40">
        <v>45520</v>
      </c>
      <c r="D424" s="27" t="s">
        <v>12</v>
      </c>
      <c r="E424" s="27" t="s">
        <v>1135</v>
      </c>
      <c r="F424" s="41">
        <v>20612452882</v>
      </c>
      <c r="G424" s="41" t="s">
        <v>1136</v>
      </c>
      <c r="H424" s="39" t="s">
        <v>1235</v>
      </c>
      <c r="I424" s="9" t="s">
        <v>13</v>
      </c>
      <c r="J424" s="9" t="s">
        <v>662</v>
      </c>
      <c r="K424" s="20">
        <v>1416</v>
      </c>
      <c r="L424" s="16"/>
      <c r="M424" s="12">
        <v>0.04</v>
      </c>
      <c r="N424" s="21">
        <f t="shared" si="12"/>
        <v>57</v>
      </c>
      <c r="O424" s="22">
        <f t="shared" si="13"/>
        <v>1359</v>
      </c>
      <c r="P424" s="37">
        <v>244464065</v>
      </c>
      <c r="Q424" s="38">
        <v>45541</v>
      </c>
    </row>
    <row r="425" spans="2:17" s="1" customFormat="1" ht="12.75" x14ac:dyDescent="0.2">
      <c r="B425" s="23" t="s">
        <v>34</v>
      </c>
      <c r="C425" s="40">
        <v>45520</v>
      </c>
      <c r="D425" s="27" t="s">
        <v>12</v>
      </c>
      <c r="E425" s="27" t="s">
        <v>823</v>
      </c>
      <c r="F425" s="41">
        <v>20612452882</v>
      </c>
      <c r="G425" s="41" t="s">
        <v>1136</v>
      </c>
      <c r="H425" s="39" t="s">
        <v>1137</v>
      </c>
      <c r="I425" s="9" t="s">
        <v>62</v>
      </c>
      <c r="J425" s="9" t="s">
        <v>662</v>
      </c>
      <c r="K425" s="20">
        <v>1593</v>
      </c>
      <c r="L425" s="16"/>
      <c r="M425" s="12">
        <v>0.1</v>
      </c>
      <c r="N425" s="21">
        <f t="shared" si="12"/>
        <v>159</v>
      </c>
      <c r="O425" s="22">
        <f t="shared" si="13"/>
        <v>1434</v>
      </c>
      <c r="P425" s="37">
        <v>244464066</v>
      </c>
      <c r="Q425" s="38">
        <v>45541</v>
      </c>
    </row>
    <row r="426" spans="2:17" s="1" customFormat="1" ht="12.75" x14ac:dyDescent="0.2">
      <c r="B426" s="23" t="s">
        <v>34</v>
      </c>
      <c r="C426" s="40">
        <v>45512</v>
      </c>
      <c r="D426" s="27" t="s">
        <v>46</v>
      </c>
      <c r="E426" s="27" t="s">
        <v>1138</v>
      </c>
      <c r="F426" s="41">
        <v>20605898506</v>
      </c>
      <c r="G426" s="41" t="s">
        <v>36</v>
      </c>
      <c r="H426" s="39" t="s">
        <v>1139</v>
      </c>
      <c r="I426" s="9" t="s">
        <v>16</v>
      </c>
      <c r="J426" s="9" t="s">
        <v>37</v>
      </c>
      <c r="K426" s="20">
        <v>2024.2</v>
      </c>
      <c r="L426" s="16"/>
      <c r="M426" s="12">
        <v>0.1</v>
      </c>
      <c r="N426" s="21">
        <f t="shared" si="12"/>
        <v>202</v>
      </c>
      <c r="O426" s="22">
        <f t="shared" si="13"/>
        <v>1822.2</v>
      </c>
      <c r="P426" s="37">
        <v>244464067</v>
      </c>
      <c r="Q426" s="38">
        <v>45541</v>
      </c>
    </row>
    <row r="427" spans="2:17" s="1" customFormat="1" ht="12.75" x14ac:dyDescent="0.2">
      <c r="B427" s="23" t="s">
        <v>34</v>
      </c>
      <c r="C427" s="40">
        <v>45512</v>
      </c>
      <c r="D427" s="27" t="s">
        <v>46</v>
      </c>
      <c r="E427" s="27" t="s">
        <v>1140</v>
      </c>
      <c r="F427" s="41">
        <v>20605898506</v>
      </c>
      <c r="G427" s="41" t="s">
        <v>36</v>
      </c>
      <c r="H427" s="39" t="s">
        <v>1141</v>
      </c>
      <c r="I427" s="9" t="s">
        <v>16</v>
      </c>
      <c r="J427" s="9" t="s">
        <v>37</v>
      </c>
      <c r="K427" s="20">
        <v>895.86</v>
      </c>
      <c r="L427" s="16"/>
      <c r="M427" s="12">
        <v>0.1</v>
      </c>
      <c r="N427" s="21">
        <f t="shared" si="12"/>
        <v>90</v>
      </c>
      <c r="O427" s="22">
        <f t="shared" si="13"/>
        <v>805.86</v>
      </c>
      <c r="P427" s="37">
        <v>244464068</v>
      </c>
      <c r="Q427" s="38">
        <v>45541</v>
      </c>
    </row>
    <row r="428" spans="2:17" s="1" customFormat="1" ht="12.75" x14ac:dyDescent="0.2">
      <c r="B428" s="23" t="s">
        <v>34</v>
      </c>
      <c r="C428" s="40">
        <v>45506</v>
      </c>
      <c r="D428" s="27" t="s">
        <v>284</v>
      </c>
      <c r="E428" s="27" t="s">
        <v>123</v>
      </c>
      <c r="F428" s="41">
        <v>20537401207</v>
      </c>
      <c r="G428" s="41" t="s">
        <v>277</v>
      </c>
      <c r="H428" s="39" t="s">
        <v>1142</v>
      </c>
      <c r="I428" s="9" t="s">
        <v>14</v>
      </c>
      <c r="J428" s="9" t="s">
        <v>278</v>
      </c>
      <c r="K428" s="20">
        <v>2000</v>
      </c>
      <c r="L428" s="16"/>
      <c r="M428" s="12">
        <v>0.12</v>
      </c>
      <c r="N428" s="21">
        <f t="shared" si="12"/>
        <v>240</v>
      </c>
      <c r="O428" s="22">
        <f t="shared" si="13"/>
        <v>1760</v>
      </c>
      <c r="P428" s="37">
        <v>244464069</v>
      </c>
      <c r="Q428" s="38">
        <v>45541</v>
      </c>
    </row>
    <row r="429" spans="2:17" s="1" customFormat="1" ht="12.75" x14ac:dyDescent="0.2">
      <c r="B429" s="23" t="s">
        <v>34</v>
      </c>
      <c r="C429" s="40">
        <v>45517</v>
      </c>
      <c r="D429" s="27" t="s">
        <v>284</v>
      </c>
      <c r="E429" s="27" t="s">
        <v>120</v>
      </c>
      <c r="F429" s="41">
        <v>20537401207</v>
      </c>
      <c r="G429" s="41" t="s">
        <v>277</v>
      </c>
      <c r="H429" s="39" t="s">
        <v>1143</v>
      </c>
      <c r="I429" s="9" t="s">
        <v>14</v>
      </c>
      <c r="J429" s="9" t="s">
        <v>278</v>
      </c>
      <c r="K429" s="20">
        <v>1060</v>
      </c>
      <c r="L429" s="16"/>
      <c r="M429" s="12">
        <v>0.12</v>
      </c>
      <c r="N429" s="21">
        <f t="shared" si="12"/>
        <v>127</v>
      </c>
      <c r="O429" s="22">
        <f t="shared" si="13"/>
        <v>933</v>
      </c>
      <c r="P429" s="37">
        <v>244464070</v>
      </c>
      <c r="Q429" s="38">
        <v>45541</v>
      </c>
    </row>
    <row r="430" spans="2:17" s="1" customFormat="1" ht="12.75" x14ac:dyDescent="0.2">
      <c r="B430" s="23" t="s">
        <v>34</v>
      </c>
      <c r="C430" s="40">
        <v>45519</v>
      </c>
      <c r="D430" s="27" t="s">
        <v>12</v>
      </c>
      <c r="E430" s="27" t="s">
        <v>1144</v>
      </c>
      <c r="F430" s="41">
        <v>20550434939</v>
      </c>
      <c r="G430" s="41" t="s">
        <v>317</v>
      </c>
      <c r="H430" s="39" t="s">
        <v>1145</v>
      </c>
      <c r="I430" s="9" t="s">
        <v>14</v>
      </c>
      <c r="J430" s="9" t="s">
        <v>319</v>
      </c>
      <c r="K430" s="20">
        <v>17818</v>
      </c>
      <c r="L430" s="16"/>
      <c r="M430" s="12">
        <v>0.12</v>
      </c>
      <c r="N430" s="21">
        <f t="shared" si="12"/>
        <v>2138</v>
      </c>
      <c r="O430" s="22">
        <f t="shared" si="13"/>
        <v>15680</v>
      </c>
      <c r="P430" s="37">
        <v>244464071</v>
      </c>
      <c r="Q430" s="38">
        <v>45541</v>
      </c>
    </row>
    <row r="431" spans="2:17" s="1" customFormat="1" ht="12.75" x14ac:dyDescent="0.2">
      <c r="B431" s="23" t="s">
        <v>34</v>
      </c>
      <c r="C431" s="40">
        <v>45522</v>
      </c>
      <c r="D431" s="27" t="s">
        <v>25</v>
      </c>
      <c r="E431" s="27" t="s">
        <v>283</v>
      </c>
      <c r="F431" s="41">
        <v>20607383821</v>
      </c>
      <c r="G431" s="41" t="s">
        <v>1147</v>
      </c>
      <c r="H431" s="39" t="s">
        <v>1146</v>
      </c>
      <c r="I431" s="9" t="s">
        <v>16</v>
      </c>
      <c r="J431" s="9" t="s">
        <v>1148</v>
      </c>
      <c r="K431" s="20">
        <v>1947</v>
      </c>
      <c r="L431" s="16"/>
      <c r="M431" s="12">
        <v>0.1</v>
      </c>
      <c r="N431" s="21">
        <f t="shared" si="12"/>
        <v>195</v>
      </c>
      <c r="O431" s="22">
        <f t="shared" si="13"/>
        <v>1752</v>
      </c>
      <c r="P431" s="37">
        <v>244464072</v>
      </c>
      <c r="Q431" s="38">
        <v>45541</v>
      </c>
    </row>
    <row r="432" spans="2:17" s="1" customFormat="1" ht="12.75" x14ac:dyDescent="0.2">
      <c r="B432" s="23" t="s">
        <v>34</v>
      </c>
      <c r="C432" s="40">
        <v>45520</v>
      </c>
      <c r="D432" s="27" t="s">
        <v>12</v>
      </c>
      <c r="E432" s="27" t="s">
        <v>241</v>
      </c>
      <c r="F432" s="41">
        <v>20611412356</v>
      </c>
      <c r="G432" s="41" t="s">
        <v>1150</v>
      </c>
      <c r="H432" s="39" t="s">
        <v>1149</v>
      </c>
      <c r="I432" s="9" t="s">
        <v>14</v>
      </c>
      <c r="J432" s="9" t="s">
        <v>262</v>
      </c>
      <c r="K432" s="20">
        <v>3540</v>
      </c>
      <c r="L432" s="16"/>
      <c r="M432" s="12">
        <v>0.12</v>
      </c>
      <c r="N432" s="21">
        <f t="shared" si="12"/>
        <v>425</v>
      </c>
      <c r="O432" s="22">
        <f t="shared" si="13"/>
        <v>3115</v>
      </c>
      <c r="P432" s="37">
        <v>244464073</v>
      </c>
      <c r="Q432" s="38">
        <v>45541</v>
      </c>
    </row>
    <row r="433" spans="2:17" s="1" customFormat="1" ht="12.75" x14ac:dyDescent="0.2">
      <c r="B433" s="23" t="s">
        <v>34</v>
      </c>
      <c r="C433" s="40">
        <v>45523</v>
      </c>
      <c r="D433" s="27" t="s">
        <v>12</v>
      </c>
      <c r="E433" s="27" t="s">
        <v>362</v>
      </c>
      <c r="F433" s="41">
        <v>20603232306</v>
      </c>
      <c r="G433" s="41" t="s">
        <v>1151</v>
      </c>
      <c r="H433" s="39" t="s">
        <v>1153</v>
      </c>
      <c r="I433" s="9" t="s">
        <v>17</v>
      </c>
      <c r="J433" s="9" t="s">
        <v>1152</v>
      </c>
      <c r="K433" s="20">
        <v>2242</v>
      </c>
      <c r="L433" s="16"/>
      <c r="M433" s="12">
        <v>0.12</v>
      </c>
      <c r="N433" s="21">
        <f t="shared" si="12"/>
        <v>269</v>
      </c>
      <c r="O433" s="22">
        <f t="shared" si="13"/>
        <v>1973</v>
      </c>
      <c r="P433" s="37">
        <v>244464074</v>
      </c>
      <c r="Q433" s="38">
        <v>45541</v>
      </c>
    </row>
    <row r="434" spans="2:17" s="1" customFormat="1" ht="12.75" x14ac:dyDescent="0.2">
      <c r="B434" s="23" t="s">
        <v>34</v>
      </c>
      <c r="C434" s="40">
        <v>45524</v>
      </c>
      <c r="D434" s="27" t="s">
        <v>284</v>
      </c>
      <c r="E434" s="27" t="s">
        <v>1155</v>
      </c>
      <c r="F434" s="41">
        <v>20537401207</v>
      </c>
      <c r="G434" s="41" t="s">
        <v>277</v>
      </c>
      <c r="H434" s="39" t="s">
        <v>1154</v>
      </c>
      <c r="I434" s="9" t="s">
        <v>14</v>
      </c>
      <c r="J434" s="9" t="s">
        <v>278</v>
      </c>
      <c r="K434" s="20">
        <v>7788</v>
      </c>
      <c r="L434" s="16"/>
      <c r="M434" s="12">
        <v>0.12</v>
      </c>
      <c r="N434" s="21">
        <f t="shared" si="12"/>
        <v>935</v>
      </c>
      <c r="O434" s="22">
        <f t="shared" si="13"/>
        <v>6853</v>
      </c>
      <c r="P434" s="37">
        <v>244464075</v>
      </c>
      <c r="Q434" s="38">
        <v>45541</v>
      </c>
    </row>
    <row r="435" spans="2:17" s="1" customFormat="1" ht="12.75" x14ac:dyDescent="0.2">
      <c r="B435" s="23" t="s">
        <v>34</v>
      </c>
      <c r="C435" s="40">
        <v>45523</v>
      </c>
      <c r="D435" s="27" t="s">
        <v>32</v>
      </c>
      <c r="E435" s="27" t="s">
        <v>1157</v>
      </c>
      <c r="F435" s="41">
        <v>20306841506</v>
      </c>
      <c r="G435" s="41" t="s">
        <v>92</v>
      </c>
      <c r="H435" s="39" t="s">
        <v>1156</v>
      </c>
      <c r="I435" s="9" t="s">
        <v>16</v>
      </c>
      <c r="J435" s="9" t="s">
        <v>81</v>
      </c>
      <c r="K435" s="20">
        <f>+L435*3.748</f>
        <v>6633.96</v>
      </c>
      <c r="L435" s="16">
        <v>1770</v>
      </c>
      <c r="M435" s="12">
        <v>0.1</v>
      </c>
      <c r="N435" s="21">
        <f t="shared" si="12"/>
        <v>663</v>
      </c>
      <c r="O435" s="22">
        <f t="shared" si="13"/>
        <v>5970.96</v>
      </c>
      <c r="P435" s="37">
        <v>244464076</v>
      </c>
      <c r="Q435" s="38">
        <v>45541</v>
      </c>
    </row>
    <row r="436" spans="2:17" s="1" customFormat="1" ht="12.75" x14ac:dyDescent="0.2">
      <c r="B436" s="23" t="s">
        <v>34</v>
      </c>
      <c r="C436" s="40">
        <v>45523</v>
      </c>
      <c r="D436" s="27" t="s">
        <v>32</v>
      </c>
      <c r="E436" s="27" t="s">
        <v>1207</v>
      </c>
      <c r="F436" s="41">
        <v>20306841506</v>
      </c>
      <c r="G436" s="41" t="s">
        <v>92</v>
      </c>
      <c r="H436" s="39" t="s">
        <v>1208</v>
      </c>
      <c r="I436" s="9" t="s">
        <v>17</v>
      </c>
      <c r="J436" s="9" t="s">
        <v>81</v>
      </c>
      <c r="K436" s="20">
        <f>+L436*3.748</f>
        <v>53071.68</v>
      </c>
      <c r="L436" s="16">
        <v>14160</v>
      </c>
      <c r="M436" s="12">
        <v>0.12</v>
      </c>
      <c r="N436" s="21">
        <f t="shared" si="12"/>
        <v>6369</v>
      </c>
      <c r="O436" s="22">
        <f t="shared" si="13"/>
        <v>46702.68</v>
      </c>
      <c r="P436" s="37">
        <v>244464077</v>
      </c>
      <c r="Q436" s="38">
        <v>45541</v>
      </c>
    </row>
    <row r="437" spans="2:17" s="1" customFormat="1" ht="12.75" x14ac:dyDescent="0.2">
      <c r="B437" s="23" t="s">
        <v>34</v>
      </c>
      <c r="C437" s="40">
        <v>45524</v>
      </c>
      <c r="D437" s="27" t="s">
        <v>12</v>
      </c>
      <c r="E437" s="27" t="s">
        <v>1158</v>
      </c>
      <c r="F437" s="41">
        <v>10100058494</v>
      </c>
      <c r="G437" s="41" t="s">
        <v>30</v>
      </c>
      <c r="H437" s="39" t="s">
        <v>1184</v>
      </c>
      <c r="I437" s="9" t="s">
        <v>14</v>
      </c>
      <c r="J437" s="9" t="s">
        <v>29</v>
      </c>
      <c r="K437" s="20">
        <v>5841</v>
      </c>
      <c r="L437" s="16"/>
      <c r="M437" s="12">
        <v>0.12</v>
      </c>
      <c r="N437" s="21">
        <f t="shared" si="12"/>
        <v>701</v>
      </c>
      <c r="O437" s="22">
        <f t="shared" si="13"/>
        <v>5140</v>
      </c>
      <c r="P437" s="37">
        <v>244464093</v>
      </c>
      <c r="Q437" s="38">
        <v>45541</v>
      </c>
    </row>
    <row r="438" spans="2:17" s="1" customFormat="1" ht="12.75" x14ac:dyDescent="0.2">
      <c r="B438" s="23" t="s">
        <v>34</v>
      </c>
      <c r="C438" s="40">
        <v>45523</v>
      </c>
      <c r="D438" s="27" t="s">
        <v>12</v>
      </c>
      <c r="E438" s="27" t="s">
        <v>1059</v>
      </c>
      <c r="F438" s="41">
        <v>20505883862</v>
      </c>
      <c r="G438" s="41" t="s">
        <v>1159</v>
      </c>
      <c r="H438" s="39" t="s">
        <v>1183</v>
      </c>
      <c r="I438" s="9" t="s">
        <v>16</v>
      </c>
      <c r="J438" s="9" t="s">
        <v>1127</v>
      </c>
      <c r="K438" s="20">
        <v>2938.2</v>
      </c>
      <c r="L438" s="16"/>
      <c r="M438" s="12">
        <v>0.1</v>
      </c>
      <c r="N438" s="21">
        <f t="shared" si="12"/>
        <v>294</v>
      </c>
      <c r="O438" s="22">
        <f t="shared" si="13"/>
        <v>2644.2</v>
      </c>
      <c r="P438" s="37">
        <v>244464094</v>
      </c>
      <c r="Q438" s="38">
        <v>45541</v>
      </c>
    </row>
    <row r="439" spans="2:17" s="1" customFormat="1" ht="12.75" x14ac:dyDescent="0.2">
      <c r="B439" s="23" t="s">
        <v>34</v>
      </c>
      <c r="C439" s="40">
        <v>45523</v>
      </c>
      <c r="D439" s="27" t="s">
        <v>12</v>
      </c>
      <c r="E439" s="27" t="s">
        <v>1160</v>
      </c>
      <c r="F439" s="41">
        <v>20505883862</v>
      </c>
      <c r="G439" s="41" t="s">
        <v>1159</v>
      </c>
      <c r="H439" s="39" t="s">
        <v>1182</v>
      </c>
      <c r="I439" s="9" t="s">
        <v>14</v>
      </c>
      <c r="J439" s="9" t="s">
        <v>1127</v>
      </c>
      <c r="K439" s="20">
        <v>15340</v>
      </c>
      <c r="L439" s="16"/>
      <c r="M439" s="12">
        <v>0.12</v>
      </c>
      <c r="N439" s="21">
        <f t="shared" si="12"/>
        <v>1841</v>
      </c>
      <c r="O439" s="22">
        <f t="shared" si="13"/>
        <v>13499</v>
      </c>
      <c r="P439" s="37">
        <v>244464095</v>
      </c>
      <c r="Q439" s="38">
        <v>45541</v>
      </c>
    </row>
    <row r="440" spans="2:17" s="1" customFormat="1" ht="12.75" x14ac:dyDescent="0.2">
      <c r="B440" s="23" t="s">
        <v>34</v>
      </c>
      <c r="C440" s="40">
        <v>45524</v>
      </c>
      <c r="D440" s="27" t="s">
        <v>12</v>
      </c>
      <c r="E440" s="27" t="s">
        <v>193</v>
      </c>
      <c r="F440" s="41">
        <v>20608715453</v>
      </c>
      <c r="G440" s="41" t="s">
        <v>1161</v>
      </c>
      <c r="H440" s="39" t="s">
        <v>1181</v>
      </c>
      <c r="I440" s="9" t="s">
        <v>16</v>
      </c>
      <c r="J440" s="9" t="s">
        <v>129</v>
      </c>
      <c r="K440" s="20">
        <v>1014.8</v>
      </c>
      <c r="L440" s="16"/>
      <c r="M440" s="12">
        <v>0.1</v>
      </c>
      <c r="N440" s="21">
        <f t="shared" si="12"/>
        <v>101</v>
      </c>
      <c r="O440" s="22">
        <f t="shared" si="13"/>
        <v>913.8</v>
      </c>
      <c r="P440" s="37">
        <v>244464096</v>
      </c>
      <c r="Q440" s="38">
        <v>45541</v>
      </c>
    </row>
    <row r="441" spans="2:17" s="1" customFormat="1" ht="12.75" x14ac:dyDescent="0.2">
      <c r="B441" s="23" t="s">
        <v>34</v>
      </c>
      <c r="C441" s="40">
        <v>45523</v>
      </c>
      <c r="D441" s="27" t="s">
        <v>12</v>
      </c>
      <c r="E441" s="27" t="s">
        <v>1162</v>
      </c>
      <c r="F441" s="41">
        <v>20550434939</v>
      </c>
      <c r="G441" s="41" t="s">
        <v>317</v>
      </c>
      <c r="H441" s="39" t="s">
        <v>1163</v>
      </c>
      <c r="I441" s="9" t="s">
        <v>14</v>
      </c>
      <c r="J441" s="9" t="s">
        <v>319</v>
      </c>
      <c r="K441" s="20">
        <v>13924</v>
      </c>
      <c r="L441" s="16"/>
      <c r="M441" s="12">
        <v>0.12</v>
      </c>
      <c r="N441" s="21">
        <f t="shared" si="12"/>
        <v>1671</v>
      </c>
      <c r="O441" s="22">
        <f t="shared" si="13"/>
        <v>12253</v>
      </c>
      <c r="P441" s="37">
        <v>244464107</v>
      </c>
      <c r="Q441" s="38">
        <v>45541</v>
      </c>
    </row>
    <row r="442" spans="2:17" s="1" customFormat="1" ht="12.75" x14ac:dyDescent="0.2">
      <c r="B442" s="23" t="s">
        <v>34</v>
      </c>
      <c r="C442" s="40">
        <v>45523</v>
      </c>
      <c r="D442" s="27" t="s">
        <v>12</v>
      </c>
      <c r="E442" s="27" t="s">
        <v>122</v>
      </c>
      <c r="F442" s="41">
        <v>10465693873</v>
      </c>
      <c r="G442" s="41" t="s">
        <v>1164</v>
      </c>
      <c r="H442" s="39" t="s">
        <v>1167</v>
      </c>
      <c r="I442" s="9" t="s">
        <v>17</v>
      </c>
      <c r="J442" s="9" t="s">
        <v>1165</v>
      </c>
      <c r="K442" s="20">
        <f>+L442*3.748</f>
        <v>18575.088</v>
      </c>
      <c r="L442" s="16">
        <v>4956</v>
      </c>
      <c r="M442" s="12">
        <v>0.12</v>
      </c>
      <c r="N442" s="21">
        <f t="shared" si="12"/>
        <v>2229</v>
      </c>
      <c r="O442" s="22">
        <f t="shared" si="13"/>
        <v>16346.088</v>
      </c>
      <c r="P442" s="37">
        <v>244464108</v>
      </c>
      <c r="Q442" s="38">
        <v>45541</v>
      </c>
    </row>
    <row r="443" spans="2:17" s="1" customFormat="1" ht="12.75" x14ac:dyDescent="0.2">
      <c r="B443" s="23" t="s">
        <v>34</v>
      </c>
      <c r="C443" s="40">
        <v>45519</v>
      </c>
      <c r="D443" s="27" t="s">
        <v>12</v>
      </c>
      <c r="E443" s="27" t="s">
        <v>201</v>
      </c>
      <c r="F443" s="41">
        <v>20600851714</v>
      </c>
      <c r="G443" s="41" t="s">
        <v>27</v>
      </c>
      <c r="H443" s="39" t="s">
        <v>1166</v>
      </c>
      <c r="I443" s="9" t="s">
        <v>16</v>
      </c>
      <c r="J443" s="9" t="s">
        <v>31</v>
      </c>
      <c r="K443" s="20">
        <v>3540</v>
      </c>
      <c r="L443" s="16"/>
      <c r="M443" s="12">
        <v>0.1</v>
      </c>
      <c r="N443" s="21">
        <f t="shared" si="12"/>
        <v>354</v>
      </c>
      <c r="O443" s="22">
        <f t="shared" si="13"/>
        <v>3186</v>
      </c>
      <c r="P443" s="37">
        <v>244464109</v>
      </c>
      <c r="Q443" s="38">
        <v>45541</v>
      </c>
    </row>
    <row r="444" spans="2:17" s="1" customFormat="1" ht="12.75" x14ac:dyDescent="0.2">
      <c r="B444" s="23" t="s">
        <v>34</v>
      </c>
      <c r="C444" s="40">
        <v>45525</v>
      </c>
      <c r="D444" s="27" t="s">
        <v>12</v>
      </c>
      <c r="E444" s="27" t="s">
        <v>109</v>
      </c>
      <c r="F444" s="41">
        <v>20612452882</v>
      </c>
      <c r="G444" s="41" t="s">
        <v>1136</v>
      </c>
      <c r="H444" s="39" t="s">
        <v>1168</v>
      </c>
      <c r="I444" s="9" t="s">
        <v>13</v>
      </c>
      <c r="J444" s="9" t="s">
        <v>662</v>
      </c>
      <c r="K444" s="20">
        <v>2124</v>
      </c>
      <c r="L444" s="16"/>
      <c r="M444" s="12">
        <v>0.04</v>
      </c>
      <c r="N444" s="21">
        <f t="shared" si="12"/>
        <v>85</v>
      </c>
      <c r="O444" s="22">
        <f t="shared" si="13"/>
        <v>2039</v>
      </c>
      <c r="P444" s="37">
        <v>244464114</v>
      </c>
      <c r="Q444" s="38">
        <v>45541</v>
      </c>
    </row>
    <row r="445" spans="2:17" s="1" customFormat="1" ht="12.75" x14ac:dyDescent="0.2">
      <c r="B445" s="23" t="s">
        <v>34</v>
      </c>
      <c r="C445" s="40">
        <v>45525</v>
      </c>
      <c r="D445" s="27" t="s">
        <v>12</v>
      </c>
      <c r="E445" s="27" t="s">
        <v>1170</v>
      </c>
      <c r="F445" s="41">
        <v>20603288808</v>
      </c>
      <c r="G445" s="41" t="s">
        <v>1133</v>
      </c>
      <c r="H445" s="39" t="s">
        <v>1169</v>
      </c>
      <c r="I445" s="9" t="s">
        <v>16</v>
      </c>
      <c r="J445" s="9" t="s">
        <v>1134</v>
      </c>
      <c r="K445" s="20">
        <v>1180</v>
      </c>
      <c r="L445" s="16"/>
      <c r="M445" s="12">
        <v>0.1</v>
      </c>
      <c r="N445" s="21">
        <f t="shared" si="12"/>
        <v>118</v>
      </c>
      <c r="O445" s="22">
        <f t="shared" si="13"/>
        <v>1062</v>
      </c>
      <c r="P445" s="37">
        <v>244464115</v>
      </c>
      <c r="Q445" s="38">
        <v>45541</v>
      </c>
    </row>
    <row r="446" spans="2:17" s="1" customFormat="1" ht="12.75" x14ac:dyDescent="0.2">
      <c r="B446" s="23" t="s">
        <v>34</v>
      </c>
      <c r="C446" s="40">
        <v>45525</v>
      </c>
      <c r="D446" s="27" t="s">
        <v>12</v>
      </c>
      <c r="E446" s="27" t="s">
        <v>47</v>
      </c>
      <c r="F446" s="41">
        <v>10772030075</v>
      </c>
      <c r="G446" s="41" t="s">
        <v>1171</v>
      </c>
      <c r="H446" s="39" t="s">
        <v>1173</v>
      </c>
      <c r="I446" s="9" t="s">
        <v>16</v>
      </c>
      <c r="J446" s="9" t="s">
        <v>1172</v>
      </c>
      <c r="K446" s="20">
        <v>2891</v>
      </c>
      <c r="L446" s="16"/>
      <c r="M446" s="12">
        <v>0.1</v>
      </c>
      <c r="N446" s="21">
        <f t="shared" si="12"/>
        <v>289</v>
      </c>
      <c r="O446" s="22">
        <f t="shared" si="13"/>
        <v>2602</v>
      </c>
      <c r="P446" s="37">
        <v>244464120</v>
      </c>
      <c r="Q446" s="38">
        <v>45541</v>
      </c>
    </row>
    <row r="447" spans="2:17" s="1" customFormat="1" ht="12.75" x14ac:dyDescent="0.2">
      <c r="B447" s="23" t="s">
        <v>34</v>
      </c>
      <c r="C447" s="40">
        <v>45509</v>
      </c>
      <c r="D447" s="27" t="s">
        <v>12</v>
      </c>
      <c r="E447" s="27" t="s">
        <v>1174</v>
      </c>
      <c r="F447" s="41">
        <v>10100058494</v>
      </c>
      <c r="G447" s="41" t="s">
        <v>30</v>
      </c>
      <c r="H447" s="39" t="s">
        <v>1175</v>
      </c>
      <c r="I447" s="9" t="s">
        <v>14</v>
      </c>
      <c r="J447" s="9" t="s">
        <v>29</v>
      </c>
      <c r="K447" s="20">
        <v>731.6</v>
      </c>
      <c r="L447" s="16"/>
      <c r="M447" s="12">
        <v>0.12</v>
      </c>
      <c r="N447" s="21">
        <f t="shared" si="12"/>
        <v>88</v>
      </c>
      <c r="O447" s="22">
        <f t="shared" si="13"/>
        <v>643.6</v>
      </c>
      <c r="P447" s="37">
        <v>244464121</v>
      </c>
      <c r="Q447" s="38">
        <v>45541</v>
      </c>
    </row>
    <row r="448" spans="2:17" s="1" customFormat="1" ht="12.75" x14ac:dyDescent="0.2">
      <c r="B448" s="23" t="s">
        <v>34</v>
      </c>
      <c r="C448" s="40">
        <v>45526</v>
      </c>
      <c r="D448" s="27" t="s">
        <v>12</v>
      </c>
      <c r="E448" s="27" t="s">
        <v>1176</v>
      </c>
      <c r="F448" s="41">
        <v>20505883862</v>
      </c>
      <c r="G448" s="41" t="s">
        <v>1159</v>
      </c>
      <c r="H448" s="39" t="s">
        <v>1178</v>
      </c>
      <c r="I448" s="9" t="s">
        <v>14</v>
      </c>
      <c r="J448" s="9" t="s">
        <v>1127</v>
      </c>
      <c r="K448" s="20">
        <v>4270.42</v>
      </c>
      <c r="L448" s="16"/>
      <c r="M448" s="12">
        <v>0.12</v>
      </c>
      <c r="N448" s="21">
        <f t="shared" si="12"/>
        <v>512</v>
      </c>
      <c r="O448" s="22">
        <f t="shared" si="13"/>
        <v>3758.42</v>
      </c>
      <c r="P448" s="37">
        <v>244464122</v>
      </c>
      <c r="Q448" s="38">
        <v>45541</v>
      </c>
    </row>
    <row r="449" spans="2:17" s="1" customFormat="1" ht="12.75" x14ac:dyDescent="0.2">
      <c r="B449" s="23" t="s">
        <v>34</v>
      </c>
      <c r="C449" s="40">
        <v>45526</v>
      </c>
      <c r="D449" s="27" t="s">
        <v>12</v>
      </c>
      <c r="E449" s="27" t="s">
        <v>1177</v>
      </c>
      <c r="F449" s="41">
        <v>20505883862</v>
      </c>
      <c r="G449" s="41" t="s">
        <v>1159</v>
      </c>
      <c r="H449" s="39" t="s">
        <v>1178</v>
      </c>
      <c r="I449" s="9" t="s">
        <v>14</v>
      </c>
      <c r="J449" s="9" t="s">
        <v>1127</v>
      </c>
      <c r="K449" s="20">
        <v>8260</v>
      </c>
      <c r="L449" s="16"/>
      <c r="M449" s="12">
        <v>0.12</v>
      </c>
      <c r="N449" s="21">
        <f t="shared" si="12"/>
        <v>991</v>
      </c>
      <c r="O449" s="22">
        <f t="shared" si="13"/>
        <v>7269</v>
      </c>
      <c r="P449" s="37">
        <v>244464123</v>
      </c>
      <c r="Q449" s="38">
        <v>45541</v>
      </c>
    </row>
    <row r="450" spans="2:17" s="1" customFormat="1" ht="12.75" x14ac:dyDescent="0.2">
      <c r="B450" s="23" t="s">
        <v>34</v>
      </c>
      <c r="C450" s="40">
        <v>45526</v>
      </c>
      <c r="D450" s="27" t="s">
        <v>12</v>
      </c>
      <c r="E450" s="27" t="s">
        <v>1179</v>
      </c>
      <c r="F450" s="41">
        <v>20607093971</v>
      </c>
      <c r="G450" s="41" t="s">
        <v>83</v>
      </c>
      <c r="H450" s="39" t="s">
        <v>1180</v>
      </c>
      <c r="I450" s="9" t="s">
        <v>13</v>
      </c>
      <c r="J450" s="9" t="s">
        <v>87</v>
      </c>
      <c r="K450" s="20">
        <v>9680.2099999999991</v>
      </c>
      <c r="L450" s="16"/>
      <c r="M450" s="12">
        <v>0.04</v>
      </c>
      <c r="N450" s="21">
        <f t="shared" ref="N450:N513" si="14">+ROUND(K450*M450,0)</f>
        <v>387</v>
      </c>
      <c r="O450" s="22">
        <f t="shared" ref="O450:O513" si="15">K450-N450</f>
        <v>9293.2099999999991</v>
      </c>
      <c r="P450" s="37">
        <v>244464125</v>
      </c>
      <c r="Q450" s="38">
        <v>45541</v>
      </c>
    </row>
    <row r="451" spans="2:17" s="1" customFormat="1" ht="12.75" x14ac:dyDescent="0.2">
      <c r="B451" s="23" t="s">
        <v>34</v>
      </c>
      <c r="C451" s="40">
        <v>45527</v>
      </c>
      <c r="D451" s="27" t="s">
        <v>284</v>
      </c>
      <c r="E451" s="27" t="s">
        <v>693</v>
      </c>
      <c r="F451" s="41">
        <v>20537401207</v>
      </c>
      <c r="G451" s="41" t="s">
        <v>277</v>
      </c>
      <c r="H451" s="39" t="s">
        <v>1185</v>
      </c>
      <c r="I451" s="9" t="s">
        <v>14</v>
      </c>
      <c r="J451" s="9" t="s">
        <v>278</v>
      </c>
      <c r="K451" s="20">
        <v>6490</v>
      </c>
      <c r="L451" s="16"/>
      <c r="M451" s="12">
        <v>0.12</v>
      </c>
      <c r="N451" s="21">
        <f t="shared" si="14"/>
        <v>779</v>
      </c>
      <c r="O451" s="22">
        <f t="shared" si="15"/>
        <v>5711</v>
      </c>
      <c r="P451" s="37">
        <v>244464126</v>
      </c>
      <c r="Q451" s="38">
        <v>45541</v>
      </c>
    </row>
    <row r="452" spans="2:17" s="1" customFormat="1" ht="12.75" x14ac:dyDescent="0.2">
      <c r="B452" s="23" t="s">
        <v>34</v>
      </c>
      <c r="C452" s="40">
        <v>45523</v>
      </c>
      <c r="D452" s="27" t="s">
        <v>12</v>
      </c>
      <c r="E452" s="27" t="s">
        <v>451</v>
      </c>
      <c r="F452" s="41">
        <v>20563455234</v>
      </c>
      <c r="G452" s="41" t="s">
        <v>259</v>
      </c>
      <c r="H452" s="39" t="s">
        <v>1186</v>
      </c>
      <c r="I452" s="9" t="s">
        <v>14</v>
      </c>
      <c r="J452" s="9" t="s">
        <v>260</v>
      </c>
      <c r="K452" s="20">
        <v>3304</v>
      </c>
      <c r="L452" s="16"/>
      <c r="M452" s="12">
        <v>0.12</v>
      </c>
      <c r="N452" s="21">
        <f t="shared" si="14"/>
        <v>396</v>
      </c>
      <c r="O452" s="22">
        <f t="shared" si="15"/>
        <v>2908</v>
      </c>
      <c r="P452" s="37">
        <v>244464127</v>
      </c>
      <c r="Q452" s="38">
        <v>45541</v>
      </c>
    </row>
    <row r="453" spans="2:17" s="1" customFormat="1" ht="12.75" x14ac:dyDescent="0.2">
      <c r="B453" s="23" t="s">
        <v>34</v>
      </c>
      <c r="C453" s="40">
        <v>45526</v>
      </c>
      <c r="D453" s="27" t="s">
        <v>12</v>
      </c>
      <c r="E453" s="27" t="s">
        <v>250</v>
      </c>
      <c r="F453" s="41">
        <v>10406849118</v>
      </c>
      <c r="G453" s="41" t="s">
        <v>1187</v>
      </c>
      <c r="H453" s="39" t="s">
        <v>1188</v>
      </c>
      <c r="I453" s="9" t="s">
        <v>17</v>
      </c>
      <c r="J453" s="9" t="s">
        <v>1189</v>
      </c>
      <c r="K453" s="20">
        <v>826</v>
      </c>
      <c r="L453" s="16"/>
      <c r="M453" s="12">
        <v>0.12</v>
      </c>
      <c r="N453" s="21">
        <f t="shared" si="14"/>
        <v>99</v>
      </c>
      <c r="O453" s="22">
        <f t="shared" si="15"/>
        <v>727</v>
      </c>
      <c r="P453" s="37">
        <v>244464128</v>
      </c>
      <c r="Q453" s="38">
        <v>45541</v>
      </c>
    </row>
    <row r="454" spans="2:17" s="1" customFormat="1" ht="12.75" x14ac:dyDescent="0.2">
      <c r="B454" s="23" t="s">
        <v>34</v>
      </c>
      <c r="C454" s="40">
        <v>45526</v>
      </c>
      <c r="D454" s="27" t="s">
        <v>12</v>
      </c>
      <c r="E454" s="27" t="s">
        <v>204</v>
      </c>
      <c r="F454" s="41">
        <v>10100058494</v>
      </c>
      <c r="G454" s="41" t="s">
        <v>30</v>
      </c>
      <c r="H454" s="39" t="s">
        <v>1190</v>
      </c>
      <c r="I454" s="9" t="s">
        <v>14</v>
      </c>
      <c r="J454" s="9" t="s">
        <v>29</v>
      </c>
      <c r="K454" s="20">
        <v>5841</v>
      </c>
      <c r="L454" s="16"/>
      <c r="M454" s="12">
        <v>0.12</v>
      </c>
      <c r="N454" s="21">
        <f t="shared" si="14"/>
        <v>701</v>
      </c>
      <c r="O454" s="22">
        <f t="shared" si="15"/>
        <v>5140</v>
      </c>
      <c r="P454" s="37">
        <v>244464129</v>
      </c>
      <c r="Q454" s="38">
        <v>45541</v>
      </c>
    </row>
    <row r="455" spans="2:17" s="1" customFormat="1" ht="12.75" x14ac:dyDescent="0.2">
      <c r="B455" s="23" t="s">
        <v>34</v>
      </c>
      <c r="C455" s="40">
        <v>45516</v>
      </c>
      <c r="D455" s="27" t="s">
        <v>12</v>
      </c>
      <c r="E455" s="27" t="s">
        <v>1193</v>
      </c>
      <c r="F455" s="41">
        <v>20601256534</v>
      </c>
      <c r="G455" s="41" t="s">
        <v>96</v>
      </c>
      <c r="H455" s="39" t="s">
        <v>1194</v>
      </c>
      <c r="I455" s="9" t="s">
        <v>17</v>
      </c>
      <c r="J455" s="9" t="s">
        <v>95</v>
      </c>
      <c r="K455" s="20">
        <v>3115.2</v>
      </c>
      <c r="L455" s="16"/>
      <c r="M455" s="12">
        <v>0.12</v>
      </c>
      <c r="N455" s="21">
        <f t="shared" si="14"/>
        <v>374</v>
      </c>
      <c r="O455" s="22">
        <f t="shared" si="15"/>
        <v>2741.2</v>
      </c>
      <c r="P455" s="37">
        <v>244464136</v>
      </c>
      <c r="Q455" s="38">
        <v>45541</v>
      </c>
    </row>
    <row r="456" spans="2:17" s="1" customFormat="1" ht="12.75" x14ac:dyDescent="0.2">
      <c r="B456" s="23" t="s">
        <v>34</v>
      </c>
      <c r="C456" s="40">
        <v>45516</v>
      </c>
      <c r="D456" s="27" t="s">
        <v>12</v>
      </c>
      <c r="E456" s="27" t="s">
        <v>144</v>
      </c>
      <c r="F456" s="41">
        <v>20612147958</v>
      </c>
      <c r="G456" s="41" t="s">
        <v>1195</v>
      </c>
      <c r="H456" s="39" t="s">
        <v>1196</v>
      </c>
      <c r="I456" s="9" t="s">
        <v>17</v>
      </c>
      <c r="J456" s="9" t="s">
        <v>1197</v>
      </c>
      <c r="K456" s="20">
        <v>5192</v>
      </c>
      <c r="L456" s="16"/>
      <c r="M456" s="12">
        <v>0.12</v>
      </c>
      <c r="N456" s="21">
        <f t="shared" si="14"/>
        <v>623</v>
      </c>
      <c r="O456" s="22">
        <f t="shared" si="15"/>
        <v>4569</v>
      </c>
      <c r="P456" s="37">
        <v>244464137</v>
      </c>
      <c r="Q456" s="38">
        <v>45541</v>
      </c>
    </row>
    <row r="457" spans="2:17" s="1" customFormat="1" ht="12.75" x14ac:dyDescent="0.2">
      <c r="B457" s="23" t="s">
        <v>34</v>
      </c>
      <c r="C457" s="40">
        <v>45521</v>
      </c>
      <c r="D457" s="27" t="s">
        <v>12</v>
      </c>
      <c r="E457" s="27" t="s">
        <v>683</v>
      </c>
      <c r="F457" s="41">
        <v>20604020612</v>
      </c>
      <c r="G457" s="41" t="s">
        <v>54</v>
      </c>
      <c r="H457" s="39" t="s">
        <v>1201</v>
      </c>
      <c r="I457" s="9" t="s">
        <v>14</v>
      </c>
      <c r="J457" s="9" t="s">
        <v>55</v>
      </c>
      <c r="K457" s="20">
        <v>15812</v>
      </c>
      <c r="L457" s="16"/>
      <c r="M457" s="12">
        <v>0.12</v>
      </c>
      <c r="N457" s="21">
        <f t="shared" si="14"/>
        <v>1897</v>
      </c>
      <c r="O457" s="22">
        <f t="shared" si="15"/>
        <v>13915</v>
      </c>
      <c r="P457" s="37">
        <v>244464143</v>
      </c>
      <c r="Q457" s="38">
        <v>45541</v>
      </c>
    </row>
    <row r="458" spans="2:17" s="1" customFormat="1" ht="12.75" x14ac:dyDescent="0.2">
      <c r="B458" s="23" t="s">
        <v>34</v>
      </c>
      <c r="C458" s="40">
        <v>45523</v>
      </c>
      <c r="D458" s="27" t="s">
        <v>12</v>
      </c>
      <c r="E458" s="27" t="s">
        <v>1202</v>
      </c>
      <c r="F458" s="41">
        <v>20551778640</v>
      </c>
      <c r="G458" s="41" t="s">
        <v>1078</v>
      </c>
      <c r="H458" s="39" t="s">
        <v>1203</v>
      </c>
      <c r="I458" s="9" t="s">
        <v>14</v>
      </c>
      <c r="J458" s="9" t="s">
        <v>15</v>
      </c>
      <c r="K458" s="20">
        <v>2242</v>
      </c>
      <c r="L458" s="16"/>
      <c r="M458" s="12">
        <v>0.12</v>
      </c>
      <c r="N458" s="21">
        <f t="shared" si="14"/>
        <v>269</v>
      </c>
      <c r="O458" s="22">
        <f t="shared" si="15"/>
        <v>1973</v>
      </c>
      <c r="P458" s="37">
        <v>244464144</v>
      </c>
      <c r="Q458" s="38">
        <v>45541</v>
      </c>
    </row>
    <row r="459" spans="2:17" s="1" customFormat="1" ht="12.75" x14ac:dyDescent="0.2">
      <c r="B459" s="23" t="s">
        <v>34</v>
      </c>
      <c r="C459" s="40">
        <v>45531</v>
      </c>
      <c r="D459" s="27" t="s">
        <v>12</v>
      </c>
      <c r="E459" s="27" t="s">
        <v>808</v>
      </c>
      <c r="F459" s="41">
        <v>10462386945</v>
      </c>
      <c r="G459" s="41" t="s">
        <v>1204</v>
      </c>
      <c r="H459" s="39" t="s">
        <v>1205</v>
      </c>
      <c r="I459" s="9" t="s">
        <v>17</v>
      </c>
      <c r="J459" s="9" t="s">
        <v>1206</v>
      </c>
      <c r="K459" s="20">
        <v>2100</v>
      </c>
      <c r="L459" s="16"/>
      <c r="M459" s="12">
        <v>0.12</v>
      </c>
      <c r="N459" s="21">
        <f t="shared" si="14"/>
        <v>252</v>
      </c>
      <c r="O459" s="22">
        <f t="shared" si="15"/>
        <v>1848</v>
      </c>
      <c r="P459" s="37">
        <v>244464145</v>
      </c>
      <c r="Q459" s="38">
        <v>45541</v>
      </c>
    </row>
    <row r="460" spans="2:17" s="1" customFormat="1" ht="12.75" x14ac:dyDescent="0.2">
      <c r="B460" s="23" t="s">
        <v>34</v>
      </c>
      <c r="C460" s="40">
        <v>45531</v>
      </c>
      <c r="D460" s="27" t="s">
        <v>12</v>
      </c>
      <c r="E460" s="27" t="s">
        <v>221</v>
      </c>
      <c r="F460" s="41">
        <v>20550434939</v>
      </c>
      <c r="G460" s="41" t="s">
        <v>317</v>
      </c>
      <c r="H460" s="39" t="s">
        <v>1209</v>
      </c>
      <c r="I460" s="9" t="s">
        <v>14</v>
      </c>
      <c r="J460" s="9" t="s">
        <v>319</v>
      </c>
      <c r="K460" s="20">
        <v>4153.6000000000004</v>
      </c>
      <c r="L460" s="16"/>
      <c r="M460" s="12">
        <v>0.12</v>
      </c>
      <c r="N460" s="21">
        <f t="shared" si="14"/>
        <v>498</v>
      </c>
      <c r="O460" s="22">
        <f t="shared" si="15"/>
        <v>3655.6000000000004</v>
      </c>
      <c r="P460" s="37">
        <v>244464146</v>
      </c>
      <c r="Q460" s="38">
        <v>45541</v>
      </c>
    </row>
    <row r="461" spans="2:17" s="1" customFormat="1" ht="12.75" x14ac:dyDescent="0.2">
      <c r="B461" s="23" t="s">
        <v>34</v>
      </c>
      <c r="C461" s="40">
        <v>45531</v>
      </c>
      <c r="D461" s="27" t="s">
        <v>12</v>
      </c>
      <c r="E461" s="27" t="s">
        <v>190</v>
      </c>
      <c r="F461" s="41">
        <v>10462386945</v>
      </c>
      <c r="G461" s="41" t="s">
        <v>1204</v>
      </c>
      <c r="H461" s="39" t="s">
        <v>1210</v>
      </c>
      <c r="I461" s="9" t="s">
        <v>17</v>
      </c>
      <c r="J461" s="9" t="s">
        <v>1206</v>
      </c>
      <c r="K461" s="20">
        <v>1400</v>
      </c>
      <c r="L461" s="16"/>
      <c r="M461" s="12">
        <v>0.12</v>
      </c>
      <c r="N461" s="21">
        <f t="shared" si="14"/>
        <v>168</v>
      </c>
      <c r="O461" s="22">
        <f t="shared" si="15"/>
        <v>1232</v>
      </c>
      <c r="P461" s="37">
        <v>244464150</v>
      </c>
      <c r="Q461" s="38">
        <v>45541</v>
      </c>
    </row>
    <row r="462" spans="2:17" s="1" customFormat="1" ht="12.75" x14ac:dyDescent="0.2">
      <c r="B462" s="23" t="s">
        <v>34</v>
      </c>
      <c r="C462" s="40">
        <v>45530</v>
      </c>
      <c r="D462" s="27" t="s">
        <v>12</v>
      </c>
      <c r="E462" s="27" t="s">
        <v>148</v>
      </c>
      <c r="F462" s="41">
        <v>20609269619</v>
      </c>
      <c r="G462" s="41" t="s">
        <v>1211</v>
      </c>
      <c r="H462" s="39" t="s">
        <v>1212</v>
      </c>
      <c r="I462" s="9" t="s">
        <v>14</v>
      </c>
      <c r="J462" s="9" t="s">
        <v>1213</v>
      </c>
      <c r="K462" s="20">
        <f>+L462*3.748</f>
        <v>28747.160000000003</v>
      </c>
      <c r="L462" s="16">
        <v>7670</v>
      </c>
      <c r="M462" s="12">
        <v>0.12</v>
      </c>
      <c r="N462" s="21">
        <f t="shared" si="14"/>
        <v>3450</v>
      </c>
      <c r="O462" s="22">
        <f t="shared" si="15"/>
        <v>25297.160000000003</v>
      </c>
      <c r="P462" s="37">
        <v>244464151</v>
      </c>
      <c r="Q462" s="38">
        <v>45541</v>
      </c>
    </row>
    <row r="463" spans="2:17" s="1" customFormat="1" ht="12.75" x14ac:dyDescent="0.2">
      <c r="B463" s="23" t="s">
        <v>34</v>
      </c>
      <c r="C463" s="40">
        <v>45530</v>
      </c>
      <c r="D463" s="27" t="s">
        <v>12</v>
      </c>
      <c r="E463" s="27" t="s">
        <v>250</v>
      </c>
      <c r="F463" s="41">
        <v>10772030075</v>
      </c>
      <c r="G463" s="41" t="s">
        <v>1171</v>
      </c>
      <c r="H463" s="39" t="s">
        <v>1214</v>
      </c>
      <c r="I463" s="9" t="s">
        <v>16</v>
      </c>
      <c r="J463" s="9" t="s">
        <v>1172</v>
      </c>
      <c r="K463" s="20">
        <v>2891</v>
      </c>
      <c r="L463" s="16"/>
      <c r="M463" s="12">
        <v>0.1</v>
      </c>
      <c r="N463" s="21">
        <f t="shared" si="14"/>
        <v>289</v>
      </c>
      <c r="O463" s="22">
        <f t="shared" si="15"/>
        <v>2602</v>
      </c>
      <c r="P463" s="37">
        <v>244464152</v>
      </c>
      <c r="Q463" s="38">
        <v>45541</v>
      </c>
    </row>
    <row r="464" spans="2:17" s="1" customFormat="1" ht="12.75" x14ac:dyDescent="0.2">
      <c r="B464" s="23" t="s">
        <v>34</v>
      </c>
      <c r="C464" s="40">
        <v>45531</v>
      </c>
      <c r="D464" s="27" t="s">
        <v>12</v>
      </c>
      <c r="E464" s="27" t="s">
        <v>223</v>
      </c>
      <c r="F464" s="41">
        <v>20174312932</v>
      </c>
      <c r="G464" s="41" t="s">
        <v>1079</v>
      </c>
      <c r="H464" s="39" t="s">
        <v>1217</v>
      </c>
      <c r="I464" s="9" t="s">
        <v>17</v>
      </c>
      <c r="J464" s="9" t="s">
        <v>1081</v>
      </c>
      <c r="K464" s="20">
        <v>1870</v>
      </c>
      <c r="L464" s="16"/>
      <c r="M464" s="12">
        <v>0.12</v>
      </c>
      <c r="N464" s="21">
        <f t="shared" si="14"/>
        <v>224</v>
      </c>
      <c r="O464" s="22">
        <f t="shared" si="15"/>
        <v>1646</v>
      </c>
      <c r="P464" s="37">
        <v>244464163</v>
      </c>
      <c r="Q464" s="38">
        <v>45541</v>
      </c>
    </row>
    <row r="465" spans="2:17" s="1" customFormat="1" ht="12.75" x14ac:dyDescent="0.2">
      <c r="B465" s="23" t="s">
        <v>34</v>
      </c>
      <c r="C465" s="40">
        <v>45531</v>
      </c>
      <c r="D465" s="27" t="s">
        <v>12</v>
      </c>
      <c r="E465" s="27" t="s">
        <v>860</v>
      </c>
      <c r="F465" s="41">
        <v>10412323756</v>
      </c>
      <c r="G465" s="41" t="s">
        <v>370</v>
      </c>
      <c r="H465" s="39" t="s">
        <v>1218</v>
      </c>
      <c r="I465" s="9" t="s">
        <v>17</v>
      </c>
      <c r="J465" s="9" t="s">
        <v>372</v>
      </c>
      <c r="K465" s="20">
        <v>4720</v>
      </c>
      <c r="L465" s="16"/>
      <c r="M465" s="12">
        <v>0.12</v>
      </c>
      <c r="N465" s="21">
        <f t="shared" si="14"/>
        <v>566</v>
      </c>
      <c r="O465" s="22">
        <f t="shared" si="15"/>
        <v>4154</v>
      </c>
      <c r="P465" s="37">
        <v>244464164</v>
      </c>
      <c r="Q465" s="38">
        <v>45541</v>
      </c>
    </row>
    <row r="466" spans="2:17" s="1" customFormat="1" ht="12.75" x14ac:dyDescent="0.2">
      <c r="B466" s="23" t="s">
        <v>34</v>
      </c>
      <c r="C466" s="40">
        <v>45533</v>
      </c>
      <c r="D466" s="27" t="s">
        <v>12</v>
      </c>
      <c r="E466" s="27" t="s">
        <v>185</v>
      </c>
      <c r="F466" s="41">
        <v>10704230546</v>
      </c>
      <c r="G466" s="41" t="s">
        <v>673</v>
      </c>
      <c r="H466" s="39" t="s">
        <v>1219</v>
      </c>
      <c r="I466" s="9" t="s">
        <v>14</v>
      </c>
      <c r="J466" s="9" t="s">
        <v>675</v>
      </c>
      <c r="K466" s="20">
        <f>+L466*3.743</f>
        <v>25617.092000000001</v>
      </c>
      <c r="L466" s="16">
        <v>6844</v>
      </c>
      <c r="M466" s="12">
        <v>0.12</v>
      </c>
      <c r="N466" s="21">
        <f t="shared" si="14"/>
        <v>3074</v>
      </c>
      <c r="O466" s="22">
        <f t="shared" si="15"/>
        <v>22543.092000000001</v>
      </c>
      <c r="P466" s="37">
        <v>244464168</v>
      </c>
      <c r="Q466" s="38">
        <v>45541</v>
      </c>
    </row>
    <row r="467" spans="2:17" s="1" customFormat="1" ht="12.75" x14ac:dyDescent="0.2">
      <c r="B467" s="23" t="s">
        <v>34</v>
      </c>
      <c r="C467" s="40">
        <v>45530</v>
      </c>
      <c r="D467" s="27" t="s">
        <v>12</v>
      </c>
      <c r="E467" s="27" t="s">
        <v>1221</v>
      </c>
      <c r="F467" s="41">
        <v>20604020612</v>
      </c>
      <c r="G467" s="41" t="s">
        <v>1220</v>
      </c>
      <c r="H467" s="39" t="s">
        <v>1222</v>
      </c>
      <c r="I467" s="9" t="s">
        <v>14</v>
      </c>
      <c r="J467" s="9" t="s">
        <v>55</v>
      </c>
      <c r="K467" s="20">
        <v>2596</v>
      </c>
      <c r="L467" s="16"/>
      <c r="M467" s="12">
        <v>0.12</v>
      </c>
      <c r="N467" s="21">
        <f t="shared" si="14"/>
        <v>312</v>
      </c>
      <c r="O467" s="22">
        <f t="shared" si="15"/>
        <v>2284</v>
      </c>
      <c r="P467" s="37">
        <v>244464169</v>
      </c>
      <c r="Q467" s="38">
        <v>45541</v>
      </c>
    </row>
    <row r="468" spans="2:17" s="1" customFormat="1" ht="12.75" x14ac:dyDescent="0.2">
      <c r="B468" s="23" t="s">
        <v>34</v>
      </c>
      <c r="C468" s="40">
        <v>45530</v>
      </c>
      <c r="D468" s="27" t="s">
        <v>12</v>
      </c>
      <c r="E468" s="27" t="s">
        <v>196</v>
      </c>
      <c r="F468" s="41">
        <v>20604020612</v>
      </c>
      <c r="G468" s="41" t="s">
        <v>54</v>
      </c>
      <c r="H468" s="39" t="s">
        <v>1223</v>
      </c>
      <c r="I468" s="9" t="s">
        <v>14</v>
      </c>
      <c r="J468" s="9" t="s">
        <v>55</v>
      </c>
      <c r="K468" s="20">
        <v>2419</v>
      </c>
      <c r="L468" s="16"/>
      <c r="M468" s="12">
        <v>0.12</v>
      </c>
      <c r="N468" s="21">
        <f t="shared" si="14"/>
        <v>290</v>
      </c>
      <c r="O468" s="22">
        <f t="shared" si="15"/>
        <v>2129</v>
      </c>
      <c r="P468" s="37">
        <v>244464170</v>
      </c>
      <c r="Q468" s="38">
        <v>45541</v>
      </c>
    </row>
    <row r="469" spans="2:17" s="1" customFormat="1" ht="12.75" x14ac:dyDescent="0.2">
      <c r="B469" s="23" t="s">
        <v>34</v>
      </c>
      <c r="C469" s="40">
        <v>45523</v>
      </c>
      <c r="D469" s="27" t="s">
        <v>12</v>
      </c>
      <c r="E469" s="27" t="s">
        <v>142</v>
      </c>
      <c r="F469" s="41">
        <v>20603913265</v>
      </c>
      <c r="G469" s="41" t="s">
        <v>104</v>
      </c>
      <c r="H469" s="39" t="s">
        <v>1224</v>
      </c>
      <c r="I469" s="9" t="s">
        <v>14</v>
      </c>
      <c r="J469" s="9" t="s">
        <v>105</v>
      </c>
      <c r="K469" s="20">
        <v>1416</v>
      </c>
      <c r="L469" s="16"/>
      <c r="M469" s="12">
        <v>0.12</v>
      </c>
      <c r="N469" s="21">
        <f t="shared" si="14"/>
        <v>170</v>
      </c>
      <c r="O469" s="22">
        <f t="shared" si="15"/>
        <v>1246</v>
      </c>
      <c r="P469" s="37">
        <v>244464173</v>
      </c>
      <c r="Q469" s="38">
        <v>45541</v>
      </c>
    </row>
    <row r="470" spans="2:17" s="1" customFormat="1" ht="12.75" x14ac:dyDescent="0.2">
      <c r="B470" s="23" t="s">
        <v>34</v>
      </c>
      <c r="C470" s="40">
        <v>45533</v>
      </c>
      <c r="D470" s="27" t="s">
        <v>12</v>
      </c>
      <c r="E470" s="27" t="s">
        <v>115</v>
      </c>
      <c r="F470" s="41">
        <v>20603336756</v>
      </c>
      <c r="G470" s="41" t="s">
        <v>153</v>
      </c>
      <c r="H470" s="39" t="s">
        <v>1225</v>
      </c>
      <c r="I470" s="9" t="s">
        <v>14</v>
      </c>
      <c r="J470" s="9" t="s">
        <v>154</v>
      </c>
      <c r="K470" s="20">
        <v>826</v>
      </c>
      <c r="L470" s="16"/>
      <c r="M470" s="12">
        <v>0.12</v>
      </c>
      <c r="N470" s="21">
        <f t="shared" si="14"/>
        <v>99</v>
      </c>
      <c r="O470" s="22">
        <f t="shared" si="15"/>
        <v>727</v>
      </c>
      <c r="P470" s="37">
        <v>244464174</v>
      </c>
      <c r="Q470" s="38">
        <v>45541</v>
      </c>
    </row>
    <row r="471" spans="2:17" s="1" customFormat="1" ht="12.75" x14ac:dyDescent="0.2">
      <c r="B471" s="23" t="s">
        <v>34</v>
      </c>
      <c r="C471" s="40">
        <v>45536</v>
      </c>
      <c r="D471" s="27" t="s">
        <v>12</v>
      </c>
      <c r="E471" s="27" t="s">
        <v>65</v>
      </c>
      <c r="F471" s="41">
        <v>20604738912</v>
      </c>
      <c r="G471" s="41" t="s">
        <v>182</v>
      </c>
      <c r="H471" s="39" t="s">
        <v>1226</v>
      </c>
      <c r="I471" s="9" t="s">
        <v>14</v>
      </c>
      <c r="J471" s="9" t="s">
        <v>183</v>
      </c>
      <c r="K471" s="20">
        <f>+L471*3.75</f>
        <v>6637.5</v>
      </c>
      <c r="L471" s="16">
        <v>1770</v>
      </c>
      <c r="M471" s="12">
        <v>0.12</v>
      </c>
      <c r="N471" s="21">
        <f t="shared" si="14"/>
        <v>797</v>
      </c>
      <c r="O471" s="22">
        <f t="shared" si="15"/>
        <v>5840.5</v>
      </c>
      <c r="P471" s="37">
        <v>244464193</v>
      </c>
      <c r="Q471" s="38">
        <v>45541</v>
      </c>
    </row>
    <row r="472" spans="2:17" s="1" customFormat="1" ht="12.75" x14ac:dyDescent="0.2">
      <c r="B472" s="23" t="s">
        <v>34</v>
      </c>
      <c r="C472" s="40">
        <v>45537</v>
      </c>
      <c r="D472" s="27" t="s">
        <v>12</v>
      </c>
      <c r="E472" s="27" t="s">
        <v>215</v>
      </c>
      <c r="F472" s="41">
        <v>10036911633</v>
      </c>
      <c r="G472" s="41" t="s">
        <v>524</v>
      </c>
      <c r="H472" s="39" t="s">
        <v>1227</v>
      </c>
      <c r="I472" s="9" t="s">
        <v>14</v>
      </c>
      <c r="J472" s="9" t="s">
        <v>526</v>
      </c>
      <c r="K472" s="20">
        <v>2274</v>
      </c>
      <c r="L472" s="16"/>
      <c r="M472" s="12">
        <v>0.12</v>
      </c>
      <c r="N472" s="21">
        <f t="shared" si="14"/>
        <v>273</v>
      </c>
      <c r="O472" s="22">
        <f t="shared" si="15"/>
        <v>2001</v>
      </c>
      <c r="P472" s="37">
        <v>244464194</v>
      </c>
      <c r="Q472" s="38">
        <v>45541</v>
      </c>
    </row>
    <row r="473" spans="2:17" s="1" customFormat="1" ht="12.75" x14ac:dyDescent="0.2">
      <c r="B473" s="23" t="s">
        <v>34</v>
      </c>
      <c r="C473" s="40">
        <v>45537</v>
      </c>
      <c r="D473" s="27" t="s">
        <v>12</v>
      </c>
      <c r="E473" s="27" t="s">
        <v>136</v>
      </c>
      <c r="F473" s="41">
        <v>20612925683</v>
      </c>
      <c r="G473" s="41" t="s">
        <v>1228</v>
      </c>
      <c r="H473" s="39" t="s">
        <v>1230</v>
      </c>
      <c r="I473" s="9" t="s">
        <v>14</v>
      </c>
      <c r="J473" s="9" t="s">
        <v>1229</v>
      </c>
      <c r="K473" s="20">
        <v>3540</v>
      </c>
      <c r="L473" s="16"/>
      <c r="M473" s="12">
        <v>0.12</v>
      </c>
      <c r="N473" s="21">
        <f t="shared" si="14"/>
        <v>425</v>
      </c>
      <c r="O473" s="22">
        <f t="shared" si="15"/>
        <v>3115</v>
      </c>
      <c r="P473" s="37">
        <v>244464195</v>
      </c>
      <c r="Q473" s="38">
        <v>45541</v>
      </c>
    </row>
    <row r="474" spans="2:17" s="1" customFormat="1" ht="12.75" x14ac:dyDescent="0.2">
      <c r="B474" s="23" t="s">
        <v>34</v>
      </c>
      <c r="C474" s="40">
        <v>45539</v>
      </c>
      <c r="D474" s="27" t="s">
        <v>12</v>
      </c>
      <c r="E474" s="27" t="s">
        <v>1231</v>
      </c>
      <c r="F474" s="41">
        <v>20551778640</v>
      </c>
      <c r="G474" s="41" t="s">
        <v>1078</v>
      </c>
      <c r="H474" s="39" t="s">
        <v>1232</v>
      </c>
      <c r="I474" s="9" t="s">
        <v>13</v>
      </c>
      <c r="J474" s="9" t="s">
        <v>15</v>
      </c>
      <c r="K474" s="20">
        <v>1180</v>
      </c>
      <c r="L474" s="16"/>
      <c r="M474" s="12">
        <v>0.04</v>
      </c>
      <c r="N474" s="21">
        <f t="shared" si="14"/>
        <v>47</v>
      </c>
      <c r="O474" s="22">
        <f t="shared" si="15"/>
        <v>1133</v>
      </c>
      <c r="P474" s="37">
        <v>244464196</v>
      </c>
      <c r="Q474" s="38">
        <v>45541</v>
      </c>
    </row>
    <row r="476" spans="2:17" s="35" customFormat="1" ht="12.75" x14ac:dyDescent="0.2">
      <c r="B476" s="28"/>
      <c r="C476" s="29"/>
      <c r="D476" s="30"/>
      <c r="E476" s="30"/>
      <c r="F476" s="31"/>
      <c r="G476" s="31"/>
      <c r="H476" s="32"/>
      <c r="I476" s="30"/>
      <c r="J476" s="30"/>
      <c r="K476" s="24"/>
      <c r="L476" s="33"/>
      <c r="M476" s="34"/>
      <c r="N476" s="25"/>
      <c r="O476" s="26"/>
      <c r="P476" s="30"/>
      <c r="Q476" s="29"/>
    </row>
  </sheetData>
  <autoFilter ref="B1:BA476" xr:uid="{00000000-0009-0000-0000-000000000000}">
    <sortState xmlns:xlrd2="http://schemas.microsoft.com/office/spreadsheetml/2017/richdata2" ref="B2:BA476">
      <sortCondition ref="Q1:Q476"/>
    </sortState>
  </autoFilter>
  <sortState xmlns:xlrd2="http://schemas.microsoft.com/office/spreadsheetml/2017/richdata2" ref="B477:Q555">
    <sortCondition ref="B477:B555"/>
  </sortState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Junior Ocola</dc:creator>
  <cp:lastModifiedBy>Aron Ilizarbe</cp:lastModifiedBy>
  <cp:lastPrinted>2024-09-04T19:56:00Z</cp:lastPrinted>
  <dcterms:created xsi:type="dcterms:W3CDTF">2019-01-18T14:15:11Z</dcterms:created>
  <dcterms:modified xsi:type="dcterms:W3CDTF">2024-09-18T20:23:43Z</dcterms:modified>
</cp:coreProperties>
</file>