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FC11C6D2-A118-4649-AD0E-37031103ADBC}" xr6:coauthVersionLast="47" xr6:coauthVersionMax="47" xr10:uidLastSave="{00000000-0000-0000-0000-000000000000}"/>
  <bookViews>
    <workbookView xWindow="-120" yWindow="-120" windowWidth="20730" windowHeight="11160" tabRatio="705" firstSheet="24" activeTab="28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ateChartSupport" sheetId="58" r:id="rId17"/>
    <sheet name="Report" sheetId="62" r:id="rId18"/>
    <sheet name="User Account" sheetId="59" r:id="rId19"/>
    <sheet name="DocumentDBS" sheetId="41" r:id="rId20"/>
    <sheet name="WebCredentials" sheetId="63" r:id="rId21"/>
    <sheet name="Almadina Rate" sheetId="3" r:id="rId22"/>
    <sheet name="Public+almadina Rate" sheetId="4" r:id="rId23"/>
    <sheet name="PendingDatabase" sheetId="7" r:id="rId24"/>
    <sheet name="PendingHELPER" sheetId="56" r:id="rId25"/>
    <sheet name="PublicDatabase" sheetId="6" r:id="rId26"/>
    <sheet name="MasterPublicDatabase" sheetId="13" r:id="rId27"/>
    <sheet name="DatabaseHELPER" sheetId="57" r:id="rId28"/>
    <sheet name="DefaultClaimsListBox" sheetId="8" r:id="rId29"/>
    <sheet name="AshmedClaimsListBox" sheetId="9" r:id="rId30"/>
    <sheet name="DefenseHelperSheet" sheetId="10" r:id="rId31"/>
    <sheet name="WellnessHelperSheet" sheetId="11" r:id="rId32"/>
    <sheet name="VenusHelperSheet" sheetId="15" r:id="rId33"/>
    <sheet name="THTHelperSheet" sheetId="17" r:id="rId34"/>
    <sheet name="SUNUHelperSheet" sheetId="19" r:id="rId35"/>
    <sheet name="SonghaiHelperSheet" sheetId="20" r:id="rId36"/>
    <sheet name="RodingHelperSheet" sheetId="22" r:id="rId37"/>
    <sheet name="RegenixHelperSheet" sheetId="23" r:id="rId38"/>
    <sheet name="PreciousHelperSheet" sheetId="27" r:id="rId39"/>
    <sheet name="AvonHelperSheet" sheetId="40" r:id="rId40"/>
    <sheet name="MPHelperSheet" sheetId="28" r:id="rId41"/>
    <sheet name="MarinaHelperSheet" sheetId="31" r:id="rId42"/>
    <sheet name="LBHelperSheet" sheetId="32" r:id="rId43"/>
    <sheet name="HPHelperSheet" sheetId="34" r:id="rId44"/>
    <sheet name="HSHelperSheet" sheetId="36" r:id="rId45"/>
    <sheet name="GNIHelperSheet" sheetId="38" r:id="rId46"/>
  </sheets>
  <functionGroups builtInGroupCount="19"/>
  <definedNames>
    <definedName name="_xlnm._FilterDatabase" localSheetId="21" hidden="1">'Almadina Rate'!$M$1:$N$51</definedName>
    <definedName name="_xlnm._FilterDatabase" localSheetId="9" hidden="1">ANCHOR!$A$1:$F$508</definedName>
    <definedName name="_xlnm._FilterDatabase" localSheetId="19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6" hidden="1">MasterPublicDatabase!$A$1:$AC$47</definedName>
    <definedName name="_xlnm._FilterDatabase" localSheetId="23" hidden="1">PendingDatabase!$A$1:$V$2</definedName>
    <definedName name="_xlnm._FilterDatabase" localSheetId="24" hidden="1">PendingHELPER!$A$1:$U$4</definedName>
    <definedName name="_xlnm._FilterDatabase" localSheetId="22" hidden="1">'Public+almadina Rate'!$A$1:$B$3494</definedName>
    <definedName name="_xlnm._FilterDatabase" localSheetId="3" hidden="1">SUNU!$A$1:$F$566</definedName>
    <definedName name="_xlcn.WorksheetConnection_MasterPublicDatabaseAAD" hidden="1">MasterPublicDatabase!$A:$AD</definedName>
    <definedName name="_xlcn.WorksheetConnection_NCMS019Copy.xlsmTable1" hidden="1">Table1[]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9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19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OFFSET(Support!$AA$2,0,0,COUNTA(Support!$AA$2:$AA$1048576))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4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7">Report!$A$2:$I$11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pivotCaches>
    <pivotCache cacheId="0" r:id="rId4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6" i="2" l="1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5" i="2"/>
  <c r="V2" i="58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S3" i="58"/>
  <c r="W3" i="58" s="1"/>
  <c r="V3" i="58"/>
  <c r="V4" i="58"/>
  <c r="V5" i="58"/>
  <c r="V6" i="58"/>
  <c r="A5" i="62"/>
  <c r="C9" i="62"/>
  <c r="O2" i="58"/>
  <c r="O3" i="58"/>
  <c r="F2" i="58"/>
  <c r="C7" i="62" s="1"/>
  <c r="R17" i="58"/>
  <c r="S17" i="58" s="1"/>
  <c r="R18" i="58"/>
  <c r="R19" i="58"/>
  <c r="R20" i="58"/>
  <c r="R21" i="58"/>
  <c r="S21" i="58" s="1"/>
  <c r="S18" i="58"/>
  <c r="S19" i="58"/>
  <c r="S20" i="58"/>
  <c r="R7" i="58"/>
  <c r="S7" i="58" s="1"/>
  <c r="R9" i="58"/>
  <c r="S9" i="58" s="1"/>
  <c r="R4" i="58"/>
  <c r="S4" i="58" s="1"/>
  <c r="W4" i="58" s="1"/>
  <c r="R3" i="58"/>
  <c r="R5" i="58"/>
  <c r="S5" i="58" s="1"/>
  <c r="W5" i="58" s="1"/>
  <c r="R8" i="58"/>
  <c r="S8" i="58" s="1"/>
  <c r="R6" i="58"/>
  <c r="S6" i="58" s="1"/>
  <c r="W6" i="58" s="1"/>
  <c r="R10" i="58"/>
  <c r="S10" i="58" s="1"/>
  <c r="R11" i="58"/>
  <c r="S11" i="58" s="1"/>
  <c r="R12" i="58"/>
  <c r="S12" i="58" s="1"/>
  <c r="R13" i="58"/>
  <c r="S13" i="58" s="1"/>
  <c r="R14" i="58"/>
  <c r="S14" i="58" s="1"/>
  <c r="R15" i="58"/>
  <c r="S15" i="58" s="1"/>
  <c r="R16" i="58"/>
  <c r="S16" i="58" s="1"/>
  <c r="R2" i="58"/>
  <c r="S2" i="58" s="1"/>
  <c r="W2" i="58" s="1"/>
  <c r="D9" i="41"/>
  <c r="D8" i="41"/>
  <c r="D7" i="41"/>
  <c r="D6" i="41"/>
  <c r="D5" i="41"/>
  <c r="D4" i="41"/>
  <c r="D3" i="41"/>
  <c r="AG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1" i="2" l="1"/>
  <c r="E2" i="58"/>
  <c r="D2" i="58" s="1"/>
  <c r="J2" i="58" s="1"/>
  <c r="G10" i="62" s="1"/>
  <c r="G11" i="62"/>
  <c r="V15" i="2"/>
  <c r="V14" i="2"/>
  <c r="C8" i="62" l="1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G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"/>
        </x15:connection>
      </ext>
    </extLst>
  </connection>
</connections>
</file>

<file path=xl/sharedStrings.xml><?xml version="1.0" encoding="utf-8"?>
<sst xmlns="http://schemas.openxmlformats.org/spreadsheetml/2006/main" count="46297" uniqueCount="13497">
  <si>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</si>
  <si>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</si>
  <si>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</si>
  <si>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</si>
  <si>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</si>
  <si>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</si>
  <si>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</si>
  <si>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</si>
  <si>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</si>
  <si>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</si>
  <si>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</si>
  <si>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</si>
  <si>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</si>
  <si>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</si>
  <si>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</si>
  <si>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</si>
  <si>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</si>
  <si>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</si>
  <si>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</si>
  <si>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</si>
  <si>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</si>
  <si>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</si>
  <si>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</si>
  <si>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</si>
  <si>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</si>
  <si>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</si>
  <si>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</si>
  <si>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</si>
  <si>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</si>
  <si>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</si>
  <si>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</si>
  <si>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</si>
  <si>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</si>
  <si>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</si>
  <si>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</si>
  <si>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</si>
  <si>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</si>
  <si>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</si>
  <si>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</si>
  <si>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</si>
  <si>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</si>
  <si>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</si>
  <si>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</si>
  <si>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</si>
  <si>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</si>
  <si>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</si>
  <si>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</si>
  <si>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</si>
  <si>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</si>
  <si>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</si>
  <si>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</si>
  <si>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</si>
  <si>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</si>
  <si>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</si>
  <si>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</si>
  <si>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</si>
  <si>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</si>
  <si>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</si>
  <si>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</si>
  <si>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</si>
  <si>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</si>
  <si>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</si>
  <si>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</si>
  <si>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</si>
  <si>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</si>
  <si>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</si>
  <si>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</si>
  <si>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</si>
  <si>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</si>
  <si>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</si>
  <si>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</si>
  <si>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</si>
  <si>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</si>
  <si>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</si>
  <si>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</si>
  <si>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</si>
  <si>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</si>
  <si>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</si>
  <si>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</si>
  <si>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</si>
  <si>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</si>
  <si>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</si>
  <si>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</si>
  <si>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</si>
  <si>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</si>
  <si>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</si>
  <si>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</si>
  <si>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</si>
  <si>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</si>
  <si>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</si>
  <si>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</si>
  <si>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</si>
  <si>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</si>
  <si>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</si>
  <si>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</si>
  <si>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</si>
  <si>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</si>
  <si>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</si>
  <si>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</si>
  <si>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</si>
  <si>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</si>
  <si>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</si>
  <si>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</si>
  <si>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</si>
  <si>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</si>
  <si>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</si>
  <si>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</si>
  <si>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</si>
  <si>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</si>
  <si>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</si>
  <si>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</si>
  <si>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</si>
  <si>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</si>
  <si>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</si>
  <si>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</si>
  <si>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</si>
  <si>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</si>
  <si>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</si>
  <si>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</si>
  <si>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</si>
  <si>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</si>
  <si>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</si>
  <si>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</si>
  <si>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</si>
  <si>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</si>
  <si>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</si>
  <si>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</si>
  <si>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</si>
  <si>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</si>
  <si>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</si>
  <si>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</si>
  <si>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</si>
  <si>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</si>
  <si>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</si>
  <si>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</si>
  <si>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</si>
  <si>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</si>
  <si>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</si>
  <si>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</si>
  <si>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</si>
  <si>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</si>
  <si>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</si>
  <si>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</si>
  <si>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</si>
  <si>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</si>
  <si>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</si>
  <si>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</si>
  <si>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</si>
  <si>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</si>
  <si>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</si>
  <si>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</si>
  <si>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</si>
  <si>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</si>
  <si>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</si>
  <si>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</si>
  <si>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</si>
  <si>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</si>
  <si>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</si>
  <si>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</si>
  <si>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</si>
  <si>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</si>
  <si>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</si>
  <si>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</si>
  <si>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</si>
  <si>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</si>
  <si>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</si>
  <si>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</si>
  <si>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</si>
  <si>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</si>
  <si>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</si>
  <si>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</si>
  <si>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</si>
  <si>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</si>
  <si>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</si>
  <si>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</si>
  <si>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</si>
  <si>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</si>
  <si>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</si>
  <si>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</si>
  <si>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</si>
  <si>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</si>
  <si>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</si>
  <si>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</si>
  <si>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</si>
  <si>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</si>
  <si>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</si>
  <si>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</si>
  <si>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</si>
  <si>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</si>
  <si>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</si>
  <si>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</si>
  <si>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</si>
  <si>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</si>
  <si>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</si>
  <si>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</si>
  <si>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</si>
  <si>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</si>
  <si>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</si>
  <si>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</si>
  <si>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</si>
  <si>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</si>
  <si>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</si>
  <si>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</si>
  <si>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</si>
  <si>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</si>
  <si>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</si>
  <si>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</si>
  <si>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</si>
  <si>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</si>
  <si>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</si>
  <si>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</si>
  <si>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</si>
  <si>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</si>
  <si>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</si>
  <si>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</si>
  <si>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</si>
  <si>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</si>
  <si>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</si>
  <si>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</si>
  <si>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</si>
  <si>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</si>
  <si>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</si>
  <si>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</si>
  <si>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</si>
  <si>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</si>
  <si>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</si>
  <si>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</si>
  <si>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</si>
  <si>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</si>
  <si>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</si>
  <si>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</si>
  <si>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</si>
  <si>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</si>
  <si>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</si>
  <si>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</si>
  <si>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</si>
  <si>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</si>
  <si>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</si>
  <si>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</si>
  <si>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</si>
  <si>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</si>
  <si>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</si>
  <si>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</si>
  <si>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</si>
  <si>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</si>
  <si>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</si>
  <si>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</si>
  <si>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</si>
  <si>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</si>
  <si>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</si>
  <si>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</si>
  <si>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</si>
  <si>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</si>
  <si>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</si>
  <si>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</si>
  <si>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</si>
  <si>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</si>
  <si>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</si>
  <si>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</si>
  <si>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</si>
  <si>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</si>
  <si>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</si>
  <si>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</si>
  <si>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</si>
  <si>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</si>
  <si>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</si>
  <si>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</si>
  <si>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</si>
  <si>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</si>
  <si>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</si>
  <si>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</si>
  <si>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</si>
  <si>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</si>
  <si>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</si>
  <si>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</si>
  <si>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</si>
  <si>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</si>
  <si>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</si>
  <si>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</si>
  <si>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</si>
  <si>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</si>
  <si>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</si>
  <si>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</si>
  <si>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</si>
  <si>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</si>
  <si>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</si>
  <si>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</si>
  <si>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</si>
  <si>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</si>
  <si>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</si>
  <si>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</si>
  <si>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</si>
  <si>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</si>
  <si>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</si>
  <si>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</si>
  <si>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</si>
  <si>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</si>
  <si>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</si>
  <si>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</si>
  <si>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</si>
  <si>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</si>
  <si>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</si>
  <si>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</si>
  <si>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</si>
  <si>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</si>
  <si>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</si>
  <si>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</si>
  <si>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</si>
  <si>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</si>
  <si>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</si>
  <si>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</si>
  <si>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</si>
  <si>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</si>
  <si>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</si>
  <si>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</si>
  <si>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</si>
  <si>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</si>
  <si>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</si>
  <si>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</si>
  <si>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</si>
  <si>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</si>
  <si>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</si>
  <si>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</si>
  <si>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</si>
  <si>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</si>
  <si>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</si>
  <si>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</si>
  <si>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</si>
  <si>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</si>
  <si>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</si>
  <si>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</si>
  <si>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</si>
  <si>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</si>
  <si>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</si>
  <si>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</si>
  <si>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</si>
  <si>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</si>
  <si>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</si>
  <si>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</si>
  <si>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</si>
  <si>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</si>
  <si>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</si>
  <si>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</si>
  <si>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</si>
  <si>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</si>
  <si>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</si>
  <si>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</si>
  <si>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</si>
  <si>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</si>
  <si>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</si>
  <si>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</si>
  <si>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</si>
  <si>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</si>
  <si>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</si>
  <si>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</si>
  <si>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</si>
  <si>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</si>
  <si>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</si>
  <si>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</si>
  <si>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</si>
  <si>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</si>
  <si>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</si>
  <si>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</si>
  <si>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</si>
  <si>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</si>
  <si>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</si>
  <si>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</si>
  <si>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</si>
  <si>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</si>
  <si>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</si>
  <si>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</si>
  <si>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</si>
  <si>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</si>
  <si>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</si>
  <si>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</si>
  <si>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</si>
  <si>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</si>
  <si>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</si>
  <si>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</si>
  <si>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</si>
  <si>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</si>
  <si>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</si>
  <si>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</si>
  <si>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</si>
  <si>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</si>
  <si>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</si>
  <si>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</si>
  <si>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</si>
  <si>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</si>
  <si>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</si>
  <si>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</si>
  <si>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</si>
  <si>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</si>
  <si>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</si>
  <si>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</si>
  <si>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</si>
  <si>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</si>
  <si>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</si>
  <si>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</si>
  <si>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</si>
  <si>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</si>
  <si>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</si>
  <si>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</si>
  <si>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</si>
  <si>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</si>
  <si>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</si>
  <si>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</si>
  <si>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</si>
  <si>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</si>
  <si>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</si>
  <si>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</si>
  <si>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</si>
  <si>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</si>
  <si>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</si>
  <si>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</si>
  <si>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</si>
  <si>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</si>
  <si>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</si>
  <si>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</si>
  <si>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</si>
  <si>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</si>
  <si>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</si>
  <si>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</si>
  <si>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</si>
  <si>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</si>
  <si>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</si>
  <si>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</si>
  <si>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</si>
  <si>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</si>
  <si>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</si>
  <si>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</si>
  <si>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</si>
  <si>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</si>
  <si>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</si>
  <si>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</si>
  <si>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</si>
  <si>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</si>
  <si>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</si>
  <si>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</si>
  <si>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</si>
  <si>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</si>
  <si>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</si>
  <si>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</si>
  <si>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</si>
  <si>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</si>
  <si>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</si>
  <si>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</si>
  <si>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</si>
  <si>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</si>
  <si>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</si>
  <si>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</si>
  <si>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</si>
  <si>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</si>
  <si>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</si>
  <si>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</si>
  <si>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</si>
  <si>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</si>
  <si>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</si>
  <si>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</si>
  <si>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</si>
  <si>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</si>
  <si>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</si>
  <si>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</si>
  <si>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</si>
  <si>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</si>
  <si>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</si>
  <si>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</si>
  <si>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</si>
  <si>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</si>
  <si>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</si>
  <si>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</si>
  <si>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</si>
  <si>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</si>
  <si>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</si>
  <si>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</si>
  <si>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</si>
  <si>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</si>
  <si>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</si>
  <si>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</si>
  <si>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</si>
  <si>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</si>
  <si>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</si>
  <si>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</si>
  <si>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</si>
  <si>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</si>
  <si>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</si>
  <si>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</si>
  <si>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</si>
  <si>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</si>
  <si>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</si>
  <si>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</si>
  <si>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</si>
  <si>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</si>
  <si>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</si>
  <si>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</si>
  <si>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</si>
  <si>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</si>
  <si>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</si>
  <si>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</si>
  <si>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</si>
  <si>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</si>
  <si>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</si>
  <si>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</si>
  <si>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</si>
  <si>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</si>
  <si>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</si>
  <si>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</si>
  <si>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</si>
  <si>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</si>
  <si>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</si>
  <si>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</si>
  <si>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</si>
  <si>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</si>
  <si>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</si>
  <si>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</si>
  <si>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</si>
  <si>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</si>
  <si>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</si>
  <si>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</si>
  <si>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</si>
  <si>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</si>
  <si>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</si>
  <si>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</si>
  <si>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</si>
  <si>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</si>
  <si>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</si>
  <si>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</si>
  <si>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</si>
  <si>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</si>
  <si>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</si>
  <si>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</si>
  <si>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</si>
  <si>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</si>
  <si>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</si>
  <si>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</si>
  <si>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</si>
  <si>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</si>
  <si>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</si>
  <si>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</si>
  <si>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</si>
  <si>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</si>
  <si>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</si>
  <si>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</si>
  <si>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</si>
  <si>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</si>
  <si>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</si>
  <si>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</si>
  <si>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</si>
  <si>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</si>
  <si>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</si>
  <si>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</si>
  <si>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</si>
  <si>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</si>
  <si>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</si>
  <si>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</si>
  <si>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</si>
  <si>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</si>
  <si>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</si>
  <si>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</si>
  <si>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</si>
  <si>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</si>
  <si>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</si>
  <si>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</si>
  <si>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</si>
  <si>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</si>
  <si>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</si>
  <si>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</si>
  <si>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</si>
  <si>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</si>
  <si>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</si>
  <si>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</si>
  <si>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</si>
  <si>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</si>
  <si>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</si>
  <si>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</si>
  <si>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</si>
  <si>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</si>
  <si>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</si>
  <si>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</si>
  <si>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</si>
  <si>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</si>
  <si>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</si>
  <si>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</si>
  <si>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</si>
  <si>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</si>
  <si>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</si>
  <si>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</si>
  <si>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</si>
  <si>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</si>
  <si>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</si>
  <si>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</si>
  <si>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</si>
  <si>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</si>
  <si>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</si>
  <si>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</si>
  <si>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</si>
  <si>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</si>
  <si>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</si>
  <si>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</si>
  <si>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</si>
  <si>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</si>
  <si>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</si>
  <si>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</si>
  <si>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</si>
  <si>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</si>
  <si>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</si>
  <si>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</si>
  <si>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</si>
  <si>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</si>
  <si>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</si>
  <si>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</si>
  <si>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</si>
  <si>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</si>
  <si>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</si>
  <si>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</si>
  <si>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</si>
  <si>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</si>
  <si>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</si>
  <si>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</si>
  <si>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</si>
  <si>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</si>
  <si>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</si>
  <si>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</si>
  <si>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</si>
  <si>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</si>
  <si>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</si>
  <si>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</si>
  <si>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</si>
  <si>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</si>
  <si>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</si>
  <si>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</si>
  <si>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</si>
  <si>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</si>
  <si>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</si>
  <si>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</si>
  <si>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</si>
  <si>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</si>
  <si>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</si>
  <si>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</si>
  <si>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</si>
  <si>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</si>
  <si>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</si>
  <si>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</si>
  <si>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</si>
  <si>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</si>
  <si>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</si>
  <si>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</si>
  <si>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</si>
  <si>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</si>
  <si>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</si>
  <si>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</si>
  <si>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</si>
  <si>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</si>
  <si>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</si>
  <si>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</si>
  <si>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</si>
  <si>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</si>
  <si>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</si>
  <si>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</si>
  <si>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</si>
  <si>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</si>
  <si>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</si>
  <si>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</si>
  <si>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</si>
  <si>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</si>
  <si>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</si>
  <si>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</si>
  <si>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</si>
  <si>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</si>
  <si>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</si>
  <si>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</si>
  <si>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</si>
  <si>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</si>
  <si>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</si>
  <si>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</si>
  <si>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</si>
  <si>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</si>
  <si>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</si>
  <si>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</si>
  <si>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</si>
  <si>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</si>
  <si>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</si>
  <si>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</si>
  <si>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</si>
  <si>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</si>
  <si>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</si>
  <si>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</si>
  <si>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</si>
  <si>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</si>
  <si>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</si>
  <si>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</si>
  <si>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</si>
  <si>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</si>
  <si>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</si>
  <si>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</si>
  <si>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</si>
  <si>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</si>
  <si>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</si>
  <si>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</si>
  <si>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</si>
  <si>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</si>
  <si>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</si>
  <si>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</si>
  <si>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</si>
  <si>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</si>
  <si>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</si>
  <si>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</si>
  <si>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</si>
  <si>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</si>
  <si>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</si>
  <si>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</si>
  <si>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</si>
  <si>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</si>
  <si>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</si>
  <si>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</si>
  <si>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</si>
  <si>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</si>
  <si>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</si>
  <si>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</si>
  <si>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</si>
  <si>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</si>
  <si>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</si>
  <si>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</si>
  <si>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</si>
  <si>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</si>
  <si>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</si>
  <si>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</si>
  <si>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</si>
  <si>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</si>
  <si>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</si>
  <si>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</si>
  <si>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</si>
  <si>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</si>
  <si>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</si>
  <si>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</si>
  <si>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</si>
  <si>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</si>
  <si>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</si>
  <si>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</si>
  <si>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</si>
  <si>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</si>
  <si>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</si>
  <si>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</si>
  <si>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</si>
  <si>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</si>
  <si>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</si>
  <si>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</si>
  <si>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</si>
  <si>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</si>
  <si>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</si>
  <si>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</si>
  <si>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</si>
  <si>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</si>
  <si>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</si>
  <si>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</si>
  <si>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</si>
  <si>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</si>
  <si>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</si>
  <si>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</si>
  <si>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</si>
  <si>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</si>
  <si>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</si>
  <si>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</si>
  <si>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</si>
  <si>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</si>
  <si>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</si>
  <si>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</si>
  <si>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</si>
  <si>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</si>
  <si>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</si>
  <si>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</si>
  <si>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</si>
  <si>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</si>
  <si>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</si>
  <si>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</si>
  <si>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</si>
  <si>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</si>
  <si>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</si>
  <si>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</si>
  <si>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</si>
  <si>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</si>
  <si>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</si>
  <si>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</si>
  <si>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</si>
  <si>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</si>
  <si>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</si>
  <si>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</si>
  <si>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</si>
  <si>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</si>
  <si>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</si>
  <si>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</si>
  <si>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</si>
  <si>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</si>
  <si>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</si>
  <si>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</si>
  <si>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</si>
  <si>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</si>
  <si>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</si>
  <si>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</si>
  <si>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</si>
  <si>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</si>
  <si>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</si>
  <si>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</si>
  <si>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</si>
  <si>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</si>
  <si>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</si>
  <si>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</si>
  <si>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</si>
  <si>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</si>
  <si>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</si>
  <si>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</si>
  <si>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</si>
  <si>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</si>
  <si>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</si>
  <si>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</si>
  <si>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</si>
  <si>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</si>
  <si>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</si>
  <si>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</si>
  <si>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</si>
  <si>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</si>
  <si>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</si>
  <si>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</si>
  <si>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</si>
  <si>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</si>
  <si>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</si>
  <si>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</si>
  <si>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</si>
  <si>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</si>
  <si>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</si>
  <si>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</si>
  <si>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</si>
  <si>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</si>
  <si>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</si>
  <si>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</si>
  <si>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</si>
  <si>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</si>
  <si>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</si>
  <si>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</si>
  <si>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</si>
  <si>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</si>
  <si>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</si>
  <si>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</si>
  <si>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</si>
  <si>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</si>
  <si>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</si>
  <si>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</si>
  <si>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</si>
  <si>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</si>
  <si>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</si>
  <si>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</si>
  <si>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</si>
  <si>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</si>
  <si>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</si>
  <si>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</si>
  <si>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</si>
  <si>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</si>
  <si>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</si>
  <si>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</si>
  <si>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</si>
  <si>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</si>
  <si>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</si>
  <si>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</si>
  <si>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</si>
  <si>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</si>
  <si>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</si>
  <si>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</si>
  <si>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</si>
  <si>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</si>
  <si>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</si>
  <si>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</si>
  <si>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</si>
  <si>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</si>
  <si>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</si>
  <si>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</si>
  <si>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</si>
  <si>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</si>
  <si>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</si>
  <si>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</si>
  <si>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</si>
  <si>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</si>
  <si>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</si>
  <si>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</si>
  <si>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</si>
  <si>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</si>
  <si>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</si>
  <si>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</si>
  <si>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</si>
  <si>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</si>
  <si>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</si>
  <si>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</si>
  <si>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</si>
  <si>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</si>
  <si>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</si>
  <si>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</si>
  <si>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</si>
  <si>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</si>
  <si>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</si>
  <si>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</si>
  <si>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</si>
  <si>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</si>
  <si>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</si>
  <si>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</si>
  <si>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</si>
  <si>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</si>
  <si>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</si>
  <si>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</si>
  <si>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</si>
  <si>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</si>
  <si>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</si>
  <si>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</si>
  <si>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</si>
  <si>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</si>
  <si>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</si>
  <si>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</si>
  <si>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</si>
  <si>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</si>
  <si>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</si>
  <si>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</si>
  <si>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</si>
  <si>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</si>
  <si>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</si>
  <si>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</si>
  <si>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</si>
  <si>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</si>
  <si>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</si>
  <si>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</si>
  <si>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</si>
  <si>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</si>
  <si>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</si>
  <si>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</si>
  <si>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</si>
  <si>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</si>
  <si>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</si>
  <si>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</si>
  <si>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</si>
  <si>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</si>
  <si>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</si>
  <si>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</si>
  <si>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</si>
  <si>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</si>
  <si>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</si>
  <si>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</si>
  <si>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</si>
  <si>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</si>
  <si>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</si>
  <si>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</si>
  <si>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</si>
  <si>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</si>
  <si>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</si>
  <si>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</si>
  <si>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</si>
  <si>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</si>
  <si>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</si>
  <si>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</si>
  <si>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</si>
  <si>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</si>
  <si>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</si>
  <si>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</si>
  <si>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</si>
  <si>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</si>
  <si>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</si>
  <si>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</si>
  <si>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</si>
  <si>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</si>
  <si>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</si>
  <si>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</si>
  <si>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</si>
  <si>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</si>
  <si>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</si>
  <si>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</si>
  <si>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</si>
  <si>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</si>
  <si>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</si>
  <si>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</si>
  <si>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</si>
  <si>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</si>
  <si>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</si>
  <si>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</si>
  <si>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</si>
  <si>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</si>
  <si>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</si>
  <si>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</si>
  <si>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</si>
  <si>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</si>
  <si>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</si>
  <si>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</si>
  <si>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</si>
  <si>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</si>
  <si>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</si>
  <si>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</si>
  <si>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</si>
  <si>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</si>
  <si>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</si>
  <si>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</si>
  <si>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</si>
  <si>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</si>
  <si>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</si>
  <si>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</si>
  <si>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</si>
  <si>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</si>
  <si>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</si>
  <si>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</si>
  <si>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</si>
  <si>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</si>
  <si>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</si>
  <si>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</si>
  <si>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</si>
  <si>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</si>
  <si>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</si>
  <si>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</si>
  <si>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</si>
  <si>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</si>
  <si>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</si>
  <si>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</si>
  <si>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</si>
  <si>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</si>
  <si>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</si>
  <si>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</si>
  <si>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</si>
  <si>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</si>
  <si>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</si>
  <si>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</si>
  <si>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</si>
  <si>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</si>
  <si>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</si>
  <si>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</si>
  <si>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</si>
  <si>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</si>
  <si>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</si>
  <si>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</si>
  <si>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</si>
  <si>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</si>
  <si>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</si>
  <si>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</si>
  <si>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</si>
  <si>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</si>
  <si>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</si>
  <si>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</si>
  <si>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</si>
  <si>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</si>
  <si>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</si>
  <si>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</si>
  <si>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</si>
  <si>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</si>
  <si>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</si>
  <si>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</si>
  <si>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</si>
  <si>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</si>
  <si>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</si>
  <si>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</si>
  <si>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</si>
  <si>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</si>
  <si>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</si>
  <si>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</si>
  <si>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</si>
  <si>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</si>
  <si>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</si>
  <si>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</si>
  <si>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</si>
  <si>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</si>
  <si>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</si>
  <si>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</si>
  <si>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</si>
  <si>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</si>
  <si>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</si>
  <si>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</si>
  <si>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</si>
  <si>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</si>
  <si>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</si>
  <si>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</si>
  <si>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</si>
  <si>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</si>
  <si>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</si>
  <si>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</si>
  <si>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</si>
  <si>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</si>
  <si>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</si>
  <si>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</si>
  <si>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</si>
  <si>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</si>
  <si>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</si>
  <si>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</si>
  <si>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</si>
  <si>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</si>
  <si>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</si>
  <si>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</si>
  <si>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</si>
  <si>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</si>
  <si>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</si>
  <si>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</si>
  <si>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</si>
  <si>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</si>
  <si>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</si>
  <si>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</si>
  <si>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</si>
  <si>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</si>
  <si>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</si>
  <si>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</si>
  <si>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</si>
  <si>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</si>
  <si>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</si>
  <si>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</si>
  <si>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</si>
  <si>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</si>
  <si>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</si>
  <si>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</si>
  <si>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</si>
  <si>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</si>
  <si>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</si>
  <si>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</si>
  <si>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</si>
  <si>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</si>
  <si>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</si>
  <si>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</si>
  <si>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</si>
  <si>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</si>
  <si>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</si>
  <si>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</si>
  <si>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</si>
  <si>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</si>
  <si>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</si>
  <si>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</si>
  <si>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</si>
  <si>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</si>
  <si>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</si>
  <si>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</si>
  <si>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</si>
  <si>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</si>
  <si>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</si>
  <si>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</si>
  <si>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</si>
  <si>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</si>
  <si>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</si>
  <si>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</si>
  <si>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</si>
  <si>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</si>
  <si>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</si>
  <si>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</si>
  <si>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</si>
  <si>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</si>
  <si>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</si>
  <si>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</si>
  <si>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</si>
  <si>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</si>
  <si>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</si>
  <si>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</si>
  <si>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</si>
  <si>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</si>
  <si>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</si>
  <si>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</si>
  <si>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</si>
  <si>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</si>
  <si>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</si>
  <si>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</si>
  <si>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</si>
  <si>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</si>
  <si>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</si>
  <si>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</si>
  <si>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</si>
  <si>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</si>
  <si>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</si>
  <si>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</si>
  <si>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</si>
  <si>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</si>
  <si>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</si>
  <si>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</si>
  <si>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</si>
  <si>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</si>
  <si>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</si>
  <si>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</si>
  <si>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</si>
  <si>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</si>
  <si>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</si>
  <si>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</si>
  <si>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</si>
  <si>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</si>
  <si>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</si>
  <si>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</si>
  <si>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</si>
  <si>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</si>
  <si>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</si>
  <si>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</si>
  <si>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</si>
  <si>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</si>
  <si>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</si>
  <si>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</si>
  <si>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</si>
  <si>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</si>
  <si>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</si>
  <si>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</si>
  <si>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</si>
  <si>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</si>
  <si>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</si>
  <si>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</si>
  <si>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</si>
  <si>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</si>
  <si>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</si>
  <si>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</si>
  <si>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</si>
  <si>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</si>
  <si>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</si>
  <si>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</si>
  <si>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</si>
  <si>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</si>
  <si>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</si>
  <si>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</si>
  <si>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</si>
  <si>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</si>
  <si>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</si>
  <si>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</si>
  <si>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</si>
  <si>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</si>
  <si>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</si>
  <si>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</si>
  <si>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</si>
  <si>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</si>
  <si>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</si>
  <si>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</si>
  <si>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</si>
  <si>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</si>
  <si>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</si>
  <si>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</si>
  <si>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</si>
  <si>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</si>
  <si>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</si>
  <si>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</si>
  <si>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</si>
  <si>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</si>
  <si>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</si>
  <si>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</si>
  <si>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</si>
  <si>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</si>
  <si>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</si>
  <si>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</si>
  <si>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</si>
  <si>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</si>
  <si>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</si>
  <si>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</si>
  <si>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</si>
  <si>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</si>
  <si>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</si>
  <si>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</si>
  <si>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</si>
  <si>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</si>
  <si>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</si>
  <si>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</si>
  <si>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</si>
  <si>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</si>
  <si>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</si>
  <si>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</si>
  <si>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</si>
  <si>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</si>
  <si>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</si>
  <si>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</si>
  <si>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</si>
  <si>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</si>
  <si>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</si>
  <si>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</si>
  <si>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</si>
  <si>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</si>
  <si>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</si>
  <si>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</si>
  <si>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</si>
  <si>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</si>
  <si>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</si>
  <si>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</si>
  <si>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</si>
  <si>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</si>
  <si>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</si>
  <si>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</si>
  <si>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</si>
  <si>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</si>
  <si>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</si>
  <si>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</si>
  <si>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</si>
  <si>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</si>
  <si>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</si>
  <si>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</si>
  <si>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</si>
  <si>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</si>
  <si>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</si>
  <si>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</si>
  <si>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</si>
  <si>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</si>
  <si>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</si>
  <si>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</si>
  <si>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</si>
  <si>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</si>
  <si>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</si>
  <si>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</si>
  <si>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</si>
  <si>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</si>
  <si>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</si>
  <si>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</si>
  <si>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</si>
  <si>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</si>
  <si>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</si>
  <si>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</si>
  <si>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</si>
  <si>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</si>
  <si>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</si>
  <si>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</si>
  <si>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</si>
  <si>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</si>
  <si>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</si>
  <si>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</si>
  <si>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</si>
  <si>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</si>
  <si>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</si>
  <si>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</si>
  <si>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</si>
  <si>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</si>
  <si>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</si>
  <si>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</si>
  <si>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</si>
  <si>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</si>
  <si>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</si>
  <si>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</si>
  <si>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</si>
  <si>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</si>
  <si>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</si>
  <si>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</si>
  <si>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</si>
  <si>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</si>
  <si>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</si>
  <si>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</si>
  <si>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</si>
  <si>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</si>
  <si>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</si>
  <si>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</si>
  <si>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</si>
  <si>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</si>
  <si>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</si>
  <si>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</si>
  <si>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</si>
  <si>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</si>
  <si>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</si>
  <si>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</si>
  <si>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</si>
  <si>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</si>
  <si>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</si>
  <si>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</si>
  <si>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</si>
  <si>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</si>
  <si>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</si>
  <si>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</si>
  <si>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</si>
  <si>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</si>
  <si>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</si>
  <si>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</si>
  <si>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</si>
  <si>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</si>
  <si>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</si>
  <si>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</si>
  <si>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</si>
  <si>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</si>
  <si>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</si>
  <si>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</si>
  <si>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</si>
  <si>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</si>
  <si>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</si>
  <si>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</si>
  <si>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</si>
  <si>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</si>
  <si>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</si>
  <si>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</si>
  <si>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</si>
  <si>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</si>
  <si>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</si>
  <si>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</si>
  <si>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</si>
  <si>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</si>
  <si>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</si>
  <si>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</si>
  <si>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</si>
  <si>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</si>
  <si>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</si>
  <si>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</si>
  <si>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</si>
  <si>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</si>
  <si>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</si>
  <si>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</si>
  <si>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</si>
  <si>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</si>
  <si>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</si>
  <si>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</si>
  <si>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</si>
  <si>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</si>
  <si>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</si>
  <si>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</si>
  <si>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</si>
  <si>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</si>
  <si>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</si>
  <si>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</si>
  <si>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</si>
  <si>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</si>
  <si>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</si>
  <si>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</si>
  <si>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</si>
  <si>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</si>
  <si>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</si>
  <si>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</si>
  <si>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</si>
  <si>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</si>
  <si>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</si>
  <si>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</si>
  <si>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</si>
  <si>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</si>
  <si>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</si>
  <si>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</si>
  <si>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</si>
  <si>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</si>
  <si>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</si>
  <si>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</si>
  <si>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</si>
  <si>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</si>
  <si>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</si>
  <si>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</si>
  <si>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</si>
  <si>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</si>
  <si>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</si>
  <si>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</si>
  <si>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</si>
  <si>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</si>
  <si>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</si>
  <si>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</si>
  <si>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</si>
  <si>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</si>
  <si>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</si>
  <si>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</si>
  <si>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</si>
  <si>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</si>
  <si>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</si>
  <si>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</si>
  <si>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</si>
  <si>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</si>
  <si>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</si>
  <si>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</si>
  <si>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</si>
  <si>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</si>
  <si>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</si>
  <si>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</si>
  <si>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</si>
  <si>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</si>
  <si>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</si>
  <si>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</si>
  <si>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</si>
  <si>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</si>
  <si>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</si>
  <si>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</si>
  <si>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</si>
  <si>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</si>
  <si>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</si>
  <si>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</si>
  <si>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</si>
  <si>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</si>
  <si>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</si>
  <si>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</si>
  <si>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</si>
  <si>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</si>
  <si>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</si>
  <si>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</si>
  <si>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</si>
  <si>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</si>
  <si>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</si>
  <si>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</si>
  <si>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</si>
  <si>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</si>
  <si>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</si>
  <si>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</si>
  <si>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</si>
  <si>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</si>
  <si>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</si>
  <si>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</si>
  <si>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</si>
  <si>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</si>
  <si>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</si>
  <si>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</si>
  <si>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</si>
  <si>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</si>
  <si>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</si>
  <si>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</si>
  <si>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</si>
  <si>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</si>
  <si>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</si>
  <si>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</si>
  <si>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</si>
  <si>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</si>
  <si>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</si>
  <si>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</si>
  <si>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</si>
  <si>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</si>
  <si>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</si>
  <si>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</si>
  <si>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</si>
  <si>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</si>
  <si>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</si>
  <si>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</si>
  <si>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</si>
  <si>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</si>
  <si>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</si>
  <si>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</si>
  <si>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</si>
  <si>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</si>
  <si>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</si>
  <si>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</si>
  <si>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</si>
  <si>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</si>
  <si>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</si>
  <si>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</si>
  <si>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</si>
  <si>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</si>
  <si>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</si>
  <si>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</si>
  <si>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</si>
  <si>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</si>
  <si>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</si>
  <si>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</si>
  <si>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</si>
  <si>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</si>
  <si>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</si>
  <si>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</si>
  <si>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</si>
  <si>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</si>
  <si>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</si>
  <si>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</si>
  <si>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</si>
  <si>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</si>
  <si>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</si>
  <si>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</si>
  <si>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</si>
  <si>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</si>
  <si>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</si>
  <si>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</si>
  <si>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</si>
  <si>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</si>
  <si>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</si>
  <si>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</si>
  <si>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</si>
  <si>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</si>
  <si>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</si>
  <si>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</si>
  <si>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</si>
  <si>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</si>
  <si>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</si>
  <si>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</si>
  <si>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</si>
  <si>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</si>
  <si>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</si>
  <si>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</si>
  <si>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</si>
  <si>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</si>
  <si>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</si>
  <si>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</si>
  <si>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</si>
  <si>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</si>
  <si>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</si>
  <si>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</si>
  <si>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</si>
  <si>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</si>
  <si>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</si>
  <si>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</si>
  <si>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</si>
  <si>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</si>
  <si>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</si>
  <si>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</si>
  <si>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</si>
  <si>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</si>
  <si>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</si>
  <si>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</si>
  <si>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</si>
  <si>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</si>
  <si>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</si>
  <si>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</si>
  <si>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</si>
  <si>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</si>
  <si>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</si>
  <si>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</si>
  <si>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</si>
  <si>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</si>
  <si>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</si>
  <si>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</si>
  <si>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</si>
  <si>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</si>
  <si>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</si>
  <si>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</si>
  <si>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</si>
  <si>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</si>
  <si>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</si>
  <si>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</si>
  <si>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</si>
  <si>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</si>
  <si>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</si>
  <si>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</si>
  <si>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</si>
  <si>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</si>
  <si>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</si>
  <si>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</si>
  <si>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</si>
  <si>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</si>
  <si>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</si>
  <si>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</si>
  <si>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</si>
  <si>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</si>
  <si>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</si>
  <si>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</si>
  <si>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</si>
  <si>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</si>
  <si>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</si>
  <si>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</si>
  <si>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</si>
  <si>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</si>
  <si>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</si>
  <si>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</si>
  <si>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</si>
  <si>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</si>
  <si>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</si>
  <si>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</si>
  <si>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</si>
  <si>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</si>
  <si>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</si>
  <si>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</si>
  <si>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</si>
  <si>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</si>
  <si>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</si>
  <si>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</si>
  <si>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</si>
  <si>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</si>
  <si>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</si>
  <si>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</si>
  <si>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</si>
  <si>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</si>
  <si>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</si>
  <si>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</si>
  <si>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</si>
  <si>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</si>
  <si>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</si>
  <si>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</si>
  <si>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</si>
  <si>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</si>
  <si>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</si>
  <si>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</si>
  <si>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</si>
  <si>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</si>
  <si>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</si>
  <si>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</si>
  <si>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</si>
  <si>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</si>
  <si>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</si>
  <si>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</si>
  <si>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</si>
  <si>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</si>
  <si>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</si>
  <si>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</si>
  <si>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</si>
  <si>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</si>
  <si>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</si>
  <si>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</si>
  <si>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</si>
  <si>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</si>
  <si>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</si>
  <si>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</si>
  <si>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</si>
  <si>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</si>
  <si>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</si>
  <si>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</si>
  <si>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</si>
  <si>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</si>
  <si>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</si>
  <si>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</si>
  <si>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</si>
  <si>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</si>
  <si>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</si>
  <si>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</si>
  <si>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</si>
  <si>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</si>
  <si>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</si>
  <si>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</si>
  <si>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</si>
  <si>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</si>
  <si>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</si>
  <si>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</si>
  <si>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</si>
  <si>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</si>
  <si>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</si>
  <si>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</si>
  <si>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</si>
  <si>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</si>
  <si>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</si>
  <si>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</si>
  <si>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</si>
  <si>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</si>
  <si>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</si>
  <si>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</si>
  <si>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</si>
  <si>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</si>
  <si>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</si>
  <si>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</si>
  <si>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</si>
  <si>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</si>
  <si>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</si>
  <si>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</si>
  <si>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</si>
  <si>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</si>
  <si>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</si>
  <si>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</si>
  <si>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</si>
  <si>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</si>
  <si>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</si>
  <si>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</si>
  <si>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</si>
  <si>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</si>
  <si>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</si>
  <si>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</si>
  <si>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</si>
  <si>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</si>
  <si>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</si>
  <si>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</si>
  <si>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</si>
  <si>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</si>
  <si>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</si>
  <si>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</si>
  <si>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</si>
  <si>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</si>
  <si>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</si>
  <si>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</si>
  <si>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</si>
  <si>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</si>
  <si>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</si>
  <si>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</si>
  <si>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</si>
  <si>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</si>
  <si>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</si>
  <si>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</si>
  <si>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</si>
  <si>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</si>
  <si>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</si>
  <si>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</si>
  <si>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</si>
  <si>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</si>
  <si>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</si>
  <si>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</si>
  <si>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</si>
  <si>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</si>
  <si>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</si>
  <si>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</si>
  <si>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</si>
  <si>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</si>
  <si>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</si>
  <si>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</si>
  <si>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</si>
  <si>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</si>
  <si>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</si>
  <si>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</si>
  <si>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</si>
  <si>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</si>
  <si>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</si>
  <si>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</si>
  <si>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</si>
  <si>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</si>
  <si>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</si>
  <si>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</si>
  <si>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</si>
  <si>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</si>
  <si>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</si>
  <si>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</si>
  <si>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</si>
  <si>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</si>
  <si>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</si>
  <si>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</si>
  <si>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</si>
  <si>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</si>
  <si>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</si>
  <si>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</si>
  <si>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</si>
  <si>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</si>
  <si>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</si>
  <si>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</si>
  <si>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</si>
  <si>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</si>
  <si>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</si>
  <si>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</si>
  <si>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</si>
  <si>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</si>
  <si>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</si>
  <si>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</si>
  <si>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</si>
  <si>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</si>
  <si>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</si>
  <si>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</si>
  <si>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</si>
  <si>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</si>
  <si>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</si>
  <si>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</si>
  <si>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</si>
  <si>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</si>
  <si>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</si>
  <si>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</si>
  <si>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</si>
  <si>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</si>
  <si>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</si>
  <si>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</si>
  <si>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</si>
  <si>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</si>
  <si>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</si>
  <si>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</si>
  <si>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</si>
  <si>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</si>
  <si>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</si>
  <si>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</si>
  <si>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</si>
  <si>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</si>
  <si>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</si>
  <si>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</si>
  <si>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</si>
  <si>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</si>
  <si>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</si>
  <si>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</si>
  <si>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</si>
  <si>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</si>
  <si>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</si>
  <si>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</si>
  <si>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</si>
  <si>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</si>
  <si>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</si>
  <si>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</si>
  <si>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</si>
  <si>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</si>
  <si>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</si>
  <si>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</si>
  <si>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</si>
  <si>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</si>
  <si>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</si>
  <si>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</si>
  <si>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</si>
  <si>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</si>
  <si>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</si>
  <si>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</si>
  <si>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</si>
  <si>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</si>
  <si>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</si>
  <si>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</si>
  <si>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</si>
  <si>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</si>
  <si>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</si>
  <si>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</si>
  <si>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</si>
  <si>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</si>
  <si>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</si>
  <si>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</si>
  <si>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</si>
  <si>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</si>
  <si>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</si>
  <si>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</si>
  <si>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</si>
  <si>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</si>
  <si>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</si>
  <si>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</si>
  <si>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</si>
  <si>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</si>
  <si>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</si>
  <si>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</si>
  <si>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</si>
  <si>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</si>
  <si>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</si>
  <si>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</si>
  <si>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</si>
  <si>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</si>
  <si>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</si>
  <si>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</si>
  <si>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</si>
  <si>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</si>
  <si>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</si>
  <si>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</si>
  <si>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</si>
  <si>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</si>
  <si>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</si>
  <si>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</si>
  <si>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</si>
  <si>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</si>
  <si>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</si>
  <si>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</si>
  <si>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</si>
  <si>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</si>
  <si>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</si>
  <si>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</si>
  <si>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</si>
  <si>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</si>
  <si>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</si>
  <si>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</si>
  <si>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</si>
  <si>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</si>
  <si>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</si>
  <si>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</si>
  <si>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</si>
  <si>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</si>
  <si>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</si>
  <si>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</si>
  <si>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</si>
  <si>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</si>
  <si>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</si>
  <si>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</si>
  <si>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</si>
  <si>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</si>
  <si>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</si>
  <si>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</si>
  <si>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</si>
  <si>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</si>
  <si>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</si>
  <si>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</si>
  <si>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</si>
  <si>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</si>
  <si>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</si>
  <si>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</si>
  <si>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</si>
  <si>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</si>
  <si>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</si>
  <si>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</si>
  <si>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</si>
  <si>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</si>
  <si>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</si>
  <si>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</si>
  <si>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</si>
  <si>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</si>
  <si>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</si>
  <si>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</si>
  <si>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</si>
  <si>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</si>
  <si>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</si>
  <si>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</si>
  <si>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</si>
  <si>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</si>
  <si>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</si>
  <si>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</si>
  <si>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</si>
  <si>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</si>
  <si>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</si>
  <si>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</si>
  <si>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</si>
  <si>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</si>
  <si>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</si>
  <si>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</si>
  <si>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</si>
  <si>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</si>
  <si>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</si>
  <si>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</si>
  <si>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</si>
  <si>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</si>
  <si>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</si>
  <si>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</si>
  <si>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</si>
  <si>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</si>
  <si>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</si>
  <si>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</si>
  <si>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</si>
  <si>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</si>
  <si>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</si>
  <si>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</si>
  <si>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</si>
  <si>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</si>
  <si>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</si>
  <si>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</si>
  <si>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</si>
  <si>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</si>
  <si>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</si>
  <si>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</si>
  <si>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</si>
  <si>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</si>
  <si>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</si>
  <si>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</si>
  <si>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</si>
  <si>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</si>
  <si>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</si>
  <si>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</si>
  <si>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</si>
  <si>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</si>
  <si>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</si>
  <si>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</si>
  <si>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</si>
  <si>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</si>
  <si>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</si>
  <si>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</si>
  <si>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</si>
  <si>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</si>
  <si>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</si>
  <si>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</si>
  <si>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</si>
  <si>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</si>
  <si>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</si>
  <si>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</si>
  <si>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</si>
  <si>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</si>
  <si>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</si>
  <si>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</si>
  <si>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</si>
  <si>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</si>
  <si>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</si>
  <si>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</si>
  <si>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</si>
  <si>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</si>
  <si>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</si>
  <si>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</si>
  <si>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</si>
  <si>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</si>
  <si>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</si>
  <si>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</si>
  <si>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</si>
  <si>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</si>
  <si>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</si>
  <si>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</si>
  <si>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</si>
  <si>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</si>
  <si>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</si>
  <si>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</si>
  <si>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</si>
  <si>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</si>
  <si>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</si>
  <si>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</si>
  <si>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</si>
  <si>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</si>
  <si>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</si>
  <si>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</si>
  <si>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</si>
  <si>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</si>
  <si>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</si>
  <si>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</si>
  <si>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</si>
  <si>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</si>
  <si>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</si>
  <si>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</si>
  <si>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</si>
  <si>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</si>
  <si>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</si>
  <si>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</si>
  <si>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</si>
  <si>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</si>
  <si>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</si>
  <si>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</si>
  <si>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</si>
  <si>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</si>
  <si>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</si>
  <si>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</si>
  <si>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</si>
  <si>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</si>
  <si>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</si>
  <si>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</si>
  <si>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</si>
  <si>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</si>
  <si>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</si>
  <si>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</si>
  <si>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</si>
  <si>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</si>
  <si>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</si>
  <si>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</si>
  <si>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</si>
  <si>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</si>
  <si>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</si>
  <si>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</si>
  <si>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</si>
  <si>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</si>
  <si>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</si>
  <si>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</si>
  <si>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</si>
  <si>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</si>
  <si>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</si>
  <si>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</si>
  <si>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</si>
  <si>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</si>
  <si>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</si>
  <si>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</si>
  <si>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</si>
  <si>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</si>
  <si>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</si>
  <si>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</si>
  <si>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</si>
  <si>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</si>
  <si>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</si>
  <si>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</si>
  <si>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</si>
  <si>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</si>
  <si>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</si>
  <si>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</si>
  <si>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</si>
  <si>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</si>
  <si>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</si>
  <si>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</si>
  <si>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</si>
  <si>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</si>
  <si>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</si>
  <si>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</si>
  <si>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</si>
  <si>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</si>
  <si>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</si>
  <si>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</si>
  <si>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</si>
  <si>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</si>
  <si>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</si>
  <si>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</si>
  <si>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</si>
  <si>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</si>
  <si>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</si>
  <si>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</si>
  <si>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</si>
  <si>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</si>
  <si>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</si>
  <si>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</si>
  <si>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</si>
  <si>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</si>
  <si>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</si>
  <si>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</si>
  <si>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</si>
  <si>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</si>
  <si>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</si>
  <si>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</si>
  <si>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</si>
  <si>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</si>
  <si>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</si>
  <si>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</si>
  <si>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</si>
  <si>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</si>
  <si>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</si>
  <si>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</si>
  <si>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</si>
  <si>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</si>
  <si>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</si>
  <si>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</si>
  <si>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</si>
  <si>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</si>
  <si>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</si>
  <si>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</si>
  <si>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</si>
  <si>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</si>
  <si>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</si>
  <si>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</si>
  <si>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</si>
  <si>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</si>
  <si>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</si>
  <si>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</si>
  <si>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</si>
  <si>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</si>
  <si>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</si>
  <si>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</si>
  <si>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</si>
  <si>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</si>
  <si>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</si>
  <si>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</si>
  <si>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</si>
  <si>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</si>
  <si>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</si>
  <si>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</si>
  <si>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</si>
  <si>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</si>
  <si>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</si>
  <si>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</si>
  <si>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</si>
  <si>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</si>
  <si>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</si>
  <si>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</si>
  <si>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</si>
  <si>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</si>
  <si>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</si>
  <si>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</si>
  <si>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</si>
  <si>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</si>
  <si>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</si>
  <si>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</si>
  <si>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</si>
  <si>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</si>
  <si>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</si>
  <si>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</si>
  <si>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</si>
  <si>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</si>
  <si>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</si>
  <si>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</si>
  <si>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</si>
  <si>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</si>
  <si>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</si>
  <si>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</si>
  <si>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</si>
  <si>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</si>
  <si>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</si>
  <si>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</si>
  <si>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</si>
  <si>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</si>
  <si>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</si>
  <si>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</si>
  <si>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</si>
  <si>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</si>
  <si>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</si>
  <si>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</si>
  <si>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</si>
  <si>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</si>
  <si>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</si>
  <si>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</si>
  <si>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</si>
  <si>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</si>
  <si>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</si>
  <si>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</si>
  <si>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</si>
  <si>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</si>
  <si>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</si>
  <si>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</si>
  <si>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</si>
  <si>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</si>
  <si>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</si>
  <si>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</si>
  <si>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</si>
  <si>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</si>
  <si>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</si>
  <si>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</si>
  <si>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</si>
  <si>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</si>
  <si>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</si>
  <si>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</si>
  <si>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</si>
  <si>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</si>
  <si>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</si>
  <si>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</si>
  <si>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</si>
  <si>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</si>
  <si>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</si>
  <si>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</si>
  <si>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</si>
  <si>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</si>
  <si>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</si>
  <si>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</si>
  <si>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</si>
  <si>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</si>
  <si>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</si>
  <si>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</si>
  <si>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</si>
  <si>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</si>
  <si>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</si>
  <si>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</si>
  <si>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</si>
  <si>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</si>
  <si>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</si>
  <si>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</si>
  <si>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</si>
  <si>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</si>
  <si>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</si>
  <si>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</si>
  <si>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</si>
  <si>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</si>
  <si>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</si>
  <si>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</si>
  <si>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</si>
  <si>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</si>
  <si>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</si>
  <si>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</si>
  <si>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</si>
  <si>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</si>
  <si>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</si>
  <si>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</si>
  <si>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</si>
  <si>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</si>
  <si>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</si>
  <si>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</si>
  <si>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</si>
  <si>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</si>
  <si>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</si>
  <si>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</si>
  <si>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</si>
  <si>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</si>
  <si>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</si>
  <si>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</si>
  <si>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</si>
  <si>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</si>
  <si>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</si>
  <si>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</si>
  <si>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</si>
  <si>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</si>
  <si>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</si>
  <si>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</si>
  <si>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</si>
  <si>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</si>
  <si>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</si>
  <si>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</si>
  <si>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</si>
  <si>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</si>
  <si>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</si>
  <si>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</si>
  <si>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</si>
  <si>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</si>
  <si>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</si>
  <si>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</si>
  <si>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</si>
  <si>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</si>
  <si>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</si>
  <si>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</si>
  <si>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</si>
  <si>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</si>
  <si>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</si>
  <si>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</si>
  <si>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</si>
  <si>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</si>
  <si>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</si>
  <si>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</si>
  <si>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</si>
  <si>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</si>
  <si>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</si>
  <si>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</si>
  <si>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</si>
  <si>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</si>
  <si>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</si>
  <si>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</si>
  <si>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</si>
  <si>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</si>
  <si>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</si>
  <si>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</si>
  <si>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</si>
  <si>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</si>
  <si>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</si>
  <si>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</si>
  <si>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</si>
  <si>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</si>
  <si>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</si>
  <si>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</si>
  <si>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</si>
  <si>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</si>
  <si>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</si>
  <si>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</si>
  <si>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</si>
  <si>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</si>
  <si>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</si>
  <si>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</si>
  <si>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</si>
  <si>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</si>
  <si>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</si>
  <si>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</si>
  <si>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</si>
  <si>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</si>
  <si>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</si>
  <si>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</si>
  <si>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</si>
  <si>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</si>
  <si>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</si>
  <si>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</si>
  <si>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</si>
  <si>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</si>
  <si>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</si>
  <si>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</si>
  <si>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</si>
  <si>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</si>
  <si>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</si>
  <si>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</si>
  <si>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</si>
  <si>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</si>
  <si>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</si>
  <si>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</si>
  <si>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</si>
  <si>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</si>
  <si>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</si>
  <si>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</si>
  <si>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</si>
  <si>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</si>
  <si>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</si>
  <si>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</si>
  <si>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</si>
  <si>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</si>
  <si>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</si>
  <si>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</si>
  <si>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</si>
  <si>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</si>
  <si>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</si>
  <si>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</si>
  <si>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</si>
  <si>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</si>
  <si>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</si>
  <si>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</si>
  <si>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</si>
  <si>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</si>
  <si>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</si>
  <si>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</si>
  <si>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</si>
  <si>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</si>
  <si>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</si>
  <si>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</si>
  <si>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</si>
  <si>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</si>
  <si>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</si>
  <si>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</si>
  <si>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</si>
  <si>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</si>
  <si>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</si>
  <si>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</si>
  <si>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</si>
  <si>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</si>
  <si>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</si>
  <si>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</si>
  <si>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</si>
  <si>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</si>
  <si>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</si>
  <si>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</si>
  <si>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</si>
  <si>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</si>
  <si>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</si>
  <si>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</si>
  <si>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</si>
  <si>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</si>
  <si>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</si>
  <si>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</si>
  <si>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</si>
  <si>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</si>
  <si>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</si>
  <si>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</si>
  <si>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</si>
  <si>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</si>
  <si>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</si>
  <si>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</si>
  <si>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</si>
  <si>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</si>
  <si>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</si>
  <si>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</si>
  <si>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</si>
  <si>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</si>
  <si>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</si>
  <si>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</si>
  <si>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</si>
  <si>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</si>
  <si>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</si>
  <si>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</si>
  <si>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</si>
  <si>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</si>
  <si>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</si>
  <si>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</si>
  <si>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</si>
  <si>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</si>
  <si>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</si>
  <si>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</si>
  <si>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</si>
  <si>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</si>
  <si>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</si>
  <si>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</si>
  <si>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</si>
  <si>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</si>
  <si>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</si>
  <si>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</si>
  <si>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</si>
  <si>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</si>
  <si>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</si>
  <si>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</si>
  <si>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</si>
  <si>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</si>
  <si>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</si>
  <si>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</si>
  <si>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</si>
  <si>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</si>
  <si>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</si>
  <si>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</si>
  <si>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</si>
  <si>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</si>
  <si>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</si>
  <si>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</si>
  <si>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</si>
  <si>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</si>
  <si>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</si>
  <si>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</si>
  <si>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</si>
  <si>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</si>
  <si>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</si>
  <si>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</si>
  <si>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</si>
  <si>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</si>
  <si>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</si>
  <si>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</si>
  <si>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</si>
  <si>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</si>
  <si>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</si>
  <si>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</si>
  <si>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</si>
  <si>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</si>
  <si>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</si>
  <si>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</si>
  <si>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</si>
  <si>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</si>
  <si>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</si>
  <si>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</si>
  <si>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</si>
  <si>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</si>
  <si>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</si>
  <si>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</si>
  <si>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</si>
  <si>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</si>
  <si>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</si>
  <si>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</si>
  <si>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</si>
  <si>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</si>
  <si>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</si>
  <si>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</si>
  <si>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</si>
  <si>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</si>
  <si>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</si>
  <si>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</si>
  <si>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</si>
  <si>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</si>
  <si>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</si>
  <si>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</si>
  <si>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</si>
  <si>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</si>
  <si>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</si>
  <si>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</si>
  <si>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</si>
  <si>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</si>
  <si>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</si>
  <si>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</si>
  <si>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</si>
  <si>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</si>
  <si>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</si>
  <si>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</si>
  <si>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</si>
  <si>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</si>
  <si>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</si>
  <si>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</si>
  <si>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</si>
  <si>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</si>
  <si>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</si>
  <si>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</si>
  <si>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</si>
  <si>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</si>
  <si>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</si>
  <si>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</si>
  <si>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</si>
  <si>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</si>
  <si>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</si>
  <si>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</si>
  <si>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</si>
  <si>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</si>
  <si>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</si>
  <si>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</si>
  <si>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</si>
  <si>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</si>
  <si>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</si>
  <si>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</si>
  <si>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</si>
  <si>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</si>
  <si>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</si>
  <si>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</si>
  <si>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</si>
  <si>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</si>
  <si>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</si>
  <si>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</si>
  <si>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</si>
  <si>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</si>
  <si>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</si>
  <si>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</si>
  <si>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</si>
  <si>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</si>
  <si>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</si>
  <si>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</si>
  <si>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</si>
  <si>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</si>
  <si>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</si>
  <si>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</si>
  <si>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</si>
  <si>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</si>
  <si>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</si>
  <si>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</si>
  <si>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</si>
  <si>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</si>
  <si>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</si>
  <si>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</si>
  <si>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</si>
  <si>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</si>
  <si>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</si>
  <si>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</si>
  <si>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</si>
  <si>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</si>
  <si>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</si>
  <si>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</si>
  <si>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</si>
  <si>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</si>
  <si>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</si>
  <si>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</si>
  <si>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</si>
  <si>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</si>
  <si>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</si>
  <si>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</si>
  <si>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</si>
  <si>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</si>
  <si>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</si>
  <si>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</si>
  <si>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</si>
  <si>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</si>
  <si>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</si>
  <si>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</si>
  <si>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</si>
  <si>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</si>
  <si>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</si>
  <si>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</si>
  <si>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</si>
  <si>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</si>
  <si>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</si>
  <si>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</si>
  <si>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</si>
  <si>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</si>
  <si>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</si>
  <si>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</si>
  <si>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</si>
  <si>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</si>
  <si>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</si>
  <si>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</si>
  <si>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</si>
  <si>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</si>
  <si>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</si>
  <si>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</si>
  <si>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</si>
  <si>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</si>
  <si>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</si>
  <si>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</si>
  <si>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</si>
  <si>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</si>
  <si>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</si>
  <si>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</si>
  <si>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</si>
  <si>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</si>
  <si>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</si>
  <si>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</si>
  <si>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</si>
  <si>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</si>
  <si>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</si>
  <si>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</si>
  <si>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</si>
  <si>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</si>
  <si>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</si>
  <si>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</si>
  <si>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</si>
  <si>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</si>
  <si>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</si>
  <si>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</si>
  <si>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</si>
  <si>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</si>
  <si>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</si>
  <si>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</si>
  <si>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</si>
  <si>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</si>
  <si>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</si>
  <si>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</si>
  <si>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</si>
  <si>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</si>
  <si>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</si>
  <si>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</si>
  <si>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</si>
  <si>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</si>
  <si>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</si>
  <si>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</si>
  <si>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</si>
  <si>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</si>
  <si>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</si>
  <si>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</si>
  <si>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</si>
  <si>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</si>
  <si>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</si>
  <si>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</si>
  <si>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</si>
  <si>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</si>
  <si>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</si>
  <si>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</si>
  <si>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</si>
  <si>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</si>
  <si>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</si>
  <si>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</si>
  <si>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</si>
  <si>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</si>
  <si>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</si>
  <si>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</si>
  <si>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</si>
  <si>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</si>
  <si>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</si>
  <si>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</si>
  <si>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</si>
  <si>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</si>
  <si>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</si>
  <si>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</si>
  <si>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</si>
  <si>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</si>
  <si>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</si>
  <si>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</si>
  <si>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</si>
  <si>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</si>
  <si>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</si>
  <si>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</si>
  <si>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</si>
  <si>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</si>
  <si>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</si>
  <si>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</si>
  <si>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</si>
  <si>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</si>
  <si>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</si>
  <si>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</si>
  <si>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</si>
  <si>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</si>
  <si>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</si>
  <si>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</si>
  <si>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</si>
  <si>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</si>
  <si>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</si>
  <si>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</si>
  <si>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</si>
  <si>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</si>
  <si>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</si>
  <si>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</si>
  <si>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</si>
  <si>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</si>
  <si>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</si>
  <si>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</si>
  <si>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</si>
  <si>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</si>
  <si>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</si>
  <si>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</si>
  <si>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</si>
  <si>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</si>
  <si>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</si>
  <si>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</si>
  <si>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</si>
  <si>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</si>
  <si>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</si>
  <si>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</si>
  <si>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</si>
  <si>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</si>
  <si>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</si>
  <si>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</si>
  <si>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</si>
  <si>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</si>
  <si>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</si>
  <si>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</si>
  <si>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</si>
  <si>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</si>
  <si>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</si>
  <si>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</si>
  <si>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</si>
  <si>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</si>
  <si>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</si>
  <si>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</si>
  <si>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</si>
  <si>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</si>
  <si>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</si>
  <si>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</si>
  <si>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</si>
  <si>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</si>
  <si>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</si>
  <si>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</si>
  <si>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</si>
  <si>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</si>
  <si>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</si>
  <si>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</si>
  <si>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</si>
  <si>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</si>
  <si>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</si>
  <si>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</si>
  <si>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</si>
  <si>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</si>
  <si>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</si>
  <si>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</si>
  <si>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</si>
  <si>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</si>
  <si>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</si>
  <si>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</si>
  <si>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</si>
  <si>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</si>
  <si>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</si>
  <si>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</si>
  <si>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</si>
  <si>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</si>
  <si>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</si>
  <si>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</si>
  <si>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</si>
  <si>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</si>
  <si>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</si>
  <si>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</si>
  <si>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</si>
  <si>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</si>
  <si>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</si>
  <si>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</si>
  <si>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</si>
  <si>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</si>
  <si>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</si>
  <si>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</si>
  <si>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</si>
  <si>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</si>
  <si>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</si>
  <si>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</si>
  <si>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</si>
  <si>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</si>
  <si>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</si>
  <si>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</si>
  <si>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</si>
  <si>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</si>
  <si>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</si>
  <si>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</si>
  <si>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</si>
  <si>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</si>
  <si>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</si>
  <si>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</si>
  <si>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</si>
  <si>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</si>
  <si>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</si>
  <si>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</si>
  <si>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</si>
  <si>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</si>
  <si>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</si>
  <si>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</si>
  <si>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</si>
  <si>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</si>
  <si>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</si>
  <si>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</si>
  <si>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</si>
  <si>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</si>
  <si>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</si>
  <si>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</si>
  <si>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</si>
  <si>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</si>
  <si>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</si>
  <si>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</si>
  <si>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</si>
  <si>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</si>
  <si>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</si>
  <si>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</si>
  <si>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</si>
  <si>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</si>
  <si>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</si>
  <si>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</si>
  <si>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</si>
  <si>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</si>
  <si>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</si>
  <si>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</si>
  <si>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</si>
  <si>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</si>
  <si>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</si>
  <si>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</si>
  <si>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</si>
  <si>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</si>
  <si>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</si>
  <si>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</si>
  <si>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</si>
  <si>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</si>
  <si>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</si>
  <si>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</si>
  <si>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</si>
  <si>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</si>
  <si>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</si>
  <si>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</si>
  <si>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</si>
  <si>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</si>
  <si>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</si>
  <si>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</si>
  <si>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</si>
  <si>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</si>
  <si>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</si>
  <si>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</si>
  <si>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</si>
  <si>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</si>
  <si>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</si>
  <si>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</si>
  <si>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</si>
  <si>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</si>
  <si>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</si>
  <si>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</si>
  <si>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</si>
  <si>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</si>
  <si>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</si>
  <si>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</si>
  <si>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</si>
  <si>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</si>
  <si>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</si>
  <si>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</si>
  <si>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</si>
  <si>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</si>
  <si>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</si>
  <si>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</si>
  <si>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</si>
  <si>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</si>
  <si>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</si>
  <si>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</si>
  <si>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</si>
  <si>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</si>
  <si>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</si>
  <si>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</si>
  <si>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</si>
  <si>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</si>
  <si>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</si>
  <si>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</si>
  <si>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</si>
  <si>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</si>
  <si>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</si>
  <si>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</si>
  <si>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</si>
  <si>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</si>
  <si>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</si>
  <si>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</si>
  <si>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</si>
  <si>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</si>
  <si>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</si>
  <si>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</si>
  <si>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</si>
  <si>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</si>
  <si>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</si>
  <si>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</si>
  <si>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</si>
  <si>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</si>
  <si>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</si>
  <si>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</si>
  <si>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</si>
  <si>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</si>
  <si>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</si>
  <si>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</si>
  <si>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</si>
  <si>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</si>
  <si>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</si>
  <si>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</si>
  <si>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</si>
  <si>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</si>
  <si>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</si>
  <si>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</si>
  <si>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</si>
  <si>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</si>
  <si>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</si>
  <si>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</si>
  <si>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</si>
  <si>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</si>
  <si>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</si>
  <si>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</si>
  <si>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</si>
  <si>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</si>
  <si>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</si>
  <si>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</si>
  <si>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</si>
  <si>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</si>
  <si>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</si>
  <si>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</si>
  <si>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</si>
  <si>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</si>
  <si>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</si>
  <si>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</si>
  <si>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</si>
  <si>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</si>
  <si>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</si>
  <si>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</si>
  <si>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</si>
  <si>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</si>
  <si>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</si>
  <si>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</si>
  <si>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</si>
  <si>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</si>
  <si>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</si>
  <si>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</si>
  <si>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</si>
  <si>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</si>
  <si>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</si>
  <si>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</si>
  <si>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</si>
  <si>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</si>
  <si>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</si>
  <si>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</si>
  <si>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</si>
  <si>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</si>
  <si>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</si>
  <si>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</si>
  <si>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</si>
  <si>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</si>
  <si>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</si>
  <si>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</si>
  <si>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</si>
  <si>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</si>
  <si>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</si>
  <si>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</si>
  <si>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</si>
  <si>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</si>
  <si>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</si>
  <si>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</si>
  <si>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</si>
  <si>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</si>
  <si>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</si>
  <si>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</si>
  <si>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</si>
  <si>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</si>
  <si>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</si>
  <si>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</si>
  <si>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</si>
  <si>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</si>
  <si>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</si>
  <si>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</si>
  <si>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</si>
  <si>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</si>
  <si>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</si>
  <si>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</si>
  <si>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</si>
  <si>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</si>
  <si>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</si>
  <si>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</si>
  <si>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</si>
  <si>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</si>
  <si>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</si>
  <si>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</si>
  <si>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</si>
  <si>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</si>
  <si>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</si>
  <si>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</si>
  <si>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</si>
  <si>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</si>
  <si>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</si>
  <si>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</si>
  <si>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</si>
  <si>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</si>
  <si>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</si>
  <si>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</si>
  <si>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</si>
  <si>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</si>
  <si>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</si>
  <si>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</si>
  <si>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</si>
  <si>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</si>
  <si>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</si>
  <si>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</si>
  <si>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</si>
  <si>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</si>
  <si>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</si>
  <si>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</si>
  <si>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</si>
  <si>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</si>
  <si>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</si>
  <si>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</si>
  <si>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</si>
  <si>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</si>
  <si>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</si>
  <si>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</si>
  <si>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</si>
  <si>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</si>
  <si>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</si>
  <si>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</si>
  <si>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</si>
  <si>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</si>
  <si>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</si>
  <si>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</si>
  <si>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</si>
  <si>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</si>
  <si>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</si>
  <si>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</si>
  <si>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</si>
  <si>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</si>
  <si>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</si>
  <si>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</si>
  <si>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</si>
  <si>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</si>
  <si>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</si>
  <si>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</si>
  <si>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</si>
  <si>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</si>
  <si>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</si>
  <si>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</si>
  <si>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</si>
  <si>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</si>
  <si>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</si>
  <si>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</si>
  <si>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</si>
  <si>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</si>
  <si>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</si>
  <si>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</si>
  <si>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</si>
  <si>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</si>
  <si>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</si>
  <si>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</si>
  <si>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</si>
  <si>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</si>
  <si>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</si>
  <si>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</si>
  <si>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</si>
  <si>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</si>
  <si>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</si>
  <si>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</si>
  <si>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</si>
  <si>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</si>
  <si>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</si>
  <si>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</si>
  <si>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</si>
  <si>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</si>
  <si>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</si>
  <si>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</si>
  <si>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</si>
  <si>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</si>
  <si>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</si>
  <si>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</si>
  <si>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</si>
  <si>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</si>
  <si>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</si>
  <si>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</si>
  <si>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</si>
  <si>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</si>
  <si>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</si>
  <si>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</si>
  <si>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</si>
  <si>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</si>
  <si>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</si>
  <si>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</si>
  <si>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</si>
  <si>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</si>
  <si>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</si>
  <si>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</si>
  <si>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</si>
  <si>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</si>
  <si>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</si>
  <si>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</si>
  <si>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</si>
  <si>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</si>
  <si>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</si>
  <si>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</si>
  <si>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</si>
  <si>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</si>
  <si>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</si>
  <si>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</si>
  <si>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</si>
  <si>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</si>
  <si>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</si>
  <si>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</si>
  <si>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</si>
  <si>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</si>
  <si>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</si>
  <si>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</si>
  <si>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</si>
  <si>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</si>
  <si>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</si>
  <si>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</si>
  <si>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</si>
  <si>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</si>
  <si>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</si>
  <si>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</si>
  <si>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</si>
  <si>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</si>
  <si>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</si>
  <si>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</si>
  <si>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</si>
  <si>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</si>
  <si>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</si>
  <si>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</si>
  <si>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</si>
  <si>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</si>
  <si>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</si>
  <si>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</si>
  <si>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</si>
  <si>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</si>
  <si>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</si>
  <si>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</si>
  <si>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</si>
  <si>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</si>
  <si>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</si>
  <si>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</si>
  <si>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</si>
  <si>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</si>
  <si>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</si>
  <si>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</si>
  <si>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</si>
  <si>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</si>
  <si>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</si>
  <si>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</si>
  <si>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</si>
  <si>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</si>
  <si>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</si>
  <si>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</si>
  <si>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</si>
  <si>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</si>
  <si>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</si>
  <si>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</si>
  <si>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</si>
  <si>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</si>
  <si>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</si>
  <si>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</si>
  <si>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</si>
  <si>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</si>
  <si>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</si>
  <si>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</si>
  <si>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</si>
  <si>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</si>
  <si>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</si>
  <si>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</si>
  <si>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</si>
  <si>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</si>
  <si>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</si>
  <si>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</si>
  <si>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</si>
  <si>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</si>
  <si>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</si>
  <si>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</si>
  <si>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</si>
  <si>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</si>
  <si>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</si>
  <si>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</si>
  <si>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</si>
  <si>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</si>
  <si>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</si>
  <si>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</si>
  <si>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</si>
  <si>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</si>
  <si>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</si>
  <si>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</si>
  <si>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</si>
  <si>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</si>
  <si>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</si>
  <si>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</si>
  <si>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</si>
  <si>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</si>
  <si>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</si>
  <si>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</si>
  <si>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</si>
  <si>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</si>
  <si>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</si>
  <si>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</si>
  <si>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</si>
  <si>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</si>
  <si>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</si>
  <si>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</si>
  <si>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</si>
  <si>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</si>
  <si>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</si>
  <si>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</si>
  <si>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</si>
  <si>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</si>
  <si>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</si>
  <si>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</si>
  <si>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</si>
  <si>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</si>
  <si>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</si>
  <si>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</si>
  <si>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</si>
  <si>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</si>
  <si>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</si>
  <si>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</si>
  <si>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</si>
  <si>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</si>
  <si>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</si>
  <si>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</si>
  <si>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</si>
  <si>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</si>
  <si>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</si>
  <si>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</si>
  <si>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</si>
  <si>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</si>
  <si>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</si>
  <si>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</si>
  <si>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</si>
  <si>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</si>
  <si>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</si>
  <si>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</si>
  <si>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</si>
  <si>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</si>
  <si>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</si>
  <si>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</si>
  <si>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</si>
  <si>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</si>
  <si>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</si>
  <si>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</si>
  <si>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</si>
  <si>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</si>
  <si>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</si>
  <si>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</si>
  <si>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</si>
  <si>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</si>
  <si>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</si>
  <si>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</si>
  <si>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</si>
  <si>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</si>
  <si>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</si>
  <si>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</si>
  <si>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</si>
  <si>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</si>
  <si>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</si>
  <si>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</si>
  <si>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</si>
  <si>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</si>
  <si>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</si>
  <si>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</si>
  <si>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</si>
  <si>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</si>
  <si>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</si>
  <si>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</si>
  <si>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</si>
  <si>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</si>
  <si>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</si>
  <si>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</si>
  <si>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</si>
  <si>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</si>
  <si>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</si>
  <si>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</si>
  <si>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</si>
  <si>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</si>
  <si>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</si>
  <si>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</si>
  <si>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</si>
  <si>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</si>
  <si>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</si>
  <si>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</si>
  <si>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</si>
  <si>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</si>
  <si>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</si>
  <si>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</si>
  <si>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</si>
  <si>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</si>
  <si>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</si>
  <si>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</si>
  <si>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</si>
  <si>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</si>
  <si>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</si>
  <si>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</si>
  <si>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</si>
  <si>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</si>
  <si>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</si>
  <si>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</si>
  <si>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</si>
  <si>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</si>
  <si>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</si>
  <si>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</si>
  <si>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</si>
  <si>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</si>
  <si>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</si>
  <si>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</si>
  <si>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</si>
  <si>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</si>
  <si>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</si>
  <si>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</si>
  <si>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</si>
  <si>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</si>
  <si>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</si>
  <si>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</si>
  <si>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</si>
  <si>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</si>
  <si>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</si>
  <si>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</si>
  <si>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</si>
  <si>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</si>
  <si>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</si>
  <si>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</si>
  <si>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</si>
  <si>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</si>
  <si>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</si>
  <si>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</si>
  <si>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</si>
  <si>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</si>
  <si>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</si>
  <si>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</si>
  <si>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</si>
  <si>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</si>
  <si>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</si>
  <si>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</si>
  <si>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</si>
  <si>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</si>
  <si>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</si>
  <si>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</si>
  <si>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</si>
  <si>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</si>
  <si>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</si>
  <si>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</si>
  <si>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</si>
  <si>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</si>
  <si>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</si>
  <si>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</si>
  <si>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</si>
  <si>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</si>
  <si>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</si>
  <si>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</si>
  <si>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</si>
  <si>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</si>
  <si>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</si>
  <si>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</si>
  <si>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</si>
  <si>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</si>
  <si>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</si>
  <si>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</si>
  <si>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</si>
  <si>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</si>
  <si>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</si>
  <si>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</si>
  <si>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</si>
  <si>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</si>
  <si>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</si>
  <si>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</si>
  <si>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</si>
  <si>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</si>
  <si>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</si>
  <si>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</si>
  <si>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</si>
  <si>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</si>
  <si>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</si>
  <si>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</si>
  <si>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</si>
  <si>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</si>
  <si>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</si>
  <si>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</si>
  <si>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</si>
  <si>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</si>
  <si>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</si>
  <si>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</si>
  <si>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</si>
  <si>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</si>
  <si>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</si>
  <si>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</si>
  <si>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</si>
  <si>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</si>
  <si>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</si>
  <si>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</si>
  <si>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</si>
  <si>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</si>
  <si>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</si>
  <si>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</si>
  <si>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</si>
  <si>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</si>
  <si>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</si>
  <si>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</si>
  <si>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</si>
  <si>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</si>
  <si>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</si>
  <si>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</si>
  <si>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</si>
  <si>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</si>
  <si>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</si>
  <si>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</si>
  <si>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</si>
  <si>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</si>
  <si>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</si>
  <si>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</si>
  <si>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</si>
  <si>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</si>
  <si>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</si>
  <si>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</si>
  <si>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</si>
  <si>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</si>
  <si>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</si>
  <si>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</si>
  <si>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</si>
  <si>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</si>
  <si>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</si>
  <si>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</si>
  <si>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</si>
  <si>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</si>
  <si>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</si>
  <si>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</si>
  <si>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</si>
  <si>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</si>
  <si>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</si>
  <si>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</si>
  <si>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</si>
  <si>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</si>
  <si>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</si>
  <si>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</si>
  <si>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</si>
  <si>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</si>
  <si>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</si>
  <si>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</si>
  <si>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</si>
  <si>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</si>
  <si>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</si>
  <si>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</si>
  <si>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</si>
  <si>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</si>
  <si>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</si>
  <si>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</si>
  <si>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</si>
  <si>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</si>
  <si>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</si>
  <si>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</si>
  <si>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</si>
  <si>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</si>
  <si>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</si>
  <si>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</si>
  <si>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</si>
  <si>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</si>
  <si>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</si>
  <si>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</si>
  <si>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</si>
  <si>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</si>
  <si>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</si>
  <si>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</si>
  <si>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</si>
  <si>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</si>
  <si>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</si>
  <si>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</si>
  <si>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</si>
  <si>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</si>
  <si>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</si>
  <si>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</si>
  <si>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</si>
  <si>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</si>
  <si>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</si>
  <si>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</si>
  <si>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</si>
  <si>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</si>
  <si>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</si>
  <si>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</si>
  <si>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</si>
  <si>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</si>
  <si>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</si>
  <si>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</si>
  <si>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</si>
  <si>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</si>
  <si>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</si>
  <si>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</si>
  <si>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</si>
  <si>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</si>
  <si>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</si>
  <si>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</si>
  <si>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</si>
  <si>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</si>
  <si>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</si>
  <si>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</si>
  <si>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</si>
  <si>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</si>
  <si>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</si>
  <si>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</si>
  <si>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</si>
  <si>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</si>
  <si>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</si>
  <si>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</si>
  <si>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</si>
  <si>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</si>
  <si>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</si>
  <si>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</si>
  <si>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</si>
  <si>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</si>
  <si>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</si>
  <si>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</si>
  <si>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</si>
  <si>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</si>
  <si>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</si>
  <si>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</si>
  <si>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</si>
  <si>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</si>
  <si>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</si>
  <si>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</si>
  <si>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</si>
  <si>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</si>
  <si>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</si>
  <si>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</si>
  <si>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</si>
  <si>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</si>
  <si>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</si>
  <si>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</si>
  <si>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</si>
  <si>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</si>
  <si>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</si>
  <si>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</si>
  <si>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</si>
  <si>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</si>
  <si>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</si>
  <si>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</si>
  <si>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</si>
  <si>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</si>
  <si>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</si>
  <si>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</si>
  <si>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</si>
  <si>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</si>
  <si>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</si>
  <si>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</si>
  <si>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</si>
  <si>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</si>
  <si>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</si>
  <si>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</si>
  <si>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</si>
  <si>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</si>
  <si>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</si>
  <si>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</si>
  <si>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</si>
  <si>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</si>
  <si>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</si>
  <si>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</si>
  <si>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</si>
  <si>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</si>
  <si>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</si>
  <si>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</si>
  <si>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</si>
  <si>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</si>
  <si>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</si>
  <si>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</si>
  <si>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</si>
  <si>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</si>
  <si>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</si>
  <si>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</si>
  <si>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</si>
  <si>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</si>
  <si>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</si>
  <si>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</si>
  <si>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</si>
  <si>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</si>
  <si>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</si>
  <si>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</si>
  <si>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</si>
  <si>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</si>
  <si>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</si>
  <si>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</si>
  <si>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</si>
  <si>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</si>
  <si>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</si>
  <si>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</si>
  <si>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</si>
  <si>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</si>
  <si>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</si>
  <si>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</si>
  <si>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</si>
  <si>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</si>
  <si>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</si>
  <si>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</si>
  <si>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</si>
  <si>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</si>
  <si>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</si>
  <si>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</si>
  <si>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</si>
  <si>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</si>
  <si>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</si>
  <si>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</si>
  <si>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</si>
  <si>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</si>
  <si>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</si>
  <si>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</si>
  <si>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</si>
  <si>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</si>
  <si>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</si>
  <si>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</si>
  <si>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</si>
  <si>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</si>
  <si>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</si>
  <si>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</si>
  <si>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</si>
  <si>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</si>
  <si>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</si>
  <si>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</si>
  <si>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</si>
  <si>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</si>
  <si>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</si>
  <si>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</si>
  <si>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</si>
  <si>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</si>
  <si>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</si>
  <si>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</si>
  <si>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</si>
  <si>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</si>
  <si>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</si>
  <si>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</si>
  <si>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</si>
  <si>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</si>
  <si>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</si>
  <si>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</si>
  <si>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</si>
  <si>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</si>
  <si>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</si>
  <si>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</si>
  <si>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</si>
  <si>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</si>
  <si>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</si>
  <si>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</si>
  <si>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</si>
  <si>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</si>
  <si>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</si>
  <si>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</si>
  <si>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</si>
  <si>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</si>
  <si>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</si>
  <si>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</si>
  <si>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</si>
  <si>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</si>
  <si>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</si>
  <si>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</si>
  <si>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</si>
  <si>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</si>
  <si>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</si>
  <si>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</si>
  <si>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</si>
  <si>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</si>
  <si>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</si>
  <si>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</si>
  <si>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</si>
  <si>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</si>
  <si>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</si>
  <si>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</si>
  <si>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</si>
  <si>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</si>
  <si>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</si>
  <si>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</si>
  <si>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</si>
  <si>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</si>
  <si>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</si>
  <si>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</si>
  <si>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</si>
  <si>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</si>
  <si>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</si>
  <si>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</si>
  <si>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</si>
  <si>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</si>
  <si>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</si>
  <si>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</si>
  <si>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</si>
  <si>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</si>
  <si>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</si>
  <si>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</si>
  <si>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</si>
  <si>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</si>
  <si>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</si>
  <si>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</si>
  <si>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</si>
  <si>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</si>
  <si>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</si>
  <si>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</si>
  <si>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</si>
  <si>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</si>
  <si>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</si>
  <si>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</si>
  <si>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</si>
  <si>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</si>
  <si>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</si>
  <si>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</si>
  <si>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</si>
  <si>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</si>
  <si>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</si>
  <si>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</si>
  <si>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</si>
  <si>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</si>
  <si>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</si>
  <si>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</si>
  <si>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</si>
  <si>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</si>
  <si>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</si>
  <si>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</si>
  <si>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</si>
  <si>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</si>
  <si>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</si>
  <si>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</si>
  <si>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</si>
  <si>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</si>
  <si>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</si>
  <si>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</si>
  <si>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</si>
  <si>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</si>
  <si>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</si>
  <si>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</si>
  <si>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</si>
  <si>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</si>
  <si>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</si>
  <si>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</si>
  <si>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</si>
  <si>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</si>
  <si>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</si>
  <si>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</si>
  <si>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</si>
  <si>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</si>
  <si>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</si>
  <si>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</si>
  <si>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</si>
  <si>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</si>
  <si>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</si>
  <si>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</si>
  <si>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</si>
  <si>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</si>
  <si>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</si>
  <si>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</si>
  <si>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</si>
  <si>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</si>
  <si>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</si>
  <si>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</si>
  <si>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</si>
  <si>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</si>
  <si>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</si>
  <si>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</si>
  <si>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</si>
  <si>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</si>
  <si>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</si>
  <si>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</si>
  <si>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</si>
  <si>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</si>
  <si>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</si>
  <si>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</si>
  <si>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</si>
  <si>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</si>
  <si>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</si>
  <si>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</si>
  <si>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</si>
  <si>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</si>
  <si>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</si>
  <si>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</si>
  <si>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</si>
  <si>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</si>
  <si>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</si>
  <si>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</si>
  <si>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</si>
  <si>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</si>
  <si>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</si>
  <si>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</si>
  <si>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</si>
  <si>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</si>
  <si>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</si>
  <si>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</si>
  <si>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</si>
  <si>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</si>
  <si>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</si>
  <si>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</si>
  <si>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</si>
  <si>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</si>
  <si>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</si>
  <si>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</si>
  <si>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</si>
  <si>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</si>
  <si>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</si>
  <si>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</si>
  <si>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</si>
  <si>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</si>
  <si>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</si>
  <si>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</si>
  <si>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</si>
  <si>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</si>
  <si>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</si>
  <si>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</si>
  <si>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</si>
  <si>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</si>
  <si>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</si>
  <si>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</si>
  <si>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</si>
  <si>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</si>
  <si>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</si>
  <si>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</si>
  <si>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</si>
  <si>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</si>
  <si>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</si>
  <si>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</si>
  <si>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</si>
  <si>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</si>
  <si>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</si>
  <si>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</si>
  <si>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</si>
  <si>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</si>
  <si>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</si>
  <si>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</si>
  <si>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</si>
  <si>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</si>
  <si>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</si>
  <si>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</si>
  <si>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</si>
  <si>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</si>
  <si>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</si>
  <si>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</si>
  <si>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</si>
  <si>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</si>
  <si>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</si>
  <si>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</si>
  <si>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</si>
  <si>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</si>
  <si>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</si>
  <si>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</si>
  <si>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</si>
  <si>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</si>
  <si>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</si>
  <si>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</si>
  <si>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</si>
  <si>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</si>
  <si>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</si>
  <si>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</si>
  <si>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</si>
  <si>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</si>
  <si>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</si>
  <si>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</si>
  <si>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</si>
  <si>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</si>
  <si>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</si>
  <si>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</si>
  <si>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</si>
  <si>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</si>
  <si>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</si>
  <si>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</si>
  <si>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</si>
  <si>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</si>
  <si>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</si>
  <si>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</si>
  <si>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</si>
  <si>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</si>
  <si>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</si>
  <si>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</si>
  <si>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</si>
  <si>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</si>
  <si>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</si>
  <si>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</si>
  <si>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</si>
  <si>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</si>
  <si>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</si>
  <si>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</si>
  <si>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</si>
  <si>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</si>
  <si>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</si>
  <si>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</si>
  <si>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</si>
  <si>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</si>
  <si>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</si>
  <si>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</si>
  <si>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</si>
  <si>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</si>
  <si>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</si>
  <si>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</si>
  <si>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</si>
  <si>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</si>
  <si>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</si>
  <si>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</si>
  <si>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</si>
  <si>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</si>
  <si>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</si>
  <si>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</si>
  <si>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</si>
  <si>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</si>
  <si>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</si>
  <si>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</si>
  <si>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</si>
  <si>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</si>
  <si>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</si>
  <si>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</si>
  <si>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</si>
  <si>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</si>
  <si>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</si>
  <si>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</si>
  <si>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</si>
  <si>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</si>
  <si>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</si>
  <si>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</si>
  <si>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</si>
  <si>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</si>
  <si>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</si>
  <si>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</si>
  <si>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</si>
  <si>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</si>
  <si>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</si>
  <si>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</si>
  <si>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</si>
  <si>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</si>
  <si>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</si>
  <si>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</si>
  <si>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</si>
  <si>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</si>
  <si>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</si>
  <si>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</si>
  <si>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</si>
  <si>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</si>
  <si>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</si>
  <si>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</si>
  <si>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</si>
  <si>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</si>
  <si>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</si>
  <si>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</si>
  <si>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</si>
  <si>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</si>
  <si>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</si>
  <si>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</si>
  <si>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</si>
  <si>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</si>
  <si>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</si>
  <si>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</si>
  <si>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</si>
  <si>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</si>
  <si>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</si>
  <si>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</si>
  <si>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</si>
  <si>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</si>
  <si>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</si>
  <si>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</si>
  <si>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</si>
  <si>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</si>
  <si>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</si>
  <si>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</si>
  <si>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</si>
  <si>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</si>
  <si>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</si>
  <si>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</si>
  <si>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</si>
  <si>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</si>
  <si>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</si>
  <si>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</si>
  <si>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</si>
  <si>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</si>
  <si>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</si>
  <si>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</si>
  <si>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</si>
  <si>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</si>
  <si>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</si>
  <si>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</si>
  <si>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</si>
  <si>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</si>
  <si>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</si>
  <si>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</si>
  <si>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</si>
  <si>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</si>
  <si>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</si>
  <si>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</si>
  <si>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</si>
  <si>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</si>
  <si>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</si>
  <si>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</si>
  <si>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</si>
  <si>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</si>
  <si>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</si>
  <si>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</si>
  <si>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</si>
  <si>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</si>
  <si>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</si>
  <si>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</si>
  <si>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</si>
  <si>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</si>
  <si>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</si>
  <si>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</si>
  <si>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</si>
  <si>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</si>
  <si>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</si>
  <si>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</si>
  <si>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</si>
  <si>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</si>
  <si>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</si>
  <si>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</si>
  <si>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</si>
  <si>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</si>
  <si>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</si>
  <si>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</si>
  <si>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</si>
  <si>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</si>
  <si>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</si>
  <si>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</si>
  <si>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</si>
  <si>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</si>
  <si>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</si>
  <si>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</si>
  <si>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</si>
  <si>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</si>
  <si>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</si>
  <si>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</si>
  <si>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</si>
  <si>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</si>
  <si>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</si>
  <si>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</si>
  <si>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</si>
  <si>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</si>
  <si>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</si>
  <si>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</si>
  <si>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</si>
  <si>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</si>
  <si>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</si>
  <si>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</si>
  <si>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</si>
  <si>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</si>
  <si>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</si>
  <si>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</si>
  <si>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</si>
  <si>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</si>
  <si>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</si>
  <si>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</si>
  <si>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</si>
  <si>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</si>
  <si>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</si>
  <si>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</si>
  <si>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</si>
  <si>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</si>
  <si>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</si>
  <si>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</si>
  <si>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</si>
  <si>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</si>
  <si>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</si>
  <si>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</si>
  <si>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</si>
  <si>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</si>
  <si>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</si>
  <si>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</si>
  <si>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</si>
  <si>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</si>
  <si>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</si>
  <si>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</si>
  <si>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</si>
  <si>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</si>
  <si>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</si>
  <si>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</si>
  <si>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</si>
  <si>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</si>
  <si>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</si>
  <si>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</si>
  <si>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</si>
  <si>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</si>
  <si>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</si>
  <si>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</si>
  <si>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</si>
  <si>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</si>
  <si>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</si>
  <si>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</si>
  <si>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</si>
  <si>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</si>
  <si>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</si>
  <si>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</si>
  <si>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</si>
  <si>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</si>
  <si>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</si>
  <si>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</si>
  <si>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</si>
  <si>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</si>
  <si>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</si>
  <si>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</si>
  <si>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</si>
  <si>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</si>
  <si>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</si>
  <si>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</si>
  <si>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</si>
  <si>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</si>
  <si>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</si>
  <si>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</si>
  <si>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</si>
  <si>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</si>
  <si>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</si>
  <si>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</si>
  <si>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</si>
  <si>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</si>
  <si>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</si>
  <si>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</si>
  <si>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</si>
  <si>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</si>
  <si>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</si>
  <si>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</si>
  <si>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</si>
  <si>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</si>
  <si>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</si>
  <si>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</si>
  <si>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</si>
  <si>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</si>
  <si>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</si>
  <si>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</si>
  <si>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</si>
  <si>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</si>
  <si>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</si>
  <si>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</si>
  <si>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</si>
  <si>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</si>
  <si>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</si>
  <si>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</si>
  <si>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</si>
  <si>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</si>
  <si>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</si>
  <si>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</si>
  <si>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</si>
  <si>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</si>
  <si>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</si>
  <si>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</si>
  <si>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</si>
  <si>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</si>
  <si>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</si>
  <si>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</si>
  <si>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</si>
  <si>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</si>
  <si>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</si>
  <si>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</si>
  <si>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</si>
  <si>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</si>
  <si>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</si>
  <si>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</si>
  <si>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</si>
  <si>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</si>
  <si>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</si>
  <si>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</si>
  <si>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</si>
  <si>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</si>
  <si>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</si>
  <si>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</si>
  <si>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</si>
  <si>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</si>
  <si>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</si>
  <si>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</si>
  <si>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</si>
  <si>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</si>
  <si>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</si>
  <si>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</si>
  <si>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</si>
  <si>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</si>
  <si>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</si>
  <si>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</si>
  <si>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</si>
  <si>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</si>
  <si>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</si>
  <si>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</si>
  <si>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</si>
  <si>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</si>
  <si>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</si>
  <si>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</si>
  <si>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</si>
  <si>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</si>
  <si>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</si>
  <si>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</si>
  <si>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</si>
  <si>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</si>
  <si>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</si>
  <si>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</si>
  <si>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</si>
  <si>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</si>
  <si>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</si>
  <si>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</si>
  <si>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</si>
  <si>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</si>
  <si>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</si>
  <si>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</si>
  <si>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</si>
  <si>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</si>
  <si>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</si>
  <si>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</si>
  <si>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</si>
  <si>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</si>
  <si>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</si>
  <si>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</si>
  <si>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</si>
  <si>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</si>
  <si>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</si>
  <si>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</si>
  <si>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</si>
  <si>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</si>
  <si>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</si>
  <si>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</si>
  <si>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</si>
  <si>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</si>
  <si>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</si>
  <si>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</si>
  <si>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</si>
  <si>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</si>
  <si>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</si>
  <si>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</si>
  <si>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</si>
  <si>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</si>
  <si>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</si>
  <si>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</si>
  <si>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</si>
  <si>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</si>
  <si>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</si>
  <si>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</si>
  <si>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</si>
  <si>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</si>
  <si>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</si>
  <si>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</si>
  <si>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</si>
  <si>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</si>
  <si>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</si>
  <si>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</si>
  <si>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</si>
  <si>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</si>
  <si>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</si>
  <si>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</si>
  <si>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</si>
  <si>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</si>
  <si>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</si>
  <si>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</si>
  <si>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</si>
  <si>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</si>
  <si>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</si>
  <si>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</si>
  <si>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</si>
  <si>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</si>
  <si>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</si>
  <si>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</si>
  <si>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</si>
  <si>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</si>
  <si>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</si>
  <si>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</si>
  <si>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</si>
  <si>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</si>
  <si>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</si>
  <si>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</si>
  <si>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</si>
  <si>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</si>
  <si>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</si>
  <si>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</si>
  <si>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</si>
  <si>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</si>
  <si>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</si>
  <si>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</si>
  <si>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</si>
  <si>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</si>
  <si>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</si>
  <si>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</si>
  <si>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</si>
  <si>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</si>
  <si>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</si>
  <si>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</si>
  <si>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</si>
  <si>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</si>
  <si>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</si>
  <si>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</si>
  <si>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</si>
  <si>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</si>
  <si>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</si>
  <si>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</si>
  <si>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</si>
  <si>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</si>
  <si>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</si>
  <si>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</si>
  <si>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</si>
  <si>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</si>
  <si>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</si>
  <si>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</si>
  <si>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</si>
  <si>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</si>
  <si>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</si>
  <si>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</si>
  <si>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</si>
  <si>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</si>
  <si>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</si>
  <si>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</si>
  <si>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</si>
  <si>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</si>
  <si>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</si>
  <si>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</si>
  <si>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</si>
  <si>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</si>
  <si>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</si>
  <si>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</si>
  <si>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</si>
  <si>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</si>
  <si>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</si>
  <si>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</si>
  <si>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</si>
  <si>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</si>
  <si>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</si>
  <si>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</si>
  <si>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</si>
  <si>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</si>
  <si>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</si>
  <si>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</si>
  <si>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</si>
  <si>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</si>
  <si>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</si>
  <si>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</si>
  <si>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</si>
  <si>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</si>
  <si>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</si>
  <si>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</si>
  <si>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</si>
  <si>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</si>
  <si>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</si>
  <si>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</si>
  <si>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</si>
  <si>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</si>
  <si>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</si>
  <si>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</si>
  <si>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</si>
  <si>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</si>
  <si>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</si>
  <si>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</si>
  <si>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</si>
  <si>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</si>
  <si>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</si>
  <si>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</si>
  <si>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</si>
  <si>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</si>
  <si>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</si>
  <si>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</si>
  <si>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</si>
  <si>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</si>
  <si>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</si>
  <si>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</si>
  <si>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</si>
  <si>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</si>
  <si>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</si>
  <si>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</si>
  <si>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</si>
  <si>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</si>
  <si>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</si>
  <si>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</si>
  <si>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</si>
  <si>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</si>
  <si>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</si>
  <si>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</si>
  <si>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</si>
  <si>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</si>
  <si>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</si>
  <si>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</si>
  <si>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</si>
  <si>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</si>
  <si>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</si>
  <si>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</si>
  <si>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</si>
  <si>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</si>
  <si>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</si>
  <si>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</si>
  <si>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</si>
  <si>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</si>
  <si>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</si>
  <si>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</si>
  <si>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</si>
  <si>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</si>
  <si>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</si>
  <si>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</si>
  <si>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</si>
  <si>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</si>
  <si>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</si>
  <si>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</si>
  <si>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</si>
  <si>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</si>
  <si>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</si>
  <si>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</si>
  <si>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</si>
  <si>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</si>
  <si>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</si>
  <si>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</si>
  <si>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</si>
  <si>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</si>
  <si>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</si>
  <si>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</si>
  <si>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</si>
  <si>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</si>
  <si>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</si>
  <si>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</si>
  <si>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</si>
  <si>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</si>
  <si>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</si>
  <si>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</si>
  <si>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</si>
  <si>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</si>
  <si>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</si>
  <si>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</si>
  <si>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</si>
  <si>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</si>
  <si>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</si>
  <si>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</si>
  <si>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</si>
  <si>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</si>
  <si>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</si>
  <si>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</si>
  <si>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</si>
  <si>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</si>
  <si>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</si>
  <si>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</si>
  <si>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</si>
  <si>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</si>
  <si>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</si>
  <si>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</si>
  <si>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</si>
  <si>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</si>
  <si>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</si>
  <si>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</si>
  <si>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</si>
  <si>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</si>
  <si>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</si>
  <si>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</si>
  <si>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</si>
  <si>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</si>
  <si>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</si>
  <si>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</si>
  <si>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</si>
  <si>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</si>
  <si>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</si>
  <si>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</si>
  <si>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</si>
  <si>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</si>
  <si>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</si>
  <si>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</si>
  <si>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</si>
  <si>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</si>
  <si>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</si>
  <si>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</si>
  <si>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</si>
  <si>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</si>
  <si>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</si>
  <si>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</si>
  <si>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</si>
  <si>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</si>
  <si>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</si>
  <si>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</si>
  <si>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</si>
  <si>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</si>
  <si>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</si>
  <si>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</si>
  <si>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</si>
  <si>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</si>
  <si>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</si>
  <si>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</si>
  <si>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</si>
  <si>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</si>
  <si>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</si>
  <si>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</si>
  <si>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</si>
  <si>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</si>
  <si>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</si>
  <si>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</si>
  <si>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</si>
  <si>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</si>
  <si>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</si>
  <si>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</si>
  <si>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</si>
  <si>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</si>
  <si>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</si>
  <si>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</si>
  <si>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</si>
  <si>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</si>
  <si>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</si>
  <si>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</si>
  <si>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</si>
  <si>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</si>
  <si>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</si>
  <si>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</si>
  <si>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</si>
  <si>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</si>
  <si>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</si>
  <si>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</si>
  <si>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</si>
  <si>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</si>
  <si>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</si>
  <si>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</si>
  <si>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</si>
  <si>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</si>
  <si>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</si>
  <si>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</si>
  <si>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</si>
  <si>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</si>
  <si>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</si>
  <si>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</si>
  <si>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</si>
  <si>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</si>
  <si>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</si>
  <si>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</si>
  <si>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</si>
  <si>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</si>
  <si>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</si>
  <si>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</si>
  <si>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</si>
  <si>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</si>
  <si>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</si>
  <si>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</si>
  <si>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</si>
  <si>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</si>
  <si>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</si>
  <si>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</si>
  <si>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</si>
  <si>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</si>
  <si>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</si>
  <si>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</si>
  <si>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</si>
  <si>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</si>
  <si>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</si>
  <si>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</si>
  <si>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</si>
  <si>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</si>
  <si>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</si>
  <si>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</si>
  <si>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</si>
  <si>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</si>
  <si>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</si>
  <si>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</si>
  <si>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</si>
  <si>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</si>
  <si>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</si>
  <si>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</si>
  <si>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</si>
  <si>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</si>
  <si>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</si>
  <si>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</si>
  <si>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</si>
  <si>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</si>
  <si>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</si>
  <si>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</si>
  <si>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</si>
  <si>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</si>
  <si>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</si>
  <si>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</si>
  <si>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</si>
  <si>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</si>
  <si>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</si>
  <si>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</si>
  <si>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</si>
  <si>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</si>
  <si>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</si>
  <si>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</si>
  <si>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</si>
  <si>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</si>
  <si>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</si>
  <si>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</si>
  <si>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</si>
  <si>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</si>
  <si>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</si>
  <si>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</si>
  <si>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</si>
  <si>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</si>
  <si>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</si>
  <si>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</si>
  <si>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</si>
  <si>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</si>
  <si>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</si>
  <si>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</si>
  <si>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</si>
  <si>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</si>
  <si>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</si>
  <si>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</si>
  <si>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</si>
  <si>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</si>
  <si>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</si>
  <si>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</si>
  <si>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</si>
  <si>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</si>
  <si>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</si>
  <si>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</si>
  <si>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</si>
  <si>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</si>
  <si>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</si>
  <si>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</si>
  <si>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</si>
  <si>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</si>
  <si>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</si>
  <si>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</si>
  <si>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</si>
  <si>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</si>
  <si>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</si>
  <si>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</si>
  <si>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</si>
  <si>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</si>
  <si>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</si>
  <si>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</si>
  <si>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</si>
  <si>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</si>
  <si>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</si>
  <si>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</si>
  <si>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</si>
  <si>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</si>
  <si>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</si>
  <si>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</si>
  <si>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</si>
  <si>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</si>
  <si>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</si>
  <si>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</si>
  <si>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</si>
  <si>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</si>
  <si>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</si>
  <si>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</si>
  <si>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</si>
  <si>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</si>
  <si>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</si>
  <si>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</si>
  <si>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</si>
  <si>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</si>
  <si>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</si>
  <si>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</si>
  <si>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</si>
  <si>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</si>
  <si>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</si>
  <si>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</si>
  <si>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</si>
  <si>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</si>
  <si>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</si>
  <si>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</si>
  <si>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</si>
  <si>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</si>
  <si>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</si>
  <si>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</si>
  <si>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</si>
  <si>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</si>
  <si>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</si>
  <si>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</si>
  <si>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</si>
  <si>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</si>
  <si>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</si>
  <si>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</si>
  <si>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</si>
  <si>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</si>
  <si>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</si>
  <si>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</si>
  <si>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</si>
  <si>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</si>
  <si>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</si>
  <si>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</si>
  <si>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</si>
  <si>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</si>
  <si>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</si>
  <si>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</si>
  <si>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</si>
  <si>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</si>
  <si>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</si>
  <si>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</si>
  <si>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</si>
  <si>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</si>
  <si>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</si>
  <si>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</si>
  <si>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</si>
  <si>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</si>
  <si>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</si>
  <si>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</si>
  <si>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</si>
  <si>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</si>
  <si>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</si>
  <si>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</si>
  <si>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</si>
  <si>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</si>
  <si>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</si>
  <si>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</si>
  <si>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</si>
  <si>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</si>
  <si>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</si>
  <si>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</si>
  <si>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</si>
  <si>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</si>
  <si>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</si>
  <si>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</si>
  <si>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</si>
  <si>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</si>
  <si>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</si>
  <si>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</si>
  <si>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</si>
  <si>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</si>
  <si>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</si>
  <si>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</si>
  <si>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</si>
  <si>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</si>
  <si>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</si>
  <si>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</si>
  <si>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</si>
  <si>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</si>
  <si>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</si>
  <si>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</si>
  <si>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</si>
  <si>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</si>
  <si>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</si>
  <si>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</si>
  <si>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</si>
  <si>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</si>
  <si>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</si>
  <si>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</si>
  <si>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</si>
  <si>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</si>
  <si>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</si>
  <si>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</si>
  <si>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</si>
  <si>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</si>
  <si>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</si>
  <si>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</si>
  <si>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</si>
  <si>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</si>
  <si>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</si>
  <si>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</si>
  <si>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</si>
  <si>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</si>
  <si>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</si>
  <si>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</si>
  <si>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</si>
  <si>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</si>
  <si>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</si>
  <si>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</si>
  <si>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</si>
  <si>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</si>
  <si>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</si>
  <si>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</si>
  <si>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</si>
  <si>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</si>
  <si>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</si>
  <si>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</si>
  <si>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</si>
  <si>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</si>
  <si>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</si>
  <si>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</si>
  <si>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</si>
  <si>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</si>
  <si>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</si>
  <si>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</si>
  <si>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</si>
  <si>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</si>
  <si>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</si>
  <si>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</si>
  <si>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</si>
  <si>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</si>
  <si>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</si>
  <si>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</si>
  <si>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</si>
  <si>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</si>
  <si>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</si>
  <si>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</si>
  <si>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</si>
  <si>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</si>
  <si>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</si>
  <si>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</si>
  <si>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</si>
  <si>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</si>
  <si>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</si>
  <si>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</si>
  <si>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</si>
  <si>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</si>
  <si>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</si>
  <si>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</si>
  <si>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</si>
  <si>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</si>
  <si>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</si>
  <si>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</si>
  <si>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</si>
  <si>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</si>
  <si>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</si>
  <si>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</si>
  <si>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</si>
  <si>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</si>
  <si>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</si>
  <si>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</si>
  <si>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</si>
  <si>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</si>
  <si>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</si>
  <si>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</si>
  <si>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</si>
  <si>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</si>
  <si>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</si>
  <si>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</si>
  <si>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</si>
  <si>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</si>
  <si>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</si>
  <si>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</si>
  <si>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</si>
  <si>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</si>
  <si>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</si>
  <si>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</si>
  <si>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</si>
  <si>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</si>
  <si>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</si>
  <si>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</si>
  <si>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</si>
  <si>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</si>
  <si>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</si>
  <si>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</si>
  <si>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</si>
  <si>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</si>
  <si>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</si>
  <si>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</si>
  <si>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</si>
  <si>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</si>
  <si>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</si>
  <si>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</si>
  <si>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</si>
  <si>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</si>
  <si>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</si>
  <si>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</si>
  <si>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</si>
  <si>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</si>
  <si>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</si>
  <si>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</si>
  <si>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</si>
  <si>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</si>
  <si>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</si>
  <si>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</si>
  <si>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</si>
  <si>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</si>
  <si>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</si>
  <si>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</si>
  <si>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</si>
  <si>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</si>
  <si>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</si>
  <si>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</si>
  <si>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</si>
  <si>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</si>
  <si>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</si>
  <si>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</si>
  <si>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</si>
  <si>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</si>
  <si>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</si>
  <si>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</si>
  <si>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</si>
  <si>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</si>
  <si>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</si>
  <si>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</si>
  <si>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</si>
  <si>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</si>
  <si>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</si>
  <si>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</si>
  <si>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</si>
  <si>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</si>
  <si>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</si>
  <si>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</si>
  <si>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</si>
  <si>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</si>
  <si>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</si>
  <si>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</si>
  <si>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</si>
  <si>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</si>
  <si>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</si>
  <si>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</si>
  <si>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</si>
  <si>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</si>
  <si>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</si>
  <si>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</si>
  <si>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</si>
  <si>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</si>
  <si>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</si>
  <si>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</si>
  <si>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</si>
  <si>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</si>
  <si>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</si>
  <si>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</si>
  <si>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</si>
  <si>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</si>
  <si>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</si>
  <si>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</si>
  <si>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</si>
  <si>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</si>
  <si>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</si>
  <si>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</si>
  <si>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</si>
  <si>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</si>
  <si>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</si>
  <si>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</si>
  <si>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</si>
  <si>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</si>
  <si>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</si>
  <si>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</si>
  <si>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</si>
  <si>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</si>
  <si>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</si>
  <si>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</si>
  <si>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</si>
  <si>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</si>
  <si>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</si>
  <si>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</si>
  <si>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</si>
  <si>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</si>
  <si>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</si>
  <si>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</si>
  <si>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</si>
  <si>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</si>
  <si>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</si>
  <si>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</si>
  <si>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</si>
  <si>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</si>
  <si>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</si>
  <si>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</si>
  <si>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</si>
  <si>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</si>
  <si>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</si>
  <si>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</si>
  <si>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</si>
  <si>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</si>
  <si>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</si>
  <si>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</si>
  <si>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</si>
  <si>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</si>
  <si>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</si>
  <si>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</si>
  <si>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</si>
  <si>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</si>
  <si>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</si>
  <si>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</si>
  <si>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</si>
  <si>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</si>
  <si>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</si>
  <si>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</si>
  <si>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</si>
  <si>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</si>
  <si>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</si>
  <si>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</si>
  <si>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</si>
  <si>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</si>
  <si>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</si>
  <si>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</si>
  <si>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</si>
  <si>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</si>
  <si>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</si>
  <si>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</si>
  <si>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</si>
  <si>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</si>
  <si>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</si>
  <si>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</si>
  <si>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</si>
  <si>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</si>
  <si>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</si>
  <si>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</si>
  <si>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</si>
  <si>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</si>
  <si>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</si>
  <si>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</si>
  <si>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</si>
  <si>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</si>
  <si>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</si>
  <si>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</si>
  <si>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</si>
  <si>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</si>
  <si>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</si>
  <si>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</si>
  <si>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</si>
  <si>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</si>
  <si>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</si>
  <si>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</si>
  <si>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</si>
  <si>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</si>
  <si>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</si>
  <si>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</si>
  <si>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</si>
  <si>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</si>
  <si>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</si>
  <si>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</si>
  <si>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</si>
  <si>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</si>
  <si>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</si>
  <si>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</si>
  <si>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</si>
  <si>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</si>
  <si>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</si>
  <si>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</si>
  <si>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</si>
  <si>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</si>
  <si>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</si>
  <si>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</si>
  <si>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</si>
  <si>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</si>
  <si>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</si>
  <si>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</si>
  <si>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</si>
  <si>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</si>
  <si>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</si>
  <si>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</si>
  <si>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</si>
  <si>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</si>
  <si>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</si>
  <si>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</si>
  <si>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</si>
  <si>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</si>
  <si>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</si>
  <si>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</si>
  <si>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</si>
  <si>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</si>
  <si>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</si>
  <si>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</si>
  <si>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</si>
  <si>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</si>
  <si>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</si>
  <si>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</si>
  <si>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</si>
  <si>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</si>
  <si>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</si>
  <si>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</si>
  <si>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</si>
  <si>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</si>
  <si>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</si>
  <si>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</si>
  <si>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</si>
  <si>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</si>
  <si>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</si>
  <si>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</si>
  <si>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</si>
  <si>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</si>
  <si>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</si>
  <si>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</si>
  <si>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</si>
  <si>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</si>
  <si>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</si>
  <si>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</si>
  <si>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</si>
  <si>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</si>
  <si>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</si>
  <si>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</si>
  <si>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</si>
  <si>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</si>
  <si>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</si>
  <si>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</si>
  <si>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</si>
  <si>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</si>
  <si>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</si>
  <si>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</si>
  <si>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</si>
  <si>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</si>
  <si>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</si>
  <si>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</si>
  <si>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</si>
  <si>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</si>
  <si>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</si>
  <si>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</si>
  <si>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</si>
  <si>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</si>
  <si>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</si>
  <si>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</si>
  <si>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</si>
  <si>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</si>
  <si>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</si>
  <si>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</si>
  <si>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</si>
  <si>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</si>
  <si>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</si>
  <si>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</si>
  <si>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</si>
  <si>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</si>
  <si>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</si>
  <si>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</si>
  <si>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</si>
  <si>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</si>
  <si>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</si>
  <si>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</si>
  <si>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</si>
  <si>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</si>
  <si>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</si>
  <si>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</si>
  <si>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</si>
  <si>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</si>
  <si>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</si>
  <si>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</si>
  <si>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</si>
  <si>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</si>
  <si>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</si>
  <si>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</si>
  <si>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</si>
  <si>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</si>
  <si>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</si>
  <si>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</si>
  <si>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</si>
  <si>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</si>
  <si>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</si>
  <si>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</si>
  <si>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</si>
  <si>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</si>
  <si>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</si>
  <si>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</si>
  <si>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</si>
  <si>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</si>
  <si>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</si>
  <si>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</si>
  <si>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</si>
  <si>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</si>
  <si>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</si>
  <si>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</si>
  <si>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</si>
  <si>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</si>
  <si>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</si>
  <si>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</si>
  <si>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</si>
  <si>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</si>
  <si>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</si>
  <si>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</si>
  <si>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</si>
  <si>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</si>
  <si>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</si>
  <si>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</si>
  <si>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</si>
  <si>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</si>
  <si>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</si>
  <si>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</si>
  <si>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</si>
  <si>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</si>
  <si>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</si>
  <si>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</si>
  <si>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</si>
  <si>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</si>
  <si>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</si>
  <si>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</si>
  <si>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</si>
  <si>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</si>
  <si>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</si>
  <si>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</si>
  <si>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</si>
  <si>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</si>
  <si>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</si>
  <si>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</si>
  <si>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</si>
  <si>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</si>
  <si>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</si>
  <si>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</si>
  <si>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</si>
  <si>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</si>
  <si>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</si>
  <si>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</si>
  <si>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</si>
  <si>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</si>
  <si>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</si>
  <si>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</si>
  <si>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</si>
  <si>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</si>
  <si>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</si>
  <si>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</si>
  <si>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</si>
  <si>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</si>
  <si>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</si>
  <si>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</si>
  <si>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</si>
  <si>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</si>
  <si>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</si>
  <si>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</si>
  <si>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</si>
  <si>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</si>
  <si>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</si>
  <si>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</si>
  <si>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</si>
  <si>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</si>
  <si>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</si>
  <si>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</si>
  <si>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</si>
  <si>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</si>
  <si>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</si>
  <si>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</si>
  <si>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</si>
  <si>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</si>
  <si>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</si>
  <si>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</si>
  <si>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</si>
  <si>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</si>
  <si>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</si>
  <si>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</si>
  <si>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</si>
  <si>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</si>
  <si>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</si>
  <si>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</si>
  <si>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</si>
  <si>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</si>
  <si>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</si>
  <si>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</si>
  <si>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</si>
  <si>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</si>
  <si>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</si>
  <si>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</si>
  <si>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</si>
  <si>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</si>
  <si>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</si>
  <si>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</si>
  <si>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</si>
  <si>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</si>
  <si>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</si>
  <si>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</si>
  <si>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</si>
  <si>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</si>
  <si>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</si>
  <si>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</si>
  <si>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</si>
  <si>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</si>
  <si>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</si>
  <si>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</si>
  <si>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</si>
  <si>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</si>
  <si>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</si>
  <si>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</si>
  <si>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</si>
  <si>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</si>
  <si>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</si>
  <si>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</si>
  <si>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</si>
  <si>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</si>
  <si>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</si>
  <si>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</si>
  <si>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</si>
  <si>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</si>
  <si>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</si>
  <si>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</si>
  <si>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</si>
  <si>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</si>
  <si>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</si>
  <si>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</si>
  <si>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</si>
  <si>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</si>
  <si>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</si>
  <si>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</si>
  <si>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</si>
  <si>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</si>
  <si>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</si>
  <si>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</si>
  <si>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</si>
  <si>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</si>
  <si>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</si>
  <si>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</si>
  <si>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</si>
  <si>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</si>
  <si>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</si>
  <si>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</si>
  <si>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</si>
  <si>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</si>
  <si>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</si>
  <si>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</si>
  <si>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</si>
  <si>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</si>
  <si>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</si>
  <si>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</si>
  <si>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</si>
  <si>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</si>
  <si>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</si>
  <si>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</si>
  <si>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</si>
  <si>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</si>
  <si>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</si>
  <si>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</si>
  <si>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</si>
  <si>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</si>
  <si>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</si>
  <si>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</si>
  <si>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</si>
  <si>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</si>
  <si>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</si>
  <si>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</si>
  <si>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</si>
  <si>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</si>
  <si>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</si>
  <si>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</si>
  <si>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</si>
  <si>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</si>
  <si>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</si>
  <si>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</si>
  <si>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</si>
  <si>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</si>
  <si>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</si>
  <si>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</si>
  <si>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</si>
  <si>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</si>
  <si>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</si>
  <si>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</si>
  <si>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</si>
  <si>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</si>
  <si>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</si>
  <si>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</si>
  <si>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</si>
  <si>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</si>
  <si>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</si>
  <si>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</si>
  <si>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</si>
  <si>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</si>
  <si>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</si>
  <si>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</si>
  <si>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</si>
  <si>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</si>
  <si>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</si>
  <si>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</si>
  <si>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</si>
  <si>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</si>
  <si>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</si>
  <si>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</si>
  <si>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</si>
  <si>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</si>
  <si>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</si>
  <si>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</si>
  <si>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</si>
  <si>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</si>
  <si>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</si>
  <si>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</si>
  <si>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</si>
  <si>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</si>
  <si>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</si>
  <si>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</si>
  <si>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</si>
  <si>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</si>
  <si>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</si>
  <si>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</si>
  <si>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</si>
  <si>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</si>
  <si>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</si>
  <si>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</si>
  <si>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</si>
  <si>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</si>
  <si>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</si>
  <si>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</si>
  <si>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</si>
  <si>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</si>
  <si>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</si>
  <si>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</si>
  <si>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</si>
  <si>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</si>
  <si>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</si>
  <si>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</si>
  <si>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</si>
  <si>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</si>
  <si>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</si>
  <si>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</si>
  <si>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</si>
  <si>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</si>
  <si>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</si>
  <si>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</si>
  <si>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</si>
  <si>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</si>
  <si>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</si>
  <si>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</si>
  <si>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</si>
  <si>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</si>
  <si>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</si>
  <si>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</si>
  <si>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</si>
  <si>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</si>
  <si>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</si>
  <si>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</si>
  <si>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</si>
  <si>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</si>
  <si>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</si>
  <si>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</si>
  <si>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</si>
  <si>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</si>
  <si>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</si>
  <si>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</si>
  <si>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</si>
  <si>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</si>
  <si>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</si>
  <si>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</si>
  <si>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</si>
  <si>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</si>
  <si>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</si>
  <si>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</si>
  <si>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</si>
  <si>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</si>
  <si>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</si>
  <si>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</si>
  <si>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</si>
  <si>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</si>
  <si>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</si>
  <si>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</si>
  <si>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</si>
  <si>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</si>
  <si>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</si>
  <si>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</si>
  <si>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</si>
  <si>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</si>
  <si>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</si>
  <si>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</si>
  <si>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</si>
  <si>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</si>
  <si>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</si>
  <si>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</si>
  <si>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</si>
  <si>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</si>
  <si>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</si>
  <si>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</si>
  <si>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</si>
  <si>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</si>
  <si>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</si>
  <si>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</si>
  <si>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</si>
  <si>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</si>
  <si>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</si>
  <si>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</si>
  <si>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</si>
  <si>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</si>
  <si>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</si>
  <si>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</si>
  <si>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</si>
  <si>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</si>
  <si>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</si>
  <si>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</si>
  <si>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</si>
  <si>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</si>
  <si>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</si>
  <si>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</si>
  <si>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</si>
  <si>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</si>
  <si>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</si>
  <si>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</si>
  <si>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</si>
  <si>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</si>
  <si>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</si>
  <si>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</si>
  <si>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</si>
  <si>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</si>
  <si>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</si>
  <si>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</si>
  <si>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</si>
  <si>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</si>
  <si>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</si>
  <si>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</si>
  <si>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</si>
  <si>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</si>
  <si>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</si>
  <si>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</si>
  <si>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</si>
  <si>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</si>
  <si>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</si>
  <si>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</si>
  <si>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</si>
  <si>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</si>
  <si>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</si>
  <si>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</si>
  <si>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</si>
  <si>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</si>
  <si>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</si>
  <si>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</si>
  <si>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</si>
  <si>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</si>
  <si>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</si>
  <si>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</si>
  <si>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</si>
  <si>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</si>
  <si>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</si>
  <si>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</si>
  <si>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</si>
  <si>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</si>
  <si>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</si>
  <si>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</si>
  <si>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</si>
  <si>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</si>
  <si>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</si>
  <si>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</si>
  <si>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</si>
  <si>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</si>
  <si>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</si>
  <si>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</si>
  <si>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</si>
  <si>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</si>
  <si>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</si>
  <si>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</si>
  <si>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</si>
  <si>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</si>
  <si>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</si>
  <si>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</si>
  <si>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</si>
  <si>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</si>
  <si>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</si>
  <si>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</si>
  <si>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</si>
  <si>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</si>
  <si>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</si>
  <si>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</si>
  <si>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</si>
  <si>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</si>
  <si>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</si>
  <si>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</si>
  <si>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</si>
  <si>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</si>
  <si>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</si>
  <si>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</si>
  <si>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</si>
  <si>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</si>
  <si>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</si>
  <si>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</si>
  <si>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</si>
  <si>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</si>
  <si>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</si>
  <si>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</si>
  <si>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</si>
  <si>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</si>
  <si>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</si>
  <si>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</si>
  <si>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</si>
  <si>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</si>
  <si>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</si>
  <si>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</si>
  <si>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</si>
  <si>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</si>
  <si>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</si>
  <si>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</si>
  <si>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</si>
  <si>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</si>
  <si>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</si>
  <si>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</si>
  <si>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</si>
  <si>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</si>
  <si>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</si>
  <si>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</si>
  <si>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</si>
  <si>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</si>
  <si>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</si>
  <si>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</si>
  <si>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</si>
  <si>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</si>
  <si>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</si>
  <si>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</si>
  <si>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</si>
  <si>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</si>
  <si>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</si>
  <si>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</si>
  <si>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</si>
  <si>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</si>
  <si>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</si>
  <si>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</si>
  <si>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</si>
  <si>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</si>
  <si>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</si>
  <si>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</si>
  <si>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</si>
  <si>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</si>
  <si>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</si>
  <si>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</si>
  <si>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</si>
  <si>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</si>
  <si>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</si>
  <si>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</si>
  <si>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</si>
  <si>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</si>
  <si>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</si>
  <si>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</si>
  <si>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</si>
  <si>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</si>
  <si>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</si>
  <si>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</si>
  <si>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</si>
  <si>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</si>
  <si>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</si>
  <si>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</si>
  <si>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</si>
  <si>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</si>
  <si>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</si>
  <si>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</si>
  <si>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</si>
  <si>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</si>
  <si>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</si>
  <si>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</si>
  <si>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</si>
  <si>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</si>
  <si>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</si>
  <si>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</si>
  <si>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</si>
  <si>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</si>
  <si>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</si>
  <si>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</si>
  <si>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</si>
  <si>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</si>
  <si>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</si>
  <si>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</si>
  <si>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</si>
  <si>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</si>
  <si>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</si>
  <si>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</si>
  <si>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</si>
  <si>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</si>
  <si>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</si>
  <si>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</si>
  <si>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</si>
  <si>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</si>
  <si>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</si>
  <si>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</si>
  <si>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</si>
  <si>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</si>
  <si>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</si>
  <si>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</si>
  <si>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</si>
  <si>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</si>
  <si>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</si>
  <si>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</si>
  <si>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</si>
  <si>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</si>
  <si>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</si>
  <si>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</si>
  <si>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</si>
  <si>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</si>
  <si>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</si>
  <si>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</si>
  <si>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</si>
  <si>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</si>
  <si>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</si>
  <si>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</si>
  <si>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</si>
  <si>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</si>
  <si>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</si>
  <si>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</si>
  <si>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</si>
  <si>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</si>
  <si>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</si>
  <si>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</si>
  <si>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</si>
  <si>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</si>
  <si>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</si>
  <si>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</si>
  <si>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</si>
  <si>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</si>
  <si>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</si>
  <si>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</si>
  <si>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</si>
  <si>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</si>
  <si>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</si>
  <si>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</si>
  <si>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</si>
  <si>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</si>
  <si>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</si>
  <si>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</si>
  <si>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</si>
  <si>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</si>
  <si>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</si>
  <si>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</si>
  <si>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</si>
  <si>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</si>
  <si>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</si>
  <si>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</si>
  <si>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</si>
  <si>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</si>
  <si>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</si>
  <si>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</si>
  <si>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</si>
  <si>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</si>
  <si>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</si>
  <si>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</si>
  <si>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</si>
  <si>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</si>
  <si>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</si>
  <si>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</si>
  <si>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</si>
  <si>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</si>
  <si>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</si>
  <si>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</si>
  <si>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</si>
  <si>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</si>
  <si>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</si>
  <si>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</si>
  <si>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</si>
  <si>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</si>
  <si>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</si>
  <si>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</si>
  <si>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</si>
  <si>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</si>
  <si>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</si>
  <si>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</si>
  <si>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</si>
  <si>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</si>
  <si>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</si>
  <si>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</si>
  <si>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</si>
  <si>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</si>
  <si>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</si>
  <si>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</si>
  <si>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</si>
  <si>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</si>
  <si>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</si>
  <si>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</si>
  <si>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</si>
  <si>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</si>
  <si>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</si>
  <si>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</si>
  <si>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</si>
  <si>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</si>
  <si>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</si>
  <si>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</si>
  <si>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</si>
  <si>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</si>
  <si>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</si>
  <si>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</si>
  <si>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</si>
  <si>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</si>
  <si>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</si>
  <si>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</si>
  <si>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</si>
  <si>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</si>
  <si>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</si>
  <si>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</si>
  <si>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</si>
  <si>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</si>
  <si>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</si>
  <si>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</si>
  <si>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</si>
  <si>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</si>
  <si>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</si>
  <si>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</si>
  <si>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</si>
  <si>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</si>
  <si>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</si>
  <si>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</si>
  <si>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</si>
  <si>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</si>
  <si>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</si>
  <si>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</si>
  <si>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</si>
  <si>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</si>
  <si>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</si>
  <si>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</si>
  <si>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</si>
  <si>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</si>
  <si>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</si>
  <si>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</si>
  <si>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</si>
  <si>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</si>
  <si>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</si>
  <si>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</si>
  <si>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</si>
  <si>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</si>
  <si>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</si>
  <si>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</si>
  <si>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</si>
  <si>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</si>
  <si>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</si>
  <si>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</si>
  <si>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</si>
  <si>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</si>
  <si>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</si>
  <si>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</si>
  <si>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</si>
  <si>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</si>
  <si>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</si>
  <si>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</si>
  <si>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</si>
  <si>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</si>
  <si>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</si>
  <si>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</si>
  <si>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</si>
  <si>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</si>
  <si>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</si>
  <si>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</si>
  <si>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</si>
  <si>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</si>
  <si>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</si>
  <si>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</si>
  <si>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</si>
  <si>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</si>
  <si>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</si>
  <si>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</si>
  <si>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</si>
  <si>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</si>
  <si>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</si>
  <si>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</si>
  <si>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</si>
  <si>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</si>
  <si>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</si>
  <si>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</si>
  <si>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</si>
  <si>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</si>
  <si>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</si>
  <si>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</si>
  <si>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</si>
  <si>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</si>
  <si>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</si>
  <si>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</si>
  <si>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</si>
  <si>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</si>
  <si>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</si>
  <si>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</si>
  <si>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</si>
  <si>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</si>
  <si>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</si>
  <si>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</si>
  <si>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</si>
  <si>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</si>
  <si>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</si>
  <si>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</si>
  <si>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</si>
  <si>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</si>
  <si>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</si>
  <si>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</si>
  <si>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</si>
  <si>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</si>
  <si>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</si>
  <si>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</si>
  <si>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</si>
  <si>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</si>
  <si>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</si>
  <si>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</si>
  <si>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</si>
  <si>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</si>
  <si>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</si>
  <si>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</si>
  <si>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</si>
  <si>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</si>
  <si>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</si>
  <si>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</si>
  <si>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</si>
  <si>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</si>
  <si>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</si>
  <si>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</si>
  <si>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</si>
  <si>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</si>
  <si>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</si>
  <si>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</si>
  <si>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</si>
  <si>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</si>
  <si>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</si>
  <si>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</si>
  <si>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</si>
  <si>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</si>
  <si>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</si>
  <si>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</si>
  <si>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</si>
  <si>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</si>
  <si>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</si>
  <si>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</si>
  <si>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</si>
  <si>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</si>
  <si>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</si>
  <si>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</si>
  <si>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</si>
  <si>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</si>
  <si>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</si>
  <si>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</si>
  <si>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</si>
  <si>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</si>
  <si>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</si>
  <si>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</si>
  <si>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</si>
  <si>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</si>
  <si>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</si>
  <si>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</si>
  <si>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</si>
  <si>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</si>
  <si>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</si>
  <si>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</si>
  <si>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</si>
  <si>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</si>
  <si>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</si>
  <si>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</si>
  <si>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</si>
  <si>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</si>
  <si>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</si>
  <si>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</si>
  <si>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</si>
  <si>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</si>
  <si>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</si>
  <si>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</si>
  <si>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</si>
  <si>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</si>
  <si>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</si>
  <si>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</si>
  <si>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</si>
  <si>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</si>
  <si>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</si>
  <si>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</si>
  <si>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</si>
  <si>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</si>
  <si>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</si>
  <si>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</si>
  <si>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</si>
  <si>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</si>
  <si>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</si>
  <si>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</si>
  <si>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</si>
  <si>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</si>
  <si>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</si>
  <si>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</si>
  <si>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</si>
  <si>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</si>
  <si>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</si>
  <si>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</si>
  <si>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</si>
  <si>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</si>
  <si>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</si>
  <si>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</si>
  <si>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</si>
  <si>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</si>
  <si>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</si>
  <si>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</si>
  <si>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</si>
  <si>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</si>
  <si>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</si>
  <si>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</si>
  <si>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</si>
  <si>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</si>
  <si>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</si>
  <si>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</si>
  <si>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</si>
  <si>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</si>
  <si>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</si>
  <si>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</si>
  <si>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</si>
  <si>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</si>
  <si>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</si>
  <si>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</si>
  <si>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</si>
  <si>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</si>
  <si>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</si>
  <si>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</si>
  <si>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</si>
  <si>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</si>
  <si>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</si>
  <si>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</si>
  <si>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</si>
  <si>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</si>
  <si>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</si>
  <si>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</si>
  <si>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</si>
  <si>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</si>
  <si>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</si>
  <si>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</si>
  <si>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</si>
  <si>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</si>
  <si>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</si>
  <si>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</si>
  <si>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</si>
  <si>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</si>
  <si>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</si>
  <si>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</si>
  <si>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</si>
  <si>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</si>
  <si>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</si>
  <si>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</si>
  <si>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</si>
  <si>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</si>
  <si>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</si>
  <si>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</si>
  <si>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</si>
  <si>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</si>
  <si>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</si>
  <si>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</si>
  <si>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</si>
  <si>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</si>
  <si>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</si>
  <si>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</si>
  <si>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</si>
  <si>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</si>
  <si>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</si>
  <si>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</si>
  <si>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</si>
  <si>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</si>
  <si>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</si>
  <si>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</si>
  <si>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</si>
  <si>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</si>
  <si>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</si>
  <si>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</si>
  <si>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</si>
  <si>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</si>
  <si>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</si>
  <si>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</si>
  <si>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</si>
  <si>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</si>
  <si>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</si>
  <si>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</si>
  <si>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</si>
  <si>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</si>
  <si>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</si>
  <si>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</si>
  <si>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</si>
  <si>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</si>
  <si>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</si>
  <si>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</si>
  <si>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</si>
  <si>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</si>
  <si>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</si>
  <si>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</si>
  <si>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</si>
  <si>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</si>
  <si>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</si>
  <si>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</si>
  <si>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</si>
  <si>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</si>
  <si>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</si>
  <si>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</si>
  <si>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</si>
  <si>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</si>
  <si>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</si>
  <si>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</si>
  <si>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</si>
  <si>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</si>
  <si>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</si>
  <si>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</si>
  <si>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</si>
  <si>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</si>
  <si>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</si>
  <si>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</si>
  <si>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</si>
  <si>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</si>
  <si>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</si>
  <si>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</si>
  <si>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</si>
  <si>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</si>
  <si>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</si>
  <si>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</si>
  <si>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</si>
  <si>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</si>
  <si>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</si>
  <si>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</si>
  <si>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</si>
  <si>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</si>
  <si>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</si>
  <si>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</si>
  <si>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</si>
  <si>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</si>
  <si>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</si>
  <si>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</si>
  <si>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</si>
  <si>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</si>
  <si>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</si>
  <si>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</si>
  <si>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</si>
  <si>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</si>
  <si>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</si>
  <si>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</si>
  <si>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</si>
  <si>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</si>
  <si>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</si>
  <si>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</si>
  <si>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</si>
  <si>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</si>
  <si>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</si>
  <si>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</si>
  <si>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</si>
  <si>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</si>
  <si>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</si>
  <si>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</si>
  <si>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</si>
  <si>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</si>
  <si>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</si>
  <si>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</si>
  <si>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</si>
  <si>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</si>
  <si>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</si>
  <si>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</si>
  <si>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</si>
  <si>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</si>
  <si>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</si>
  <si>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</si>
  <si>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</si>
  <si>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</si>
  <si>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</si>
  <si>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</si>
  <si>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</si>
  <si>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</si>
  <si>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</si>
  <si>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</si>
  <si>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</si>
  <si>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</si>
  <si>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</si>
  <si>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</si>
  <si>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</si>
  <si>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</si>
  <si>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</si>
  <si>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</si>
  <si>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</si>
  <si>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</si>
  <si>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</si>
  <si>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</si>
  <si>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</si>
  <si>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</si>
  <si>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</si>
  <si>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</si>
  <si>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</si>
  <si>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</si>
  <si>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</si>
  <si>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</si>
  <si>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</si>
  <si>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</si>
  <si>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</si>
  <si>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</si>
  <si>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</si>
  <si>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</si>
  <si>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</si>
  <si>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</si>
  <si>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</si>
  <si>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</si>
  <si>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</si>
  <si>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</si>
  <si>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</si>
  <si>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</si>
  <si>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</si>
  <si>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</si>
  <si>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</si>
  <si>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</si>
  <si>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</si>
  <si>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</si>
  <si>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</si>
  <si>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</si>
  <si>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</si>
  <si>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</si>
  <si>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</si>
  <si>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</si>
  <si>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</si>
  <si>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</si>
  <si>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</si>
  <si>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</si>
  <si>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</si>
  <si>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</si>
  <si>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</si>
  <si>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</si>
  <si>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</si>
  <si>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</si>
  <si>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</si>
  <si>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</si>
  <si>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</si>
  <si>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</si>
  <si>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</si>
  <si>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</si>
  <si>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</si>
  <si>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</si>
  <si>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</si>
  <si>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</si>
  <si>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</si>
  <si>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</si>
  <si>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</si>
  <si>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</si>
  <si>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</si>
  <si>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</si>
  <si>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</si>
  <si>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</si>
  <si>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</si>
  <si>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</si>
  <si>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</si>
  <si>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</si>
  <si>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</si>
  <si>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</si>
  <si>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</si>
  <si>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</si>
  <si>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</si>
  <si>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</si>
  <si>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</si>
  <si>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</si>
  <si>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</si>
  <si>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</si>
  <si>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</si>
  <si>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</si>
  <si>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</si>
  <si>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</si>
  <si>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</si>
  <si>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</si>
  <si>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</si>
  <si>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</si>
  <si>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</si>
  <si>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</si>
  <si>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</si>
  <si>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</si>
  <si>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</si>
  <si>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</si>
  <si>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</si>
  <si>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</si>
  <si>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</si>
  <si>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</si>
  <si>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</si>
  <si>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</si>
  <si>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</si>
  <si>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</si>
  <si>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</si>
  <si>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</si>
  <si>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</si>
  <si>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</si>
  <si>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</si>
  <si>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</si>
  <si>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</si>
  <si>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</si>
  <si>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</si>
  <si>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</si>
  <si>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</si>
  <si>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</si>
  <si>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</si>
  <si>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</si>
  <si>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</si>
  <si>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</si>
  <si>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</si>
  <si>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</si>
  <si>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</si>
  <si>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</si>
  <si>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</si>
  <si>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</si>
  <si>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</si>
  <si>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</si>
  <si>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</si>
  <si>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</si>
  <si>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</si>
  <si>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</si>
  <si>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</si>
  <si>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</si>
  <si>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</si>
  <si>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</si>
  <si>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</si>
  <si>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</si>
  <si>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</si>
  <si>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</si>
  <si>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</si>
  <si>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</si>
  <si>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</si>
  <si>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</si>
  <si>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</si>
  <si>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</si>
  <si>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</si>
  <si>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</si>
  <si>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</si>
  <si>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</si>
  <si>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</si>
  <si>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</si>
  <si>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</si>
  <si>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</si>
  <si>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</si>
  <si>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</si>
  <si>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</si>
  <si>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</si>
  <si>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</si>
  <si>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</si>
  <si>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</si>
  <si>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</si>
  <si>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</si>
  <si>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</si>
  <si>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</si>
  <si>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</si>
  <si>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</si>
  <si>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</si>
  <si>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</si>
  <si>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</si>
  <si>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</si>
  <si>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</si>
  <si>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</si>
  <si>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</si>
  <si>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</si>
  <si>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</si>
  <si>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</si>
  <si>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</si>
  <si>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</si>
  <si>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</si>
  <si>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</si>
  <si>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</si>
  <si>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</si>
  <si>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</si>
  <si>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</si>
  <si>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</si>
  <si>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</si>
  <si>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</si>
  <si>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</si>
  <si>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</si>
  <si>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</si>
  <si>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</si>
  <si>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</si>
  <si>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</si>
  <si>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</si>
  <si>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</si>
  <si>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</si>
  <si>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</si>
  <si>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</si>
  <si>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</si>
  <si>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</si>
  <si>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</si>
  <si>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</si>
  <si>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</si>
  <si>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</si>
  <si>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</si>
  <si>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</si>
  <si>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</si>
  <si>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</si>
  <si>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</si>
  <si>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</si>
  <si>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</si>
  <si>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</si>
  <si>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</si>
  <si>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</si>
  <si>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</si>
  <si>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</si>
  <si>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</si>
  <si>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</si>
  <si>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</si>
  <si>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</si>
  <si>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</si>
  <si>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</si>
  <si>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</si>
  <si>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</si>
  <si>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</si>
  <si>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</si>
  <si>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</si>
  <si>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</si>
  <si>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</si>
  <si>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</si>
  <si>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</si>
  <si>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</si>
  <si>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</si>
  <si>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</si>
  <si>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</si>
  <si>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</si>
  <si>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</si>
  <si>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</si>
  <si>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</si>
  <si>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</si>
  <si>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</si>
  <si>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</si>
  <si>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</si>
  <si>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</si>
  <si>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</si>
  <si>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</si>
  <si>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</si>
  <si>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</si>
  <si>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</si>
  <si>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</si>
  <si>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</si>
  <si>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</si>
  <si>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</si>
  <si>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</si>
  <si>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</si>
  <si>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</si>
  <si>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</si>
  <si>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</si>
  <si>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</si>
  <si>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</si>
  <si>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</si>
  <si>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</si>
  <si>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</si>
  <si>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</si>
  <si>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</si>
  <si>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</si>
  <si>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</si>
  <si>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</si>
  <si>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</si>
  <si>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</si>
  <si>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</si>
  <si>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</si>
  <si>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</si>
  <si>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</si>
  <si>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</si>
  <si>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</si>
  <si>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</si>
  <si>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</si>
  <si>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</si>
  <si>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</si>
  <si>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</si>
  <si>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</si>
  <si>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</si>
  <si>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</si>
  <si>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</si>
  <si>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</si>
  <si>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</si>
  <si>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</si>
  <si>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</si>
  <si>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</si>
  <si>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</si>
  <si>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</si>
  <si>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</si>
  <si>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</si>
  <si>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</si>
  <si>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</si>
  <si>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</si>
  <si>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</si>
  <si>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</si>
  <si>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</si>
  <si>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</si>
  <si>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</si>
  <si>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</si>
  <si>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</si>
  <si>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</si>
  <si>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</si>
  <si>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</si>
  <si>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</si>
  <si>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</si>
  <si>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</si>
  <si>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</si>
  <si>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</si>
  <si>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</si>
  <si>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</si>
  <si>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</si>
  <si>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</si>
  <si>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</si>
  <si>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</si>
  <si>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</si>
  <si>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</si>
  <si>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</si>
  <si>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</si>
  <si>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</si>
  <si>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</si>
  <si>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</si>
  <si>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</si>
  <si>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</si>
  <si>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</si>
  <si>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</si>
  <si>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</si>
  <si>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</si>
  <si>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</si>
  <si>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</si>
  <si>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</si>
  <si>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</si>
  <si>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</si>
  <si>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</si>
  <si>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</si>
  <si>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</si>
  <si>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</si>
  <si>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</si>
  <si>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</si>
  <si>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</si>
  <si>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</si>
  <si>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</si>
  <si>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</si>
  <si>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</si>
  <si>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</si>
  <si>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</si>
  <si>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</si>
  <si>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</si>
  <si>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</si>
  <si>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</si>
  <si>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</si>
  <si>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</si>
  <si>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</si>
  <si>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</si>
  <si>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</si>
  <si>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</si>
  <si>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</si>
  <si>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</si>
  <si>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</si>
  <si>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</si>
  <si>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</si>
  <si>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</si>
  <si>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</si>
  <si>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</si>
  <si>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</si>
  <si>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</si>
  <si>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</si>
  <si>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</si>
  <si>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</si>
  <si>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</si>
  <si>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</si>
  <si>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</si>
  <si>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</si>
  <si>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</si>
  <si>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</si>
  <si>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</si>
  <si>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</si>
  <si>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</si>
  <si>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</si>
  <si>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</si>
  <si>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</si>
  <si>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</si>
  <si>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</si>
  <si>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</si>
  <si>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</si>
  <si>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</si>
  <si>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</si>
  <si>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</si>
  <si>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</si>
  <si>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</si>
  <si>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</si>
  <si>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</si>
  <si>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</si>
  <si>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</si>
  <si>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</si>
  <si>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</si>
  <si>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</si>
  <si>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</si>
  <si>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</si>
  <si>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</si>
  <si>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</si>
  <si>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</si>
  <si>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</si>
  <si>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</si>
  <si>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</si>
  <si>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</si>
  <si>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</si>
  <si>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</si>
  <si>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</si>
  <si>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</si>
  <si>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</si>
  <si>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</si>
  <si>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</si>
  <si>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</si>
  <si>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</si>
  <si>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</si>
  <si>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</si>
  <si>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</si>
  <si>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</si>
  <si>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</si>
  <si>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</si>
  <si>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</si>
  <si>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</si>
  <si>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</si>
  <si>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</si>
  <si>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</si>
  <si>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</si>
  <si>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</si>
  <si>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</si>
  <si>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</si>
  <si>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</si>
  <si>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</si>
  <si>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</si>
  <si>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</si>
  <si>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</si>
  <si>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</si>
  <si>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</si>
  <si>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</si>
  <si>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</si>
  <si>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</si>
  <si>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</si>
  <si>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</si>
  <si>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</si>
  <si>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</si>
  <si>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</si>
  <si>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</si>
  <si>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</si>
  <si>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</si>
  <si>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</si>
  <si>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</si>
  <si>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</si>
  <si>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</si>
  <si>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</si>
  <si>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</si>
  <si>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</si>
  <si>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</si>
  <si>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</si>
  <si>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</si>
  <si>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</si>
  <si>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</si>
  <si>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</si>
  <si>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</si>
  <si>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</si>
  <si>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</si>
  <si>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</si>
  <si>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</si>
  <si>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</si>
  <si>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</si>
  <si>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</si>
  <si>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</si>
  <si>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</si>
  <si>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</si>
  <si>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</si>
  <si>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</si>
  <si>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</si>
  <si>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</si>
  <si>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</si>
  <si>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</si>
  <si>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</si>
  <si>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</si>
  <si>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</si>
  <si>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</si>
  <si>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</si>
  <si>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</si>
  <si>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</si>
  <si>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</si>
  <si>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</si>
  <si>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</si>
  <si>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</si>
  <si>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</si>
  <si>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</si>
  <si>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</si>
  <si>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</si>
  <si>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</si>
  <si>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</si>
  <si>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</si>
  <si>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</si>
  <si>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</si>
  <si>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</si>
  <si>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</si>
  <si>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</si>
  <si>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</si>
  <si>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</si>
  <si>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</si>
  <si>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</si>
  <si>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</si>
  <si>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</si>
  <si>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</si>
  <si>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</si>
  <si>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</si>
  <si>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</si>
  <si>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</si>
  <si>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</si>
  <si>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</si>
  <si>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</si>
  <si>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</si>
  <si>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</si>
  <si>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</si>
  <si>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</si>
  <si>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</si>
  <si>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</si>
  <si>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</si>
  <si>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</si>
  <si>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</si>
  <si>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</si>
  <si>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</si>
  <si>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</si>
  <si>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</si>
  <si>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</si>
  <si>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</si>
  <si>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</si>
  <si>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</si>
  <si>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</si>
  <si>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</si>
  <si>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</si>
  <si>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</si>
  <si>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</si>
  <si>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</si>
  <si>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</si>
  <si>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</si>
  <si>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</si>
  <si>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</si>
  <si>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</si>
  <si>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</si>
  <si>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</si>
  <si>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</si>
  <si>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</si>
  <si>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</si>
  <si>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</si>
  <si>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</si>
  <si>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</si>
  <si>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</si>
  <si>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</si>
  <si>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</si>
  <si>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</si>
  <si>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</si>
  <si>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</si>
  <si>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</si>
  <si>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</si>
  <si>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</si>
  <si>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</si>
  <si>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</si>
  <si>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</si>
  <si>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</si>
  <si>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</si>
  <si>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</si>
  <si>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</si>
  <si>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</si>
  <si>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</si>
  <si>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</si>
  <si>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</si>
  <si>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</si>
  <si>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</si>
  <si>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</si>
  <si>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</si>
  <si>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</si>
  <si>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</si>
  <si>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</si>
  <si>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</si>
  <si>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</si>
  <si>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</si>
  <si>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</si>
  <si>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</si>
  <si>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</si>
  <si>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</si>
  <si>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</si>
  <si>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</si>
  <si>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</si>
  <si>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</si>
  <si>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</si>
  <si>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</si>
  <si>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</si>
  <si>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</si>
  <si>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</si>
  <si>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</si>
  <si>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</si>
  <si>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</si>
  <si>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</si>
  <si>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</si>
  <si>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</si>
  <si>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</si>
  <si>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</si>
  <si>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</si>
  <si>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</si>
  <si>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</si>
  <si>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</si>
  <si>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</si>
  <si>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</si>
  <si>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</si>
  <si>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</si>
  <si>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</si>
  <si>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</si>
  <si>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</si>
  <si>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</si>
  <si>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</si>
  <si>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</si>
  <si>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</si>
  <si>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</si>
  <si>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</si>
  <si>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</si>
  <si>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</si>
  <si>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</si>
  <si>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</si>
  <si>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</si>
  <si>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</si>
  <si>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</si>
  <si>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</si>
  <si>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</si>
  <si>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</si>
  <si>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</si>
  <si>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</si>
  <si>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</si>
  <si>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</si>
  <si>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</si>
  <si>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</si>
  <si>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</si>
  <si>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</si>
  <si>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</si>
  <si>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</si>
  <si>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</si>
  <si>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</si>
  <si>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</si>
  <si>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</si>
  <si>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</si>
  <si>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</si>
  <si>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</si>
  <si>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</si>
  <si>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</si>
  <si>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</si>
  <si>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</si>
  <si>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</si>
  <si>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</si>
  <si>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</si>
  <si>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</si>
  <si>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</si>
  <si>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</si>
  <si>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</si>
  <si>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</si>
  <si>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</si>
  <si>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</si>
  <si>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</si>
  <si>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</si>
  <si>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</si>
  <si>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</si>
  <si>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</si>
  <si>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</si>
  <si>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</si>
  <si>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</si>
  <si>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</si>
  <si>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</si>
  <si>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</si>
  <si>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</si>
  <si>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</si>
  <si>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</si>
  <si>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</si>
  <si>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</si>
  <si>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</si>
  <si>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</si>
  <si>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</si>
  <si>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</si>
  <si>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</si>
  <si>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</si>
  <si>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</si>
  <si>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</si>
  <si>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</si>
  <si>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</si>
  <si>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</si>
  <si>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</si>
  <si>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</si>
  <si>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</si>
  <si>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</si>
  <si>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</si>
  <si>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</si>
  <si>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</si>
  <si>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</si>
  <si>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</si>
  <si>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</si>
  <si>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</si>
  <si>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</si>
  <si>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</si>
  <si>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</si>
  <si>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</si>
  <si>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</si>
  <si>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</si>
  <si>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</si>
  <si>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</si>
  <si>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</si>
  <si>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</si>
  <si>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</si>
  <si>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</si>
  <si>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</si>
  <si>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</si>
  <si>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</si>
  <si>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</si>
  <si>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</si>
  <si>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</si>
  <si>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</si>
  <si>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</si>
  <si>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</si>
  <si>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</si>
  <si>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</si>
  <si>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</si>
  <si>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</si>
  <si>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</si>
  <si>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</si>
  <si>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</si>
  <si>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</si>
  <si>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</si>
  <si>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</si>
  <si>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</si>
  <si>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</si>
  <si>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</si>
  <si>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</si>
  <si>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</si>
  <si>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</si>
  <si>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</si>
  <si>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</si>
  <si>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</si>
  <si>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</si>
  <si>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</si>
  <si>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</si>
  <si>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</si>
  <si>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</si>
  <si>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</si>
  <si>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</si>
  <si>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</si>
  <si>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</si>
  <si>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</si>
  <si>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</si>
  <si>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</si>
  <si>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</si>
  <si>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</si>
  <si>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</si>
  <si>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</si>
  <si>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</si>
  <si>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</si>
  <si>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</si>
  <si>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</si>
  <si>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</si>
  <si>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</si>
  <si>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</si>
  <si>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</si>
  <si>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</si>
  <si>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</si>
  <si>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</si>
  <si>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</si>
  <si>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</si>
  <si>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</si>
  <si>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</si>
  <si>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</si>
  <si>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</si>
  <si>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</si>
  <si>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</si>
  <si>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</si>
  <si>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</si>
  <si>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</si>
  <si>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</si>
  <si>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</si>
  <si>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</si>
  <si>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</si>
  <si>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</si>
  <si>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</si>
  <si>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</si>
  <si>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</si>
  <si>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</si>
  <si>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</si>
  <si>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</si>
  <si>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</si>
  <si>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</si>
  <si>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</si>
  <si>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</si>
  <si>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</si>
  <si>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</si>
  <si>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</si>
  <si>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</si>
  <si>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</si>
  <si>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</si>
  <si>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</si>
  <si>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</si>
  <si>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</si>
  <si>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</si>
  <si>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</si>
  <si>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</si>
  <si>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</si>
  <si>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</si>
  <si>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</si>
  <si>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</si>
  <si>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</si>
  <si>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</si>
  <si>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</si>
  <si>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</si>
  <si>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</si>
  <si>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</si>
  <si>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</si>
  <si>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</si>
  <si>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</si>
  <si>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</si>
  <si>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</si>
  <si>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</si>
  <si>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</si>
  <si>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</si>
  <si>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</si>
  <si>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</si>
  <si>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</si>
  <si>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</si>
  <si>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</si>
  <si>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</si>
  <si>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</si>
  <si>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</si>
  <si>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</si>
  <si>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</si>
  <si>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</si>
  <si>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</si>
  <si>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</si>
  <si>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</si>
  <si>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</si>
  <si>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</si>
  <si>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</si>
  <si>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</si>
  <si>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</si>
  <si>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</si>
  <si>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</si>
  <si>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</si>
  <si>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</si>
  <si>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</si>
  <si>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</si>
  <si>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</si>
  <si>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</si>
  <si>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</si>
  <si>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</si>
  <si>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</si>
  <si>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</si>
  <si>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</si>
  <si>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</si>
  <si>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</si>
  <si>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</si>
  <si>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</si>
  <si>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</si>
  <si>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</si>
  <si>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</si>
  <si>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</si>
  <si>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</si>
  <si>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</si>
  <si>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</si>
  <si>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</si>
  <si>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</si>
  <si>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</si>
  <si>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</si>
  <si>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</si>
  <si>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</si>
  <si>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</si>
  <si>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</si>
  <si>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</si>
  <si>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</si>
  <si>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</si>
  <si>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</si>
  <si>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</si>
  <si>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</si>
  <si>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</si>
  <si>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</si>
  <si>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</si>
  <si>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</si>
  <si>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</si>
  <si>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</si>
  <si>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</si>
  <si>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</si>
  <si>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</si>
  <si>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</si>
  <si>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</si>
  <si>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</si>
  <si>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</si>
  <si>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</si>
  <si>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</si>
  <si>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</si>
  <si>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</si>
  <si>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</si>
  <si>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</si>
  <si>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</si>
  <si>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</si>
  <si>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</si>
  <si>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</si>
  <si>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</si>
  <si>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</si>
  <si>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</si>
  <si>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</si>
  <si>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</si>
  <si>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</si>
  <si>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</si>
  <si>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</si>
  <si>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</si>
  <si>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</si>
  <si>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</si>
  <si>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</si>
  <si>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</si>
  <si>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</si>
  <si>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</si>
  <si>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</si>
  <si>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</si>
  <si>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</si>
  <si>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</si>
  <si>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</si>
  <si>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</si>
  <si>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</si>
  <si>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</si>
  <si>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</si>
  <si>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</si>
  <si>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</si>
  <si>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</si>
  <si>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</si>
  <si>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</si>
  <si>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</si>
  <si>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</si>
  <si>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</si>
  <si>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</si>
  <si>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</si>
  <si>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</si>
  <si>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</si>
  <si>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</si>
  <si>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</si>
  <si>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</si>
  <si>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</si>
  <si>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</si>
  <si>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</si>
  <si>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</si>
  <si>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</si>
  <si>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</si>
  <si>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</si>
  <si>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</si>
  <si>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</si>
  <si>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</si>
  <si>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</si>
  <si>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</si>
  <si>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</si>
  <si>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</si>
  <si>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</si>
  <si>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</si>
  <si>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</si>
  <si>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</si>
  <si>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</si>
  <si>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</si>
  <si>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</si>
  <si>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</si>
  <si>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</si>
  <si>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</si>
  <si>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</si>
  <si>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</si>
  <si>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</si>
  <si>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</si>
  <si>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</si>
  <si>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</si>
  <si>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</si>
  <si>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</si>
  <si>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</si>
  <si>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</si>
  <si>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</si>
  <si>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</si>
  <si>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</si>
  <si>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</si>
  <si>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</si>
  <si>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</si>
  <si>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</si>
  <si>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</si>
  <si>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</si>
  <si>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</si>
  <si>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</si>
  <si>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</si>
  <si>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</si>
  <si>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</si>
  <si>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</si>
  <si>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</si>
  <si>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</si>
  <si>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</si>
  <si>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</si>
  <si>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</si>
  <si>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</si>
  <si>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</si>
  <si>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</si>
  <si>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</si>
  <si>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</si>
  <si>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</si>
  <si>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</si>
  <si>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</si>
  <si>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</si>
  <si>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</si>
  <si>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</si>
  <si>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</si>
  <si>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</si>
  <si>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</si>
  <si>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</si>
  <si>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</si>
  <si>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</si>
  <si>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</si>
  <si>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</si>
  <si>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</si>
  <si>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</si>
  <si>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</si>
  <si>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</si>
  <si>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</si>
  <si>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</si>
  <si>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</si>
  <si>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</si>
  <si>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</si>
  <si>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</si>
  <si>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</si>
  <si>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</si>
  <si>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</si>
  <si>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</si>
  <si>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</si>
  <si>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</si>
  <si>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</si>
  <si>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</si>
  <si>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</si>
  <si>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</si>
  <si>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</si>
  <si>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</si>
  <si>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</si>
  <si>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</si>
  <si>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</si>
  <si>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</si>
  <si>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</si>
  <si>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</si>
  <si>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</si>
  <si>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</si>
  <si>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</si>
  <si>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</si>
  <si>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</si>
  <si>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</si>
  <si>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</si>
  <si>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</si>
  <si>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</si>
  <si>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</si>
  <si>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</si>
  <si>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</si>
  <si>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</si>
  <si>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</si>
  <si>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</si>
  <si>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</si>
  <si>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</si>
  <si>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</si>
  <si>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</si>
  <si>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</si>
  <si>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</si>
  <si>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</si>
  <si>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</si>
  <si>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</si>
  <si>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</si>
  <si>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</si>
  <si>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</si>
  <si>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</si>
  <si>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</si>
  <si>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</si>
  <si>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</si>
  <si>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</si>
  <si>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</si>
  <si>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</si>
  <si>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</si>
  <si>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</si>
  <si>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</si>
  <si>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</si>
  <si>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</si>
  <si>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</si>
  <si>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</si>
  <si>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</si>
  <si>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</si>
  <si>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</si>
  <si>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</si>
  <si>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</si>
  <si>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</si>
  <si>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</si>
  <si>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</si>
  <si>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</si>
  <si>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</si>
  <si>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</si>
  <si>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</si>
  <si>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</si>
  <si>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</si>
  <si>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</si>
  <si>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</si>
  <si>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</si>
  <si>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</si>
  <si>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</si>
  <si>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</si>
  <si>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</si>
  <si>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</si>
  <si>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</si>
  <si>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</si>
  <si>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</si>
  <si>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</si>
  <si>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</si>
  <si>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</si>
  <si>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</si>
  <si>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</si>
  <si>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</si>
  <si>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</si>
  <si>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</si>
  <si>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</si>
  <si>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</si>
  <si>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</si>
  <si>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</si>
  <si>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</si>
  <si>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</si>
  <si>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</si>
  <si>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</si>
  <si>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</si>
  <si>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</si>
  <si>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</si>
  <si>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</si>
  <si>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</si>
  <si>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</si>
  <si>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</si>
  <si>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</si>
  <si>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</si>
  <si>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</si>
  <si>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</si>
  <si>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</si>
  <si>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</si>
  <si>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</si>
  <si>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</si>
  <si>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</si>
  <si>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</si>
  <si>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</si>
  <si>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</si>
  <si>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</si>
  <si>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</si>
  <si>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</si>
  <si>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</si>
  <si>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</si>
  <si>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</si>
  <si>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</si>
  <si>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</si>
  <si>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</si>
  <si>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</si>
  <si>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</si>
  <si>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</si>
  <si>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</si>
  <si>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</si>
  <si>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</si>
  <si>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</si>
  <si>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</si>
  <si>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</si>
  <si>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</si>
  <si>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</si>
  <si>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</si>
  <si>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</si>
  <si>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</si>
  <si>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</si>
  <si>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</si>
  <si>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</si>
  <si>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</si>
  <si>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</si>
  <si>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</si>
  <si>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</si>
  <si>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</si>
  <si>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</si>
  <si>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</si>
  <si>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</si>
  <si>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</si>
  <si>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</si>
  <si>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</si>
  <si>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</si>
  <si>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</si>
  <si>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</si>
  <si>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</si>
  <si>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</si>
  <si>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</si>
  <si>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</si>
  <si>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</si>
  <si>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</si>
  <si>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</si>
  <si>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</si>
  <si>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</si>
  <si>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</si>
  <si>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</si>
  <si>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</si>
  <si>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</si>
  <si>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</si>
  <si>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</si>
  <si>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</si>
  <si>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</si>
  <si>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</si>
  <si>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</si>
  <si>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</si>
  <si>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</si>
  <si>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</si>
  <si>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</si>
  <si>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</si>
  <si>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</si>
  <si>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</si>
  <si>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</si>
  <si>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</si>
  <si>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</si>
  <si>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</si>
  <si>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</si>
  <si>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</si>
  <si>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</si>
  <si>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</si>
  <si>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</si>
  <si>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</si>
  <si>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</si>
  <si>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</si>
  <si>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</si>
  <si>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</si>
  <si>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</si>
  <si>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</si>
  <si>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</si>
  <si>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</si>
  <si>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</si>
  <si>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</si>
  <si>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</si>
  <si>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</si>
  <si>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</si>
  <si>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</si>
  <si>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</si>
  <si>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</si>
  <si>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</si>
  <si>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</si>
  <si>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</si>
  <si>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</si>
  <si>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</si>
  <si>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</si>
  <si>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</si>
  <si>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</si>
  <si>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</si>
  <si>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</si>
  <si>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</si>
  <si>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</si>
  <si>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</si>
  <si>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</si>
  <si>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</si>
  <si>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</si>
  <si>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</si>
  <si>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</si>
  <si>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</si>
  <si>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</si>
  <si>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</si>
  <si>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</si>
  <si>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</si>
  <si>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</si>
  <si>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</si>
  <si>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</si>
  <si>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</si>
  <si>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</si>
  <si>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</si>
  <si>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</si>
  <si>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</si>
  <si>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</si>
  <si>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</si>
  <si>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</si>
  <si>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</si>
  <si>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</si>
  <si>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</si>
  <si>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</si>
  <si>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</si>
  <si>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</si>
  <si>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</si>
  <si>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</si>
  <si>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</si>
  <si>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</si>
  <si>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</si>
  <si>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</si>
  <si>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</si>
  <si>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</si>
  <si>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</si>
  <si>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</si>
  <si>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</si>
  <si>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</si>
  <si>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</si>
  <si>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</si>
  <si>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</si>
  <si>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</si>
  <si>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</si>
  <si>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</si>
  <si>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</si>
  <si>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</si>
  <si>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</si>
  <si>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</si>
  <si>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</si>
  <si>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</si>
  <si>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</si>
  <si>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</si>
  <si>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</si>
  <si>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</si>
  <si>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</si>
  <si>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</si>
  <si>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</si>
  <si>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</si>
  <si>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</si>
  <si>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</si>
  <si>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</si>
  <si>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</si>
  <si>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</si>
  <si>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</si>
  <si>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</si>
  <si>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</si>
  <si>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</si>
  <si>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</si>
  <si>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</si>
  <si>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</si>
  <si>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</si>
  <si>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</si>
  <si>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</si>
  <si>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</si>
  <si>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</si>
  <si>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</si>
  <si>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</si>
  <si>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</si>
  <si>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</si>
  <si>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</si>
  <si>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</si>
  <si>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</si>
  <si>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</si>
  <si>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</si>
  <si>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</si>
  <si>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</si>
  <si>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</si>
  <si>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</si>
  <si>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</si>
  <si>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</si>
  <si>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</si>
  <si>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</si>
  <si>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</si>
  <si>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</si>
  <si>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</si>
  <si>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</si>
  <si>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</si>
  <si>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</si>
  <si>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</si>
  <si>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</si>
  <si>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</si>
  <si>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</si>
  <si>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</si>
  <si>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</si>
  <si>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</si>
  <si>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</si>
  <si>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</si>
  <si>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</si>
  <si>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</si>
  <si>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</si>
  <si>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</si>
  <si>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</si>
  <si>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</si>
  <si>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</si>
  <si>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</si>
  <si>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</si>
  <si>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</si>
  <si>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</si>
  <si>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</si>
  <si>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</si>
  <si>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</si>
  <si>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</si>
  <si>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</si>
  <si>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</si>
  <si>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</si>
  <si>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</si>
  <si>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</si>
  <si>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</si>
  <si>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</si>
  <si>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</si>
  <si>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</si>
  <si>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</si>
  <si>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</si>
  <si>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</si>
  <si>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</si>
  <si>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</si>
  <si>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</si>
  <si>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</si>
  <si>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</si>
  <si>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</si>
  <si>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</si>
  <si>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</si>
  <si>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</si>
  <si>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</si>
  <si>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</si>
  <si>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</si>
  <si>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</si>
  <si>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</si>
  <si>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</si>
  <si>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</si>
  <si>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</si>
  <si>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</si>
  <si>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</si>
  <si>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</si>
  <si>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</si>
  <si>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</si>
  <si>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</si>
  <si>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</si>
  <si>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</si>
  <si>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</si>
  <si>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</si>
  <si>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</si>
  <si>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</si>
  <si>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</si>
  <si>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</si>
  <si>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</si>
  <si>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</si>
  <si>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</si>
  <si>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</si>
  <si>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</si>
  <si>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</si>
  <si>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</si>
  <si>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</si>
  <si>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</si>
  <si>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</si>
  <si>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</si>
  <si>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</si>
  <si>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</si>
  <si>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</si>
  <si>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</si>
  <si>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</si>
  <si>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</si>
  <si>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</si>
  <si>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</si>
  <si>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</si>
  <si>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</si>
  <si>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</si>
  <si>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</si>
  <si>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</si>
  <si>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</si>
  <si>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</si>
  <si>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</si>
  <si>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</si>
  <si>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</si>
  <si>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</si>
  <si>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</si>
  <si>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</si>
  <si>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</si>
  <si>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</si>
  <si>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</si>
  <si>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</si>
  <si>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</si>
  <si>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</si>
  <si>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</si>
  <si>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</si>
  <si>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</si>
  <si>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</si>
  <si>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</si>
  <si>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</si>
  <si>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</si>
  <si>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</si>
  <si>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</si>
  <si>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</si>
  <si>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</si>
  <si>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</si>
  <si>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</si>
  <si>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</si>
  <si>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</si>
  <si>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</si>
  <si>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</si>
  <si>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</si>
  <si>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</si>
  <si>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</si>
  <si>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</si>
  <si>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</si>
  <si>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</si>
  <si>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</si>
  <si>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</si>
  <si>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</si>
  <si>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</si>
  <si>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</si>
  <si>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</si>
  <si>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</si>
  <si>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</si>
  <si>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</si>
  <si>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</si>
  <si>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</si>
  <si>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</si>
  <si>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</si>
  <si>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</si>
  <si>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</si>
  <si>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</si>
  <si>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</si>
  <si>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</si>
  <si>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</si>
  <si>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</si>
  <si>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</si>
  <si>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</si>
  <si>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</si>
  <si>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</si>
  <si>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</si>
  <si>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</si>
  <si>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</si>
  <si>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</si>
  <si>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</si>
  <si>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</si>
  <si>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</si>
  <si>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</si>
  <si>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</si>
  <si>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</si>
  <si>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</si>
  <si>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</si>
  <si>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</si>
  <si>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</si>
  <si>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</si>
  <si>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</si>
  <si>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</si>
  <si>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</si>
  <si>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</si>
  <si>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</si>
  <si>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</si>
  <si>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</si>
  <si>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</si>
  <si>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</si>
  <si>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</si>
  <si>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</si>
  <si>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</si>
  <si>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</si>
  <si>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</si>
  <si>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</si>
  <si>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</si>
  <si>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</si>
  <si>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</si>
  <si>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</si>
  <si>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</si>
  <si>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</si>
  <si>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</si>
  <si>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</si>
  <si>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</si>
  <si>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</si>
  <si>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</si>
  <si>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</si>
  <si>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</si>
  <si>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</si>
  <si>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</si>
  <si>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</si>
  <si>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</si>
  <si>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</si>
  <si>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</si>
  <si>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</si>
  <si>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</si>
  <si>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</si>
  <si>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</si>
  <si>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</si>
  <si>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</si>
  <si>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</si>
  <si>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</si>
  <si>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</si>
  <si>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</si>
  <si>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</si>
  <si>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</si>
  <si>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</si>
  <si>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</si>
  <si>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</si>
  <si>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</si>
  <si>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</si>
  <si>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</si>
  <si>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</si>
  <si>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</si>
  <si>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</si>
  <si>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</si>
  <si>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</si>
  <si>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</si>
  <si>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</si>
  <si>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</si>
  <si>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</si>
  <si>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</si>
  <si>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</si>
  <si>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</si>
  <si>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</si>
  <si>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</si>
  <si>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</si>
  <si>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</si>
  <si>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</si>
  <si>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</si>
  <si>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</si>
  <si>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</si>
  <si>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</si>
  <si>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</si>
  <si>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</si>
  <si>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</si>
  <si>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</si>
  <si>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</si>
  <si>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</si>
  <si>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</si>
  <si>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</si>
  <si>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</si>
  <si>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</si>
  <si>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</si>
  <si>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</si>
  <si>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</si>
  <si>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</si>
  <si>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</si>
  <si>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</si>
  <si>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</si>
  <si>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</si>
  <si>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</si>
  <si>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</si>
  <si>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</si>
  <si>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</si>
  <si>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</si>
  <si>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</si>
  <si>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</si>
  <si>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</si>
  <si>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</si>
  <si>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</si>
  <si>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</si>
  <si>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</si>
  <si>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</si>
  <si>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</si>
  <si>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</si>
  <si>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</si>
  <si>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</si>
  <si>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</si>
  <si>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</si>
  <si>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</si>
  <si>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</si>
  <si>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</si>
  <si>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</si>
  <si>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</si>
  <si>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</si>
  <si>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</si>
  <si>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</si>
  <si>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</si>
  <si>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</si>
  <si>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</si>
  <si>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</si>
  <si>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</si>
  <si>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</si>
  <si>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</si>
  <si>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</si>
  <si>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</si>
  <si>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</si>
  <si>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</si>
  <si>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</si>
  <si>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</si>
  <si>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</si>
  <si>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</si>
  <si>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</si>
  <si>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</si>
  <si>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</si>
  <si>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</si>
  <si>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</si>
  <si>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</si>
  <si>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</si>
  <si>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</si>
  <si>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</si>
  <si>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</si>
  <si>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</si>
  <si>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</si>
  <si>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</si>
  <si>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</si>
  <si>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</si>
  <si>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</si>
  <si>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</si>
  <si>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</si>
  <si>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</si>
  <si>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</si>
  <si>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</si>
  <si>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</si>
  <si>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</si>
  <si>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</si>
  <si>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</si>
  <si>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</si>
  <si>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</si>
  <si>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</si>
  <si>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</si>
  <si>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</si>
  <si>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</si>
  <si>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</si>
  <si>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</si>
  <si>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</si>
  <si>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</si>
  <si>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</si>
  <si>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</si>
  <si>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</si>
  <si>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</si>
  <si>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</si>
  <si>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</si>
  <si>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</si>
  <si>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</si>
  <si>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</si>
  <si>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</si>
  <si>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</si>
  <si>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</si>
  <si>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</si>
  <si>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</si>
  <si>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</si>
  <si>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</si>
  <si>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</si>
  <si>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</si>
  <si>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</si>
  <si>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</si>
  <si>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</si>
  <si>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</si>
  <si>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</si>
  <si>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</si>
  <si>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</si>
  <si>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</si>
  <si>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</si>
  <si>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</si>
  <si>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</si>
  <si>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</si>
  <si>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</si>
  <si>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</si>
  <si>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</si>
  <si>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</si>
  <si>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</si>
  <si>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</si>
  <si>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</si>
  <si>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</si>
  <si>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</si>
  <si>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</si>
  <si>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</si>
  <si>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</si>
  <si>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</si>
  <si>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</si>
  <si>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</si>
  <si>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</si>
  <si>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</si>
  <si>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</si>
  <si>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</si>
  <si>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</si>
  <si>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</si>
  <si>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</si>
  <si>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</si>
  <si>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</si>
  <si>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</si>
  <si>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</si>
  <si>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</si>
  <si>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</si>
  <si>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</si>
  <si>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</si>
  <si>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</si>
  <si>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</si>
  <si>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</si>
  <si>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</si>
  <si>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</si>
  <si>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</si>
  <si>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</si>
  <si>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</si>
  <si>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</si>
  <si>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</si>
  <si>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</si>
  <si>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</si>
  <si>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</si>
  <si>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</si>
  <si>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</si>
  <si>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</si>
  <si>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</si>
  <si>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</si>
  <si>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</si>
  <si>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</si>
  <si>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</si>
  <si>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</si>
  <si>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</si>
  <si>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</si>
  <si>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</si>
  <si>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</si>
  <si>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</si>
  <si>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</si>
  <si>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</si>
  <si>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</si>
  <si>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</si>
  <si>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</si>
  <si>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</si>
  <si>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</si>
  <si>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</si>
  <si>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</si>
  <si>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</si>
  <si>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</si>
  <si>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</si>
  <si>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</si>
  <si>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</si>
  <si>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</si>
  <si>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</si>
  <si>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</si>
  <si>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</si>
  <si>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</si>
  <si>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</si>
  <si>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</si>
  <si>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</si>
  <si>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</si>
  <si>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</si>
  <si>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</si>
  <si>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</si>
  <si>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</si>
  <si>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</si>
  <si>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</si>
  <si>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</si>
  <si>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</si>
  <si>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</si>
  <si>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</si>
  <si>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</si>
  <si>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</si>
  <si>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</si>
  <si>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</si>
  <si>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</si>
  <si>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</si>
  <si>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</si>
  <si>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</si>
  <si>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</si>
  <si>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</si>
  <si>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</si>
  <si>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</si>
  <si>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</si>
  <si>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</si>
  <si>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</si>
  <si>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</si>
  <si>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</si>
  <si>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</si>
  <si>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</si>
  <si>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</si>
  <si>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</si>
  <si>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</si>
  <si>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</si>
  <si>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</si>
  <si>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</si>
  <si>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</si>
  <si>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</si>
  <si>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</si>
  <si>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</si>
  <si>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</si>
  <si>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</si>
  <si>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</si>
  <si>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</si>
  <si>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</si>
  <si>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</si>
  <si>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</si>
  <si>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</si>
  <si>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</si>
  <si>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</si>
  <si>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</si>
  <si>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</si>
  <si>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</si>
  <si>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</si>
  <si>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</si>
  <si>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</si>
  <si>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</si>
  <si>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</si>
  <si>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</si>
  <si>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</si>
  <si>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</si>
  <si>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</si>
  <si>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</si>
  <si>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</si>
  <si>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</si>
  <si>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</si>
  <si>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</si>
  <si>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</si>
  <si>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</si>
  <si>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</si>
  <si>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</si>
  <si>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</si>
  <si>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</si>
  <si>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</si>
  <si>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</si>
  <si>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</si>
  <si>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</si>
  <si>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</si>
  <si>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</si>
  <si>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</si>
  <si>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</si>
  <si>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</si>
  <si>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</si>
  <si>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</si>
  <si>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</si>
  <si>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</si>
  <si>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</si>
  <si>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</si>
  <si>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</si>
  <si>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</si>
  <si>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</si>
  <si>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</si>
  <si>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</si>
  <si>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</si>
  <si>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</si>
  <si>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</si>
  <si>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</si>
  <si>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</si>
  <si>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</si>
  <si>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</si>
  <si>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</si>
  <si>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</si>
  <si>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</si>
  <si>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</si>
  <si>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</si>
  <si>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</si>
  <si>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</si>
  <si>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</si>
  <si>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</si>
  <si>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</si>
  <si>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</si>
  <si>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</si>
  <si>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</si>
  <si>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</si>
  <si>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</si>
  <si>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</si>
  <si>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</si>
  <si>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</si>
  <si>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</si>
  <si>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</si>
  <si>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</si>
  <si>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</si>
  <si>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</si>
  <si>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</si>
  <si>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</si>
  <si>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</si>
  <si>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</si>
  <si>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</si>
  <si>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</si>
  <si>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</si>
  <si>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</si>
  <si>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</si>
  <si>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</si>
  <si>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</si>
  <si>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</si>
  <si>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</si>
  <si>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</si>
  <si>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</si>
  <si>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</si>
  <si>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</si>
  <si>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</si>
  <si>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</si>
  <si>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</si>
  <si>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</si>
  <si>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</si>
  <si>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</si>
  <si>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</si>
  <si>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</si>
  <si>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</si>
  <si>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</si>
  <si>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</si>
  <si>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</si>
  <si>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</si>
  <si>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</si>
  <si>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</si>
  <si>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</si>
  <si>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</si>
  <si>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</si>
  <si>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</si>
  <si>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</si>
  <si>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</si>
  <si>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</si>
  <si>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</si>
  <si>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</si>
  <si>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</si>
  <si>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</si>
  <si>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</si>
  <si>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</si>
  <si>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</si>
  <si>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</si>
  <si>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</si>
  <si>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</si>
  <si>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</si>
  <si>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</si>
  <si>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</si>
  <si>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</si>
  <si>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</si>
  <si>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</si>
  <si>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</si>
  <si>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</si>
  <si>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</si>
  <si>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</si>
  <si>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</si>
  <si>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</si>
  <si>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</si>
  <si>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</si>
  <si>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</si>
  <si>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</si>
  <si>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</si>
  <si>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</si>
  <si>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</si>
  <si>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</si>
  <si>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</si>
  <si>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</si>
  <si>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</si>
  <si>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</si>
  <si>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</si>
  <si>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</si>
  <si>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</si>
  <si>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</si>
  <si>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</si>
  <si>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</si>
  <si>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</si>
  <si>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</si>
  <si>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</si>
  <si>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</si>
  <si>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</si>
  <si>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</si>
  <si>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</si>
  <si>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</si>
  <si>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</si>
  <si>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</si>
  <si>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</si>
  <si>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</si>
  <si>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</si>
  <si>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</si>
  <si>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</si>
  <si>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</si>
  <si>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</si>
  <si>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</si>
  <si>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</si>
  <si>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</si>
  <si>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</si>
  <si>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</si>
  <si>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</si>
  <si>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</si>
  <si>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</si>
  <si>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</si>
  <si>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</si>
  <si>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</si>
  <si>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</si>
  <si>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</si>
  <si>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</si>
  <si>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</si>
  <si>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</si>
  <si>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</si>
  <si>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</si>
  <si>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</si>
  <si>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</si>
  <si>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</si>
  <si>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</si>
  <si>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</si>
  <si>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</si>
  <si>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</si>
  <si>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</si>
  <si>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</si>
  <si>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</si>
  <si>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</si>
  <si>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</si>
  <si>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</si>
  <si>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</si>
  <si>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</si>
  <si>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</si>
  <si>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</si>
  <si>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</si>
  <si>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</si>
  <si>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</si>
  <si>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</si>
  <si>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</si>
  <si>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</si>
  <si>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</si>
  <si>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</si>
  <si>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</si>
  <si>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</si>
  <si>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</si>
  <si>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</si>
  <si>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</si>
  <si>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</si>
  <si>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</si>
  <si>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</si>
  <si>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</si>
  <si>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</si>
  <si>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</si>
  <si>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</si>
  <si>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</si>
  <si>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</si>
  <si>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</si>
  <si>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</si>
  <si>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</si>
  <si>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</si>
  <si>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</si>
  <si>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</si>
  <si>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</si>
  <si>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</si>
  <si>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</si>
  <si>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</si>
  <si>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</si>
  <si>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</si>
  <si>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</si>
  <si>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</si>
  <si>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</si>
  <si>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</si>
  <si>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</si>
  <si>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</si>
  <si>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</si>
  <si>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</si>
  <si>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</si>
  <si>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</si>
  <si>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</si>
  <si>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</si>
  <si>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</si>
  <si>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</si>
  <si>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</si>
  <si>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</si>
  <si>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</si>
  <si>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</si>
  <si>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</si>
  <si>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</si>
  <si>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</si>
  <si>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</si>
  <si>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</si>
  <si>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</si>
  <si>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</si>
  <si>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</si>
  <si>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</si>
  <si>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</si>
  <si>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</si>
  <si>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</si>
  <si>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</si>
  <si>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</si>
  <si>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</si>
  <si>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</si>
  <si>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</si>
  <si>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</si>
  <si>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</si>
  <si>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</si>
  <si>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</si>
  <si>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</si>
  <si>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</si>
  <si>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</si>
  <si>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</si>
  <si>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</si>
  <si>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</si>
  <si>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</si>
  <si>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</si>
  <si>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</si>
  <si>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</si>
  <si>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</si>
  <si>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</si>
  <si>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</si>
  <si>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</si>
  <si>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</si>
  <si>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</si>
  <si>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</si>
  <si>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</si>
  <si>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</si>
  <si>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</si>
  <si>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</si>
  <si>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</si>
  <si>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</si>
  <si>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</si>
  <si>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</si>
  <si>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</si>
  <si>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</si>
  <si>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</si>
  <si>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</si>
  <si>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</si>
  <si>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</si>
  <si>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</si>
  <si>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</si>
  <si>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</si>
  <si>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</si>
  <si>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</si>
  <si>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</si>
  <si>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</si>
  <si>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</si>
  <si>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</si>
  <si>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</si>
  <si>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</si>
  <si>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</si>
  <si>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</si>
  <si>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</si>
  <si>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</si>
  <si>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</si>
  <si>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</si>
  <si>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</si>
  <si>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</si>
  <si>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</si>
  <si>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</si>
  <si>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</si>
  <si>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</si>
  <si>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</si>
  <si>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</si>
  <si>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</si>
  <si>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</si>
  <si>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</si>
  <si>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</si>
  <si>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</si>
  <si>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</si>
  <si>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</si>
  <si>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</si>
  <si>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</si>
  <si>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</si>
  <si>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</si>
  <si>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</si>
  <si>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</si>
  <si>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</si>
  <si>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</si>
  <si>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</si>
  <si>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</si>
  <si>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</si>
  <si>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</si>
  <si>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</si>
  <si>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</si>
  <si>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</si>
  <si>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</si>
  <si>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</si>
  <si>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</si>
  <si>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</si>
  <si>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</si>
  <si>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</si>
  <si>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</si>
  <si>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</si>
  <si>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</si>
  <si>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</si>
  <si>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</si>
  <si>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</si>
  <si>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</si>
  <si>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</si>
  <si>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</si>
  <si>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</si>
  <si>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</si>
  <si>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</si>
  <si>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</si>
  <si>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</si>
  <si>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</si>
  <si>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</si>
  <si>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</si>
  <si>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</si>
  <si>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</si>
  <si>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</si>
  <si>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</si>
  <si>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</si>
  <si>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</si>
  <si>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</si>
  <si>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</si>
  <si>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</si>
  <si>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</si>
  <si>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</si>
  <si>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</si>
  <si>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</si>
  <si>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</si>
  <si>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</si>
  <si>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</si>
  <si>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</si>
  <si>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</si>
  <si>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</si>
  <si>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</si>
  <si>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</si>
  <si>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</si>
  <si>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</si>
  <si>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</si>
  <si>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</si>
  <si>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</si>
  <si>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</si>
  <si>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</si>
  <si>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</si>
  <si>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</si>
  <si>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</si>
  <si>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</si>
  <si>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</si>
  <si>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</si>
  <si>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</si>
  <si>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</si>
  <si>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</si>
  <si>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</si>
  <si>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</si>
  <si>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</si>
  <si>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</si>
  <si>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</si>
  <si>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</si>
  <si>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</si>
  <si>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</si>
  <si>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</si>
  <si>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</si>
  <si>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</si>
  <si>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</si>
  <si>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</si>
  <si>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</si>
  <si>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</si>
  <si>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</si>
  <si>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</si>
  <si>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</si>
  <si>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</si>
  <si>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</si>
  <si>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</si>
  <si>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</si>
  <si>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</si>
  <si>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</si>
  <si>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</si>
  <si>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</si>
  <si>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</si>
  <si>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</si>
  <si>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</si>
  <si>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</si>
  <si>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</si>
  <si>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</si>
  <si>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</si>
  <si>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</si>
  <si>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</si>
  <si>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</si>
  <si>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</si>
  <si>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</si>
  <si>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</si>
  <si>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</si>
  <si>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</si>
  <si>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</si>
  <si>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</si>
  <si>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</si>
  <si>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</si>
  <si>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</si>
  <si>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</si>
  <si>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</si>
  <si>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</si>
  <si>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</si>
  <si>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</si>
  <si>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</si>
  <si>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</si>
  <si>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</si>
  <si>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</si>
  <si>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</si>
  <si>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</si>
  <si>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</si>
  <si>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</si>
  <si>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</si>
  <si>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</si>
  <si>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</si>
  <si>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</si>
  <si>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</si>
  <si>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</si>
  <si>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</si>
  <si>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</si>
  <si>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</si>
  <si>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</si>
  <si>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</si>
  <si>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</si>
  <si>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</si>
  <si>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</si>
  <si>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</si>
  <si>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</si>
  <si>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</si>
  <si>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</si>
  <si>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</si>
  <si>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</si>
  <si>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</si>
  <si>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</si>
  <si>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</si>
  <si>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</si>
  <si>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</si>
  <si>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</si>
  <si>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</si>
  <si>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</si>
  <si>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</si>
  <si>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</si>
  <si>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</si>
  <si>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</si>
  <si>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</si>
  <si>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</si>
  <si>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</si>
  <si>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</si>
  <si>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</si>
  <si>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</si>
  <si>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</si>
  <si>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</si>
  <si>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</si>
  <si>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</si>
  <si>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</si>
  <si>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</si>
  <si>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</si>
  <si>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</si>
  <si>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</si>
  <si>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</si>
  <si>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</si>
  <si>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</si>
  <si>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</si>
  <si>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</si>
  <si>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</si>
  <si>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</si>
  <si>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</si>
  <si>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</si>
  <si>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</si>
  <si>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</si>
  <si>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</si>
  <si>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</si>
  <si>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</si>
  <si>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</si>
  <si>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</si>
  <si>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</si>
  <si>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</si>
  <si>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</si>
  <si>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</si>
  <si>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</si>
  <si>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</si>
  <si>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</si>
  <si>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</si>
  <si>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</si>
  <si>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</si>
  <si>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</si>
  <si>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</si>
  <si>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</si>
  <si>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</si>
  <si>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</si>
  <si>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</si>
  <si>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</si>
  <si>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</si>
  <si>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</si>
  <si>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</si>
  <si>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</si>
  <si>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</si>
  <si>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</si>
  <si>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</si>
  <si>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</si>
  <si>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</si>
  <si>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</si>
  <si>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</si>
  <si>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</si>
  <si>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</si>
  <si>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</si>
  <si>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</si>
  <si>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</si>
  <si>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</si>
  <si>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</si>
  <si>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</si>
  <si>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</si>
  <si>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</si>
  <si>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</si>
  <si>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</si>
  <si>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</si>
  <si>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</si>
  <si>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</si>
  <si>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</si>
  <si>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</si>
  <si>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</si>
  <si>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</si>
  <si>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</si>
  <si>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</si>
  <si>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</si>
  <si>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</si>
  <si>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</si>
  <si>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</si>
  <si>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</si>
  <si>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</si>
  <si>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</si>
  <si>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</si>
  <si>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</si>
  <si>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</si>
  <si>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</si>
  <si>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</si>
  <si>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</si>
  <si>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</si>
  <si>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</si>
  <si>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</si>
  <si>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</si>
  <si>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</si>
  <si>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</si>
  <si>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</si>
  <si>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</si>
  <si>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</si>
  <si>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</si>
  <si>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</si>
  <si>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</si>
  <si>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</si>
  <si>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</si>
  <si>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</si>
  <si>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</si>
  <si>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</si>
  <si>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</si>
  <si>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</si>
  <si>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</si>
  <si>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</si>
  <si>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</si>
  <si>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</si>
  <si>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</si>
  <si>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</si>
  <si>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</si>
  <si>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</si>
  <si>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</si>
  <si>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</si>
  <si>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</si>
  <si>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</si>
  <si>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</si>
  <si>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</si>
  <si>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</si>
  <si>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</si>
  <si>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</si>
  <si>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</si>
  <si>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</si>
  <si>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</si>
  <si>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</si>
  <si>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</si>
  <si>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</si>
  <si>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</si>
  <si>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</si>
  <si>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</si>
  <si>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</si>
  <si>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</si>
  <si>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</si>
  <si>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</si>
  <si>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</si>
  <si>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</si>
  <si>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</si>
  <si>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</si>
  <si>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</si>
  <si>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</si>
  <si>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</si>
  <si>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</si>
  <si>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</si>
  <si>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</si>
  <si>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</si>
  <si>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</si>
  <si>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</si>
  <si>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</si>
  <si>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</si>
  <si>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</si>
  <si>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</si>
  <si>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</si>
  <si>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</si>
  <si>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</si>
  <si>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</si>
  <si>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</si>
  <si>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</si>
  <si>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</si>
  <si>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</si>
  <si>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</si>
  <si>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</si>
  <si>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</si>
  <si>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</si>
  <si>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</si>
  <si>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</si>
  <si>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</si>
  <si>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</si>
  <si>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</si>
  <si>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</si>
  <si>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</si>
  <si>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</si>
  <si>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</si>
  <si>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</si>
  <si>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</si>
  <si>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</si>
  <si>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</si>
  <si>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</si>
  <si>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</si>
  <si>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</si>
  <si>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</si>
  <si>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</si>
  <si>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</si>
  <si>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</si>
  <si>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</si>
  <si>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</si>
  <si>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</si>
  <si>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</si>
  <si>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</si>
  <si>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</si>
  <si>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</si>
  <si>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</si>
  <si>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</si>
  <si>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</si>
  <si>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</si>
  <si>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</si>
  <si>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</si>
  <si>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</si>
  <si>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</si>
  <si>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</si>
  <si>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</si>
  <si>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</si>
  <si>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</si>
  <si>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</si>
  <si>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</si>
  <si>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</si>
  <si>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</si>
  <si>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</si>
  <si>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</si>
  <si>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</si>
  <si>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</si>
  <si>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</si>
  <si>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</si>
  <si>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</si>
  <si>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</si>
  <si>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</si>
  <si>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</si>
  <si>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</si>
  <si>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</si>
  <si>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</si>
  <si>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</si>
  <si>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</si>
  <si>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</si>
  <si>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</si>
  <si>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</si>
  <si>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</si>
  <si>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</si>
  <si>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</si>
  <si>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</si>
  <si>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</si>
  <si>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</si>
  <si>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</si>
  <si>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</si>
  <si>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</si>
  <si>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</si>
  <si>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</si>
  <si>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</si>
  <si>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</si>
  <si>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</si>
  <si>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</si>
  <si>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</si>
  <si>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</si>
  <si>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</si>
  <si>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</si>
  <si>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</si>
  <si>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</si>
  <si>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</si>
  <si>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</si>
  <si>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</si>
  <si>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</si>
  <si>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</si>
  <si>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</si>
  <si>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</si>
  <si>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</si>
  <si>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</si>
  <si>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</si>
  <si>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</si>
  <si>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</si>
  <si>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</si>
  <si>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</si>
  <si>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</si>
  <si>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</si>
  <si>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</si>
  <si>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</si>
  <si>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</si>
  <si>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</si>
  <si>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</si>
  <si>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</si>
  <si>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</si>
  <si>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</si>
  <si>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</si>
  <si>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</si>
  <si>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</si>
  <si>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</si>
  <si>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</si>
  <si>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</si>
  <si>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</si>
  <si>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</si>
  <si>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</si>
  <si>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</si>
  <si>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</si>
  <si>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</si>
  <si>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</si>
  <si>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</si>
  <si>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</si>
  <si>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</si>
  <si>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</si>
  <si>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</si>
  <si>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</si>
  <si>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</si>
  <si>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</si>
  <si>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</si>
  <si>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</si>
  <si>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</si>
  <si>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</si>
  <si>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</si>
  <si>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</si>
  <si>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</si>
  <si>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</si>
  <si>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</si>
  <si>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</si>
  <si>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</si>
  <si>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</si>
  <si>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</si>
  <si>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</si>
  <si>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</si>
  <si>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</si>
  <si>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</si>
  <si>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</si>
  <si>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</si>
  <si>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</si>
  <si>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</si>
  <si>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</si>
  <si>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</si>
  <si>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</si>
  <si>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</si>
  <si>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</si>
  <si>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</si>
  <si>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</si>
  <si>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</si>
  <si>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</si>
  <si>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</si>
  <si>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</si>
  <si>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</si>
  <si>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</si>
  <si>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</si>
  <si>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</si>
  <si>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</si>
  <si>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</si>
  <si>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</si>
  <si>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</si>
  <si>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</si>
  <si>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</si>
  <si>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</si>
  <si>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</si>
  <si>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</si>
  <si>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</si>
  <si>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</si>
  <si>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</si>
  <si>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</si>
  <si>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</si>
  <si>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</si>
  <si>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</si>
  <si>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</si>
  <si>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</si>
  <si>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</si>
  <si>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</si>
  <si>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</si>
  <si>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</si>
  <si>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</si>
  <si>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</si>
  <si>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</si>
  <si>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</si>
  <si>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</si>
  <si>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</si>
  <si>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</si>
  <si>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</si>
  <si>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</si>
  <si>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</si>
  <si>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</si>
  <si>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</si>
  <si>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</si>
  <si>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</si>
  <si>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</si>
  <si>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</si>
  <si>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</si>
  <si>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</si>
  <si>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</si>
  <si>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</si>
  <si>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</si>
  <si>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</si>
  <si>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</si>
  <si>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</si>
  <si>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</si>
  <si>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</si>
  <si>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</si>
  <si>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</si>
  <si>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</si>
  <si>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</si>
  <si>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</si>
  <si>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</si>
  <si>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</si>
  <si>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</si>
  <si>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</si>
  <si>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</si>
  <si>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</si>
  <si>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</si>
  <si>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</si>
  <si>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</si>
  <si>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</si>
  <si>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</si>
  <si>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</si>
  <si>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</si>
  <si>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</si>
  <si>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</si>
  <si>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</si>
  <si>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</si>
  <si>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</si>
  <si>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</si>
  <si>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</si>
  <si>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</si>
  <si>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</si>
  <si>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</si>
  <si>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</si>
  <si>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</si>
  <si>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</si>
  <si>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</si>
  <si>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</si>
  <si>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</si>
  <si>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</si>
  <si>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</si>
  <si>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</si>
  <si>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</si>
  <si>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</si>
  <si>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</si>
  <si>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</si>
  <si>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</si>
  <si>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</si>
  <si>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</si>
  <si>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</si>
  <si>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</si>
  <si>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</si>
  <si>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</si>
  <si>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</si>
  <si>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</si>
  <si>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</si>
  <si>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</si>
  <si>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</si>
  <si>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</si>
  <si>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</si>
  <si>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</si>
  <si>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</si>
  <si>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</si>
  <si>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</si>
  <si>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</si>
  <si>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</si>
  <si>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</si>
  <si>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</si>
  <si>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</si>
  <si>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</si>
  <si>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</si>
  <si>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</si>
  <si>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</si>
  <si>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</si>
  <si>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</si>
  <si>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</si>
  <si>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</si>
  <si>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</si>
  <si>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</si>
  <si>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</si>
  <si>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</si>
  <si>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</si>
  <si>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</si>
  <si>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</si>
  <si>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</si>
  <si>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</si>
  <si>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</si>
  <si>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</si>
  <si>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</si>
  <si>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</si>
  <si>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</si>
  <si>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</si>
  <si>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</si>
  <si>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</si>
  <si>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</si>
  <si>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</si>
  <si>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</si>
  <si>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</si>
  <si>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</si>
  <si>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</si>
  <si>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</si>
  <si>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</si>
  <si>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</si>
  <si>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</si>
  <si>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</si>
  <si>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</si>
  <si>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</si>
  <si>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</si>
  <si>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</si>
  <si>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</si>
  <si>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</si>
  <si>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</si>
  <si>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</si>
  <si>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</si>
  <si>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</si>
  <si>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</si>
  <si>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</si>
  <si>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</si>
  <si>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</si>
  <si>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</si>
  <si>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</si>
  <si>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</si>
  <si>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</si>
  <si>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</si>
  <si>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</si>
  <si>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</si>
  <si>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</si>
  <si>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</si>
  <si>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</si>
  <si>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</si>
  <si>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</si>
  <si>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</si>
  <si>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</si>
  <si>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</si>
  <si>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</si>
  <si>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</si>
  <si>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</si>
  <si>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</si>
  <si>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</si>
  <si>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</si>
  <si>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</si>
  <si>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</si>
  <si>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</si>
  <si>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</si>
  <si>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</si>
  <si>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</si>
  <si>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</si>
  <si>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</si>
  <si>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</si>
  <si>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</si>
  <si>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</si>
  <si>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</si>
  <si>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</si>
  <si>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</si>
  <si>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</si>
  <si>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</si>
  <si>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</si>
  <si>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</si>
  <si>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</si>
  <si>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</si>
  <si>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</si>
  <si>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</si>
  <si>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</si>
  <si>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</si>
  <si>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</si>
  <si>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</si>
  <si>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</si>
  <si>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</si>
  <si>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</si>
  <si>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</si>
  <si>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</si>
  <si>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</si>
  <si>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</si>
  <si>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</si>
  <si>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</si>
  <si>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</si>
  <si>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</si>
  <si>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</si>
  <si>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</si>
  <si>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</si>
  <si>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</si>
  <si>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</si>
  <si>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</si>
  <si>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</si>
  <si>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</si>
  <si>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</si>
  <si>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</si>
  <si>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</si>
  <si>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</si>
  <si>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</si>
  <si>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</si>
  <si>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</si>
  <si>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</si>
  <si>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</si>
  <si>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</si>
  <si>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</si>
  <si>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</si>
  <si>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</si>
  <si>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</si>
  <si>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</si>
  <si>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</si>
  <si>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</si>
  <si>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</si>
  <si>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</si>
  <si>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</si>
  <si>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</si>
  <si>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</si>
  <si>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</si>
  <si>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</si>
  <si>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</si>
  <si>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</si>
  <si>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</si>
  <si>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</si>
  <si>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</si>
  <si>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</si>
  <si>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</si>
  <si>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</si>
  <si>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</si>
  <si>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</si>
  <si>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</si>
  <si>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</si>
  <si>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</si>
  <si>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</si>
  <si>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</si>
  <si>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</si>
  <si>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</si>
  <si>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</si>
  <si>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</si>
  <si>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</si>
  <si>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</si>
  <si>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</si>
  <si>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</si>
  <si>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</si>
  <si>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</si>
  <si>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</si>
  <si>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</si>
  <si>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</si>
  <si>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</si>
  <si>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</si>
  <si>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</si>
  <si>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</si>
  <si>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</si>
  <si>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</si>
  <si>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</si>
  <si>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</si>
  <si>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</si>
  <si>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</si>
  <si>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</si>
  <si>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</si>
  <si>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</si>
  <si>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</si>
  <si>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</si>
  <si>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</si>
  <si>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</si>
  <si>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</si>
  <si>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</si>
  <si>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</si>
  <si>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</si>
  <si>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</si>
  <si>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</si>
  <si>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</si>
  <si>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</si>
  <si>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</si>
  <si>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</si>
  <si>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</si>
  <si>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</si>
  <si>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</si>
  <si>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</si>
  <si>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</si>
  <si>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</si>
  <si>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</si>
  <si>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</si>
  <si>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</si>
  <si>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</si>
  <si>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</si>
  <si>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</si>
  <si>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</si>
  <si>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</si>
  <si>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</si>
  <si>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</si>
  <si>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</si>
  <si>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</si>
  <si>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</si>
  <si>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</si>
  <si>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</si>
  <si>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</si>
  <si>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</si>
  <si>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</si>
  <si>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</si>
  <si>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</si>
  <si>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</si>
  <si>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</si>
  <si>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</si>
  <si>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</si>
  <si>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</si>
  <si>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</si>
  <si>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</si>
  <si>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</si>
  <si>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</si>
  <si>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</si>
  <si>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</si>
  <si>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</si>
  <si>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</si>
  <si>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</si>
  <si>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</si>
  <si>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</si>
  <si>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</si>
  <si>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</si>
  <si>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</si>
  <si>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</si>
  <si>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</si>
  <si>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</si>
  <si>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</si>
  <si>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</si>
  <si>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</si>
  <si>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</si>
  <si>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</si>
  <si>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</si>
  <si>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</si>
  <si>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</si>
  <si>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</si>
  <si>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</si>
  <si>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</si>
  <si>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</si>
  <si>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</si>
  <si>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</si>
  <si>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</si>
  <si>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</si>
  <si>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</si>
  <si>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</si>
  <si>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</si>
  <si>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</si>
  <si>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</si>
  <si>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</si>
  <si>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</si>
  <si>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</si>
  <si>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</si>
  <si>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</si>
  <si>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</si>
  <si>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</si>
  <si>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</si>
  <si>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</si>
  <si>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</si>
  <si>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</si>
  <si>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</si>
  <si>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</si>
  <si>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</si>
  <si>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</si>
  <si>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</si>
  <si>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</si>
  <si>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</si>
  <si>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</si>
  <si>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</si>
  <si>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</si>
  <si>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</si>
  <si>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</si>
  <si>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</si>
  <si>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</si>
  <si>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</si>
  <si>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</si>
  <si>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</si>
  <si>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</si>
  <si>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</si>
  <si>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</si>
  <si>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</si>
  <si>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</si>
  <si>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</si>
  <si>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</si>
  <si>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</si>
  <si>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</si>
  <si>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</si>
  <si>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</si>
  <si>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</si>
  <si>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</si>
  <si>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</si>
  <si>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</si>
  <si>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</si>
  <si>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</si>
  <si>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</si>
  <si>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</si>
  <si>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</si>
  <si>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</si>
  <si>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</si>
  <si>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</si>
  <si>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</si>
  <si>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</si>
  <si>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</si>
  <si>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</si>
  <si>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</si>
  <si>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</si>
  <si>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</si>
  <si>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</si>
  <si>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</si>
  <si>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</si>
  <si>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</si>
  <si>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</si>
  <si>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</si>
  <si>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</si>
  <si>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</si>
  <si>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</si>
  <si>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</si>
  <si>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</si>
  <si>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</si>
  <si>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</si>
  <si>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</si>
  <si>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</si>
  <si>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</si>
  <si>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</si>
  <si>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</si>
  <si>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</si>
  <si>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</si>
  <si>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</si>
  <si>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</si>
  <si>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</si>
  <si>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</si>
  <si>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</si>
  <si>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</si>
  <si>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</si>
  <si>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</si>
  <si>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</si>
  <si>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</si>
  <si>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</si>
  <si>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</si>
  <si>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</si>
  <si>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</si>
  <si>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</si>
  <si>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</si>
  <si>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</si>
  <si>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</si>
  <si>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</si>
  <si>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</si>
  <si>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</si>
  <si>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</si>
  <si>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</si>
  <si>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</si>
  <si>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</si>
  <si>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</si>
  <si>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</si>
  <si>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</si>
  <si>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</si>
  <si>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</si>
  <si>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</si>
  <si>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</si>
  <si>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</si>
  <si>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</si>
  <si>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</si>
  <si>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</si>
  <si>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</si>
  <si>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</si>
  <si>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</si>
  <si>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</si>
  <si>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</si>
  <si>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</si>
  <si>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</si>
  <si>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</si>
  <si>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</si>
  <si>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</si>
  <si>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</si>
  <si>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</si>
  <si>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</si>
  <si>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</si>
  <si>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</si>
  <si>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</si>
  <si>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</si>
  <si>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</si>
  <si>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</si>
  <si>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</si>
  <si>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</si>
  <si>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</si>
  <si>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</si>
  <si>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</si>
  <si>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</si>
  <si>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</si>
  <si>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</si>
  <si>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</si>
  <si>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</si>
  <si>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</si>
  <si>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</si>
  <si>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</si>
  <si>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</si>
  <si>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</si>
  <si>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</si>
  <si>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</si>
  <si>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</si>
  <si>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</si>
  <si>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</si>
  <si>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</si>
  <si>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</si>
  <si>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</si>
  <si>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</si>
  <si>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</si>
  <si>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</si>
  <si>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</si>
  <si>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</si>
  <si>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</si>
  <si>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</si>
  <si>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</si>
  <si>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</si>
  <si>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</si>
  <si>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</si>
  <si>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</si>
  <si>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</si>
  <si>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</si>
  <si>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</si>
  <si>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</si>
  <si>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</si>
  <si>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</si>
  <si>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</si>
  <si>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</si>
  <si>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</si>
  <si>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</si>
  <si>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</si>
  <si>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</si>
  <si>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</si>
  <si>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</si>
  <si>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</si>
  <si>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</si>
  <si>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</si>
  <si>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</si>
  <si>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</si>
  <si>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</si>
  <si>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</si>
  <si>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</si>
  <si>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</si>
  <si>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</si>
  <si>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</si>
  <si>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</si>
  <si>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</si>
  <si>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</si>
  <si>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</si>
  <si>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</si>
  <si>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</si>
  <si>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</si>
  <si>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</si>
  <si>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</si>
  <si>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</si>
  <si>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</si>
  <si>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</si>
  <si>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</si>
  <si>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</si>
  <si>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</si>
  <si>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</si>
  <si>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</si>
  <si>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</si>
  <si>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</si>
  <si>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</si>
  <si>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</si>
  <si>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</si>
  <si>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</si>
  <si>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</si>
  <si>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</si>
  <si>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</si>
  <si>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</si>
  <si>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</si>
  <si>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</si>
  <si>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</si>
  <si>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</si>
  <si>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</si>
  <si>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</si>
  <si>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</si>
  <si>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</si>
  <si>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</si>
  <si>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</si>
  <si>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</si>
  <si>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</si>
  <si>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</si>
  <si>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</si>
  <si>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</si>
  <si>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</si>
  <si>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</si>
  <si>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</si>
  <si>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</si>
  <si>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</si>
  <si>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</si>
  <si>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</si>
  <si>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</si>
  <si>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</si>
  <si>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</si>
  <si>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</si>
  <si>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</si>
  <si>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</si>
  <si>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</si>
  <si>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</si>
  <si>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</si>
  <si>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</si>
  <si>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</si>
  <si>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</si>
  <si>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</si>
  <si>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</si>
  <si>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</si>
  <si>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</si>
  <si>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</si>
  <si>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</si>
  <si>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</si>
  <si>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</si>
  <si>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</si>
  <si>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</si>
  <si>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</si>
  <si>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</si>
  <si>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</si>
  <si>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</si>
  <si>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</si>
  <si>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</si>
  <si>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</si>
  <si>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</si>
  <si>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</si>
  <si>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</si>
  <si>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</si>
  <si>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</si>
  <si>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</si>
  <si>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</si>
  <si>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</si>
  <si>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</si>
  <si>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</si>
  <si>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</si>
  <si>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</si>
  <si>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</si>
  <si>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</si>
  <si>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</si>
  <si>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</si>
  <si>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</si>
  <si>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</si>
  <si>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</si>
  <si>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</si>
  <si>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</si>
  <si>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</si>
  <si>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</si>
  <si>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</si>
  <si>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</si>
  <si>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</si>
  <si>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</si>
  <si>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</si>
  <si>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</si>
  <si>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</si>
  <si>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</si>
  <si>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</si>
  <si>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</si>
  <si>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</si>
  <si>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</si>
  <si>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</si>
  <si>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</si>
  <si>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</si>
  <si>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</si>
  <si>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</si>
  <si>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</si>
  <si>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</si>
  <si>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</si>
  <si>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</si>
  <si>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</si>
  <si>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</si>
  <si>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</si>
  <si>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</si>
  <si>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</si>
  <si>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</si>
  <si>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</si>
  <si>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</si>
  <si>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</si>
  <si>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</si>
  <si>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</si>
  <si>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</si>
  <si>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</si>
  <si>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</si>
  <si>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</si>
  <si>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</si>
  <si>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</si>
  <si>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</si>
  <si>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</si>
  <si>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</si>
  <si>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</si>
  <si>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</si>
  <si>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</si>
  <si>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</si>
  <si>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</si>
  <si>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</si>
  <si>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</si>
  <si>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</si>
  <si>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</si>
  <si>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</si>
  <si>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</si>
  <si>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</si>
  <si>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</si>
  <si>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</si>
  <si>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</si>
  <si>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</si>
  <si>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</si>
  <si>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</si>
  <si>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</si>
  <si>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</si>
  <si>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</si>
  <si>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</si>
  <si>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</si>
  <si>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</si>
  <si>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</si>
  <si>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</si>
  <si>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</si>
  <si>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</si>
  <si>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</si>
  <si>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</si>
  <si>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</si>
  <si>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</si>
  <si>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</si>
  <si>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</si>
  <si>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</si>
  <si>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</si>
  <si>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</si>
  <si>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</si>
  <si>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</si>
  <si>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</si>
  <si>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</si>
  <si>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</si>
  <si>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</si>
  <si>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</si>
  <si>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</si>
  <si>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</si>
  <si>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</si>
  <si>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</si>
  <si>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</si>
  <si>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</si>
  <si>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</si>
  <si>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</si>
  <si>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</si>
  <si>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</si>
  <si>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</si>
  <si>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</si>
  <si>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</si>
  <si>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</si>
  <si>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</si>
  <si>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</si>
  <si>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</si>
  <si>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</si>
  <si>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</si>
  <si>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</si>
  <si>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</si>
  <si>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</si>
  <si>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</si>
  <si>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</si>
  <si>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</si>
  <si>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</si>
  <si>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</si>
  <si>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</si>
  <si>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</si>
  <si>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</si>
  <si>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</si>
  <si>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</si>
  <si>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</si>
  <si>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</si>
  <si>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</si>
  <si>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</si>
  <si>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</si>
  <si>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</si>
  <si>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</si>
  <si>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</si>
  <si>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</si>
  <si>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</si>
  <si>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</si>
  <si>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</si>
  <si>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</si>
  <si>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</si>
  <si>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</si>
  <si>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</si>
  <si>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</si>
  <si>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</si>
  <si>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</si>
  <si>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</si>
  <si>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</si>
  <si>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</si>
  <si>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</si>
  <si>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</si>
  <si>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</si>
  <si>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</si>
  <si>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</si>
  <si>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</si>
  <si>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</si>
  <si>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</si>
  <si>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</si>
  <si>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</si>
  <si>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</si>
  <si>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</si>
  <si>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</si>
  <si>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</si>
  <si>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</si>
  <si>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</si>
  <si>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</si>
  <si>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</si>
  <si>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</si>
  <si>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</si>
  <si>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</si>
  <si>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</si>
  <si>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</si>
  <si>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</si>
  <si>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</si>
  <si>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</si>
  <si>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</si>
  <si>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</si>
  <si>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</si>
  <si>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</si>
  <si>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</si>
  <si>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</si>
  <si>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</si>
  <si>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</si>
  <si>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</si>
  <si>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</si>
  <si>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</si>
  <si>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</si>
  <si>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</si>
  <si>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</si>
  <si>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</si>
  <si>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</si>
  <si>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</si>
  <si>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</si>
  <si>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</si>
  <si>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</si>
  <si>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</si>
  <si>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</si>
  <si>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</si>
  <si>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</si>
  <si>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</si>
  <si>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</si>
  <si>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</si>
  <si>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</si>
  <si>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</si>
  <si>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</si>
  <si>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</si>
  <si>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</si>
  <si>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</si>
  <si>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</si>
  <si>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</si>
  <si>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</si>
  <si>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</si>
  <si>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</si>
  <si>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</si>
  <si>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</si>
  <si>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</si>
  <si>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</si>
  <si>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</si>
  <si>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</si>
  <si>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</si>
  <si>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</si>
  <si>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</si>
  <si>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</si>
  <si>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</si>
  <si>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</si>
  <si>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</si>
  <si>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</si>
  <si>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</si>
  <si>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</si>
  <si>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</si>
  <si>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</si>
  <si>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</si>
  <si>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</si>
  <si>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</si>
  <si>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</si>
  <si>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</si>
  <si>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</si>
  <si>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</si>
  <si>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</si>
  <si>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</si>
  <si>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</si>
  <si>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</si>
  <si>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</si>
  <si>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</si>
  <si>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</si>
  <si>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</si>
  <si>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</si>
  <si>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</si>
  <si>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</si>
  <si>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</si>
  <si>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</si>
  <si>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</si>
  <si>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</si>
  <si>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</si>
  <si>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</si>
  <si>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</si>
  <si>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</si>
  <si>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</si>
  <si>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</si>
  <si>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</si>
  <si>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</si>
  <si>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</si>
  <si>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</si>
  <si>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</si>
  <si>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</si>
  <si>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</si>
  <si>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</si>
  <si>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</si>
  <si>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</si>
  <si>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</si>
  <si>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</si>
  <si>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</si>
  <si>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</si>
  <si>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</si>
  <si>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</si>
  <si>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</si>
  <si>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</si>
  <si>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</si>
  <si>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</si>
  <si>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</si>
  <si>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</si>
  <si>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</si>
  <si>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</si>
  <si>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</si>
  <si>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</si>
  <si>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</si>
  <si>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</si>
  <si>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</si>
  <si>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</si>
  <si>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</si>
  <si>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</si>
  <si>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</si>
  <si>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</si>
  <si>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</si>
  <si>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</si>
  <si>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</si>
  <si>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</si>
  <si>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</si>
  <si>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</si>
  <si>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</si>
  <si>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</si>
  <si>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</si>
  <si>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</si>
  <si>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</si>
  <si>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</si>
  <si>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</si>
  <si>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</si>
  <si>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</si>
  <si>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</si>
  <si>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</si>
  <si>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</si>
  <si>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</si>
  <si>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</si>
  <si>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</si>
  <si>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</si>
  <si>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</si>
  <si>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</si>
  <si>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</si>
  <si>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</si>
  <si>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</si>
  <si>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</si>
  <si>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</si>
  <si>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</si>
  <si>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</si>
  <si>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</si>
  <si>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</si>
  <si>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</si>
  <si>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</si>
  <si>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</si>
  <si>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</si>
  <si>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</si>
  <si>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</si>
  <si>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</si>
  <si>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</si>
  <si>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</si>
  <si>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</si>
  <si>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</si>
  <si>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</si>
  <si>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</si>
  <si>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</si>
  <si>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</si>
  <si>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</si>
  <si>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</si>
  <si>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</si>
  <si>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</si>
  <si>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</si>
  <si>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</si>
  <si>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</si>
  <si>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</si>
  <si>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</si>
  <si>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</si>
  <si>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</si>
  <si>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</si>
  <si>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</si>
  <si>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</si>
  <si>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</si>
  <si>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</si>
  <si>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</si>
  <si>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</si>
  <si>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</si>
  <si>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</si>
  <si>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</si>
  <si>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</si>
  <si>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</si>
  <si>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</si>
  <si>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</si>
  <si>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</si>
  <si>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</si>
  <si>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</si>
  <si>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</si>
  <si>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</si>
  <si>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</si>
  <si>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</si>
  <si>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</si>
  <si>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</si>
  <si>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</si>
  <si>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</si>
  <si>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</si>
  <si>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</si>
  <si>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</si>
  <si>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</si>
  <si>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</si>
  <si>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</si>
  <si>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</si>
  <si>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</si>
  <si>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</si>
  <si>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</si>
  <si>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</si>
  <si>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</si>
  <si>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</si>
  <si>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</si>
  <si>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</si>
  <si>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</si>
  <si>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</si>
  <si>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</si>
  <si>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</si>
  <si>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</si>
  <si>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</si>
  <si>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</si>
  <si>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</si>
  <si>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</si>
  <si>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</si>
  <si>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</si>
  <si>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</si>
  <si>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</si>
  <si>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</si>
  <si>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</si>
  <si>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</si>
  <si>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</si>
  <si>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</si>
  <si>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</si>
  <si>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</si>
  <si>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</si>
  <si>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</si>
  <si>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</si>
  <si>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</si>
  <si>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</si>
  <si>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</si>
  <si>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</si>
  <si>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</si>
  <si>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</si>
  <si>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</si>
  <si>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</si>
  <si>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</si>
  <si>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</si>
  <si>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</si>
  <si>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</si>
  <si>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</si>
  <si>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</si>
  <si>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</si>
  <si>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</si>
  <si>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</si>
  <si>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</si>
  <si>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</si>
  <si>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</si>
  <si>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</si>
  <si>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</si>
  <si>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</si>
  <si>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</si>
  <si>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</si>
  <si>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</si>
  <si>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</si>
  <si>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</si>
  <si>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</si>
  <si>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</si>
  <si>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</si>
  <si>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</si>
  <si>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</si>
  <si>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</si>
  <si>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</si>
  <si>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</si>
  <si>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</si>
  <si>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</si>
  <si>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</si>
  <si>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</si>
  <si>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</si>
  <si>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</si>
  <si>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</si>
  <si>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</si>
  <si>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</si>
  <si>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</si>
  <si>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</si>
  <si>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</si>
  <si>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</si>
  <si>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</si>
  <si>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</si>
  <si>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</si>
  <si>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</si>
  <si>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</si>
  <si>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</si>
  <si>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</si>
  <si>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</si>
  <si>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</si>
  <si>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</si>
  <si>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</si>
  <si>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</si>
  <si>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</si>
  <si>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</si>
  <si>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</si>
  <si>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</si>
  <si>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</si>
  <si>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</si>
  <si>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</si>
  <si>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</si>
  <si>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</si>
  <si>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</si>
  <si>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</si>
  <si>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</si>
  <si>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</si>
  <si>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</si>
  <si>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</si>
  <si>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</si>
  <si>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</si>
  <si>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</si>
  <si>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</si>
  <si>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</si>
  <si>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</si>
  <si>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</si>
  <si>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</si>
  <si>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</si>
  <si>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</si>
  <si>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</si>
  <si>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</si>
  <si>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</si>
  <si>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</si>
  <si>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</si>
  <si>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</si>
  <si>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</si>
  <si>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</si>
  <si>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</si>
  <si>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</si>
  <si>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</si>
  <si>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</si>
  <si>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</si>
  <si>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</si>
  <si>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</si>
  <si>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</si>
  <si>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</si>
  <si>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</si>
  <si>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</si>
  <si>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</si>
  <si>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</si>
  <si>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</si>
  <si>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</si>
  <si>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</si>
  <si>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</si>
  <si>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</si>
  <si>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</si>
  <si>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</si>
  <si>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</si>
  <si>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</si>
  <si>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</si>
  <si>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</si>
  <si>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</si>
  <si>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</si>
  <si>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</si>
  <si>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</si>
  <si>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</si>
  <si>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</si>
  <si>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</si>
  <si>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</si>
  <si>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</si>
  <si>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</si>
  <si>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</si>
  <si>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</si>
  <si>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</si>
  <si>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</si>
  <si>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</si>
  <si>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</si>
  <si>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</si>
  <si>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</si>
  <si>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</si>
  <si>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</si>
  <si>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</si>
  <si>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</si>
  <si>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</si>
  <si>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</si>
  <si>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</si>
  <si>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</si>
  <si>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</si>
  <si>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</si>
  <si>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</si>
  <si>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</si>
  <si>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</si>
  <si>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</si>
  <si>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</si>
  <si>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</si>
  <si>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</si>
  <si>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</si>
  <si>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</si>
  <si>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</si>
  <si>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</si>
  <si>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</si>
  <si>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</si>
  <si>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</si>
  <si>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</si>
  <si>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</si>
  <si>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</si>
  <si>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</si>
  <si>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</si>
  <si>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</si>
  <si>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</si>
  <si>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</si>
  <si>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</si>
  <si>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</si>
  <si>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</si>
  <si>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</si>
  <si>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</si>
  <si>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</si>
  <si>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</si>
  <si>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</si>
  <si>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</si>
  <si>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</si>
  <si>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</si>
  <si>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</si>
  <si>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</si>
  <si>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</si>
  <si>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</si>
  <si>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</si>
  <si>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</si>
  <si>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</si>
  <si>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</si>
  <si>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</si>
  <si>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</si>
  <si>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</si>
  <si>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</si>
  <si>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</si>
  <si>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</si>
  <si>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</si>
  <si>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</si>
  <si>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</si>
  <si>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</si>
  <si>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</si>
  <si>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</si>
  <si>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</si>
  <si>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</si>
  <si>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</si>
  <si>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</si>
  <si>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</si>
  <si>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</si>
  <si>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</si>
  <si>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</si>
  <si>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</si>
  <si>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</si>
  <si>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</si>
  <si>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</si>
  <si>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</si>
  <si>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</si>
  <si>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</si>
  <si>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</si>
  <si>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</si>
  <si>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</si>
  <si>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</si>
  <si>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</si>
  <si>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</si>
  <si>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</si>
  <si>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</si>
  <si>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</si>
  <si>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</si>
  <si>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</si>
  <si>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</si>
  <si>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</si>
  <si>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</si>
  <si>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</si>
  <si>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</si>
  <si>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</si>
  <si>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</si>
  <si>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</si>
  <si>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</si>
  <si>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</si>
  <si>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</si>
  <si>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</si>
  <si>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</si>
  <si>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</si>
  <si>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</si>
  <si>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</si>
  <si>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</si>
  <si>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</si>
  <si>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</si>
  <si>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</si>
  <si>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</si>
  <si>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</si>
  <si>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</si>
  <si>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</si>
  <si>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</si>
  <si>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</si>
  <si>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</si>
  <si>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</si>
  <si>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</si>
  <si>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</si>
  <si>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</si>
  <si>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</si>
  <si>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</si>
  <si>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</si>
  <si>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</si>
  <si>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</si>
  <si>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</si>
  <si>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</si>
  <si>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</si>
  <si>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</si>
  <si>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</si>
  <si>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</si>
  <si>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</si>
  <si>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</si>
  <si>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</si>
  <si>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</si>
  <si>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</si>
  <si>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</si>
  <si>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</si>
  <si>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</si>
  <si>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</si>
  <si>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</si>
  <si>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</si>
  <si>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</si>
  <si>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</si>
  <si>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</si>
  <si>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</si>
  <si>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</si>
  <si>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</si>
  <si>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</si>
  <si>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</si>
  <si>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</si>
  <si>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</si>
  <si>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</si>
  <si>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</si>
  <si>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</si>
  <si>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</si>
  <si>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</si>
  <si>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</si>
  <si>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</si>
  <si>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</si>
  <si>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</si>
  <si>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</si>
  <si>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</si>
  <si>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</si>
  <si>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</si>
  <si>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</si>
  <si>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</si>
  <si>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</si>
  <si>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</si>
  <si>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</si>
  <si>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</si>
  <si>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</si>
  <si>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</si>
  <si>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</si>
  <si>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</si>
  <si>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</si>
  <si>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</si>
  <si>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</si>
  <si>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</si>
  <si>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</si>
  <si>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</si>
  <si>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</si>
  <si>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</si>
  <si>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</si>
  <si>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</si>
  <si>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</si>
  <si>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</si>
  <si>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</si>
  <si>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</si>
  <si>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</si>
  <si>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</si>
  <si>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</si>
  <si>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</si>
  <si>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</si>
  <si>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</si>
  <si>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</si>
  <si>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</si>
  <si>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</si>
  <si>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</si>
  <si>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</si>
  <si>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</si>
  <si>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</si>
  <si>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</si>
  <si>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</si>
  <si>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</si>
  <si>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</si>
  <si>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</si>
  <si>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</si>
  <si>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</si>
  <si>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</si>
  <si>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</si>
  <si>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</si>
  <si>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</si>
  <si>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</si>
  <si>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</si>
  <si>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</si>
  <si>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</si>
  <si>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</si>
  <si>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</si>
  <si>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</si>
  <si>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</si>
  <si>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</si>
  <si>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</si>
  <si>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</si>
  <si>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</si>
  <si>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</si>
  <si>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</si>
  <si>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</si>
  <si>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</si>
  <si>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</si>
  <si>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</si>
  <si>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</si>
  <si>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</si>
  <si>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</si>
  <si>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</si>
  <si>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</si>
  <si>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</si>
  <si>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</si>
  <si>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</si>
  <si>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</si>
  <si>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</si>
  <si>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</si>
  <si>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</si>
  <si>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</si>
  <si>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</si>
  <si>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</si>
  <si>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</si>
  <si>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</si>
  <si>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</si>
  <si>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</si>
  <si>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</si>
  <si>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</si>
  <si>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</si>
  <si>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</si>
  <si>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</si>
  <si>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</si>
  <si>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</si>
  <si>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</si>
  <si>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</si>
  <si>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</si>
  <si>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</si>
  <si>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</si>
  <si>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</si>
  <si>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</si>
  <si>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</si>
  <si>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</si>
  <si>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</si>
  <si>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</si>
  <si>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</si>
  <si>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</si>
  <si>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</si>
  <si>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</si>
  <si>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</si>
  <si>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</si>
  <si>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</si>
  <si>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</si>
  <si>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</si>
  <si>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</si>
  <si>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</si>
  <si>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</si>
  <si>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</si>
  <si>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</si>
  <si>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</si>
  <si>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</si>
  <si>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</si>
  <si>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</si>
  <si>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</si>
  <si>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</si>
  <si>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</si>
  <si>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</si>
  <si>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</si>
  <si>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</si>
  <si>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</si>
  <si>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</si>
  <si>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</si>
  <si>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</si>
  <si>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</si>
  <si>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</si>
  <si>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</si>
  <si>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</si>
  <si>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</si>
  <si>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</si>
  <si>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</si>
  <si>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</si>
  <si>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</si>
  <si>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</si>
  <si>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</si>
  <si>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</si>
  <si>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</si>
  <si>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</si>
  <si>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</si>
  <si>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</si>
  <si>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</si>
  <si>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</si>
  <si>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</si>
  <si>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</si>
  <si>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</si>
  <si>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</si>
  <si>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</si>
  <si>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</si>
  <si>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</si>
  <si>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</si>
  <si>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</si>
  <si>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</si>
  <si>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</si>
  <si>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</si>
  <si>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</si>
  <si>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</si>
  <si>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</si>
  <si>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</si>
  <si>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</si>
  <si>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</si>
  <si>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</si>
  <si>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</si>
  <si>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</si>
  <si>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</si>
  <si>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</si>
  <si>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</si>
  <si>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</si>
  <si>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</si>
  <si>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</si>
  <si>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</si>
  <si>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</si>
  <si>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</si>
  <si>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</si>
  <si>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</si>
  <si>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</si>
  <si>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</si>
  <si>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</si>
  <si>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</si>
  <si>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</si>
  <si>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</si>
  <si>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</si>
  <si>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</si>
  <si>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</si>
  <si>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</si>
  <si>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</si>
  <si>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</si>
  <si>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</si>
  <si>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</si>
  <si>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</si>
  <si>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</si>
  <si>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</si>
  <si>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</si>
  <si>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</si>
  <si>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</si>
  <si>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</si>
  <si>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</si>
  <si>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</si>
  <si>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</si>
  <si>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</si>
  <si>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</si>
  <si>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</si>
  <si>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</si>
  <si>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</si>
  <si>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</si>
  <si>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</si>
  <si>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</si>
  <si>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</si>
  <si>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</si>
  <si>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</si>
  <si>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</si>
  <si>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</si>
  <si>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</si>
  <si>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</si>
  <si>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</si>
  <si>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</si>
  <si>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</si>
  <si>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</si>
  <si>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</si>
  <si>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</si>
  <si>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</si>
  <si>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</si>
  <si>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</si>
  <si>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</si>
  <si>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</si>
  <si>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</si>
  <si>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</si>
  <si>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</si>
  <si>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</si>
  <si>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</si>
  <si>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</si>
  <si>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</si>
  <si>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</si>
  <si>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</si>
  <si>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</si>
  <si>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</si>
  <si>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</si>
  <si>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</si>
  <si>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</si>
  <si>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</si>
  <si>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</si>
  <si>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</si>
  <si>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</si>
  <si>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</si>
  <si>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</si>
  <si>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</si>
  <si>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</si>
  <si>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</si>
  <si>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</si>
  <si>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</si>
  <si>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</si>
  <si>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</si>
  <si>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</si>
  <si>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</si>
  <si>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</si>
  <si>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</si>
  <si>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</si>
  <si>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</si>
  <si>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</si>
  <si>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</si>
  <si>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</si>
  <si>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</si>
  <si>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</si>
  <si>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</si>
  <si>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</si>
  <si>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</si>
  <si>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</si>
  <si>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</si>
  <si>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</si>
  <si>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</si>
  <si>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</si>
  <si>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</si>
  <si>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</si>
  <si>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</si>
  <si>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</si>
  <si>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</si>
  <si>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</si>
  <si>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</si>
  <si>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</si>
  <si>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</si>
  <si>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</si>
  <si>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</si>
  <si>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</si>
  <si>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</si>
  <si>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</si>
  <si>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</si>
  <si>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</si>
  <si>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</si>
  <si>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</si>
  <si>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</si>
  <si>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</si>
  <si>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</si>
  <si>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</si>
  <si>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</si>
  <si>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</si>
  <si>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</si>
  <si>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</si>
  <si>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</si>
  <si>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</si>
  <si>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</si>
  <si>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</si>
  <si>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</si>
  <si>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</si>
  <si>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</si>
  <si>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</si>
  <si>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</si>
  <si>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</si>
  <si>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</si>
  <si>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</si>
  <si>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</si>
  <si>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</si>
  <si>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</si>
  <si>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</si>
  <si>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</si>
  <si>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</si>
  <si>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</si>
  <si>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</si>
  <si>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</si>
  <si>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</si>
  <si>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</si>
  <si>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</si>
  <si>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</si>
  <si>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</si>
  <si>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</si>
  <si>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</si>
  <si>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</si>
  <si>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</si>
  <si>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</si>
  <si>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</si>
  <si>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</si>
  <si>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</si>
  <si>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</si>
  <si>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</si>
  <si>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</si>
  <si>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</si>
  <si>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</si>
  <si>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</si>
  <si>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</si>
  <si>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</si>
  <si>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</si>
  <si>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</si>
  <si>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</si>
  <si>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</si>
  <si>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</si>
  <si>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</si>
  <si>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</si>
  <si>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</si>
  <si>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</si>
  <si>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</si>
  <si>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</si>
  <si>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</si>
  <si>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</si>
  <si>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</si>
  <si>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</si>
  <si>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</si>
  <si>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</si>
  <si>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</si>
  <si>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</si>
  <si>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</si>
  <si>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</si>
  <si>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</si>
  <si>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</si>
  <si>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</si>
  <si>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</si>
  <si>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</si>
  <si>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</si>
  <si>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</si>
  <si>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</si>
  <si>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</si>
  <si>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</si>
  <si>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</si>
  <si>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</si>
  <si>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</si>
  <si>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</si>
  <si>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</si>
  <si>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</si>
  <si>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</si>
  <si>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</si>
  <si>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</si>
  <si>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</si>
  <si>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</si>
  <si>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</si>
  <si>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</si>
  <si>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</si>
  <si>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</si>
  <si>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</si>
  <si>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</si>
  <si>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</si>
  <si>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</si>
  <si>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</si>
  <si>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</si>
  <si>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</si>
  <si>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</si>
  <si>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</si>
  <si>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</si>
  <si>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</si>
  <si>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</si>
  <si>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</si>
  <si>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</si>
  <si>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</si>
  <si>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</si>
  <si>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</si>
  <si>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</si>
  <si>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</si>
  <si>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</si>
  <si>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</si>
  <si>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</si>
  <si>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</si>
  <si>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</si>
  <si>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</si>
  <si>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</si>
  <si>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</si>
  <si>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</si>
  <si>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</si>
  <si>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</si>
  <si>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</si>
  <si>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</si>
  <si>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</si>
  <si>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</si>
  <si>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</si>
  <si>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</si>
  <si>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</si>
  <si>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</si>
  <si>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</si>
  <si>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</si>
  <si>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</si>
  <si>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</si>
  <si>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</si>
  <si>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</si>
  <si>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</si>
  <si>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</si>
  <si>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</si>
  <si>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</si>
  <si>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</si>
  <si>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</si>
  <si>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</si>
  <si>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</si>
  <si>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</si>
  <si>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</si>
  <si>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</si>
  <si>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</si>
  <si>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</si>
  <si>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</si>
  <si>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</si>
  <si>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</si>
  <si>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</si>
  <si>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</si>
  <si>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</si>
  <si>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</si>
  <si>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</si>
  <si>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</si>
  <si>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</si>
  <si>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</si>
  <si>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</si>
  <si>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</si>
  <si>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</si>
  <si>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</si>
  <si>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</si>
  <si>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</si>
  <si>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</si>
  <si>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</si>
  <si>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</si>
  <si>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</si>
  <si>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</si>
  <si>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</si>
  <si>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</si>
  <si>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</si>
  <si>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</si>
  <si>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</si>
  <si>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</si>
  <si>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</si>
  <si>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</si>
  <si>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</si>
  <si>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</si>
  <si>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</si>
  <si>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</si>
  <si>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</si>
  <si>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</si>
  <si>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</si>
  <si>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</si>
  <si>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</si>
  <si>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</si>
  <si>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</si>
  <si>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</si>
  <si>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</si>
  <si>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</si>
  <si>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</si>
  <si>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</si>
  <si>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</si>
  <si>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</si>
  <si>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</si>
  <si>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</si>
  <si>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</si>
  <si>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</si>
  <si>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</si>
  <si>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</si>
  <si>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</si>
  <si>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</si>
  <si>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</si>
  <si>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</si>
  <si>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</si>
  <si>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</si>
  <si>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</si>
  <si>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</si>
  <si>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</si>
  <si>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</si>
  <si>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</si>
  <si>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</si>
  <si>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</si>
  <si>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</si>
  <si>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</si>
  <si>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</si>
  <si>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</si>
  <si>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</si>
  <si>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</si>
  <si>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</si>
  <si>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</si>
  <si>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</si>
  <si>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</si>
  <si>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</si>
  <si>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</si>
  <si>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</si>
  <si>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</si>
  <si>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</si>
  <si>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</si>
  <si>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</si>
  <si>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</si>
  <si>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</si>
  <si>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</si>
  <si>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</si>
  <si>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</si>
  <si>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</si>
  <si>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</si>
  <si>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</si>
  <si>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</si>
  <si>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</si>
  <si>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</si>
  <si>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</si>
  <si>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</si>
  <si>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</si>
  <si>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</si>
  <si>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</si>
  <si>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</si>
  <si>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</si>
  <si>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</si>
  <si>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</si>
  <si>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</si>
  <si>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</si>
  <si>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</si>
  <si>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</si>
  <si>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</si>
  <si>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</si>
  <si>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</si>
  <si>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</si>
  <si>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</si>
  <si>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</si>
  <si>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</si>
  <si>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</si>
  <si>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</si>
  <si>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</si>
  <si>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</si>
  <si>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</si>
  <si>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</si>
  <si>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</si>
  <si>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</si>
  <si>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</si>
  <si>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</si>
  <si>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</si>
  <si>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</si>
  <si>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</si>
  <si>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</si>
  <si>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</si>
  <si>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</si>
  <si>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</si>
  <si>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</si>
  <si>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</si>
  <si>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</si>
  <si>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</si>
  <si>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</si>
  <si>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</si>
  <si>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</si>
  <si>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</si>
  <si>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</si>
  <si>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</si>
  <si>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</si>
  <si>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</si>
  <si>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</si>
  <si>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</si>
  <si>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</si>
  <si>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</si>
  <si>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</si>
  <si>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</si>
  <si>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</si>
  <si>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</si>
  <si>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</si>
  <si>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</si>
  <si>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</si>
  <si>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</si>
  <si>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</si>
  <si>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</si>
  <si>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</si>
  <si>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</si>
  <si>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</si>
  <si>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</si>
  <si>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</si>
  <si>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</si>
  <si>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</si>
  <si>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</si>
  <si>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</si>
  <si>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</si>
  <si>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</si>
  <si>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</si>
  <si>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</si>
  <si>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</si>
  <si>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</si>
  <si>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</si>
  <si>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</si>
  <si>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</si>
  <si>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</si>
  <si>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</si>
  <si>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</si>
  <si>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</si>
  <si>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</si>
  <si>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</si>
  <si>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</si>
  <si>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</si>
  <si>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</si>
  <si>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</si>
  <si>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</si>
  <si>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</si>
  <si>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</si>
  <si>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</si>
  <si>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</si>
  <si>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</si>
  <si>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</si>
  <si>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</si>
  <si>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</si>
  <si>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</si>
  <si>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</si>
  <si>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</si>
  <si>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</si>
  <si>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</si>
  <si>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</si>
  <si>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</si>
  <si>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</si>
  <si>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</si>
  <si>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</si>
  <si>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</si>
  <si>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</si>
  <si>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</si>
  <si>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</si>
  <si>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</si>
  <si>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</si>
  <si>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</si>
  <si>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</si>
  <si>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</si>
  <si>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</si>
  <si>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</si>
  <si>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</si>
  <si>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</si>
  <si>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</si>
  <si>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</si>
  <si>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</si>
  <si>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</si>
  <si>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</si>
  <si>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</si>
  <si>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</si>
  <si>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</si>
  <si>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</si>
  <si>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</si>
  <si>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</si>
  <si>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</si>
  <si>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</si>
  <si>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</si>
  <si>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</si>
  <si>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</si>
  <si>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</si>
  <si>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</si>
  <si>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</si>
  <si>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</si>
  <si>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</si>
  <si>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</si>
  <si>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</si>
  <si>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</si>
  <si>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</si>
  <si>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</si>
  <si>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</si>
  <si>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</si>
  <si>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</si>
  <si>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</si>
  <si>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</si>
  <si>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</si>
  <si>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</si>
  <si>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</si>
  <si>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</si>
  <si>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</si>
  <si>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</si>
  <si>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</si>
  <si>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</si>
  <si>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</si>
  <si>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</si>
  <si>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</si>
  <si>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</si>
  <si>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</si>
  <si>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</si>
  <si>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</si>
  <si>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</si>
  <si>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</si>
  <si>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</si>
  <si>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</si>
  <si>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</si>
  <si>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</si>
  <si>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</si>
  <si>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</si>
  <si>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</si>
  <si>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</si>
  <si>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</si>
  <si>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</si>
  <si>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</si>
  <si>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</si>
  <si>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</si>
  <si>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</si>
  <si>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</si>
  <si>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</si>
  <si>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</si>
  <si>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</si>
  <si>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</si>
  <si>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</si>
  <si>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</si>
  <si>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</si>
  <si>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</si>
  <si>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</si>
  <si>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</si>
  <si>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</si>
  <si>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</si>
  <si>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</si>
  <si>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</si>
  <si>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</si>
  <si>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</si>
  <si>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</si>
  <si>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</si>
  <si>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</si>
  <si>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</si>
  <si>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</si>
  <si>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</si>
  <si>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</si>
  <si>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</si>
  <si>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</si>
  <si>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</si>
  <si>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</si>
  <si>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</si>
  <si>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</si>
  <si>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</si>
  <si>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</si>
  <si>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</si>
  <si>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</si>
  <si>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</si>
  <si>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</si>
  <si>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</si>
  <si>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</si>
  <si>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</si>
  <si>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</si>
  <si>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</si>
  <si>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</si>
  <si>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</si>
  <si>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</si>
  <si>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</si>
  <si>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</si>
  <si>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</si>
  <si>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</si>
  <si>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</si>
  <si>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</si>
  <si>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</si>
  <si>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</si>
  <si>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</si>
  <si>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</si>
  <si>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</si>
  <si>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</si>
  <si>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</si>
  <si>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</si>
  <si>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</si>
  <si>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</si>
  <si>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</si>
  <si>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</si>
  <si>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</si>
  <si>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</si>
  <si>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</si>
  <si>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</si>
  <si>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</si>
  <si>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</si>
  <si>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</si>
  <si>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</si>
  <si>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</si>
  <si>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</si>
  <si>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</si>
  <si>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</si>
  <si>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</si>
  <si>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</si>
  <si>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</si>
  <si>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</si>
  <si>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</si>
  <si>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</si>
  <si>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</si>
  <si>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</si>
  <si>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</si>
  <si>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</si>
  <si>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</si>
  <si>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</si>
  <si>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</si>
  <si>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</si>
  <si>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</si>
  <si>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</si>
  <si>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</si>
  <si>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</si>
  <si>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</si>
  <si>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</si>
  <si>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</si>
  <si>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</si>
  <si>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</si>
  <si>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</si>
  <si>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</si>
  <si>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</si>
  <si>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</si>
  <si>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</si>
  <si>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</si>
  <si>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</si>
  <si>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</si>
  <si>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</si>
  <si>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</si>
  <si>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</si>
  <si>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</si>
  <si>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</si>
  <si>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</si>
  <si>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</si>
  <si>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</si>
  <si>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</si>
  <si>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</si>
  <si>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</si>
  <si>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</si>
  <si>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</si>
  <si>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</si>
  <si>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</si>
  <si>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</si>
  <si>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</si>
  <si>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</si>
  <si>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</si>
  <si>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</si>
  <si>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</si>
  <si>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</si>
  <si>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</si>
  <si>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</si>
  <si>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</si>
  <si>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</si>
  <si>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</si>
  <si>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</si>
  <si>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</si>
  <si>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</si>
  <si>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</si>
  <si>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</si>
  <si>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</si>
  <si>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</si>
  <si>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</si>
  <si>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</si>
  <si>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</si>
  <si>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</si>
  <si>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</si>
  <si>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</si>
  <si>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</si>
  <si>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</si>
  <si>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</si>
  <si>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</si>
  <si>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</si>
  <si>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</si>
  <si>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</si>
  <si>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</si>
  <si>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</si>
  <si>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</si>
  <si>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</si>
  <si>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</si>
  <si>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</si>
  <si>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</si>
  <si>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</si>
  <si>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</si>
  <si>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</si>
  <si>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</si>
  <si>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</si>
  <si>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</si>
  <si>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</si>
  <si>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</si>
  <si>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</si>
  <si>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</si>
  <si>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</si>
  <si>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</si>
  <si>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</si>
  <si>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</si>
  <si>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</si>
  <si>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</si>
  <si>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</si>
  <si>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</si>
  <si>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</si>
  <si>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</si>
  <si>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</si>
  <si>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</si>
  <si>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</si>
  <si>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</si>
  <si>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</si>
  <si>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</si>
  <si>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</si>
  <si>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</si>
  <si>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</si>
  <si>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</si>
  <si>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</si>
  <si>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</si>
  <si>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</si>
  <si>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</si>
  <si>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</si>
  <si>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</si>
  <si>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</si>
  <si>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</si>
  <si>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</si>
  <si>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</si>
  <si>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</si>
  <si>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</si>
  <si>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</si>
  <si>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</si>
  <si>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</si>
  <si>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</si>
  <si>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</si>
  <si>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</si>
  <si>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</si>
  <si>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</si>
  <si>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</si>
  <si>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</si>
  <si>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</si>
  <si>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</si>
  <si>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</si>
  <si>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</si>
  <si>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</si>
  <si>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</si>
  <si>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</si>
  <si>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</si>
  <si>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</si>
  <si>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</si>
  <si>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</si>
  <si>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</si>
  <si>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</si>
  <si>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</si>
  <si>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</si>
  <si>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</si>
  <si>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</si>
  <si>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</si>
  <si>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</si>
  <si>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</si>
  <si>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</si>
  <si>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</si>
  <si>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</si>
  <si>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</si>
  <si>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</si>
  <si>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</si>
  <si>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</si>
  <si>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</si>
  <si>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</si>
  <si>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</si>
  <si>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</si>
  <si>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</si>
  <si>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</si>
  <si>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</si>
  <si>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</si>
  <si>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</si>
  <si>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</si>
  <si>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</si>
  <si>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</si>
  <si>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</si>
  <si>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</si>
  <si>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</si>
  <si>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</si>
  <si>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</si>
  <si>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</si>
  <si>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</si>
  <si>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</si>
  <si>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</si>
  <si>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</si>
  <si>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</si>
  <si>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</si>
  <si>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</si>
  <si>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</si>
  <si>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</si>
  <si>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</si>
  <si>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</si>
  <si>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</si>
  <si>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</si>
  <si>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</si>
  <si>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</si>
  <si>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</si>
  <si>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</si>
  <si>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</si>
  <si>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</si>
  <si>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</si>
  <si>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</si>
  <si>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</si>
  <si>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</si>
  <si>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</si>
  <si>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</si>
  <si>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</si>
  <si>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</si>
  <si>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</si>
  <si>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</si>
  <si>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</si>
  <si>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</si>
  <si>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</si>
  <si>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</si>
  <si>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</si>
  <si>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</si>
  <si>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</si>
  <si>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</si>
  <si>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</si>
  <si>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</si>
  <si>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</si>
  <si>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</si>
  <si>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</si>
  <si>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</si>
  <si>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</si>
  <si>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</si>
  <si>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</si>
  <si>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</si>
  <si>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</si>
  <si>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</si>
  <si>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</si>
  <si>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</si>
  <si>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</si>
  <si>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</si>
  <si>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</si>
  <si>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</si>
  <si>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</si>
  <si>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</si>
  <si>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</si>
  <si>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</si>
  <si>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</si>
  <si>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</si>
  <si>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</si>
  <si>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</si>
  <si>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</si>
  <si>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</si>
  <si>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</si>
  <si>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</si>
  <si>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</si>
  <si>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</si>
  <si>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</si>
  <si>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</si>
  <si>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</si>
  <si>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</si>
  <si>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</si>
  <si>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</si>
  <si>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</si>
  <si>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</si>
  <si>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</si>
  <si>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</si>
  <si>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</si>
  <si>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</si>
  <si>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</si>
  <si>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</si>
  <si>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</si>
  <si>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</si>
  <si>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</si>
  <si>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</si>
  <si>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</si>
  <si>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</si>
  <si>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</si>
  <si>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</si>
  <si>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</si>
  <si>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</si>
  <si>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</si>
  <si>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</si>
  <si>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</si>
  <si>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</si>
  <si>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</si>
  <si>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</si>
  <si>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</si>
  <si>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</si>
  <si>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</si>
  <si>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</si>
  <si>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</si>
  <si>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</si>
  <si>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</si>
  <si>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</si>
  <si>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</si>
  <si>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</si>
  <si>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</si>
  <si>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</si>
  <si>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</si>
  <si>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</si>
  <si>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</si>
  <si>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</si>
  <si>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</si>
  <si>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</si>
  <si>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</si>
  <si>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</si>
  <si>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</si>
  <si>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</si>
  <si>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</si>
  <si>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</si>
  <si>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</si>
  <si>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</si>
  <si>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</si>
  <si>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</si>
  <si>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</si>
  <si>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</si>
  <si>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</si>
  <si>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</si>
  <si>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</si>
  <si>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</si>
  <si>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</si>
  <si>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</si>
  <si>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</si>
  <si>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</si>
  <si>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</si>
  <si>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</si>
  <si>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</si>
  <si>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</si>
  <si>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</si>
  <si>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</si>
  <si>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</si>
  <si>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</si>
  <si>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</si>
  <si>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</si>
  <si>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</si>
  <si>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</si>
  <si>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</si>
  <si>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</si>
  <si>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</si>
  <si>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</si>
  <si>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</si>
  <si>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</si>
  <si>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</si>
  <si>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</si>
  <si>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</si>
  <si>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</si>
  <si>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</si>
  <si>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</si>
  <si>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</si>
  <si>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</si>
  <si>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</si>
  <si>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</si>
  <si>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</si>
  <si>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</si>
  <si>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</si>
  <si>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</si>
  <si>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</si>
  <si>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</si>
  <si>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</si>
  <si>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</si>
  <si>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</si>
  <si>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</si>
  <si>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</si>
  <si>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</si>
  <si>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</si>
  <si>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</si>
  <si>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</si>
  <si>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</si>
  <si>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</si>
  <si>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</si>
  <si>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</si>
  <si>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</si>
  <si>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</si>
  <si>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</si>
  <si>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</si>
  <si>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</si>
  <si>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</si>
  <si>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</si>
  <si>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</si>
  <si>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</si>
  <si>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</si>
  <si>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</si>
  <si>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</si>
  <si>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</si>
  <si>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</si>
  <si>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</si>
  <si>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</si>
  <si>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</si>
  <si>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</si>
  <si>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</si>
  <si>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</si>
  <si>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</si>
  <si>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</si>
  <si>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</si>
  <si>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</si>
  <si>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</si>
  <si>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</si>
  <si>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</si>
  <si>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</si>
  <si>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</si>
  <si>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</si>
  <si>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</si>
  <si>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</si>
  <si>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</si>
  <si>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</si>
  <si>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</si>
  <si>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</si>
  <si>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</si>
  <si>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</si>
  <si>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</si>
  <si>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</si>
  <si>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</si>
  <si>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</si>
  <si>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</si>
  <si>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</si>
  <si>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</si>
  <si>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</si>
  <si>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</si>
  <si>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</si>
  <si>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</si>
  <si>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</si>
  <si>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</si>
  <si>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</si>
  <si>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</si>
  <si>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</si>
  <si>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</si>
  <si>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</si>
  <si>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</si>
  <si>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</si>
  <si>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</si>
  <si>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</si>
  <si>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</si>
  <si>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</si>
  <si>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</si>
  <si>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</si>
  <si>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</si>
  <si>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</si>
  <si>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</si>
  <si>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</si>
  <si>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</si>
  <si>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</si>
  <si>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</si>
  <si>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</si>
  <si>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</si>
  <si>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</si>
  <si>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</si>
  <si>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</si>
  <si>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</si>
  <si>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</si>
  <si>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</si>
  <si>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</si>
  <si>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</si>
  <si>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</si>
  <si>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</si>
  <si>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</si>
  <si>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</si>
  <si>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</si>
  <si>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</si>
  <si>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</si>
  <si>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</si>
  <si>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</si>
  <si>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</si>
  <si>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</si>
  <si>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</si>
  <si>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</si>
  <si>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</si>
  <si>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</si>
  <si>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</si>
  <si>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</si>
  <si>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</si>
  <si>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</si>
  <si>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</si>
  <si>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</si>
  <si>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</si>
  <si>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</si>
  <si>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</si>
  <si>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</si>
  <si>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</si>
  <si>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</si>
  <si>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</si>
  <si>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</si>
  <si>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</si>
  <si>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</si>
  <si>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</si>
  <si>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</si>
  <si>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</si>
  <si>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</si>
  <si>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</si>
  <si>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</si>
  <si>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</si>
  <si>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</si>
  <si>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</si>
  <si>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</si>
  <si>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</si>
  <si>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</si>
  <si>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</si>
  <si>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</si>
  <si>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</si>
  <si>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</si>
  <si>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</si>
  <si>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</si>
  <si>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</si>
  <si>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</si>
  <si>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</si>
  <si>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</si>
  <si>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</si>
  <si>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</si>
  <si>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</si>
  <si>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</si>
  <si>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</si>
  <si>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</si>
  <si>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</si>
  <si>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</si>
  <si>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</si>
  <si>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</si>
  <si>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</si>
  <si>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</si>
  <si>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</si>
  <si>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</si>
  <si>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</si>
  <si>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</si>
  <si>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</si>
  <si>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</si>
  <si>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</si>
  <si>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</si>
  <si>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</si>
  <si>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</si>
  <si>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</si>
  <si>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</si>
  <si>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</si>
  <si>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</si>
  <si>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</si>
  <si>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</si>
  <si>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</si>
  <si>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</si>
  <si>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</si>
  <si>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</si>
  <si>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</si>
  <si>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</si>
  <si>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</si>
  <si>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</si>
  <si>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</si>
  <si>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</si>
  <si>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</si>
  <si>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</si>
  <si>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</si>
  <si>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</si>
  <si>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</si>
  <si>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</si>
  <si>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</si>
  <si>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</si>
  <si>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</si>
  <si>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</si>
  <si>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</si>
  <si>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</si>
  <si>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</si>
  <si>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</si>
  <si>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</si>
  <si>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</si>
  <si>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</si>
  <si>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</si>
  <si>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</si>
  <si>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</si>
  <si>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</si>
  <si>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</si>
  <si>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</si>
  <si>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</si>
  <si>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</si>
  <si>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</si>
  <si>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</si>
  <si>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</si>
  <si>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</si>
  <si>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</si>
  <si>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</si>
  <si>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</si>
  <si>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</si>
  <si>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</si>
  <si>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</si>
  <si>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</si>
  <si>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</si>
  <si>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</si>
  <si>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</si>
  <si>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</si>
  <si>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</si>
  <si>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</si>
  <si>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</si>
  <si>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</si>
  <si>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</si>
  <si>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</si>
  <si>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</si>
  <si>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</si>
  <si>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</si>
  <si>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</si>
  <si>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</si>
  <si>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</si>
  <si>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</si>
  <si>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</si>
  <si>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</si>
  <si>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</si>
  <si>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</si>
  <si>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</si>
  <si>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</si>
  <si>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</si>
  <si>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</si>
  <si>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</si>
  <si>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</si>
  <si>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</si>
  <si>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</si>
  <si>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</si>
  <si>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</si>
  <si>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</si>
  <si>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</si>
  <si>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</si>
  <si>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</si>
  <si>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</si>
  <si>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</si>
  <si>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</si>
  <si>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</si>
  <si>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</si>
  <si>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</si>
  <si>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</si>
  <si>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</si>
  <si>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</si>
  <si>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</si>
  <si>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</si>
  <si>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</si>
  <si>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</si>
  <si>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</si>
  <si>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</si>
  <si>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</si>
  <si>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</si>
  <si>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</si>
  <si>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</si>
  <si>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</si>
  <si>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</si>
  <si>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</si>
  <si>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</si>
  <si>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</si>
  <si>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</si>
  <si>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</si>
  <si>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</si>
  <si>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</si>
  <si>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</si>
  <si>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</si>
  <si>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</si>
  <si>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</si>
  <si>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</si>
  <si>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</si>
  <si>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</si>
  <si>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</si>
  <si>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</si>
  <si>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</si>
  <si>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</si>
  <si>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</si>
  <si>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</si>
  <si>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</si>
  <si>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</si>
  <si>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</si>
  <si>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</si>
  <si>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</si>
  <si>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</si>
  <si>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</si>
  <si>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</si>
  <si>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</si>
  <si>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</si>
  <si>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</si>
  <si>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</si>
  <si>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</si>
  <si>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</si>
  <si>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</si>
  <si>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</si>
  <si>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</si>
  <si>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</si>
  <si>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</si>
  <si>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</si>
  <si>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</si>
  <si>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</si>
  <si>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</si>
  <si>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</si>
  <si>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</si>
  <si>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</si>
  <si>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</si>
  <si>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</si>
  <si>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</si>
  <si>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</si>
  <si>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</si>
  <si>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</si>
  <si>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</si>
  <si>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</si>
  <si>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</si>
  <si>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</si>
  <si>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</si>
  <si>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</si>
  <si>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</si>
  <si>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</si>
  <si>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</si>
  <si>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</si>
  <si>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</si>
  <si>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</si>
  <si>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</si>
  <si>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</si>
  <si>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</si>
  <si>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</si>
  <si>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</si>
  <si>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</si>
  <si>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</si>
  <si>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</si>
  <si>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</si>
  <si>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</si>
  <si>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</si>
  <si>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</si>
  <si>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</si>
  <si>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</si>
  <si>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</si>
  <si>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</si>
  <si>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</si>
  <si>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</si>
  <si>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</si>
  <si>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</si>
  <si>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</si>
  <si>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</si>
  <si>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</si>
  <si>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</si>
  <si>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</si>
  <si>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</si>
  <si>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</si>
  <si>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</si>
  <si>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</si>
  <si>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</si>
  <si>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</si>
  <si>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</si>
  <si>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</si>
  <si>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</si>
  <si>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</si>
  <si>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</si>
  <si>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</si>
  <si>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</si>
  <si>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</si>
  <si>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</si>
  <si>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</si>
  <si>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</si>
  <si>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</si>
  <si>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</si>
  <si>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</si>
  <si>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</si>
  <si>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</si>
  <si>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</si>
  <si>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</si>
  <si>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</si>
  <si>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</si>
  <si>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</si>
  <si>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</si>
  <si>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</si>
  <si>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</si>
  <si>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</si>
  <si>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</si>
  <si>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</si>
  <si>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</si>
  <si>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</si>
  <si>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</si>
  <si>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</si>
  <si>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</si>
  <si>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</si>
  <si>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</si>
  <si>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</si>
  <si>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</si>
  <si>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</si>
  <si>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</si>
  <si>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</si>
  <si>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</si>
  <si>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</si>
  <si>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</si>
  <si>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</si>
  <si>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</si>
  <si>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</si>
  <si>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</si>
  <si>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</si>
  <si>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</si>
  <si>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</si>
  <si>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</si>
  <si>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</si>
  <si>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</si>
  <si>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</si>
  <si>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</si>
  <si>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</si>
  <si>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</si>
  <si>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</si>
  <si>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</si>
  <si>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</si>
  <si>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</si>
  <si>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</si>
  <si>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</si>
  <si>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</si>
  <si>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</si>
  <si>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</si>
  <si>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</si>
  <si>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</si>
  <si>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</si>
  <si>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</si>
  <si>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</si>
  <si>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</si>
  <si>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</si>
  <si>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</si>
  <si>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</si>
  <si>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</si>
  <si>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</si>
  <si>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</si>
  <si>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</si>
  <si>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</si>
  <si>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</si>
  <si>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</si>
  <si>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</si>
  <si>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</si>
  <si>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</si>
  <si>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</si>
  <si>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</si>
  <si>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</si>
  <si>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</si>
  <si>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</si>
  <si>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</si>
  <si>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</si>
  <si>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</si>
  <si>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</si>
  <si>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</si>
  <si>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</si>
  <si>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</si>
  <si>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</si>
  <si>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</si>
  <si>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</si>
  <si>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</si>
  <si>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</si>
  <si>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</si>
  <si>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</si>
  <si>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</si>
  <si>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</si>
  <si>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</si>
  <si>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</si>
  <si>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</si>
  <si>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</si>
  <si>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</si>
  <si>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</si>
  <si>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</si>
  <si>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</si>
  <si>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</si>
  <si>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</si>
  <si>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</si>
  <si>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</si>
  <si>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</si>
  <si>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</si>
  <si>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</si>
  <si>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</si>
  <si>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</si>
  <si>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</si>
  <si>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</si>
  <si>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</si>
  <si>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</si>
  <si>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</si>
  <si>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</si>
  <si>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</si>
  <si>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</si>
  <si>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</si>
  <si>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</si>
  <si>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</si>
  <si>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</si>
  <si>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</si>
  <si>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</si>
  <si>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</si>
  <si>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</si>
  <si>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</si>
  <si>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</si>
  <si>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</si>
  <si>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</si>
  <si>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</si>
  <si>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</si>
  <si>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</si>
  <si>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</si>
  <si>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</si>
  <si>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</si>
  <si>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</si>
  <si>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</si>
  <si>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</si>
  <si>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</si>
  <si>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</si>
  <si>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</si>
  <si>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</si>
  <si>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</si>
  <si>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</si>
  <si>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</si>
  <si>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</si>
  <si>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</si>
  <si>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</si>
  <si>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</si>
  <si>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</si>
  <si>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</si>
  <si>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</si>
  <si>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</si>
  <si>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</si>
  <si>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</si>
  <si>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</si>
  <si>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</si>
  <si>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</si>
  <si>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</si>
  <si>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</si>
  <si>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</si>
  <si>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</si>
  <si>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</si>
  <si>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</si>
  <si>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</si>
  <si>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</si>
  <si>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</si>
  <si>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</si>
  <si>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</si>
  <si>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</si>
  <si>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</si>
  <si>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</si>
  <si>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</si>
  <si>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</si>
  <si>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</si>
  <si>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</si>
  <si>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</si>
  <si>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</si>
  <si>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</si>
  <si>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</si>
  <si>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</si>
  <si>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</si>
  <si>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</si>
  <si>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</si>
  <si>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</si>
  <si>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</si>
  <si>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</si>
  <si>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</si>
  <si>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</si>
  <si>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</si>
  <si>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</si>
  <si>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</si>
  <si>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</si>
  <si>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</si>
  <si>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</si>
  <si>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</si>
  <si>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</si>
  <si>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</si>
  <si>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</si>
  <si>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</si>
  <si>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</si>
  <si>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</si>
  <si>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</si>
  <si>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</si>
  <si>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</si>
  <si>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</si>
  <si>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</si>
  <si>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</si>
  <si>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</si>
  <si>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</si>
  <si>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</si>
  <si>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</si>
  <si>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</si>
  <si>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</si>
  <si>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</si>
  <si>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</si>
  <si>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</si>
  <si>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</si>
  <si>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</si>
  <si>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</si>
  <si>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</si>
  <si>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</si>
  <si>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</si>
  <si>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</si>
  <si>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</si>
  <si>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</si>
  <si>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</si>
  <si>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</si>
  <si>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</si>
  <si>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</si>
  <si>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</si>
  <si>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</si>
  <si>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</si>
  <si>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</si>
  <si>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</si>
  <si>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</si>
  <si>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</si>
  <si>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</si>
  <si>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</si>
  <si>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</si>
  <si>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</si>
  <si>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</si>
  <si>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</si>
  <si>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</si>
  <si>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</si>
  <si>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</si>
  <si>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</si>
  <si>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</si>
  <si>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</si>
  <si>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</si>
  <si>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</si>
  <si>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</si>
  <si>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</si>
  <si>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</si>
  <si>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</si>
  <si>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</si>
  <si>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</si>
  <si>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</si>
  <si>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</si>
  <si>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</si>
  <si>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</si>
  <si>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</si>
  <si>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</si>
  <si>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</si>
  <si>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</si>
  <si>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</si>
  <si>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</si>
  <si>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</si>
  <si>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</si>
  <si>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</si>
  <si>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</si>
  <si>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</si>
  <si>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</si>
  <si>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</si>
  <si>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</si>
  <si>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</si>
  <si>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</si>
  <si>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</si>
  <si>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</si>
  <si>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</si>
  <si>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</si>
  <si>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</si>
  <si>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</si>
  <si>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</si>
  <si>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</si>
  <si>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</si>
  <si>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</si>
  <si>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</si>
  <si>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</si>
  <si>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</si>
  <si>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</si>
  <si>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</si>
  <si>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</si>
  <si>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</si>
  <si>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</si>
  <si>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</si>
  <si>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</si>
  <si>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</si>
  <si>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</si>
  <si>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</si>
  <si>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</si>
  <si>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</si>
  <si>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</si>
  <si>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</si>
  <si>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</si>
  <si>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</si>
  <si>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</si>
  <si>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</si>
  <si>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</si>
  <si>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</si>
  <si>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</si>
  <si>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</si>
  <si>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</si>
  <si>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</si>
  <si>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</si>
  <si>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</si>
  <si>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</si>
  <si>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</si>
  <si>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</si>
  <si>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</si>
  <si>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</si>
  <si>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</si>
  <si>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</si>
  <si>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</si>
  <si>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</si>
  <si>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</si>
  <si>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</si>
  <si>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</si>
  <si>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</si>
  <si>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</si>
  <si>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</si>
  <si>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</si>
  <si>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</si>
  <si>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</si>
  <si>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</si>
  <si>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</si>
  <si>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</si>
  <si>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</si>
  <si>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</si>
  <si>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</si>
  <si>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</si>
  <si>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</si>
  <si>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</si>
  <si>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</si>
  <si>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</si>
  <si>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</si>
  <si>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</si>
  <si>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</si>
  <si>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</si>
  <si>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</si>
  <si>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</si>
  <si>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</si>
  <si>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</si>
  <si>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</si>
  <si>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</si>
  <si>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</si>
  <si>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</si>
  <si>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</si>
  <si>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</si>
  <si>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</si>
  <si>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</si>
  <si>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</si>
  <si>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</si>
  <si>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</si>
  <si>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</si>
  <si>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</si>
  <si>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</si>
  <si>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</si>
  <si>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</si>
  <si>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</si>
  <si>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</si>
  <si>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</si>
  <si>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</si>
  <si>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</si>
  <si>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</si>
  <si>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</si>
  <si>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</si>
  <si>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</si>
  <si>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</si>
  <si>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</si>
  <si>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</si>
  <si>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</si>
  <si>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</si>
  <si>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</si>
  <si>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</si>
  <si>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</si>
  <si>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</si>
  <si>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</si>
  <si>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</si>
  <si>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</si>
  <si>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</si>
  <si>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</si>
  <si>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</si>
  <si>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</si>
  <si>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</si>
  <si>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</si>
  <si>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</si>
  <si>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</si>
  <si>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</si>
  <si>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</si>
  <si>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</si>
  <si>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</si>
  <si>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</si>
  <si>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</si>
  <si>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</si>
  <si>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</si>
  <si>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</si>
  <si>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</si>
  <si>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</si>
  <si>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</si>
  <si>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</si>
  <si>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</si>
  <si>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</si>
  <si>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</si>
  <si>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</si>
  <si>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</si>
  <si>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</si>
  <si>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</si>
  <si>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</si>
  <si>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</si>
  <si>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</si>
  <si>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</si>
  <si>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</si>
  <si>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</si>
  <si>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</si>
  <si>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</si>
  <si>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</si>
  <si>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</si>
  <si>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</si>
  <si>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</si>
  <si>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</si>
  <si>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</si>
  <si>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</si>
  <si>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</si>
  <si>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</si>
  <si>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</si>
  <si>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</si>
  <si>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</si>
  <si>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</si>
  <si>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</si>
  <si>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</si>
  <si>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</si>
  <si>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</si>
  <si>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</si>
  <si>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</si>
  <si>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</si>
  <si>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</si>
  <si>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</si>
  <si>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</si>
  <si>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</si>
  <si>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</si>
  <si>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</si>
  <si>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</si>
  <si>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</si>
  <si>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</si>
  <si>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</si>
  <si>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</si>
  <si>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</si>
  <si>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</si>
  <si>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</si>
  <si>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</si>
  <si>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</si>
  <si>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</si>
  <si>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</si>
  <si>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</si>
  <si>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</si>
  <si>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</si>
  <si>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</si>
  <si>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</si>
  <si>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</si>
  <si>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</si>
  <si>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</si>
  <si>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</si>
  <si>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</si>
  <si>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</si>
  <si>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</si>
  <si>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</si>
  <si>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</si>
  <si>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</si>
  <si>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</si>
  <si>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</si>
  <si>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</si>
  <si>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</si>
  <si>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</si>
  <si>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</si>
  <si>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</si>
  <si>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</si>
  <si>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</si>
  <si>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</si>
  <si>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</si>
  <si>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</si>
  <si>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</si>
  <si>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</si>
  <si>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</si>
  <si>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</si>
  <si>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</si>
  <si>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</si>
  <si>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</si>
  <si>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</si>
  <si>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</si>
  <si>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</si>
  <si>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</si>
  <si>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</si>
  <si>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</si>
  <si>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</si>
  <si>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</si>
  <si>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</si>
  <si>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</si>
  <si>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</si>
  <si>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</si>
  <si>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</si>
  <si>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</si>
  <si>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</si>
  <si>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</si>
  <si>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</si>
  <si>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</si>
  <si>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</si>
  <si>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</si>
  <si>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</si>
  <si>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</si>
  <si>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</si>
  <si>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</si>
  <si>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</si>
  <si>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</si>
  <si>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</si>
  <si>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</si>
  <si>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</si>
  <si>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</si>
  <si>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</si>
  <si>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</si>
  <si>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</si>
  <si>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</si>
  <si>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</si>
  <si>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</si>
  <si>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</si>
  <si>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</si>
  <si>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</si>
  <si>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</si>
  <si>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</si>
  <si>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</si>
  <si>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</si>
  <si>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</si>
  <si>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</si>
  <si>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</si>
  <si>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</si>
  <si>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</si>
  <si>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</si>
  <si>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</si>
  <si>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</si>
  <si>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</si>
  <si>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</si>
  <si>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</si>
  <si>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</si>
  <si>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</si>
  <si>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</si>
  <si>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</si>
  <si>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</si>
  <si>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</si>
  <si>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</si>
  <si>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</si>
  <si>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</si>
  <si>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</si>
  <si>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</si>
  <si>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</si>
  <si>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</si>
  <si>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</si>
  <si>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</si>
  <si>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</si>
  <si>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</si>
  <si>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</si>
  <si>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</si>
  <si>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</si>
  <si>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</si>
  <si>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</si>
  <si>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</si>
  <si>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</si>
  <si>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</si>
  <si>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</si>
  <si>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</si>
  <si>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</si>
  <si>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</si>
  <si>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</si>
  <si>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</si>
  <si>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</si>
  <si>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</si>
  <si>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</si>
  <si>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</si>
  <si>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</si>
  <si>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</si>
  <si>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</si>
  <si>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</si>
  <si>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</si>
  <si>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</si>
  <si>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</si>
  <si>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</si>
  <si>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</si>
  <si>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</si>
  <si>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</si>
  <si>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</si>
  <si>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</si>
  <si>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</si>
  <si>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</si>
  <si>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</si>
  <si>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</si>
  <si>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</si>
  <si>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</si>
  <si>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</si>
  <si>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</si>
  <si>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</si>
  <si>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</si>
  <si>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</si>
  <si>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</si>
  <si>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</si>
  <si>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</si>
  <si>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</si>
  <si>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</si>
  <si>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</si>
  <si>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</si>
  <si>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</si>
  <si>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</si>
  <si>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</si>
  <si>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</si>
  <si>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</si>
  <si>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</si>
  <si>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</si>
  <si>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</si>
  <si>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</si>
  <si>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</si>
  <si>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</si>
  <si>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</si>
  <si>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</si>
  <si>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</si>
  <si>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</si>
  <si>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</si>
  <si>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</si>
  <si>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</si>
  <si>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</si>
  <si>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</si>
  <si>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</si>
  <si>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</si>
  <si>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</si>
  <si>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</si>
  <si>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</si>
  <si>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</si>
  <si>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</si>
  <si>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</si>
  <si>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</si>
  <si>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</si>
  <si>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</si>
  <si>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</si>
  <si>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</si>
  <si>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</si>
  <si>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</si>
  <si>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</si>
  <si>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</si>
  <si>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</si>
  <si>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</si>
  <si>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</si>
  <si>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</si>
  <si>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</si>
  <si>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</si>
  <si>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</si>
  <si>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</si>
  <si>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</si>
  <si>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</si>
  <si>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</si>
  <si>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</si>
  <si>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</si>
  <si>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</si>
  <si>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</si>
  <si>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</si>
  <si>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</si>
  <si>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</si>
  <si>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</si>
  <si>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</si>
  <si>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</si>
  <si>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</si>
  <si>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</si>
  <si>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</si>
  <si>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</si>
  <si>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</si>
  <si>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</si>
  <si>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</si>
  <si>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</si>
  <si>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</si>
  <si>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</si>
  <si>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</si>
  <si>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</si>
  <si>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</si>
  <si>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</si>
  <si>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</si>
  <si>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</si>
  <si>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</si>
  <si>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</si>
  <si>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</si>
  <si>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</si>
  <si>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</si>
  <si>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</si>
  <si>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</si>
  <si>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</si>
  <si>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</si>
  <si>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</si>
  <si>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</si>
  <si>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</si>
  <si>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</si>
  <si>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</si>
  <si>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</si>
  <si>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</si>
  <si>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</si>
  <si>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</si>
  <si>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</si>
  <si>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</si>
  <si>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</si>
  <si>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</si>
  <si>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</si>
  <si>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</si>
  <si>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</si>
  <si>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</si>
  <si>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</si>
  <si>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</si>
  <si>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</si>
  <si>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</si>
  <si>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</si>
  <si>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</si>
  <si>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</si>
  <si>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</si>
  <si>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</si>
  <si>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</si>
  <si>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</si>
  <si>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</si>
  <si>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</si>
  <si>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</si>
  <si>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</si>
  <si>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</si>
  <si>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</si>
  <si>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</si>
  <si>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</si>
  <si>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</si>
  <si>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</si>
  <si>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</si>
  <si>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</si>
  <si>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</si>
  <si>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</si>
  <si>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</si>
  <si>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</si>
  <si>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</si>
  <si>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</si>
  <si>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</si>
  <si>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</si>
  <si>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</si>
  <si>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</si>
  <si>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</si>
  <si>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</si>
  <si>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</si>
  <si>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</si>
  <si>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</si>
  <si>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</si>
  <si>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</si>
  <si>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</si>
  <si>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</si>
  <si>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</si>
  <si>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</si>
  <si>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</si>
  <si>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</si>
  <si>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</si>
  <si>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</si>
  <si>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</si>
  <si>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</si>
  <si>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</si>
  <si>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</si>
  <si>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</si>
  <si>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</si>
  <si>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</si>
  <si>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</si>
  <si>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</si>
  <si>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</si>
  <si>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</si>
  <si>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</si>
  <si>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</si>
  <si>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</si>
  <si>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</si>
  <si>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</si>
  <si>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</si>
  <si>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</si>
  <si>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</si>
  <si>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</si>
  <si>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</si>
  <si>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</si>
  <si>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</si>
  <si>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</si>
  <si>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</si>
  <si>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</si>
  <si>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</si>
  <si>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</si>
  <si>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</si>
  <si>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</si>
  <si>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</si>
  <si>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</si>
  <si>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</si>
  <si>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</si>
  <si>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</si>
  <si>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</si>
  <si>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</si>
  <si>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</si>
  <si>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</si>
  <si>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</si>
  <si>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</si>
  <si>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</si>
  <si>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</si>
  <si>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</si>
  <si>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</si>
  <si>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</si>
  <si>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</si>
  <si>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</si>
  <si>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</si>
  <si>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</si>
  <si>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</si>
  <si>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</si>
  <si>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</si>
  <si>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</si>
  <si>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</si>
  <si>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</si>
  <si>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</si>
  <si>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</si>
  <si>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</si>
  <si>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</si>
  <si>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</si>
  <si>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</si>
  <si>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</si>
  <si>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</si>
  <si>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</si>
  <si>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</si>
  <si>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</si>
  <si>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</si>
  <si>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</si>
  <si>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</si>
  <si>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</si>
  <si>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</si>
  <si>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</si>
  <si>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</si>
  <si>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</si>
  <si>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</si>
  <si>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</si>
  <si>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</si>
  <si>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</si>
  <si>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</si>
  <si>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</si>
  <si>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</si>
  <si>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</si>
  <si>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</si>
  <si>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</si>
  <si>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</si>
  <si>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</si>
  <si>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</si>
  <si>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</si>
  <si>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</si>
  <si>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</si>
  <si>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</si>
  <si>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</si>
  <si>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</si>
  <si>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</si>
  <si>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</si>
  <si>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</si>
  <si>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</si>
  <si>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</si>
  <si>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</si>
  <si>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</si>
  <si>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</si>
  <si>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</si>
  <si>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</si>
  <si>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</si>
  <si>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</si>
  <si>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</si>
  <si>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</si>
  <si>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</si>
  <si>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</si>
  <si>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</si>
  <si>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</si>
  <si>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</si>
  <si>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</si>
  <si>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</si>
  <si>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</si>
  <si>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</si>
  <si>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</si>
  <si>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</si>
  <si>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</si>
  <si>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</si>
  <si>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</si>
  <si>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</si>
  <si>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</si>
  <si>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</si>
  <si>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</si>
  <si>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</si>
  <si>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</si>
  <si>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</si>
  <si>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</si>
  <si>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</si>
  <si>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</si>
  <si>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</si>
  <si>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</si>
  <si>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</si>
  <si>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</si>
  <si>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</si>
  <si>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</si>
  <si>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</si>
  <si>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</si>
  <si>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</si>
  <si>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</si>
  <si>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</si>
  <si>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</si>
  <si>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</si>
  <si>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</si>
  <si>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</si>
  <si>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</si>
  <si>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</si>
  <si>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</si>
  <si>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</si>
  <si>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</si>
  <si>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</si>
  <si>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</si>
  <si>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</si>
  <si>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</si>
  <si>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</si>
  <si>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</si>
  <si>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</si>
  <si>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</si>
  <si>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</si>
  <si>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</si>
  <si>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</si>
  <si>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</si>
  <si>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</si>
  <si>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</si>
  <si>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</si>
  <si>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</si>
  <si>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</si>
  <si>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</si>
  <si>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</si>
  <si>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</si>
  <si>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</si>
  <si>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</si>
  <si>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</si>
  <si>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</si>
  <si>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</si>
  <si>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</si>
  <si>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</si>
  <si>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</si>
  <si>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</si>
  <si>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</si>
  <si>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</si>
  <si>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</si>
  <si>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</si>
  <si>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</si>
  <si>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</si>
  <si>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</si>
  <si>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</si>
  <si>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</si>
  <si>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</si>
  <si>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</si>
  <si>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</si>
  <si>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</si>
  <si>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</si>
  <si>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</si>
  <si>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</si>
  <si>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</si>
  <si>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</si>
  <si>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</si>
  <si>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</si>
  <si>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</si>
  <si>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</si>
  <si>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</si>
  <si>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</si>
  <si>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</si>
  <si>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</si>
  <si>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</si>
  <si>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</si>
  <si>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</si>
  <si>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</si>
  <si>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</si>
  <si>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</si>
  <si>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</si>
  <si>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</si>
  <si>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</si>
  <si>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</si>
  <si>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</si>
  <si>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</si>
  <si>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</si>
  <si>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</si>
  <si>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</si>
  <si>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</si>
  <si>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</si>
  <si>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</si>
  <si>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</si>
  <si>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</si>
  <si>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</si>
  <si>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</si>
  <si>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</si>
  <si>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</si>
  <si>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</si>
  <si>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</si>
  <si>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</si>
  <si>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</si>
  <si>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</si>
  <si>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</si>
  <si>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</si>
  <si>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</si>
  <si>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</si>
  <si>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</si>
  <si>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</si>
  <si>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</si>
  <si>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</si>
  <si>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</si>
  <si>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</si>
  <si>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</si>
  <si>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</si>
  <si>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</si>
  <si>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</si>
  <si>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</si>
  <si>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</si>
  <si>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</si>
  <si>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</si>
  <si>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</si>
  <si>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</si>
  <si>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</si>
  <si>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</si>
  <si>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</si>
  <si>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</si>
  <si>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</si>
  <si>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</si>
  <si>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</si>
  <si>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</si>
  <si>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</si>
  <si>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</si>
  <si>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</si>
  <si>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</si>
  <si>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</si>
  <si>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</si>
  <si>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</si>
  <si>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</si>
  <si>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</si>
  <si>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</si>
  <si>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</si>
  <si>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</si>
  <si>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</si>
  <si>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</si>
  <si>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</si>
  <si>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</si>
  <si>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</si>
  <si>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</si>
  <si>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</si>
  <si>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</si>
  <si>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</si>
  <si>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</si>
  <si>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</si>
  <si>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</si>
  <si>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</si>
  <si>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</si>
  <si>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</si>
  <si>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</si>
  <si>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</si>
  <si>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</si>
  <si>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</si>
  <si>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</si>
  <si>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</si>
  <si>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</si>
  <si>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</si>
  <si>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</si>
  <si>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</si>
  <si>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</si>
  <si>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</si>
  <si>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</si>
  <si>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</si>
  <si>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</si>
  <si>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</si>
  <si>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</si>
  <si>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</si>
  <si>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</si>
  <si>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</si>
  <si>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</si>
  <si>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</si>
  <si>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</si>
  <si>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</si>
  <si>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</si>
  <si>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</si>
  <si>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</si>
  <si>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</si>
  <si>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</si>
  <si>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</si>
  <si>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</si>
  <si>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</si>
  <si>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</si>
  <si>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</si>
  <si>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</si>
  <si>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</si>
  <si>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</si>
  <si>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</si>
  <si>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</si>
  <si>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</si>
  <si>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</si>
  <si>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</si>
  <si>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</si>
  <si>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</si>
  <si>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</si>
  <si>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</si>
  <si>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</si>
  <si>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</si>
  <si>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</si>
  <si>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</si>
  <si>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</si>
  <si>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</si>
  <si>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</si>
  <si>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</si>
  <si>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</si>
  <si>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</si>
  <si>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</si>
  <si>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</si>
  <si>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</si>
  <si>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</si>
  <si>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</si>
  <si>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</si>
  <si>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</si>
  <si>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</si>
  <si>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</si>
  <si>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</si>
  <si>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</si>
  <si>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</si>
  <si>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</si>
  <si>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</si>
  <si>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</si>
  <si>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</si>
  <si>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</si>
  <si>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</si>
  <si>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</si>
  <si>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</si>
  <si>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</si>
  <si>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</si>
  <si>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</si>
  <si>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</si>
  <si>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</si>
  <si>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</si>
  <si>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</si>
  <si>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</si>
  <si>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</si>
  <si>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</si>
  <si>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</si>
  <si>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</si>
  <si>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</si>
  <si>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</si>
  <si>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</si>
  <si>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</si>
  <si>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</si>
  <si>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</si>
  <si>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</si>
  <si>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</si>
  <si>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</si>
  <si>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</si>
  <si>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</si>
  <si>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</si>
  <si>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</si>
  <si>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</si>
  <si>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</si>
  <si>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</si>
  <si>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</si>
  <si>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</si>
  <si>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</si>
  <si>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</si>
  <si>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</si>
  <si>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</si>
  <si>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</si>
  <si>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</si>
  <si>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</si>
  <si>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</si>
  <si>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</si>
  <si>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</si>
  <si>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</si>
  <si>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</si>
  <si>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</si>
  <si>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</si>
  <si>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</si>
  <si>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</si>
  <si>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</si>
  <si>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</si>
  <si>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</si>
  <si>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</si>
  <si>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</si>
  <si>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</si>
  <si>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</si>
  <si>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</si>
  <si>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</si>
  <si>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</si>
  <si>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</si>
  <si>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</si>
  <si>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</si>
  <si>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</si>
  <si>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</si>
  <si>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</si>
  <si>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</si>
  <si>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</si>
  <si>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</si>
  <si>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</si>
  <si>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</si>
  <si>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</si>
  <si>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</si>
  <si>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</si>
  <si>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</si>
  <si>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</si>
  <si>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</si>
  <si>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</si>
  <si>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</si>
  <si>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</si>
  <si>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</si>
  <si>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</si>
  <si>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</si>
  <si>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</si>
  <si>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</si>
  <si>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</si>
  <si>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</si>
  <si>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</si>
  <si>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</si>
  <si>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</si>
  <si>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</si>
  <si>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</si>
  <si>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</si>
  <si>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</si>
  <si>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</si>
  <si>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</si>
  <si>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</si>
  <si>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</si>
  <si>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</si>
  <si>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</si>
  <si>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</si>
  <si>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</si>
  <si>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</si>
  <si>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</si>
  <si>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</si>
  <si>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</si>
  <si>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</si>
  <si>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</si>
  <si>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</si>
  <si>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</si>
  <si>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</si>
  <si>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</si>
  <si>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</si>
  <si>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</si>
  <si>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</si>
  <si>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</si>
  <si>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</si>
  <si>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</si>
  <si>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</si>
  <si>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</si>
  <si>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</si>
  <si>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</si>
  <si>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</si>
  <si>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</si>
  <si>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</si>
  <si>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</si>
  <si>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</si>
  <si>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</si>
  <si>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</si>
  <si>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</si>
  <si>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</si>
  <si>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</si>
  <si>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</si>
  <si>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</si>
  <si>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</si>
  <si>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</si>
  <si>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</si>
  <si>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</si>
  <si>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</si>
  <si>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</si>
  <si>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</si>
  <si>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</si>
  <si>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</si>
  <si>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</si>
  <si>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</si>
  <si>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</si>
  <si>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</si>
  <si>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</si>
  <si>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</si>
  <si>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</si>
  <si>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</si>
  <si>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</si>
  <si>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</si>
  <si>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</si>
  <si>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</si>
  <si>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</si>
  <si>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</si>
  <si>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</si>
  <si>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</si>
  <si>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</si>
  <si>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</si>
  <si>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</si>
  <si>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</si>
  <si>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</si>
  <si>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</si>
  <si>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</si>
  <si>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</si>
  <si>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</si>
  <si>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</si>
  <si>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</si>
  <si>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</si>
  <si>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</si>
  <si>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</si>
  <si>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</si>
  <si>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</si>
  <si>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</si>
  <si>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</si>
  <si>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</si>
  <si>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</si>
  <si>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</si>
  <si>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</si>
  <si>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</si>
  <si>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</si>
  <si>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</si>
  <si>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</si>
  <si>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</si>
  <si>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</si>
  <si>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</si>
  <si>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</si>
  <si>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</si>
  <si>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</si>
  <si>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</si>
  <si>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</si>
  <si>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</si>
  <si>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</si>
  <si>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</si>
  <si>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</si>
  <si>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</si>
  <si>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</si>
  <si>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</si>
  <si>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</si>
  <si>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</si>
  <si>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</si>
  <si>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</si>
  <si>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</si>
  <si>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</si>
  <si>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</si>
  <si>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</si>
  <si>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</si>
  <si>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</si>
  <si>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</si>
  <si>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</si>
  <si>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</si>
  <si>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</si>
  <si>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</si>
  <si>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</si>
  <si>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</si>
  <si>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</si>
  <si>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</si>
  <si>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</si>
  <si>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</si>
  <si>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</si>
  <si>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</si>
  <si>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</si>
  <si>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</si>
  <si>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</si>
  <si>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</si>
  <si>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</si>
  <si>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</si>
  <si>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</si>
  <si>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</si>
  <si>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</si>
  <si>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</si>
  <si>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</si>
  <si>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</si>
  <si>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</si>
  <si>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</si>
  <si>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</si>
  <si>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</si>
  <si>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</si>
  <si>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</si>
  <si>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</si>
  <si>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</si>
  <si>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</si>
  <si>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</si>
  <si>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</si>
  <si>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</si>
  <si>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</si>
  <si>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</si>
  <si>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</si>
  <si>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</si>
  <si>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</si>
  <si>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</si>
  <si>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</si>
  <si>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</si>
  <si>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</si>
  <si>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</si>
  <si>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</si>
  <si>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</si>
  <si>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</si>
  <si>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</si>
  <si>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</si>
  <si>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</si>
  <si>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</si>
  <si>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</si>
  <si>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</si>
  <si>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</si>
  <si>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</si>
  <si>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</si>
  <si>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</si>
  <si>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</si>
  <si>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</si>
  <si>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</si>
  <si>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</si>
  <si>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</si>
  <si>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</si>
  <si>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</si>
  <si>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</si>
  <si>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</si>
  <si>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</si>
  <si>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</si>
  <si>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</si>
  <si>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</si>
  <si>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</si>
  <si>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</si>
  <si>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</si>
  <si>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</si>
  <si>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</si>
  <si>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</si>
  <si>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</si>
  <si>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</si>
  <si>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</si>
  <si>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</si>
  <si>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</si>
  <si>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</si>
  <si>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</si>
  <si>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</si>
  <si>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</si>
  <si>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</si>
  <si>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</si>
  <si>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</si>
  <si>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</si>
  <si>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</si>
  <si>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</si>
  <si>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</si>
  <si>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</si>
  <si>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</si>
  <si>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</si>
  <si>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</si>
  <si>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</si>
  <si>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</si>
  <si>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</si>
  <si>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</si>
  <si>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</si>
  <si>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</si>
  <si>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</si>
  <si>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</si>
  <si>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</si>
  <si>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</si>
  <si>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</si>
  <si>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</si>
  <si>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</si>
  <si>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</si>
  <si>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</si>
  <si>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</si>
  <si>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</si>
  <si>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</si>
  <si>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</si>
  <si>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</si>
  <si>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</si>
  <si>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</si>
  <si>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</si>
  <si>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</si>
  <si>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</si>
  <si>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</si>
  <si>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</si>
  <si>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</si>
  <si>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</si>
  <si>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</si>
  <si>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</si>
  <si>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</si>
  <si>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</si>
  <si>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</si>
  <si>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</si>
  <si>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</si>
  <si>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</si>
  <si>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</si>
  <si>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</si>
  <si>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</si>
  <si>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</si>
  <si>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</si>
  <si>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</si>
  <si>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</si>
  <si>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</si>
  <si>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</si>
  <si>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</si>
  <si>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</si>
  <si>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</si>
  <si>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</si>
  <si>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</si>
  <si>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</si>
  <si>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</si>
  <si>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</si>
  <si>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</si>
  <si>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</si>
  <si>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</si>
  <si>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</si>
  <si>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</si>
  <si>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</si>
  <si>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</si>
  <si>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</si>
  <si>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</si>
  <si>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</si>
  <si>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</si>
  <si>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</si>
  <si>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</si>
  <si>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</si>
  <si>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</si>
  <si>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</si>
  <si>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</si>
  <si>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</si>
  <si>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</si>
  <si>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</si>
  <si>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</si>
  <si>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</si>
  <si>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</si>
  <si>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</si>
  <si>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</si>
  <si>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</si>
  <si>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</si>
  <si>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</si>
  <si>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</si>
  <si>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</si>
  <si>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</si>
  <si>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</si>
  <si>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</si>
  <si>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</si>
  <si>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</si>
  <si>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</si>
  <si>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</si>
  <si>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</si>
  <si>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</si>
  <si>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</si>
  <si>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</si>
  <si>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</si>
  <si>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</si>
  <si>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</si>
  <si>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</si>
  <si>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</si>
  <si>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</si>
  <si>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</si>
  <si>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</si>
  <si>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</si>
  <si>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</si>
  <si>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</si>
  <si>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</si>
  <si>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</si>
  <si>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</si>
  <si>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</si>
  <si>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</si>
  <si>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</si>
  <si>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</si>
  <si>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</si>
  <si>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</si>
  <si>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</si>
  <si>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</si>
  <si>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</si>
  <si>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</si>
  <si>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</si>
  <si>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</si>
  <si>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</si>
  <si>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</si>
  <si>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</si>
  <si>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</si>
  <si>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</si>
  <si>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</si>
  <si>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</si>
  <si>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</si>
  <si>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</si>
  <si>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</si>
  <si>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</si>
  <si>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</si>
  <si>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</si>
  <si>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</si>
  <si>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</si>
  <si>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</si>
  <si>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</si>
  <si>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</si>
  <si>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</si>
  <si>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</si>
  <si>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</si>
  <si>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</si>
  <si>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</si>
  <si>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</si>
  <si>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</si>
  <si>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</si>
  <si>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</si>
  <si>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</si>
  <si>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</si>
  <si>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</si>
  <si>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</si>
  <si>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</si>
  <si>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</si>
  <si>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</si>
  <si>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</si>
  <si>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</si>
  <si>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</si>
  <si>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</si>
  <si>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</si>
  <si>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</si>
  <si>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</si>
  <si>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</si>
  <si>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</si>
  <si>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</si>
  <si>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</si>
  <si>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</si>
  <si>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</si>
  <si>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</si>
  <si>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</si>
  <si>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 Information - Transformed.xlsx</t>
  </si>
  <si>
    <t>C:\Users\user\Documents\Almadina Related\NHIS RELATED\HMO Information - Transformed.xlsx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</si>
  <si>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</si>
  <si>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</si>
  <si>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</si>
  <si>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</si>
  <si>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</si>
  <si>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</si>
  <si>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</si>
  <si>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</si>
  <si>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</si>
  <si>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</si>
  <si>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</si>
  <si>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</si>
  <si>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</si>
  <si>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</si>
  <si>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</si>
  <si>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</si>
  <si>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</si>
  <si>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</si>
  <si>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</si>
  <si>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</si>
  <si>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</si>
  <si>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</si>
  <si>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</si>
  <si>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</si>
  <si>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</si>
  <si>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</si>
  <si>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</si>
  <si>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</si>
  <si>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</si>
  <si>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</si>
  <si>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</si>
  <si>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</si>
  <si>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</si>
  <si>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</si>
  <si>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</si>
  <si>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</si>
  <si>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</si>
  <si>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</si>
  <si>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</si>
  <si>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</si>
  <si>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</si>
  <si>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</si>
  <si>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</si>
  <si>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</si>
  <si>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</si>
  <si>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</si>
  <si>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</si>
  <si>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</si>
  <si>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</si>
  <si>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32 Years old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</si>
  <si>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</si>
  <si>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</si>
  <si>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</si>
  <si>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</si>
  <si>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</si>
  <si>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</si>
  <si>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</si>
  <si>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</si>
  <si>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</si>
  <si>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</si>
  <si>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</si>
  <si>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</si>
  <si>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</si>
  <si>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</si>
  <si>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</si>
  <si>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</si>
  <si>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</si>
  <si>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</si>
  <si>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</si>
  <si>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</si>
  <si>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</si>
  <si>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</si>
  <si>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</si>
  <si>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</si>
  <si>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</si>
  <si>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</si>
  <si>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</si>
  <si>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</si>
  <si>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</si>
  <si>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</si>
  <si>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</si>
  <si>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</si>
  <si>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</si>
  <si>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</si>
  <si>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</si>
  <si>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</si>
  <si>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</si>
  <si>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</si>
  <si>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</si>
  <si>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</si>
  <si>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</si>
  <si>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HMO 003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</si>
  <si>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</si>
  <si>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</si>
  <si>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</si>
  <si>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</si>
  <si>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</si>
  <si>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</si>
  <si>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</si>
  <si>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</si>
  <si>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</si>
  <si>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</si>
  <si>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</si>
  <si>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</si>
  <si>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</si>
  <si>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</si>
  <si>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</si>
  <si>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Chinyere</t>
  </si>
  <si>
    <t>Ibrahim Adamu</t>
  </si>
  <si>
    <t>Hamza</t>
  </si>
  <si>
    <t>Emmanuel Akintola</t>
  </si>
  <si>
    <t>User</t>
  </si>
  <si>
    <t>Jones</t>
  </si>
  <si>
    <t>Israel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</si>
  <si>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</si>
  <si>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</si>
  <si>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</si>
  <si>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</si>
  <si>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</si>
  <si>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</si>
  <si>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</si>
  <si>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</si>
  <si>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</si>
  <si>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</si>
  <si>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</si>
  <si>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</si>
  <si>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</si>
  <si>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</si>
  <si>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</si>
  <si>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</si>
  <si>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</si>
  <si>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</si>
  <si>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</si>
  <si>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</si>
  <si>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</si>
  <si>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</si>
  <si>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</si>
  <si>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</si>
  <si>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</si>
  <si>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</si>
  <si>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</si>
  <si>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</si>
  <si>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</si>
  <si>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</si>
  <si>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</si>
  <si>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</si>
  <si>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</si>
  <si>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John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</si>
  <si>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</si>
  <si>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</si>
  <si>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</si>
  <si>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</si>
  <si>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</si>
  <si>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</si>
  <si>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</si>
  <si>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</si>
  <si>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</si>
  <si>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</si>
  <si>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Axa Mansard*</t>
  </si>
  <si>
    <t>https://health.axamansard.com/axamansardProviderlogin/Index.aspx</t>
  </si>
  <si>
    <t>Almadina</t>
  </si>
  <si>
    <t>Nhisdesk@1234</t>
  </si>
  <si>
    <t>Anchor HMO*</t>
  </si>
  <si>
    <t>http://41.76.158.230/anchorhmolive/Index.aspx</t>
  </si>
  <si>
    <t>Hospital@1</t>
  </si>
  <si>
    <t>Reliance HMO*</t>
  </si>
  <si>
    <t>https://provider.reliancehmo.com/login#</t>
  </si>
  <si>
    <t>nhisdesk.almadinacliniczaria@gmail.com</t>
  </si>
  <si>
    <t>nhisdesk1234</t>
  </si>
  <si>
    <t>Clear Line HMO*</t>
  </si>
  <si>
    <t>https://medicss-cil.com/Login.aspx</t>
  </si>
  <si>
    <t>CEL/00847</t>
  </si>
  <si>
    <t>u6MWRn7z</t>
  </si>
  <si>
    <t>THT Liberty Blue HMO*</t>
  </si>
  <si>
    <t>https://online.libertyhealth.net/account/login</t>
  </si>
  <si>
    <t>65510NG</t>
  </si>
  <si>
    <t>Amahsp200#</t>
  </si>
  <si>
    <t>Hygiea HMO*</t>
  </si>
  <si>
    <t>https://online.hygeiahmo.com/hyprovider/login</t>
  </si>
  <si>
    <t>4291</t>
  </si>
  <si>
    <t>111111z</t>
  </si>
  <si>
    <t>RedCare HMO*</t>
  </si>
  <si>
    <t>https://medicloud.redcarehmo.com/portal/main/index</t>
  </si>
  <si>
    <t>1021</t>
  </si>
  <si>
    <t>8051774897</t>
  </si>
  <si>
    <t>Curacel (Healthcare International Ltd., Lifesworth HMO, Sunu HMO)*</t>
  </si>
  <si>
    <t>https://claims.curacel.co/#/login</t>
  </si>
  <si>
    <t>almadinacliniczaria@gmail.com</t>
  </si>
  <si>
    <t>almadina071</t>
  </si>
  <si>
    <t>MetroHealth HMO*</t>
  </si>
  <si>
    <t>http://apps.metrohealthhmo.com/portal/main/index</t>
  </si>
  <si>
    <t>756800109</t>
  </si>
  <si>
    <t>Nhisdesk1234</t>
  </si>
  <si>
    <t>First Bank*</t>
  </si>
  <si>
    <t>https://isupplier.firstbanknigeria.com:4443/OA_HTML/AppsLocalLogin.jsp?langCode=US&amp;_logoutRedirect=y</t>
  </si>
  <si>
    <t>ALMADINACLINICZARIA@GMAIL.COM</t>
  </si>
  <si>
    <t>Almadina@1234</t>
  </si>
  <si>
    <t>Leadway HMO*</t>
  </si>
  <si>
    <t>https://apps.leadwayhealth.com/provider/</t>
  </si>
  <si>
    <t>Health Partners HMO*</t>
  </si>
  <si>
    <t>http://hpconnect.org/main/index</t>
  </si>
  <si>
    <t>8033911386</t>
  </si>
  <si>
    <t>ProHealth HMO*</t>
  </si>
  <si>
    <t>https://prohealth.ngrok.io/portal/main/index</t>
  </si>
  <si>
    <t>1036</t>
  </si>
  <si>
    <t>Nove Health HMO*</t>
  </si>
  <si>
    <t>https://ijele.novohealthafrica.org</t>
  </si>
  <si>
    <t>NHA-8236</t>
  </si>
  <si>
    <t>nhis1234</t>
  </si>
  <si>
    <t>Oceanic Health HMO*</t>
  </si>
  <si>
    <t>https://provider-oceanichealth.com/</t>
  </si>
  <si>
    <t>jZGJELFtfxFsii7</t>
  </si>
  <si>
    <t>United Healthcare International HMO*</t>
  </si>
  <si>
    <t>http://uhi.com.ng/</t>
  </si>
  <si>
    <t>almadinacliniczaria</t>
  </si>
  <si>
    <t>Notes (Dashboard)</t>
  </si>
  <si>
    <t>HMO 004</t>
  </si>
  <si>
    <t>Israel Josiah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</si>
</sst>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₦-469]\ #,##0"/>
    <numFmt numFmtId="165" formatCode="[$?-470]#,##0"/>
    <numFmt numFmtId="166" formatCode="[$₦-467]\ #,##0"/>
    <numFmt numFmtId="167" formatCode="dd\-mm\-yyyy\ hh:mm"/>
    <numFmt numFmtId="168" formatCode="[$₦-470]#,##0"/>
    <numFmt numFmtId="169" formatCode="[$₦-467]\ #,##0.00"/>
    <numFmt numFmtId="170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73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7" fillId="0" borderId="0" xfId="2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12" fillId="5" borderId="17" xfId="0" applyFont="1" applyFill="1" applyBorder="1" applyAlignment="1">
      <alignment horizontal="center"/>
    </xf>
    <xf numFmtId="168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168" fontId="10" fillId="0" borderId="21" xfId="0" applyNumberFormat="1" applyFont="1" applyBorder="1" applyAlignment="1">
      <alignment horizontal="center"/>
    </xf>
    <xf numFmtId="168" fontId="10" fillId="0" borderId="24" xfId="0" applyNumberFormat="1" applyFont="1" applyBorder="1" applyAlignment="1">
      <alignment horizontal="center"/>
    </xf>
    <xf numFmtId="168" fontId="10" fillId="0" borderId="14" xfId="0" applyNumberFormat="1" applyFont="1" applyBorder="1" applyAlignment="1">
      <alignment horizontal="center"/>
    </xf>
    <xf numFmtId="168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8" fontId="10" fillId="0" borderId="20" xfId="0" applyNumberFormat="1" applyFont="1" applyBorder="1" applyAlignment="1">
      <alignment horizontal="center"/>
    </xf>
    <xf numFmtId="168" fontId="10" fillId="0" borderId="22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1.xml"/><Relationship Id="rId50" Type="http://schemas.openxmlformats.org/officeDocument/2006/relationships/styles" Target="styles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5471448663853726"/>
                  <c:y val="0.2538807189542483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80731364275666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619804841467988"/>
                  <c:y val="-0.1594767528223411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298124820239568"/>
                      <c:h val="0.23359895418275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3056782536329301"/>
                  <c:y val="-0.103985442661913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4"/>
              <c:layout>
                <c:manualLayout>
                  <c:x val="7.2524378283434998E-2"/>
                  <c:y val="0.217845365418894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Edith Samuel</c:v>
                </c:pt>
                <c:pt idx="1">
                  <c:v>Hamza</c:v>
                </c:pt>
                <c:pt idx="2">
                  <c:v>Emmanuel Akintola</c:v>
                </c:pt>
                <c:pt idx="3">
                  <c:v>Chinyere</c:v>
                </c:pt>
                <c:pt idx="4">
                  <c:v>John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12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[NCMS020.xlsm]DateChartSupport!Pt_Top10HMos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DEFENCE HEALTH MAINTENANCE LTD (PUBLIC)</c:v>
                </c:pt>
                <c:pt idx="1">
                  <c:v>CLEARLINE INTERNATIONAL LIMITED (PRIVATE)</c:v>
                </c:pt>
                <c:pt idx="2">
                  <c:v>RELIANCE HMO (PRIVATE)</c:v>
                </c:pt>
                <c:pt idx="3">
                  <c:v>GNI HMO (PRIVATE)</c:v>
                </c:pt>
                <c:pt idx="4">
                  <c:v>LIBERTY BLUE (THT) (PRIVATE)</c:v>
                </c:pt>
                <c:pt idx="5">
                  <c:v>ASHMED INTEGRATED (PUBLIC)</c:v>
                </c:pt>
                <c:pt idx="6">
                  <c:v>TOTAL HEALTH TRUST LIMITED (PRIVATE)</c:v>
                </c:pt>
                <c:pt idx="7">
                  <c:v>HEALTH PARTNERS LIMITED (PRIVATE)</c:v>
                </c:pt>
                <c:pt idx="8">
                  <c:v>MEDICAL PARTNERS (PRIVATE)</c:v>
                </c:pt>
                <c:pt idx="9">
                  <c:v>VERITAS HMO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156750</c:v>
                </c:pt>
                <c:pt idx="1">
                  <c:v>150000</c:v>
                </c:pt>
                <c:pt idx="2">
                  <c:v>120000</c:v>
                </c:pt>
                <c:pt idx="3">
                  <c:v>92500</c:v>
                </c:pt>
                <c:pt idx="4">
                  <c:v>76500</c:v>
                </c:pt>
                <c:pt idx="5">
                  <c:v>62150</c:v>
                </c:pt>
                <c:pt idx="6">
                  <c:v>45000</c:v>
                </c:pt>
                <c:pt idx="7">
                  <c:v>32000</c:v>
                </c:pt>
                <c:pt idx="8">
                  <c:v>18000</c:v>
                </c:pt>
                <c:pt idx="9">
                  <c:v>14330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[NCMS020.xlsm]DateChartSupport!Pt_Top10Hmo'sPortal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DateChartSupport!$AC$4:$AC$6</c:f>
              <c:strCache>
                <c:ptCount val="2"/>
                <c:pt idx="0">
                  <c:v>CLEARLINE INTERNATIONAL LIMITED (PRIVATE)</c:v>
                </c:pt>
                <c:pt idx="1">
                  <c:v>RELIANCE HMO (PRIVATE)</c:v>
                </c:pt>
              </c:strCache>
            </c:strRef>
          </c:cat>
          <c:val>
            <c:numRef>
              <c:f>DateChartSupport!$AD$4:$AD$6</c:f>
              <c:numCache>
                <c:formatCode>[$₦-470]#,##0</c:formatCode>
                <c:ptCount val="2"/>
                <c:pt idx="0">
                  <c:v>150000</c:v>
                </c:pt>
                <c:pt idx="1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</xdr:colOff>
      <xdr:row>3</xdr:row>
      <xdr:rowOff>71439</xdr:rowOff>
    </xdr:from>
    <xdr:to>
      <xdr:col>7</xdr:col>
      <xdr:colOff>243674</xdr:colOff>
      <xdr:row>10</xdr:row>
      <xdr:rowOff>85725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95249</xdr:colOff>
      <xdr:row>4</xdr:row>
      <xdr:rowOff>166688</xdr:rowOff>
    </xdr:from>
    <xdr:to>
      <xdr:col>10</xdr:col>
      <xdr:colOff>777074</xdr:colOff>
      <xdr:row>11</xdr:row>
      <xdr:rowOff>179588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90488</xdr:colOff>
      <xdr:row>3</xdr:row>
      <xdr:rowOff>171452</xdr:rowOff>
    </xdr:from>
    <xdr:to>
      <xdr:col>4</xdr:col>
      <xdr:colOff>285750</xdr:colOff>
      <xdr:row>14</xdr:row>
      <xdr:rowOff>47626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</xdr:colOff>
      <xdr:row>11</xdr:row>
      <xdr:rowOff>76200</xdr:rowOff>
    </xdr:from>
    <xdr:to>
      <xdr:col>7</xdr:col>
      <xdr:colOff>277012</xdr:colOff>
      <xdr:row>21</xdr:row>
      <xdr:rowOff>144000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161925</xdr:rowOff>
        </xdr:from>
        <xdr:to>
          <xdr:col>11</xdr:col>
          <xdr:colOff>561975</xdr:colOff>
          <xdr:row>2</xdr:row>
          <xdr:rowOff>66675</xdr:rowOff>
        </xdr:to>
        <xdr:sp macro="" textlink="">
          <xdr:nvSpPr>
            <xdr:cNvPr id="126979" name="lbl_SavePdf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952500</xdr:colOff>
          <xdr:row>2</xdr:row>
          <xdr:rowOff>142875</xdr:rowOff>
        </xdr:from>
        <xdr:to>
          <xdr:col>11</xdr:col>
          <xdr:colOff>390525</xdr:colOff>
          <xdr:row>4</xdr:row>
          <xdr:rowOff>47625</xdr:rowOff>
        </xdr:to>
        <xdr:sp macro="" textlink="">
          <xdr:nvSpPr>
            <xdr:cNvPr id="126981" name="lbl_Print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11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161925</xdr:rowOff>
        </xdr:from>
        <xdr:to>
          <xdr:col>13</xdr:col>
          <xdr:colOff>0</xdr:colOff>
          <xdr:row>6</xdr:row>
          <xdr:rowOff>95250</xdr:rowOff>
        </xdr:to>
        <xdr:sp macro="" textlink="">
          <xdr:nvSpPr>
            <xdr:cNvPr id="126984" name="lbl_Email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0</xdr:row>
          <xdr:rowOff>0</xdr:rowOff>
        </xdr:from>
        <xdr:to>
          <xdr:col>15</xdr:col>
          <xdr:colOff>38100</xdr:colOff>
          <xdr:row>1</xdr:row>
          <xdr:rowOff>219075</xdr:rowOff>
        </xdr:to>
        <xdr:sp macro="" textlink="">
          <xdr:nvSpPr>
            <xdr:cNvPr id="126986" name="lbl_BackReport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72.856726388891" createdVersion="7" refreshedVersion="7" minRefreshableVersion="3" recordCount="49" xr:uid="{03C24BBB-2EBC-4856-BADB-CC1118C553CB}">
  <cacheSource type="worksheet">
    <worksheetSource ref="A1:AD1048576" sheet="MasterPublicDatabase"/>
  </cacheSource>
  <cacheFields count="32">
    <cacheField name="S/No" numFmtId="0">
      <sharedItems containsString="0" containsBlank="1" containsNumber="1" containsInteger="1" minValue="1" maxValue="48"/>
    </cacheField>
    <cacheField name="Hmo Name" numFmtId="0">
      <sharedItems containsBlank="1" count="15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NonDate="0" containsDate="1" containsString="0" containsBlank="1" minDate="2021-12-15T00:00:00" maxDate="2022-01-07T00:00:00" count="4">
        <d v="2021-12-15T00:00:00"/>
        <d v="2022-01-05T00:00:00"/>
        <d v="2022-01-06T00:00:00"/>
        <m/>
      </sharedItems>
      <fieldGroup par="31" base="12">
        <rangePr groupBy="months" startDate="2021-12-15T00:00:00" endDate="2022-01-07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7/01/2022"/>
        </groupItems>
      </fieldGroup>
    </cacheField>
    <cacheField name="Date of Admission" numFmtId="0">
      <sharedItems containsBlank="1"/>
    </cacheField>
    <cacheField name="Date of Discharge" numFmtId="0">
      <sharedItems containsDate="1" containsBlank="1" containsMixedTypes="1" minDate="2022-01-06T00:00:00" maxDate="2022-01-14T00:00:00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153750"/>
    </cacheField>
    <cacheField name="Date of Entry" numFmtId="0">
      <sharedItems containsDate="1" containsBlank="1" containsMixedTypes="1" minDate="2022-05-01T13:48:31" maxDate="2022-06-01T09:12:58"/>
    </cacheField>
    <cacheField name="User" numFmtId="0">
      <sharedItems containsBlank="1"/>
    </cacheField>
    <cacheField name="Quarters" numFmtId="0" databaseField="0">
      <fieldGroup base="12">
        <rangePr groupBy="quarters" startDate="2021-12-15T00:00:00" endDate="2022-01-07T00:00:00"/>
        <groupItems count="6">
          <s v="&lt;15/12/2021"/>
          <s v="Qtr1"/>
          <s v="Qtr2"/>
          <s v="Qtr3"/>
          <s v="Qtr4"/>
          <s v="&gt;07/01/2022"/>
        </groupItems>
      </fieldGroup>
    </cacheField>
    <cacheField name="Years" numFmtId="0" databaseField="0">
      <fieldGroup base="12">
        <rangePr groupBy="years" startDate="2021-12-15T00:00:00" endDate="2022-01-07T00:00:00"/>
        <groupItems count="4">
          <s v="&lt;15/12/2021"/>
          <s v="2021"/>
          <s v="2022"/>
          <s v="&gt;07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DILATATION AND CURRETAGE"/>
    <m/>
    <n v="3"/>
    <m/>
    <n v="60000"/>
    <m/>
    <s v="15-12-21 06:29:44"/>
    <s v="Edith Samuel"/>
  </r>
  <r>
    <n v="2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MANUAL REMOVAL OF PLACENTA"/>
    <m/>
    <n v="2"/>
    <m/>
    <n v="10000"/>
    <m/>
    <s v="15-12-21 06:29:44"/>
    <s v="John"/>
  </r>
  <r>
    <n v="3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OUT-OF-STATION CARE (Registration)"/>
    <m/>
    <n v="1"/>
    <m/>
    <n v="1000"/>
    <m/>
    <s v="15-12-21 06:29:44"/>
    <s v="Emmanuel Akintola"/>
  </r>
  <r>
    <n v="4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MALARIA PARASITE, RVS, HBV"/>
    <m/>
    <n v="2"/>
    <m/>
    <n v="20000"/>
    <m/>
    <s v="15-12-21 06:29:44"/>
    <s v="Hamza"/>
  </r>
  <r>
    <n v="5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Ultrasound Scan"/>
    <m/>
    <n v="1"/>
    <m/>
    <n v="1500"/>
    <m/>
    <s v="15-12-21 06:29:44"/>
    <s v="Chinyere"/>
  </r>
  <r>
    <n v="6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m/>
    <m/>
    <m/>
    <m/>
    <m/>
    <n v="92500"/>
    <m/>
    <s v="Edith Samuel"/>
  </r>
  <r>
    <n v="7"/>
    <x v="1"/>
    <m/>
    <s v="Nil"/>
    <m/>
    <m/>
    <m/>
    <m/>
    <x v="0"/>
    <m/>
    <s v="PRIVATE HMO"/>
    <m/>
    <x v="1"/>
    <m/>
    <m/>
    <m/>
    <m/>
    <s v="Nil"/>
    <s v="Nil"/>
    <s v="Nil"/>
    <m/>
    <s v="Nil"/>
    <s v="DICLOFENAC SUPPOSITORY"/>
    <s v="23/mg"/>
    <n v="2"/>
    <m/>
    <n v="720"/>
    <m/>
    <s v="15-12-21 10:11:17"/>
    <s v="John"/>
  </r>
  <r>
    <n v="8"/>
    <x v="1"/>
    <m/>
    <s v="Nil"/>
    <m/>
    <m/>
    <m/>
    <m/>
    <x v="0"/>
    <m/>
    <s v="PRIVATE HMO"/>
    <m/>
    <x v="0"/>
    <m/>
    <m/>
    <m/>
    <m/>
    <s v="Nil"/>
    <s v="Nil"/>
    <s v="Nil"/>
    <m/>
    <s v="Nil"/>
    <s v="MAGNESIUM SULPHATE--1SACHET"/>
    <s v="3/mg"/>
    <n v="3"/>
    <m/>
    <n v="474"/>
    <m/>
    <s v="15-12-21 10:11:17"/>
    <s v="Emmanuel Akintola"/>
  </r>
  <r>
    <n v="9"/>
    <x v="1"/>
    <m/>
    <s v="Nil"/>
    <m/>
    <m/>
    <m/>
    <m/>
    <x v="0"/>
    <m/>
    <s v="PRIVATE HMO"/>
    <m/>
    <x v="0"/>
    <m/>
    <m/>
    <m/>
    <m/>
    <s v="Nil"/>
    <s v="Nil"/>
    <s v="Nil"/>
    <m/>
    <s v="Nil"/>
    <s v="GENeral Ward Male"/>
    <m/>
    <n v="2"/>
    <m/>
    <n v="20000"/>
    <m/>
    <s v="15-12-21 10:11:17"/>
    <s v="Hamza"/>
  </r>
  <r>
    <n v="10"/>
    <x v="2"/>
    <s v="Ayuba MAx"/>
    <s v="Nil"/>
    <s v="Test2"/>
    <n v="3094309483"/>
    <m/>
    <m/>
    <x v="0"/>
    <m/>
    <s v="PRIVATE HMO"/>
    <m/>
    <x v="1"/>
    <m/>
    <m/>
    <s v="Nil"/>
    <s v="Nil"/>
    <m/>
    <s v="Nil"/>
    <s v="Nil"/>
    <m/>
    <m/>
    <s v="VALSARTAN + HCT TAB. 160/12.5MG"/>
    <m/>
    <n v="2"/>
    <m/>
    <n v="455"/>
    <m/>
    <s v="15-12-21 10:12:43"/>
    <s v="Chinyere"/>
  </r>
  <r>
    <n v="11"/>
    <x v="2"/>
    <s v="Ayuba MAx"/>
    <s v="Nil"/>
    <s v="Test3"/>
    <n v="3094309483"/>
    <m/>
    <m/>
    <x v="0"/>
    <m/>
    <s v="PRIVATE HMO"/>
    <m/>
    <x v="1"/>
    <m/>
    <m/>
    <s v="Nil"/>
    <s v="Nil"/>
    <m/>
    <s v="Nil"/>
    <s v="Nil"/>
    <m/>
    <m/>
    <s v="GP Consultation"/>
    <m/>
    <n v="1"/>
    <m/>
    <n v="2000"/>
    <m/>
    <s v="15-12-21 10:12:43"/>
    <s v="Edith Samuel"/>
  </r>
  <r>
    <n v="12"/>
    <x v="2"/>
    <s v="Ayuba MAx"/>
    <s v="Nil"/>
    <s v="Test4"/>
    <n v="3094309483"/>
    <m/>
    <m/>
    <x v="0"/>
    <m/>
    <s v="PRIVATE HMO"/>
    <m/>
    <x v="1"/>
    <m/>
    <m/>
    <s v="Nil"/>
    <s v="Nil"/>
    <m/>
    <s v="Nil"/>
    <s v="Nil"/>
    <m/>
    <m/>
    <s v="Malaria Parasites, RVS, HBV"/>
    <m/>
    <n v="1"/>
    <m/>
    <n v="5000"/>
    <m/>
    <s v="15-12-21 10:12:43"/>
    <s v="Chinyere"/>
  </r>
  <r>
    <n v="13"/>
    <x v="3"/>
    <s v="Hosea Sane"/>
    <s v="OWJEOIWJ"/>
    <s v="Test3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s v="Specialist Initial Consultation"/>
    <m/>
    <n v="3"/>
    <m/>
    <n v="4500"/>
    <m/>
    <s v="Wed-12-21 10:13:57"/>
    <s v="Emmanuel Akintola"/>
  </r>
  <r>
    <n v="14"/>
    <x v="3"/>
    <s v="Hosea Sane"/>
    <s v="OWJEOIWJ"/>
    <s v="Test4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m/>
    <m/>
    <m/>
    <m/>
    <m/>
    <n v="9150"/>
    <m/>
    <s v="Hamza"/>
  </r>
  <r>
    <n v="15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1"/>
    <m/>
    <n v="750"/>
    <m/>
    <d v="2022-05-01T13:48:31"/>
    <s v="Hamza"/>
  </r>
  <r>
    <n v="16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Review"/>
    <m/>
    <n v="2"/>
    <m/>
    <n v="3000"/>
    <m/>
    <d v="2022-05-01T13:48:31"/>
    <s v="Edith Samuel"/>
  </r>
  <r>
    <n v="17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Jejunostomy"/>
    <m/>
    <n v="2"/>
    <m/>
    <n v="150000"/>
    <m/>
    <d v="2022-05-01T13:48:31"/>
    <s v="Edith Samuel"/>
  </r>
  <r>
    <n v="18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153750"/>
    <m/>
    <s v="Israel"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2"/>
    <m/>
    <n v="1500"/>
    <m/>
    <d v="2022-05-01T13:56:07"/>
    <s v="Emmanuel Akintola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Review"/>
    <m/>
    <n v="1"/>
    <m/>
    <n v="1500"/>
    <m/>
    <d v="2022-05-01T13:56:07"/>
    <s v="Hamza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3000"/>
    <m/>
    <s v="Chinyere"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Myringoplasty"/>
    <m/>
    <n v="2"/>
    <m/>
    <n v="50000"/>
    <m/>
    <s v="Wed-01-22 14:01:29"/>
    <s v="Edith Samuel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Specialist Initial Consultation"/>
    <m/>
    <n v="2"/>
    <m/>
    <n v="3000"/>
    <m/>
    <s v="Wed-01-22 14:01:29"/>
    <s v="John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m/>
    <m/>
    <m/>
    <m/>
    <m/>
    <n v="53000"/>
    <m/>
    <s v="Emmanuel Akintola"/>
  </r>
  <r>
    <n v="25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s v="Knee Effusion Tap"/>
    <s v="4mg"/>
    <n v="3"/>
    <m/>
    <n v="45000"/>
    <m/>
    <s v="Wed-01-22 14:30:08"/>
    <s v="Hamza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m/>
    <m/>
    <m/>
    <m/>
    <m/>
    <n v="45000"/>
    <m/>
    <s v="Chinyere"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s v="DIHYDROARTEMISININ (ALAXIN)"/>
    <m/>
    <n v="3"/>
    <m/>
    <n v="2100"/>
    <m/>
    <s v="Wed-01-22 14:54:22"/>
    <s v="Edith Samuel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m/>
    <m/>
    <m/>
    <m/>
    <m/>
    <n v="2100"/>
    <m/>
    <s v="John"/>
  </r>
  <r>
    <n v="29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RABEPRAZOLE 20MG TAB"/>
    <s v="6mg"/>
    <n v="3"/>
    <m/>
    <n v="330"/>
    <m/>
    <d v="2022-05-01T15:17:13"/>
    <s v="Emmanuel Akintola"/>
  </r>
  <r>
    <n v="30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General Ward (Male)"/>
    <m/>
    <n v="2"/>
    <m/>
    <n v="8000"/>
    <m/>
    <d v="2022-05-01T15:17:13"/>
    <s v="Hamza"/>
  </r>
  <r>
    <n v="31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Dental Consultation"/>
    <m/>
    <n v="2"/>
    <m/>
    <n v="6000"/>
    <m/>
    <d v="2022-05-01T15:17:13"/>
    <s v="Chinyere"/>
  </r>
  <r>
    <n v="32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m/>
    <m/>
    <m/>
    <m/>
    <m/>
    <n v="14330"/>
    <m/>
    <s v="Edith Samuel"/>
  </r>
  <r>
    <n v="33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G PROBE"/>
    <s v="4mg"/>
    <n v="3"/>
    <m/>
    <n v="30000"/>
    <m/>
    <d v="2022-05-01T15:21:19"/>
    <s v="Edith Samuel"/>
  </r>
  <r>
    <n v="34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ACCOMMODATION"/>
    <m/>
    <n v="1"/>
    <m/>
    <n v="2000"/>
    <m/>
    <d v="2022-05-01T15:21:19"/>
    <s v="John"/>
  </r>
  <r>
    <n v="35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m/>
    <m/>
    <m/>
    <m/>
    <m/>
    <n v="32000"/>
    <m/>
    <s v="Emmanuel Akintola"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s v="Hepatitis B antigen"/>
    <m/>
    <n v="3"/>
    <m/>
    <n v="3000"/>
    <m/>
    <d v="2022-05-01T16:17:57"/>
    <s v="Hamza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m/>
    <m/>
    <m/>
    <m/>
    <m/>
    <n v="3000"/>
    <m/>
    <s v="Chinyere"/>
  </r>
  <r>
    <n v="38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s v="DICLOFENAC 100MG"/>
    <m/>
    <n v="3"/>
    <m/>
    <n v="150"/>
    <m/>
    <d v="2022-05-01T16:19:19"/>
    <s v="Edith Samuel"/>
  </r>
  <r>
    <n v="39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m/>
    <m/>
    <m/>
    <m/>
    <m/>
    <n v="150"/>
    <m/>
    <s v="John"/>
  </r>
  <r>
    <n v="40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Direct Laryngoscopy ( Under G"/>
    <m/>
    <n v="3"/>
    <m/>
    <n v="75000"/>
    <m/>
    <s v="Wed-01-22 17:34:23"/>
    <s v="Emmanuel Akintola"/>
  </r>
  <r>
    <n v="41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GP Consultation"/>
    <m/>
    <n v="1"/>
    <m/>
    <n v="1500"/>
    <m/>
    <s v="Wed-01-22 17:34:23"/>
    <s v="Hamza"/>
  </r>
  <r>
    <n v="42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m/>
    <m/>
    <m/>
    <m/>
    <m/>
    <n v="76500"/>
    <m/>
    <s v="Chinyere"/>
  </r>
  <r>
    <n v="43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d v="2022-05-01T17:36:34"/>
    <s v="Edith Samuel"/>
  </r>
  <r>
    <n v="44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m/>
    <s v="Jones"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x v="2"/>
    <s v="January"/>
    <d v="2022-01-06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d v="2022-06-01T09:08:31"/>
    <s v="Emmanuel Akintola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x v="2"/>
    <s v="February"/>
    <d v="2022-01-13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d v="2022-06-01T09:12:58"/>
    <s v="Hamza"/>
  </r>
  <r>
    <n v="47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d v="2022-05-01T17:36:34"/>
    <s v="Edith Samuel"/>
  </r>
  <r>
    <n v="48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m/>
    <s v="Jones"/>
  </r>
  <r>
    <m/>
    <x v="14"/>
    <m/>
    <m/>
    <m/>
    <m/>
    <m/>
    <m/>
    <x v="2"/>
    <m/>
    <m/>
    <m/>
    <x v="3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27C348-0ABE-40AE-9835-1614659B96F3}" name="Pt_Top10Hmo'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6" firstHeaderRow="1" firstDataRow="1" firstDataCol="1" rowPageCount="1" colPageCount="1"/>
  <pivotFields count="32">
    <pivotField showAll="0"/>
    <pivotField axis="axisRow" showAll="0" measureFilter="1" sortType="descending">
      <items count="16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3">
    <i>
      <x v="1"/>
    </i>
    <i>
      <x v="9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15882-6E4B-4223-BB97-78270054289D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2">
    <pivotField showAll="0"/>
    <pivotField axis="axisRow" showAll="0" measureFilter="1" sortType="descending">
      <items count="16">
        <item x="14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11"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>
      <x v="1"/>
    </i>
    <i t="grand">
      <x/>
    </i>
  </rowItems>
  <colItems count="1">
    <i/>
  </colItem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D22550-256B-4EFD-A582-8862273A1D83}" name="Table1" displayName="Table1" ref="R1:S21" totalsRowShown="0">
  <autoFilter ref="R1:S21" xr:uid="{94D22550-256B-4EFD-A582-8862273A1D83}"/>
  <sortState xmlns:xlrd2="http://schemas.microsoft.com/office/spreadsheetml/2017/richdata2" ref="R2:S21">
    <sortCondition descending="1" ref="S1:S21"/>
  </sortState>
  <tableColumns count="2">
    <tableColumn id="1" xr3:uid="{42CA936B-79D7-44D1-B2FF-4B277F665BAB}" name="User(Helper for Top5)">
      <calculatedColumnFormula>IF('User Account'!B3 &lt;= " "," ",'User Account'!B3)</calculatedColumnFormula>
    </tableColumn>
    <tableColumn id="2" xr3:uid="{D6C7E17A-DBE8-4D95-BC1A-40E3594C2C71}" name="Count">
      <calculatedColumnFormula>COUNTIFS(MasterPublicDatabase!M:M,"&gt;="&amp;DateChartSupport!$B$1,MasterPublicDatabase!M:M,"&lt;="&amp;$B$2,MasterPublicDatabase!AD:AD,"="&amp;R2)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7" Type="http://schemas.openxmlformats.org/officeDocument/2006/relationships/comments" Target="../comments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mailto:Almadinaclinic@gmail.com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H352"/>
  <sheetViews>
    <sheetView topLeftCell="U1" workbookViewId="0">
      <selection activeCell="AH2" sqref="AH2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4" max="34" width="17.85546875" bestFit="1" customWidth="1"/>
  </cols>
  <sheetData>
    <row r="1" spans="1:34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S1">
        <v>0</v>
      </c>
      <c r="U1" t="s">
        <v>8527</v>
      </c>
      <c r="V1" s="13" t="str">
        <f ca="1">TEXT(EOMONTH(Y1,0),"DD-MMM-YYYY")</f>
        <v>28-Feb-2022</v>
      </c>
      <c r="Y1" s="13">
        <f ca="1">TODAY()</f>
        <v>44597</v>
      </c>
      <c r="AA1" t="s">
        <v>13279</v>
      </c>
      <c r="AB1" t="s">
        <v>13280</v>
      </c>
      <c r="AD1" t="s">
        <v>13366</v>
      </c>
      <c r="AF1" t="s">
        <v>13415</v>
      </c>
      <c r="AH1" t="s">
        <v>13494</v>
      </c>
    </row>
    <row r="2" spans="1:34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01-Feb-2022</v>
      </c>
      <c r="AA2" t="s">
        <v>66</v>
      </c>
      <c r="AB2" s="5" t="s">
        <v>3293</v>
      </c>
      <c r="AD2" t="s">
        <v>13355</v>
      </c>
      <c r="AF2" s="44" t="s">
        <v>13416</v>
      </c>
    </row>
    <row r="3" spans="1:34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13356</v>
      </c>
      <c r="AF3" s="44" t="s">
        <v>13417</v>
      </c>
    </row>
    <row r="4" spans="1:34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13357</v>
      </c>
      <c r="AF4" s="44" t="s">
        <v>13418</v>
      </c>
    </row>
    <row r="5" spans="1:34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13358</v>
      </c>
      <c r="AF5" t="str">
        <f>IF('User Account'!C2 &lt;= " "," ",'User Account'!C2)</f>
        <v>Almadinaclinic@gmail.com</v>
      </c>
    </row>
    <row r="6" spans="1:34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13359</v>
      </c>
      <c r="AF6" t="str">
        <f>IF('User Account'!C3 &lt;= " "," ",'User Account'!C3)</f>
        <v xml:space="preserve"> </v>
      </c>
    </row>
    <row r="7" spans="1:34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13360</v>
      </c>
      <c r="AF7" t="str">
        <f>IF('User Account'!C4 &lt;= " "," ",'User Account'!C4)</f>
        <v xml:space="preserve"> </v>
      </c>
    </row>
    <row r="8" spans="1:34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13361</v>
      </c>
      <c r="AF8" t="str">
        <f>IF('User Account'!C5 &lt;= " "," ",'User Account'!C5)</f>
        <v xml:space="preserve"> </v>
      </c>
    </row>
    <row r="9" spans="1:34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13362</v>
      </c>
      <c r="AF9" t="str">
        <f>IF('User Account'!C6 &lt;= " "," ",'User Account'!C6)</f>
        <v xml:space="preserve"> </v>
      </c>
    </row>
    <row r="10" spans="1:34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13363</v>
      </c>
      <c r="AF10" t="str">
        <f>IF('User Account'!C7 &lt;= " "," ",'User Account'!C7)</f>
        <v xml:space="preserve"> </v>
      </c>
    </row>
    <row r="11" spans="1:34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13364</v>
      </c>
      <c r="AF11" t="str">
        <f>IF('User Account'!C8 &lt;= " "," ",'User Account'!C8)</f>
        <v xml:space="preserve"> </v>
      </c>
    </row>
    <row r="12" spans="1:34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13365</v>
      </c>
      <c r="AF12" t="str">
        <f>IF('User Account'!C9 &lt;= " "," ",'User Account'!C9)</f>
        <v xml:space="preserve"> </v>
      </c>
    </row>
    <row r="13" spans="1:34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  <c r="AA13" t="s">
        <v>13367</v>
      </c>
      <c r="AB13" s="5" t="s">
        <v>8525</v>
      </c>
      <c r="AF13" t="str">
        <f>IF('User Account'!C10 &lt;= " "," ",'User Account'!C10)</f>
        <v xml:space="preserve"> </v>
      </c>
    </row>
    <row r="14" spans="1:34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44620</v>
      </c>
      <c r="AA14" t="s">
        <v>13368</v>
      </c>
      <c r="AB14" s="5" t="s">
        <v>8525</v>
      </c>
      <c r="AF14" t="str">
        <f>IF('User Account'!C11 &lt;= " "," ",'User Account'!C11)</f>
        <v xml:space="preserve"> </v>
      </c>
    </row>
    <row r="15" spans="1:34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01-Feb-22</v>
      </c>
      <c r="AA15" t="s">
        <v>10</v>
      </c>
      <c r="AB15" s="5" t="s">
        <v>3301</v>
      </c>
      <c r="AF15" t="str">
        <f>IF('User Account'!C12 &lt;= " "," ",'User Account'!C12)</f>
        <v xml:space="preserve"> </v>
      </c>
    </row>
    <row r="16" spans="1:34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IF('User Account'!C13 &lt;= " "," ",'User Account'!C13)</f>
        <v xml:space="preserve"> </v>
      </c>
    </row>
    <row r="17" spans="1:32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IF('User Account'!C14 &lt;= " "," ",'User Account'!C14)</f>
        <v xml:space="preserve"> </v>
      </c>
    </row>
    <row r="18" spans="1:32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IF('User Account'!C15 &lt;= " "," ",'User Account'!C15)</f>
        <v xml:space="preserve"> </v>
      </c>
    </row>
    <row r="19" spans="1:32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  <c r="AB19" s="5"/>
      <c r="AF19" t="str">
        <f>IF('User Account'!C16 &lt;= " "," ",'User Account'!C16)</f>
        <v xml:space="preserve"> </v>
      </c>
    </row>
    <row r="20" spans="1:32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  <c r="AB20" s="5"/>
      <c r="AF20" t="str">
        <f>IF('User Account'!C17 &lt;= " "," ",'User Account'!C17)</f>
        <v xml:space="preserve"> </v>
      </c>
    </row>
    <row r="21" spans="1:32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  <c r="AB21" s="5"/>
      <c r="AF21" t="str">
        <f>IF('User Account'!C18 &lt;= " "," ",'User Account'!C18)</f>
        <v xml:space="preserve"> </v>
      </c>
    </row>
    <row r="22" spans="1:32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  <c r="AF22" t="str">
        <f>IF('User Account'!C19 &lt;= " "," ",'User Account'!C19)</f>
        <v xml:space="preserve"> </v>
      </c>
    </row>
    <row r="23" spans="1:32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32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32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32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32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32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32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32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32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32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21"/>
  <sheetViews>
    <sheetView workbookViewId="0">
      <selection activeCell="I10" sqref="I10"/>
    </sheetView>
  </sheetViews>
  <sheetFormatPr defaultRowHeight="15" x14ac:dyDescent="0.25"/>
  <cols>
    <col min="1" max="2" width="10.7109375" bestFit="1" customWidth="1"/>
    <col min="5" max="6" width="18.28515625" bestFit="1" customWidth="1"/>
    <col min="7" max="7" width="21.28515625" customWidth="1"/>
    <col min="8" max="8" width="13.42578125" customWidth="1"/>
    <col min="10" max="10" width="23.28515625" customWidth="1"/>
    <col min="11" max="11" width="22.85546875" customWidth="1"/>
    <col min="12" max="12" width="16.5703125" hidden="1" customWidth="1"/>
    <col min="13" max="13" width="6.28515625" bestFit="1" customWidth="1"/>
    <col min="14" max="14" width="15.140625" customWidth="1"/>
    <col min="15" max="15" width="13.5703125" customWidth="1"/>
    <col min="16" max="16" width="19.7109375" customWidth="1"/>
    <col min="18" max="18" width="22.42578125" customWidth="1"/>
    <col min="19" max="19" width="8.42578125" customWidth="1"/>
    <col min="22" max="22" width="18.5703125" bestFit="1" customWidth="1"/>
    <col min="26" max="26" width="43" bestFit="1" customWidth="1"/>
    <col min="27" max="27" width="18.140625" bestFit="1" customWidth="1"/>
    <col min="29" max="29" width="43" bestFit="1" customWidth="1"/>
    <col min="30" max="30" width="20" bestFit="1" customWidth="1"/>
    <col min="34" max="34" width="20" customWidth="1"/>
  </cols>
  <sheetData>
    <row r="1" spans="1:38" x14ac:dyDescent="0.25">
      <c r="A1" t="s">
        <v>13371</v>
      </c>
      <c r="B1" s="13">
        <v>44531</v>
      </c>
      <c r="D1" t="s">
        <v>13414</v>
      </c>
      <c r="E1" t="s">
        <v>13424</v>
      </c>
      <c r="F1" t="s">
        <v>13373</v>
      </c>
      <c r="G1" t="s">
        <v>13425</v>
      </c>
      <c r="H1" t="s">
        <v>13374</v>
      </c>
      <c r="J1" t="s">
        <v>13399</v>
      </c>
      <c r="K1" t="s">
        <v>13400</v>
      </c>
      <c r="N1" t="s">
        <v>13375</v>
      </c>
      <c r="O1" t="s">
        <v>13401</v>
      </c>
      <c r="R1" t="s">
        <v>13394</v>
      </c>
      <c r="S1" t="s">
        <v>13376</v>
      </c>
      <c r="V1" t="s">
        <v>13393</v>
      </c>
      <c r="W1" t="s">
        <v>13376</v>
      </c>
      <c r="Z1" t="s">
        <v>13397</v>
      </c>
      <c r="AC1" s="28" t="s">
        <v>3607</v>
      </c>
      <c r="AD1" t="s">
        <v>13369</v>
      </c>
      <c r="AH1" s="31">
        <f>SUM(MasterPublicDatabase!AB2:AB1048576)</f>
        <v>8317933</v>
      </c>
      <c r="AI1">
        <f>COUNT(MasterPublicDatabase!A2:A1048576)</f>
        <v>49</v>
      </c>
      <c r="AJ1">
        <f>COUNT(PendingDatabase!A2:A1048576)</f>
        <v>6</v>
      </c>
      <c r="AL1" t="str">
        <f>IFERROR(IF(Z4=" ","Pending",Z4),"Pending")</f>
        <v>DEFENCE HEALTH MAINTENANCE LTD (PUBLIC)</v>
      </c>
    </row>
    <row r="2" spans="1:38" x14ac:dyDescent="0.25">
      <c r="A2" t="s">
        <v>13372</v>
      </c>
      <c r="B2" s="13">
        <v>44570</v>
      </c>
      <c r="D2">
        <f>SUM(E2:F2)</f>
        <v>48</v>
      </c>
      <c r="E2">
        <f>COUNTIFS(MasterPublicDatabase!M:M,"&gt;="&amp;DateChartSupport!B1,MasterPublicDatabase!M:M,"&lt;="&amp;B2)-F2</f>
        <v>46</v>
      </c>
      <c r="F2">
        <f>COUNTIFS(MasterPublicDatabase!M:M,"&gt;="&amp;DateChartSupport!B1,MasterPublicDatabase!M:M,"&lt;="&amp;B2,MasterPublicDatabase!I:I,"="&amp;"Access HMO Portal")</f>
        <v>2</v>
      </c>
      <c r="G2" s="11">
        <f>SUMIFS(MasterPublicDatabase!AA:AA,MasterPublicDatabase!M:M,"&gt;="&amp;DateChartSupport!B1,MasterPublicDatabase!M:M,"&lt;="&amp;DateChartSupport!B2)</f>
        <v>526479</v>
      </c>
      <c r="H2" s="11">
        <f>SUMIFS(MasterPublicDatabase!AB:AB,MasterPublicDatabase!M:M,"&gt;="&amp;DateChartSupport!B1,MasterPublicDatabase!M:M,"&lt;="&amp;DateChartSupport!B2,MasterPublicDatabase!I:I,"="&amp;"Access HMO Portal")</f>
        <v>270000</v>
      </c>
      <c r="J2" s="31">
        <f>G2/D2</f>
        <v>10968.3125</v>
      </c>
      <c r="K2">
        <f>AVERAGE(E2:F2)</f>
        <v>24</v>
      </c>
      <c r="N2" t="s">
        <v>13402</v>
      </c>
      <c r="O2" s="31">
        <f>SUMIFS(MasterPublicDatabase!AB:AB,MasterPublicDatabase!M:M,"&gt;="&amp;DateChartSupport!B1,MasterPublicDatabase!M:M,"&lt;="&amp;DateChartSupport!B2)</f>
        <v>772480</v>
      </c>
      <c r="P2" s="31"/>
      <c r="R2" t="str">
        <f>IF('User Account'!B3 &lt;= " "," ",'User Account'!B3)</f>
        <v>Edith Samuel</v>
      </c>
      <c r="S2">
        <f>COUNTIFS(MasterPublicDatabase!M:M,"&gt;="&amp;DateChartSupport!$B$1,MasterPublicDatabase!M:M,"&lt;="&amp;$B$2,MasterPublicDatabase!AD:AD,"="&amp;R2)</f>
        <v>12</v>
      </c>
      <c r="V2" t="str">
        <f>Table1[[#This Row],[User(Helper for Top5)]]</f>
        <v>Edith Samuel</v>
      </c>
      <c r="W2">
        <f>Table1[[#This Row],[Count]]</f>
        <v>12</v>
      </c>
      <c r="AL2" t="str">
        <f t="shared" ref="AL2:AL5" si="0">IFERROR(IF(Z5=" ","Pending",Z5),"Pending")</f>
        <v>CLEARLINE INTERNATIONAL LIMITED (PRIVATE)</v>
      </c>
    </row>
    <row r="3" spans="1:38" x14ac:dyDescent="0.25">
      <c r="M3" t="s">
        <v>13369</v>
      </c>
      <c r="N3" t="s">
        <v>13403</v>
      </c>
      <c r="O3" s="31">
        <f>SUMIFS(MasterPublicDatabase!AB:AB,MasterPublicDatabase!M:M,"&gt;="&amp;DateChartSupport!$B$1,MasterPublicDatabase!M:M,"&lt;="&amp;DateChartSupport!$B$2,MasterPublicDatabase!K:K,"="&amp;M3)</f>
        <v>270000</v>
      </c>
      <c r="R3" t="str">
        <f>IF('User Account'!B6 &lt;= " "," ",'User Account'!B6)</f>
        <v>Hamza</v>
      </c>
      <c r="S3">
        <f>COUNTIFS(MasterPublicDatabase!M:M,"&gt;="&amp;DateChartSupport!$B$1,MasterPublicDatabase!M:M,"&lt;="&amp;$B$2,MasterPublicDatabase!AD:AD,"="&amp;R3)</f>
        <v>10</v>
      </c>
      <c r="V3" t="str">
        <f>Table1[[#This Row],[User(Helper for Top5)]]</f>
        <v>Hamza</v>
      </c>
      <c r="W3">
        <f>Table1[[#This Row],[Count]]</f>
        <v>10</v>
      </c>
      <c r="Z3" s="28" t="s">
        <v>13395</v>
      </c>
      <c r="AA3" t="s">
        <v>13396</v>
      </c>
      <c r="AC3" s="28" t="s">
        <v>13395</v>
      </c>
      <c r="AD3" t="s">
        <v>13396</v>
      </c>
      <c r="AL3" t="str">
        <f t="shared" si="0"/>
        <v>RELIANCE HMO (PRIVATE)</v>
      </c>
    </row>
    <row r="4" spans="1:38" x14ac:dyDescent="0.25">
      <c r="A4" s="13"/>
      <c r="E4" s="1">
        <v>44562</v>
      </c>
      <c r="G4" s="1">
        <v>44592</v>
      </c>
      <c r="R4" t="str">
        <f>IF('User Account'!B5 &lt;= " "," ",'User Account'!B5)</f>
        <v>Emmanuel Akintola</v>
      </c>
      <c r="S4">
        <f>COUNTIFS(MasterPublicDatabase!M:M,"&gt;="&amp;DateChartSupport!$B$1,MasterPublicDatabase!M:M,"&lt;="&amp;$B$2,MasterPublicDatabase!AD:AD,"="&amp;R4)</f>
        <v>9</v>
      </c>
      <c r="V4" t="str">
        <f>Table1[[#This Row],[User(Helper for Top5)]]</f>
        <v>Emmanuel Akintola</v>
      </c>
      <c r="W4">
        <f>Table1[[#This Row],[Count]]</f>
        <v>9</v>
      </c>
      <c r="Z4" s="29" t="s">
        <v>29</v>
      </c>
      <c r="AA4" s="30">
        <v>156750</v>
      </c>
      <c r="AC4" s="29" t="s">
        <v>3</v>
      </c>
      <c r="AD4" s="30">
        <v>150000</v>
      </c>
      <c r="AL4" t="str">
        <f t="shared" si="0"/>
        <v>GNI HMO (PRIVATE)</v>
      </c>
    </row>
    <row r="5" spans="1:38" x14ac:dyDescent="0.25">
      <c r="R5" t="str">
        <f>IF('User Account'!B7 &lt;= " "," ",'User Account'!B7)</f>
        <v>Chinyere</v>
      </c>
      <c r="S5">
        <f>COUNTIFS(MasterPublicDatabase!M:M,"&gt;="&amp;DateChartSupport!$B$1,MasterPublicDatabase!M:M,"&lt;="&amp;$B$2,MasterPublicDatabase!AD:AD,"="&amp;R5)</f>
        <v>8</v>
      </c>
      <c r="V5" t="str">
        <f>Table1[[#This Row],[User(Helper for Top5)]]</f>
        <v>Chinyere</v>
      </c>
      <c r="W5">
        <f>Table1[[#This Row],[Count]]</f>
        <v>8</v>
      </c>
      <c r="Z5" s="29" t="s">
        <v>3</v>
      </c>
      <c r="AA5" s="30">
        <v>150000</v>
      </c>
      <c r="AC5" s="29" t="s">
        <v>61</v>
      </c>
      <c r="AD5" s="30">
        <v>120000</v>
      </c>
      <c r="AL5" t="str">
        <f t="shared" si="0"/>
        <v>LIBERTY BLUE (THT) (PRIVATE)</v>
      </c>
    </row>
    <row r="6" spans="1:38" x14ac:dyDescent="0.25">
      <c r="R6" t="str">
        <f>IF('User Account'!B10 &lt;= " "," ",'User Account'!B10)</f>
        <v>John</v>
      </c>
      <c r="S6">
        <f>COUNTIFS(MasterPublicDatabase!M:M,"&gt;="&amp;DateChartSupport!$B$1,MasterPublicDatabase!M:M,"&lt;="&amp;$B$2,MasterPublicDatabase!AD:AD,"="&amp;R6)</f>
        <v>6</v>
      </c>
      <c r="V6" t="str">
        <f>Table1[[#This Row],[User(Helper for Top5)]]</f>
        <v>John</v>
      </c>
      <c r="W6">
        <f>Table1[[#This Row],[Count]]</f>
        <v>6</v>
      </c>
      <c r="Z6" s="29" t="s">
        <v>61</v>
      </c>
      <c r="AA6" s="30">
        <v>120000</v>
      </c>
      <c r="AC6" s="29" t="s">
        <v>3224</v>
      </c>
      <c r="AD6" s="30">
        <v>270000</v>
      </c>
    </row>
    <row r="7" spans="1:38" x14ac:dyDescent="0.25">
      <c r="R7" t="str">
        <f>IF('User Account'!B8 &lt;= " "," ",'User Account'!B8)</f>
        <v>Jones</v>
      </c>
      <c r="S7">
        <f>COUNTIFS(MasterPublicDatabase!M:M,"&gt;="&amp;DateChartSupport!$B$1,MasterPublicDatabase!M:M,"&lt;="&amp;$B$2,MasterPublicDatabase!AD:AD,"="&amp;R7)</f>
        <v>2</v>
      </c>
      <c r="Z7" s="29" t="s">
        <v>8523</v>
      </c>
      <c r="AA7" s="30">
        <v>92500</v>
      </c>
    </row>
    <row r="8" spans="1:38" x14ac:dyDescent="0.25">
      <c r="R8" t="str">
        <f>IF('User Account'!B9 &lt;= " "," ",'User Account'!B9)</f>
        <v>Israel</v>
      </c>
      <c r="S8">
        <f>COUNTIFS(MasterPublicDatabase!M:M,"&gt;="&amp;DateChartSupport!$B$1,MasterPublicDatabase!M:M,"&lt;="&amp;$B$2,MasterPublicDatabase!AD:AD,"="&amp;R8)</f>
        <v>1</v>
      </c>
      <c r="Z8" s="29" t="s">
        <v>48</v>
      </c>
      <c r="AA8" s="30">
        <v>76500</v>
      </c>
    </row>
    <row r="9" spans="1:38" x14ac:dyDescent="0.25">
      <c r="R9" t="str">
        <f>IF('User Account'!B4 &lt;= " "," ",'User Account'!B4)</f>
        <v>Ibrahim Adamu</v>
      </c>
      <c r="S9">
        <f>COUNTIFS(MasterPublicDatabase!M:M,"&gt;="&amp;DateChartSupport!$B$1,MasterPublicDatabase!M:M,"&lt;="&amp;$B$2,MasterPublicDatabase!AD:AD,"="&amp;R9)</f>
        <v>0</v>
      </c>
      <c r="Z9" s="29" t="s">
        <v>3131</v>
      </c>
      <c r="AA9" s="30">
        <v>62150</v>
      </c>
    </row>
    <row r="10" spans="1:38" x14ac:dyDescent="0.25">
      <c r="R10" t="str">
        <f>IF('User Account'!B11 &lt;= " "," ",'User Account'!B11)</f>
        <v xml:space="preserve"> </v>
      </c>
      <c r="S10">
        <f>COUNTIFS(MasterPublicDatabase!M:M,"&gt;="&amp;DateChartSupport!$B$1,MasterPublicDatabase!M:M,"&lt;="&amp;$B$2,MasterPublicDatabase!AD:AD,"="&amp;R10)</f>
        <v>0</v>
      </c>
      <c r="Z10" s="29" t="s">
        <v>2</v>
      </c>
      <c r="AA10" s="30">
        <v>45000</v>
      </c>
    </row>
    <row r="11" spans="1:38" x14ac:dyDescent="0.25">
      <c r="R11" t="str">
        <f>IF('User Account'!B12 &lt;= " "," ",'User Account'!B12)</f>
        <v xml:space="preserve"> </v>
      </c>
      <c r="S11">
        <f>COUNTIFS(MasterPublicDatabase!M:M,"&gt;="&amp;DateChartSupport!$B$1,MasterPublicDatabase!M:M,"&lt;="&amp;$B$2,MasterPublicDatabase!AD:AD,"="&amp;R11)</f>
        <v>0</v>
      </c>
      <c r="Z11" s="29" t="s">
        <v>10</v>
      </c>
      <c r="AA11" s="30">
        <v>32000</v>
      </c>
    </row>
    <row r="12" spans="1:38" x14ac:dyDescent="0.25">
      <c r="R12" t="str">
        <f>IF('User Account'!B13 &lt;= " "," ",'User Account'!B13)</f>
        <v xml:space="preserve"> </v>
      </c>
      <c r="S12">
        <f>COUNTIFS(MasterPublicDatabase!M:M,"&gt;="&amp;DateChartSupport!$B$1,MasterPublicDatabase!M:M,"&lt;="&amp;$B$2,MasterPublicDatabase!AD:AD,"="&amp;R12)</f>
        <v>0</v>
      </c>
      <c r="Z12" s="29" t="s">
        <v>65</v>
      </c>
      <c r="AA12" s="30">
        <v>18000</v>
      </c>
    </row>
    <row r="13" spans="1:38" x14ac:dyDescent="0.25">
      <c r="R13" t="str">
        <f>IF('User Account'!B14 &lt;= " "," ",'User Account'!B14)</f>
        <v xml:space="preserve"> </v>
      </c>
      <c r="S13">
        <f>COUNTIFS(MasterPublicDatabase!M:M,"&gt;="&amp;DateChartSupport!$B$1,MasterPublicDatabase!M:M,"&lt;="&amp;$B$2,MasterPublicDatabase!AD:AD,"="&amp;R13)</f>
        <v>0</v>
      </c>
      <c r="Z13" s="29" t="s">
        <v>9</v>
      </c>
      <c r="AA13" s="30">
        <v>14330</v>
      </c>
    </row>
    <row r="14" spans="1:38" x14ac:dyDescent="0.25">
      <c r="R14" t="str">
        <f>IF('User Account'!B15 &lt;= " "," ",'User Account'!B15)</f>
        <v xml:space="preserve"> </v>
      </c>
      <c r="S14">
        <f>COUNTIFS(MasterPublicDatabase!M:M,"&gt;="&amp;DateChartSupport!$B$1,MasterPublicDatabase!M:M,"&lt;="&amp;$B$2,MasterPublicDatabase!AD:AD,"="&amp;R14)</f>
        <v>0</v>
      </c>
      <c r="Z14" s="29" t="s">
        <v>3224</v>
      </c>
      <c r="AA14" s="30">
        <v>767230</v>
      </c>
    </row>
    <row r="15" spans="1:38" x14ac:dyDescent="0.25">
      <c r="R15" t="str">
        <f>IF('User Account'!B16 &lt;= " "," ",'User Account'!B16)</f>
        <v xml:space="preserve"> </v>
      </c>
      <c r="S15">
        <f>COUNTIFS(MasterPublicDatabase!M:M,"&gt;="&amp;DateChartSupport!$B$1,MasterPublicDatabase!M:M,"&lt;="&amp;$B$2,MasterPublicDatabase!AD:AD,"="&amp;R15)</f>
        <v>0</v>
      </c>
    </row>
    <row r="16" spans="1:38" x14ac:dyDescent="0.25">
      <c r="R16" t="str">
        <f>IF('User Account'!B17 &lt;= " "," ",'User Account'!B17)</f>
        <v xml:space="preserve"> </v>
      </c>
      <c r="S16">
        <f>COUNTIFS(MasterPublicDatabase!M:M,"&gt;="&amp;DateChartSupport!$B$1,MasterPublicDatabase!M:M,"&lt;="&amp;$B$2,MasterPublicDatabase!AD:AD,"="&amp;R16)</f>
        <v>0</v>
      </c>
    </row>
    <row r="17" spans="18:19" x14ac:dyDescent="0.25">
      <c r="R17" t="str">
        <f>IF('User Account'!B18 &lt;= " "," ",'User Account'!B18)</f>
        <v xml:space="preserve"> </v>
      </c>
      <c r="S17">
        <f>COUNTIFS(MasterPublicDatabase!M:M,"&gt;="&amp;DateChartSupport!$B$1,MasterPublicDatabase!M:M,"&lt;="&amp;$B$2,MasterPublicDatabase!AD:AD,"="&amp;R17)</f>
        <v>0</v>
      </c>
    </row>
    <row r="18" spans="18:19" x14ac:dyDescent="0.25">
      <c r="R18" t="str">
        <f>IF('User Account'!B19 &lt;= " "," ",'User Account'!B19)</f>
        <v xml:space="preserve"> </v>
      </c>
      <c r="S18">
        <f>COUNTIFS(MasterPublicDatabase!M:M,"&gt;="&amp;DateChartSupport!$B$1,MasterPublicDatabase!M:M,"&lt;="&amp;$B$2,MasterPublicDatabase!AD:AD,"="&amp;R18)</f>
        <v>0</v>
      </c>
    </row>
    <row r="19" spans="18:19" x14ac:dyDescent="0.25">
      <c r="R19" t="str">
        <f>IF('User Account'!B20 &lt;= " "," ",'User Account'!B20)</f>
        <v xml:space="preserve"> </v>
      </c>
      <c r="S19">
        <f>COUNTIFS(MasterPublicDatabase!M:M,"&gt;="&amp;DateChartSupport!$B$1,MasterPublicDatabase!M:M,"&lt;="&amp;$B$2,MasterPublicDatabase!AD:AD,"="&amp;R19)</f>
        <v>0</v>
      </c>
    </row>
    <row r="20" spans="18:19" x14ac:dyDescent="0.25">
      <c r="R20" t="str">
        <f>IF('User Account'!B21 &lt;= " "," ",'User Account'!B21)</f>
        <v xml:space="preserve"> </v>
      </c>
      <c r="S20">
        <f>COUNTIFS(MasterPublicDatabase!M:M,"&gt;="&amp;DateChartSupport!$B$1,MasterPublicDatabase!M:M,"&lt;="&amp;$B$2,MasterPublicDatabase!AD:AD,"="&amp;R20)</f>
        <v>0</v>
      </c>
    </row>
    <row r="21" spans="18:19" x14ac:dyDescent="0.25">
      <c r="R21" t="str">
        <f>IF('User Account'!B22 &lt;= " "," ",'User Account'!B22)</f>
        <v xml:space="preserve"> </v>
      </c>
      <c r="S21">
        <f>COUNTIFS(MasterPublicDatabase!M:M,"&gt;="&amp;DateChartSupport!$B$1,MasterPublicDatabase!M:M,"&lt;="&amp;$B$2,MasterPublicDatabase!AD:AD,"="&amp;R21)</f>
        <v>0</v>
      </c>
    </row>
  </sheetData>
  <pageMargins left="0.7" right="0.7" top="0.75" bottom="0.75" header="0.3" footer="0.3"/>
  <pageSetup orientation="portrait" r:id="rId3"/>
  <drawing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/>
  </sheetPr>
  <dimension ref="A1:M19"/>
  <sheetViews>
    <sheetView showGridLines="0" workbookViewId="0">
      <selection activeCell="G4" sqref="G4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41"/>
      <c r="L1" s="41"/>
      <c r="M1" s="41"/>
    </row>
    <row r="2" spans="1:13" ht="18" customHeight="1" x14ac:dyDescent="0.25">
      <c r="A2" s="58" t="s">
        <v>13406</v>
      </c>
      <c r="B2" s="59"/>
      <c r="C2" s="59"/>
      <c r="D2" s="59"/>
      <c r="E2" s="59"/>
      <c r="F2" s="59"/>
      <c r="G2" s="59"/>
      <c r="H2" s="59"/>
      <c r="I2" s="60"/>
      <c r="K2" s="42" t="s">
        <v>13422</v>
      </c>
      <c r="L2" s="41"/>
      <c r="M2" s="41"/>
    </row>
    <row r="3" spans="1:13" ht="18" customHeight="1" thickBot="1" x14ac:dyDescent="0.3">
      <c r="A3" s="61"/>
      <c r="B3" s="62"/>
      <c r="C3" s="62"/>
      <c r="D3" s="62"/>
      <c r="E3" s="62"/>
      <c r="F3" s="62"/>
      <c r="G3" s="62"/>
      <c r="H3" s="62"/>
      <c r="I3" s="63"/>
      <c r="K3" s="41"/>
      <c r="L3" s="41"/>
      <c r="M3" s="41"/>
    </row>
    <row r="4" spans="1:13" ht="15.75" thickBot="1" x14ac:dyDescent="0.3">
      <c r="A4" s="40" t="s">
        <v>13407</v>
      </c>
      <c r="B4" s="37"/>
      <c r="C4" s="36" t="s">
        <v>13398</v>
      </c>
      <c r="D4" s="37" t="s">
        <v>13404</v>
      </c>
      <c r="E4" s="37"/>
      <c r="F4" s="37" t="s">
        <v>13405</v>
      </c>
      <c r="G4" s="38"/>
      <c r="H4" s="38"/>
      <c r="I4" s="39"/>
      <c r="K4" s="42" t="s">
        <v>13423</v>
      </c>
      <c r="L4" s="41"/>
      <c r="M4" s="41"/>
    </row>
    <row r="5" spans="1:13" ht="15.75" thickBot="1" x14ac:dyDescent="0.3">
      <c r="A5" s="33">
        <f ca="1">TODAY()</f>
        <v>44597</v>
      </c>
      <c r="B5" s="32"/>
      <c r="C5" s="32"/>
      <c r="D5" s="32"/>
      <c r="E5" s="32"/>
      <c r="F5" s="32"/>
      <c r="G5" s="32"/>
      <c r="H5" s="32"/>
      <c r="I5" s="32"/>
      <c r="K5" s="41"/>
      <c r="L5" s="41"/>
      <c r="M5" s="41"/>
    </row>
    <row r="6" spans="1:13" ht="15.75" thickBot="1" x14ac:dyDescent="0.3">
      <c r="A6" s="65" t="s">
        <v>13408</v>
      </c>
      <c r="B6" s="66"/>
      <c r="C6" s="51" t="s">
        <v>13409</v>
      </c>
      <c r="D6" s="51"/>
      <c r="E6" s="51"/>
      <c r="F6" s="51"/>
      <c r="G6" s="51" t="s">
        <v>3225</v>
      </c>
      <c r="H6" s="51"/>
      <c r="I6" s="64"/>
      <c r="K6" s="42" t="s">
        <v>13421</v>
      </c>
      <c r="L6" s="43"/>
      <c r="M6" s="41"/>
    </row>
    <row r="7" spans="1:13" x14ac:dyDescent="0.25">
      <c r="A7" s="67" t="s">
        <v>13411</v>
      </c>
      <c r="B7" s="68"/>
      <c r="C7" s="68">
        <f>DateChartSupport!F2</f>
        <v>2</v>
      </c>
      <c r="D7" s="68"/>
      <c r="E7" s="68"/>
      <c r="F7" s="68"/>
      <c r="G7" s="69">
        <f>DateChartSupport!H2</f>
        <v>270000</v>
      </c>
      <c r="H7" s="69"/>
      <c r="I7" s="70"/>
      <c r="K7" s="41"/>
      <c r="L7" s="41"/>
      <c r="M7" s="41"/>
    </row>
    <row r="8" spans="1:13" x14ac:dyDescent="0.25">
      <c r="A8" s="49" t="s">
        <v>13412</v>
      </c>
      <c r="B8" s="50"/>
      <c r="C8" s="50">
        <f>DateChartSupport!E2</f>
        <v>46</v>
      </c>
      <c r="D8" s="50"/>
      <c r="E8" s="50"/>
      <c r="F8" s="50"/>
      <c r="G8" s="55">
        <f>DateChartSupport!G2</f>
        <v>526479</v>
      </c>
      <c r="H8" s="55"/>
      <c r="I8" s="56"/>
      <c r="K8" s="41"/>
      <c r="L8" s="41"/>
      <c r="M8" s="41"/>
    </row>
    <row r="9" spans="1:13" x14ac:dyDescent="0.25">
      <c r="A9" s="49" t="s">
        <v>13410</v>
      </c>
      <c r="B9" s="50"/>
      <c r="C9" s="50">
        <f>COUNTIFS(PendingDatabase!I:I,"&gt;="&amp;DateChartSupport!B1,PendingDatabase!I:I,"&lt;="&amp;DateChartSupport!B2)</f>
        <v>3</v>
      </c>
      <c r="D9" s="50"/>
      <c r="E9" s="50"/>
      <c r="F9" s="50"/>
      <c r="G9" s="55" t="s">
        <v>13413</v>
      </c>
      <c r="H9" s="55"/>
      <c r="I9" s="56"/>
    </row>
    <row r="10" spans="1:13" ht="15.75" thickBot="1" x14ac:dyDescent="0.3">
      <c r="A10" s="57" t="s">
        <v>13419</v>
      </c>
      <c r="B10" s="52"/>
      <c r="C10" s="52">
        <f>DateChartSupport!K2</f>
        <v>24</v>
      </c>
      <c r="D10" s="52"/>
      <c r="E10" s="52"/>
      <c r="F10" s="52"/>
      <c r="G10" s="53">
        <f>DateChartSupport!J2</f>
        <v>10968.3125</v>
      </c>
      <c r="H10" s="53"/>
      <c r="I10" s="54"/>
    </row>
    <row r="11" spans="1:13" ht="16.5" thickBot="1" x14ac:dyDescent="0.3">
      <c r="A11" s="34"/>
      <c r="B11" s="35"/>
      <c r="C11" s="45" t="s">
        <v>13420</v>
      </c>
      <c r="D11" s="45"/>
      <c r="E11" s="45"/>
      <c r="F11" s="45"/>
      <c r="G11" s="46">
        <f>SUM(G7:I8)</f>
        <v>796479</v>
      </c>
      <c r="H11" s="47"/>
      <c r="I11" s="48"/>
    </row>
    <row r="12" spans="1:13" x14ac:dyDescent="0.25">
      <c r="C12" s="32"/>
      <c r="D12" s="32"/>
      <c r="E12" s="32"/>
      <c r="F12" s="32"/>
      <c r="G12" s="32"/>
      <c r="H12" s="32"/>
      <c r="I12" s="32"/>
    </row>
    <row r="13" spans="1:13" x14ac:dyDescent="0.25">
      <c r="A13" s="32"/>
      <c r="B13" s="32"/>
      <c r="C13" s="32"/>
      <c r="D13" s="32"/>
      <c r="E13" s="32"/>
      <c r="F13" s="32"/>
      <c r="G13" s="32"/>
      <c r="H13" s="32"/>
      <c r="I13" s="32"/>
    </row>
    <row r="14" spans="1:13" x14ac:dyDescent="0.25">
      <c r="A14" s="32"/>
      <c r="B14" s="32"/>
      <c r="C14" s="32"/>
      <c r="D14" s="32"/>
      <c r="E14" s="32"/>
      <c r="F14" s="32"/>
      <c r="G14" s="32"/>
      <c r="H14" s="32"/>
      <c r="I14" s="32"/>
    </row>
    <row r="15" spans="1:13" x14ac:dyDescent="0.25">
      <c r="A15" s="32"/>
      <c r="B15" s="32"/>
      <c r="C15" s="32"/>
      <c r="D15" s="32"/>
      <c r="E15" s="32"/>
      <c r="F15" s="32"/>
      <c r="G15" s="32"/>
      <c r="H15" s="32"/>
      <c r="I15" s="32"/>
    </row>
    <row r="16" spans="1:13" x14ac:dyDescent="0.25">
      <c r="A16" s="32"/>
      <c r="B16" s="32"/>
      <c r="C16" s="32"/>
      <c r="D16" s="32"/>
      <c r="E16" s="32"/>
      <c r="F16" s="32"/>
      <c r="G16" s="32"/>
      <c r="H16" s="32"/>
      <c r="I16" s="32"/>
    </row>
    <row r="17" spans="1:9" x14ac:dyDescent="0.25">
      <c r="A17" s="32"/>
      <c r="B17" s="32"/>
      <c r="C17" s="32"/>
      <c r="D17" s="32"/>
      <c r="E17" s="32"/>
      <c r="F17" s="32"/>
      <c r="G17" s="32"/>
      <c r="H17" s="32"/>
      <c r="I17" s="32"/>
    </row>
    <row r="18" spans="1:9" x14ac:dyDescent="0.25">
      <c r="A18" s="32"/>
      <c r="B18" s="32"/>
      <c r="C18" s="32"/>
      <c r="D18" s="32"/>
      <c r="E18" s="32"/>
      <c r="F18" s="32"/>
      <c r="G18" s="32"/>
      <c r="H18" s="32"/>
      <c r="I18" s="32"/>
    </row>
    <row r="19" spans="1:9" x14ac:dyDescent="0.25">
      <c r="A19" s="32"/>
      <c r="B19" s="32"/>
      <c r="C19" s="32"/>
      <c r="D19" s="32"/>
      <c r="E19" s="32"/>
      <c r="F19" s="32"/>
      <c r="G19" s="32"/>
      <c r="H19" s="32"/>
      <c r="I19" s="32"/>
    </row>
  </sheetData>
  <mergeCells count="18">
    <mergeCell ref="A2:I3"/>
    <mergeCell ref="G6:I6"/>
    <mergeCell ref="A6:B6"/>
    <mergeCell ref="A7:B7"/>
    <mergeCell ref="C7:F7"/>
    <mergeCell ref="G7:I7"/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lbl_BackReport">
          <controlPr defaultSize="0" autoLine="0" r:id="rId5">
            <anchor moveWithCells="1">
              <from>
                <xdr:col>13</xdr:col>
                <xdr:colOff>504825</xdr:colOff>
                <xdr:row>0</xdr:row>
                <xdr:rowOff>0</xdr:rowOff>
              </from>
              <to>
                <xdr:col>15</xdr:col>
                <xdr:colOff>38100</xdr:colOff>
                <xdr:row>1</xdr:row>
                <xdr:rowOff>219075</xdr:rowOff>
              </to>
            </anchor>
          </controlPr>
        </control>
      </mc:Choice>
      <mc:Fallback>
        <control shapeId="126986" r:id="rId4" name="lbl_BackReport"/>
      </mc:Fallback>
    </mc:AlternateContent>
    <mc:AlternateContent xmlns:mc="http://schemas.openxmlformats.org/markup-compatibility/2006">
      <mc:Choice Requires="x14">
        <control shapeId="126979" r:id="rId6" name="lbl_SavePdf">
          <controlPr defaultSize="0" autoLine="0" r:id="rId7">
            <anchor moveWithCells="1">
              <from>
                <xdr:col>11</xdr:col>
                <xdr:colOff>38100</xdr:colOff>
                <xdr:row>0</xdr:row>
                <xdr:rowOff>161925</xdr:rowOff>
              </from>
              <to>
                <xdr:col>11</xdr:col>
                <xdr:colOff>561975</xdr:colOff>
                <xdr:row>2</xdr:row>
                <xdr:rowOff>66675</xdr:rowOff>
              </to>
            </anchor>
          </controlPr>
        </control>
      </mc:Choice>
      <mc:Fallback>
        <control shapeId="126979" r:id="rId6" name="lbl_SavePdf"/>
      </mc:Fallback>
    </mc:AlternateContent>
    <mc:AlternateContent xmlns:mc="http://schemas.openxmlformats.org/markup-compatibility/2006">
      <mc:Choice Requires="x14">
        <control shapeId="126981" r:id="rId8" name="lbl_Print">
          <controlPr defaultSize="0" autoLine="0" r:id="rId9">
            <anchor moveWithCells="1">
              <from>
                <xdr:col>10</xdr:col>
                <xdr:colOff>952500</xdr:colOff>
                <xdr:row>2</xdr:row>
                <xdr:rowOff>142875</xdr:rowOff>
              </from>
              <to>
                <xdr:col>11</xdr:col>
                <xdr:colOff>390525</xdr:colOff>
                <xdr:row>4</xdr:row>
                <xdr:rowOff>47625</xdr:rowOff>
              </to>
            </anchor>
          </controlPr>
        </control>
      </mc:Choice>
      <mc:Fallback>
        <control shapeId="126981" r:id="rId8" name="lbl_Print"/>
      </mc:Fallback>
    </mc:AlternateContent>
    <mc:AlternateContent xmlns:mc="http://schemas.openxmlformats.org/markup-compatibility/2006">
      <mc:Choice Requires="x14">
        <control shapeId="126984" r:id="rId10" name="lbl_Email">
          <controlPr defaultSize="0" autoLine="0" r:id="rId11">
            <anchor moveWithCells="1">
              <from>
                <xdr:col>12</xdr:col>
                <xdr:colOff>28575</xdr:colOff>
                <xdr:row>4</xdr:row>
                <xdr:rowOff>161925</xdr:rowOff>
              </from>
              <to>
                <xdr:col>13</xdr:col>
                <xdr:colOff>0</xdr:colOff>
                <xdr:row>6</xdr:row>
                <xdr:rowOff>95250</xdr:rowOff>
              </to>
            </anchor>
          </controlPr>
        </control>
      </mc:Choice>
      <mc:Fallback>
        <control shapeId="126984" r:id="rId10" name="lbl_Email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M10"/>
  <sheetViews>
    <sheetView topLeftCell="B1" workbookViewId="0">
      <selection activeCell="C3" sqref="C3"/>
    </sheetView>
  </sheetViews>
  <sheetFormatPr defaultRowHeight="15" x14ac:dyDescent="0.25"/>
  <cols>
    <col min="1" max="1" width="24.42578125" bestFit="1" customWidth="1"/>
    <col min="2" max="2" width="10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3" x14ac:dyDescent="0.25">
      <c r="A1" t="s">
        <v>13377</v>
      </c>
      <c r="B1" t="s">
        <v>13378</v>
      </c>
      <c r="C1" t="s">
        <v>13379</v>
      </c>
      <c r="D1" t="s">
        <v>13380</v>
      </c>
      <c r="E1" t="s">
        <v>13381</v>
      </c>
      <c r="F1" t="s">
        <v>13427</v>
      </c>
      <c r="G1" t="s">
        <v>13428</v>
      </c>
      <c r="H1" t="s">
        <v>13429</v>
      </c>
      <c r="I1" t="s">
        <v>13430</v>
      </c>
      <c r="J1" t="s">
        <v>13431</v>
      </c>
      <c r="K1" t="s">
        <v>13432</v>
      </c>
      <c r="L1" t="s">
        <v>13433</v>
      </c>
      <c r="M1" t="s">
        <v>13434</v>
      </c>
    </row>
    <row r="2" spans="1:13" x14ac:dyDescent="0.25">
      <c r="A2" t="s">
        <v>13382</v>
      </c>
      <c r="B2" t="s">
        <v>13383</v>
      </c>
      <c r="C2" s="27" t="s">
        <v>13384</v>
      </c>
      <c r="D2">
        <v>8065638495</v>
      </c>
      <c r="E2">
        <v>12345</v>
      </c>
    </row>
    <row r="3" spans="1:13" x14ac:dyDescent="0.25">
      <c r="B3" t="s">
        <v>13385</v>
      </c>
    </row>
    <row r="4" spans="1:13" x14ac:dyDescent="0.25">
      <c r="B4" t="s">
        <v>13387</v>
      </c>
    </row>
    <row r="5" spans="1:13" x14ac:dyDescent="0.25">
      <c r="B5" t="s">
        <v>13389</v>
      </c>
    </row>
    <row r="6" spans="1:13" x14ac:dyDescent="0.25">
      <c r="B6" t="s">
        <v>13388</v>
      </c>
    </row>
    <row r="7" spans="1:13" x14ac:dyDescent="0.25">
      <c r="B7" t="s">
        <v>13386</v>
      </c>
    </row>
    <row r="8" spans="1:13" x14ac:dyDescent="0.25">
      <c r="B8" t="s">
        <v>13391</v>
      </c>
    </row>
    <row r="9" spans="1:13" x14ac:dyDescent="0.25">
      <c r="B9" t="s">
        <v>13392</v>
      </c>
    </row>
    <row r="10" spans="1:13" x14ac:dyDescent="0.25">
      <c r="B10" t="s">
        <v>13426</v>
      </c>
    </row>
  </sheetData>
  <hyperlinks>
    <hyperlink ref="C2" r:id="rId1" xr:uid="{0DD56512-D9B1-403B-AA8F-5E374CA151E7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71" t="s">
        <v>8537</v>
      </c>
      <c r="B1" s="72"/>
      <c r="C1" s="72"/>
      <c r="D1" s="72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13267</v>
      </c>
      <c r="C3" t="s">
        <v>13268</v>
      </c>
      <c r="D3">
        <f t="shared" ref="D3:D8" si="0">ROW()-2</f>
        <v>1</v>
      </c>
    </row>
    <row r="4" spans="1:4" x14ac:dyDescent="0.25">
      <c r="A4">
        <v>2</v>
      </c>
      <c r="B4" t="s">
        <v>13271</v>
      </c>
      <c r="C4" t="s">
        <v>13272</v>
      </c>
      <c r="D4">
        <f t="shared" si="0"/>
        <v>2</v>
      </c>
    </row>
    <row r="5" spans="1:4" x14ac:dyDescent="0.25">
      <c r="A5">
        <v>3</v>
      </c>
      <c r="B5" t="s">
        <v>13265</v>
      </c>
      <c r="C5" t="s">
        <v>13266</v>
      </c>
      <c r="D5">
        <f t="shared" si="0"/>
        <v>3</v>
      </c>
    </row>
    <row r="6" spans="1:4" x14ac:dyDescent="0.25">
      <c r="A6">
        <v>4</v>
      </c>
      <c r="B6" t="s">
        <v>13269</v>
      </c>
      <c r="C6" t="s">
        <v>13270</v>
      </c>
      <c r="D6">
        <f t="shared" si="0"/>
        <v>4</v>
      </c>
    </row>
    <row r="7" spans="1:4" x14ac:dyDescent="0.25">
      <c r="A7">
        <v>5</v>
      </c>
      <c r="B7" t="s">
        <v>13275</v>
      </c>
      <c r="C7" t="s">
        <v>13276</v>
      </c>
      <c r="D7">
        <f t="shared" si="0"/>
        <v>5</v>
      </c>
    </row>
    <row r="8" spans="1:4" x14ac:dyDescent="0.25">
      <c r="A8">
        <v>6</v>
      </c>
      <c r="B8" t="s">
        <v>13273</v>
      </c>
      <c r="C8" t="s">
        <v>13274</v>
      </c>
      <c r="D8">
        <f t="shared" si="0"/>
        <v>6</v>
      </c>
    </row>
    <row r="9" spans="1:4" x14ac:dyDescent="0.25">
      <c r="A9">
        <v>7</v>
      </c>
      <c r="B9" t="s">
        <v>13277</v>
      </c>
      <c r="C9" t="s">
        <v>13278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7"/>
  <sheetViews>
    <sheetView workbookViewId="0">
      <selection activeCell="D3" sqref="D3"/>
    </sheetView>
  </sheetViews>
  <sheetFormatPr defaultRowHeight="15" x14ac:dyDescent="0.25"/>
  <cols>
    <col min="1" max="1" width="4.28515625" bestFit="1" customWidth="1"/>
    <col min="2" max="2" width="23.140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13435</v>
      </c>
      <c r="D1" t="s">
        <v>13436</v>
      </c>
      <c r="E1" t="s">
        <v>13381</v>
      </c>
    </row>
    <row r="2" spans="1:5" x14ac:dyDescent="0.25">
      <c r="A2">
        <v>1</v>
      </c>
      <c r="B2" t="s">
        <v>13437</v>
      </c>
      <c r="C2" t="s">
        <v>13438</v>
      </c>
      <c r="D2" t="s">
        <v>13439</v>
      </c>
      <c r="E2" t="s">
        <v>13440</v>
      </c>
    </row>
    <row r="3" spans="1:5" x14ac:dyDescent="0.25">
      <c r="A3">
        <v>2</v>
      </c>
      <c r="B3" t="s">
        <v>13441</v>
      </c>
      <c r="C3" t="s">
        <v>13442</v>
      </c>
      <c r="D3">
        <v>2340214</v>
      </c>
      <c r="E3" t="s">
        <v>13443</v>
      </c>
    </row>
    <row r="4" spans="1:5" x14ac:dyDescent="0.25">
      <c r="A4">
        <v>3</v>
      </c>
      <c r="B4" t="s">
        <v>13444</v>
      </c>
      <c r="C4" t="s">
        <v>13445</v>
      </c>
      <c r="D4" t="s">
        <v>13446</v>
      </c>
      <c r="E4" t="s">
        <v>13447</v>
      </c>
    </row>
    <row r="5" spans="1:5" x14ac:dyDescent="0.25">
      <c r="A5">
        <v>4</v>
      </c>
      <c r="B5" t="s">
        <v>13448</v>
      </c>
      <c r="C5" t="s">
        <v>13449</v>
      </c>
      <c r="D5" t="s">
        <v>13450</v>
      </c>
      <c r="E5" t="s">
        <v>13451</v>
      </c>
    </row>
    <row r="6" spans="1:5" x14ac:dyDescent="0.25">
      <c r="A6">
        <v>5</v>
      </c>
      <c r="B6" t="s">
        <v>13452</v>
      </c>
      <c r="C6" t="s">
        <v>13453</v>
      </c>
      <c r="D6" t="s">
        <v>13454</v>
      </c>
      <c r="E6" t="s">
        <v>13455</v>
      </c>
    </row>
    <row r="7" spans="1:5" x14ac:dyDescent="0.25">
      <c r="A7">
        <v>6</v>
      </c>
      <c r="B7" t="s">
        <v>13456</v>
      </c>
      <c r="C7" t="s">
        <v>13457</v>
      </c>
      <c r="D7" t="s">
        <v>13458</v>
      </c>
      <c r="E7" t="s">
        <v>13459</v>
      </c>
    </row>
    <row r="8" spans="1:5" x14ac:dyDescent="0.25">
      <c r="A8">
        <v>7</v>
      </c>
      <c r="B8" t="s">
        <v>13460</v>
      </c>
      <c r="C8" t="s">
        <v>13461</v>
      </c>
      <c r="D8" t="s">
        <v>13462</v>
      </c>
      <c r="E8" t="s">
        <v>13463</v>
      </c>
    </row>
    <row r="9" spans="1:5" x14ac:dyDescent="0.25">
      <c r="A9">
        <v>8</v>
      </c>
      <c r="B9" t="s">
        <v>13464</v>
      </c>
      <c r="C9" t="s">
        <v>13465</v>
      </c>
      <c r="D9" t="s">
        <v>13466</v>
      </c>
      <c r="E9" t="s">
        <v>13467</v>
      </c>
    </row>
    <row r="10" spans="1:5" x14ac:dyDescent="0.25">
      <c r="A10">
        <v>9</v>
      </c>
      <c r="B10" t="s">
        <v>13468</v>
      </c>
      <c r="C10" t="s">
        <v>13469</v>
      </c>
      <c r="D10" t="s">
        <v>13470</v>
      </c>
      <c r="E10" t="s">
        <v>13471</v>
      </c>
    </row>
    <row r="11" spans="1:5" x14ac:dyDescent="0.25">
      <c r="A11">
        <v>10</v>
      </c>
      <c r="B11" t="s">
        <v>13472</v>
      </c>
      <c r="C11" t="s">
        <v>13473</v>
      </c>
      <c r="D11" t="s">
        <v>13474</v>
      </c>
      <c r="E11" t="s">
        <v>13475</v>
      </c>
    </row>
    <row r="12" spans="1:5" x14ac:dyDescent="0.25">
      <c r="A12">
        <v>11</v>
      </c>
      <c r="B12" t="s">
        <v>13476</v>
      </c>
      <c r="C12" t="s">
        <v>13477</v>
      </c>
      <c r="D12" t="s">
        <v>13466</v>
      </c>
      <c r="E12" t="s">
        <v>13447</v>
      </c>
    </row>
    <row r="13" spans="1:5" x14ac:dyDescent="0.25">
      <c r="A13">
        <v>12</v>
      </c>
      <c r="B13" t="s">
        <v>13478</v>
      </c>
      <c r="C13" t="s">
        <v>13479</v>
      </c>
      <c r="D13" t="s">
        <v>13470</v>
      </c>
      <c r="E13" t="s">
        <v>13480</v>
      </c>
    </row>
    <row r="14" spans="1:5" x14ac:dyDescent="0.25">
      <c r="A14">
        <v>13</v>
      </c>
      <c r="B14" t="s">
        <v>13481</v>
      </c>
      <c r="C14" t="s">
        <v>13482</v>
      </c>
      <c r="D14" t="s">
        <v>13483</v>
      </c>
      <c r="E14" t="s">
        <v>13483</v>
      </c>
    </row>
    <row r="15" spans="1:5" x14ac:dyDescent="0.25">
      <c r="A15">
        <v>14</v>
      </c>
      <c r="B15" t="s">
        <v>13484</v>
      </c>
      <c r="C15" t="s">
        <v>13485</v>
      </c>
      <c r="D15" t="s">
        <v>13486</v>
      </c>
      <c r="E15" t="s">
        <v>13487</v>
      </c>
    </row>
    <row r="16" spans="1:5" x14ac:dyDescent="0.25">
      <c r="A16">
        <v>15</v>
      </c>
      <c r="B16" t="s">
        <v>13488</v>
      </c>
      <c r="C16" t="s">
        <v>13489</v>
      </c>
      <c r="D16" t="s">
        <v>13446</v>
      </c>
      <c r="E16" t="s">
        <v>13490</v>
      </c>
    </row>
    <row r="17" spans="1:5" x14ac:dyDescent="0.25">
      <c r="A17">
        <v>16</v>
      </c>
      <c r="B17" t="s">
        <v>13491</v>
      </c>
      <c r="C17" t="s">
        <v>13492</v>
      </c>
      <c r="D17" t="s">
        <v>13493</v>
      </c>
      <c r="E17" t="s">
        <v>13447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7"/>
  <sheetViews>
    <sheetView topLeftCell="A1048555" workbookViewId="0">
      <selection activeCell="A7" sqref="A7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0</v>
      </c>
      <c r="AC1" s="3"/>
    </row>
    <row r="2" spans="1:29" x14ac:dyDescent="0.25">
      <c r="A2">
        <v>1</v>
      </c>
      <c r="B2" t="s">
        <v>3247</v>
      </c>
      <c r="C2" t="s">
        <v>13281</v>
      </c>
      <c r="E2" t="s">
        <v>3202</v>
      </c>
      <c r="F2" t="s">
        <v>13282</v>
      </c>
      <c r="G2" t="s">
        <v>13283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26">
        <v>44652.651886574073</v>
      </c>
    </row>
    <row r="3" spans="1:29" x14ac:dyDescent="0.25">
      <c r="A3">
        <v>2</v>
      </c>
      <c r="B3" t="s">
        <v>3</v>
      </c>
      <c r="C3" t="s">
        <v>13284</v>
      </c>
      <c r="E3" t="s">
        <v>3190</v>
      </c>
      <c r="F3" t="s">
        <v>13285</v>
      </c>
      <c r="G3" t="s">
        <v>13286</v>
      </c>
      <c r="H3" t="s">
        <v>13241</v>
      </c>
      <c r="I3" s="13">
        <v>44652</v>
      </c>
      <c r="M3" t="s">
        <v>13287</v>
      </c>
      <c r="N3" t="s">
        <v>3211</v>
      </c>
      <c r="O3" t="s">
        <v>13242</v>
      </c>
      <c r="U3" t="s">
        <v>13288</v>
      </c>
      <c r="V3" s="26">
        <v>44652.721435185187</v>
      </c>
    </row>
    <row r="4" spans="1:29" x14ac:dyDescent="0.25">
      <c r="A4">
        <v>3</v>
      </c>
      <c r="B4" t="s">
        <v>6</v>
      </c>
      <c r="C4" t="s">
        <v>13289</v>
      </c>
      <c r="E4" t="s">
        <v>3194</v>
      </c>
      <c r="F4" t="s">
        <v>13290</v>
      </c>
      <c r="G4" t="s">
        <v>13291</v>
      </c>
      <c r="H4" t="s">
        <v>13241</v>
      </c>
      <c r="I4" s="13">
        <v>44652</v>
      </c>
      <c r="M4" t="s">
        <v>13292</v>
      </c>
      <c r="N4" t="s">
        <v>3169</v>
      </c>
      <c r="O4" t="s">
        <v>13242</v>
      </c>
      <c r="U4">
        <v>923</v>
      </c>
      <c r="V4" s="26">
        <v>44652.721747685187</v>
      </c>
    </row>
    <row r="5" spans="1:29" x14ac:dyDescent="0.25">
      <c r="A5">
        <v>4</v>
      </c>
      <c r="B5" t="s">
        <v>18</v>
      </c>
      <c r="C5" t="s">
        <v>13293</v>
      </c>
      <c r="D5" t="s">
        <v>3143</v>
      </c>
      <c r="E5" t="s">
        <v>3191</v>
      </c>
      <c r="F5" t="s">
        <v>13294</v>
      </c>
      <c r="G5" t="s">
        <v>13295</v>
      </c>
      <c r="H5" t="s">
        <v>13243</v>
      </c>
      <c r="I5" s="1">
        <v>44565</v>
      </c>
      <c r="S5">
        <v>0</v>
      </c>
      <c r="T5">
        <v>0</v>
      </c>
      <c r="U5">
        <v>0</v>
      </c>
      <c r="V5" s="26">
        <v>44652.722060185188</v>
      </c>
    </row>
    <row r="6" spans="1:29" x14ac:dyDescent="0.25">
      <c r="A6">
        <v>5</v>
      </c>
      <c r="B6" t="s">
        <v>26</v>
      </c>
      <c r="C6" t="s">
        <v>13296</v>
      </c>
      <c r="D6" t="s">
        <v>3148</v>
      </c>
      <c r="E6" t="s">
        <v>3191</v>
      </c>
      <c r="F6" t="s">
        <v>13297</v>
      </c>
      <c r="G6">
        <v>42930</v>
      </c>
      <c r="H6" t="s">
        <v>13243</v>
      </c>
      <c r="I6" s="1">
        <v>44565</v>
      </c>
      <c r="S6">
        <v>0</v>
      </c>
      <c r="T6">
        <v>0</v>
      </c>
      <c r="U6">
        <v>0</v>
      </c>
      <c r="V6" s="26">
        <v>44652.722314814811</v>
      </c>
    </row>
    <row r="7" spans="1:29" x14ac:dyDescent="0.25">
      <c r="A7">
        <v>6</v>
      </c>
      <c r="B7" t="s">
        <v>29</v>
      </c>
      <c r="C7" t="s">
        <v>13298</v>
      </c>
      <c r="D7" t="s">
        <v>3163</v>
      </c>
      <c r="E7" t="s">
        <v>3179</v>
      </c>
      <c r="F7" t="s">
        <v>13299</v>
      </c>
      <c r="G7" t="s">
        <v>13300</v>
      </c>
      <c r="H7" t="s">
        <v>13243</v>
      </c>
      <c r="I7" s="1">
        <v>44565</v>
      </c>
      <c r="S7">
        <v>0</v>
      </c>
      <c r="T7">
        <v>0</v>
      </c>
      <c r="U7">
        <v>0</v>
      </c>
      <c r="V7" s="26">
        <v>44652.724062499998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topLeftCell="O1"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50"/>
  <sheetViews>
    <sheetView topLeftCell="A1048555" workbookViewId="0">
      <selection activeCell="AB46" sqref="AB46:AB47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D1" t="s">
        <v>13390</v>
      </c>
      <c r="AG1">
        <f>IFERROR(MATCH(AI1,A2:A1048576,0),0)</f>
        <v>23</v>
      </c>
      <c r="AI1">
        <v>23</v>
      </c>
    </row>
    <row r="2" spans="1:35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>
        <v>44545</v>
      </c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13246</v>
      </c>
      <c r="AD2" t="s">
        <v>13385</v>
      </c>
    </row>
    <row r="3" spans="1:35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>
        <v>44545</v>
      </c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13246</v>
      </c>
      <c r="AD3" t="s">
        <v>13426</v>
      </c>
    </row>
    <row r="4" spans="1:35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>
        <v>44566</v>
      </c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13246</v>
      </c>
      <c r="AD4" t="s">
        <v>13389</v>
      </c>
    </row>
    <row r="5" spans="1:35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>
        <v>44566</v>
      </c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s="3" t="s">
        <v>13246</v>
      </c>
      <c r="AD5" t="s">
        <v>13388</v>
      </c>
    </row>
    <row r="6" spans="1:35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>
        <v>44566</v>
      </c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s="3" t="s">
        <v>13246</v>
      </c>
      <c r="AD6" t="s">
        <v>13386</v>
      </c>
    </row>
    <row r="7" spans="1:35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>
        <v>44566</v>
      </c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s="3"/>
      <c r="AD7" t="s">
        <v>13385</v>
      </c>
    </row>
    <row r="8" spans="1:35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>
        <v>44566</v>
      </c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13249</v>
      </c>
      <c r="Y8">
        <v>2</v>
      </c>
      <c r="Z8" s="9"/>
      <c r="AA8" s="11">
        <v>720</v>
      </c>
      <c r="AB8" s="9"/>
      <c r="AC8" s="3" t="s">
        <v>13250</v>
      </c>
      <c r="AD8" t="s">
        <v>13426</v>
      </c>
    </row>
    <row r="9" spans="1:35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>
        <v>44545</v>
      </c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13251</v>
      </c>
      <c r="Y9">
        <v>3</v>
      </c>
      <c r="Z9" s="9"/>
      <c r="AA9" s="9">
        <v>474</v>
      </c>
      <c r="AB9" s="9"/>
      <c r="AC9" s="3" t="s">
        <v>13250</v>
      </c>
      <c r="AD9" t="s">
        <v>13389</v>
      </c>
    </row>
    <row r="10" spans="1:35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>
        <v>44545</v>
      </c>
      <c r="R10" t="s">
        <v>13244</v>
      </c>
      <c r="S10" t="s">
        <v>13244</v>
      </c>
      <c r="T10" t="s">
        <v>13244</v>
      </c>
      <c r="V10" t="s">
        <v>13244</v>
      </c>
      <c r="W10" t="s">
        <v>13252</v>
      </c>
      <c r="X10" s="5"/>
      <c r="Y10">
        <v>2</v>
      </c>
      <c r="Z10" s="9"/>
      <c r="AA10" s="9">
        <v>20000</v>
      </c>
      <c r="AB10" s="9"/>
      <c r="AC10" s="3" t="s">
        <v>13250</v>
      </c>
      <c r="AD10" t="s">
        <v>13388</v>
      </c>
    </row>
    <row r="11" spans="1:35" x14ac:dyDescent="0.25">
      <c r="A11">
        <v>10</v>
      </c>
      <c r="B11" t="s">
        <v>3243</v>
      </c>
      <c r="C11" t="s">
        <v>13253</v>
      </c>
      <c r="D11" t="s">
        <v>13244</v>
      </c>
      <c r="E11" t="s">
        <v>13262</v>
      </c>
      <c r="F11">
        <v>3094309483</v>
      </c>
      <c r="I11" t="s">
        <v>13244</v>
      </c>
      <c r="K11" t="s">
        <v>13241</v>
      </c>
      <c r="M11" s="1">
        <v>44566</v>
      </c>
      <c r="N11" s="1"/>
      <c r="O11" s="1"/>
      <c r="P11" t="s">
        <v>13244</v>
      </c>
      <c r="Q11" t="s">
        <v>13244</v>
      </c>
      <c r="S11" t="s">
        <v>13244</v>
      </c>
      <c r="T11" t="s">
        <v>13244</v>
      </c>
      <c r="W11" t="s">
        <v>6014</v>
      </c>
      <c r="X11" s="5"/>
      <c r="Y11">
        <v>2</v>
      </c>
      <c r="Z11" s="9"/>
      <c r="AA11" s="9">
        <v>455</v>
      </c>
      <c r="AB11" s="9"/>
      <c r="AC11" s="3" t="s">
        <v>13254</v>
      </c>
      <c r="AD11" t="s">
        <v>13386</v>
      </c>
    </row>
    <row r="12" spans="1:35" x14ac:dyDescent="0.25">
      <c r="A12">
        <v>11</v>
      </c>
      <c r="B12" t="s">
        <v>3243</v>
      </c>
      <c r="C12" t="s">
        <v>13253</v>
      </c>
      <c r="D12" t="s">
        <v>13244</v>
      </c>
      <c r="E12" t="s">
        <v>13263</v>
      </c>
      <c r="F12">
        <v>3094309483</v>
      </c>
      <c r="I12" t="s">
        <v>13244</v>
      </c>
      <c r="K12" t="s">
        <v>13241</v>
      </c>
      <c r="M12" s="1">
        <v>44566</v>
      </c>
      <c r="P12" t="s">
        <v>13244</v>
      </c>
      <c r="Q12" t="s">
        <v>13244</v>
      </c>
      <c r="S12" t="s">
        <v>13244</v>
      </c>
      <c r="T12" t="s">
        <v>13244</v>
      </c>
      <c r="W12" t="s">
        <v>2119</v>
      </c>
      <c r="X12" s="5"/>
      <c r="Y12">
        <v>1</v>
      </c>
      <c r="Z12" s="9"/>
      <c r="AA12" s="9">
        <v>2000</v>
      </c>
      <c r="AB12" s="9"/>
      <c r="AC12" s="3" t="s">
        <v>13254</v>
      </c>
      <c r="AD12" t="s">
        <v>13385</v>
      </c>
    </row>
    <row r="13" spans="1:35" x14ac:dyDescent="0.25">
      <c r="A13">
        <v>12</v>
      </c>
      <c r="B13" t="s">
        <v>3243</v>
      </c>
      <c r="C13" t="s">
        <v>13253</v>
      </c>
      <c r="D13" t="s">
        <v>13244</v>
      </c>
      <c r="E13" t="s">
        <v>13264</v>
      </c>
      <c r="F13">
        <v>3094309483</v>
      </c>
      <c r="I13" t="s">
        <v>13244</v>
      </c>
      <c r="K13" t="s">
        <v>13241</v>
      </c>
      <c r="M13" s="1">
        <v>44566</v>
      </c>
      <c r="P13" t="s">
        <v>13244</v>
      </c>
      <c r="Q13" t="s">
        <v>13244</v>
      </c>
      <c r="S13" t="s">
        <v>13244</v>
      </c>
      <c r="T13" t="s">
        <v>13244</v>
      </c>
      <c r="W13" t="s">
        <v>13255</v>
      </c>
      <c r="X13" s="5"/>
      <c r="Y13">
        <v>1</v>
      </c>
      <c r="AA13" s="9">
        <v>5000</v>
      </c>
      <c r="AB13" s="9"/>
      <c r="AC13" s="3" t="s">
        <v>13254</v>
      </c>
      <c r="AD13" t="s">
        <v>13386</v>
      </c>
    </row>
    <row r="14" spans="1:35" x14ac:dyDescent="0.25">
      <c r="A14">
        <v>13</v>
      </c>
      <c r="B14" t="s">
        <v>3131</v>
      </c>
      <c r="C14" t="s">
        <v>13256</v>
      </c>
      <c r="D14" t="s">
        <v>13257</v>
      </c>
      <c r="E14" t="s">
        <v>13263</v>
      </c>
      <c r="F14">
        <v>30293048</v>
      </c>
      <c r="G14" t="s">
        <v>13258</v>
      </c>
      <c r="I14" t="s">
        <v>13244</v>
      </c>
      <c r="J14" t="s">
        <v>13244</v>
      </c>
      <c r="K14" t="s">
        <v>13243</v>
      </c>
      <c r="M14" s="1">
        <v>44566</v>
      </c>
      <c r="P14" t="s">
        <v>68</v>
      </c>
      <c r="Q14" t="s">
        <v>69</v>
      </c>
      <c r="R14" t="s">
        <v>13259</v>
      </c>
      <c r="S14" t="s">
        <v>13244</v>
      </c>
      <c r="T14" t="s">
        <v>13244</v>
      </c>
      <c r="U14" t="s">
        <v>13260</v>
      </c>
      <c r="V14" t="s">
        <v>13244</v>
      </c>
      <c r="W14" t="s">
        <v>2157</v>
      </c>
      <c r="X14" s="5"/>
      <c r="Y14">
        <v>3</v>
      </c>
      <c r="Z14" s="9"/>
      <c r="AA14" s="9">
        <v>4500</v>
      </c>
      <c r="AB14" s="9"/>
      <c r="AC14" s="3" t="s">
        <v>13261</v>
      </c>
      <c r="AD14" t="s">
        <v>13389</v>
      </c>
    </row>
    <row r="15" spans="1:35" x14ac:dyDescent="0.25">
      <c r="A15">
        <v>14</v>
      </c>
      <c r="B15" t="s">
        <v>3131</v>
      </c>
      <c r="C15" t="s">
        <v>13256</v>
      </c>
      <c r="D15" t="s">
        <v>13257</v>
      </c>
      <c r="E15" t="s">
        <v>13264</v>
      </c>
      <c r="F15">
        <v>30293048</v>
      </c>
      <c r="G15" t="s">
        <v>13258</v>
      </c>
      <c r="I15" t="s">
        <v>13244</v>
      </c>
      <c r="J15" t="s">
        <v>13244</v>
      </c>
      <c r="K15" t="s">
        <v>13243</v>
      </c>
      <c r="M15" s="1">
        <v>44566</v>
      </c>
      <c r="P15" t="s">
        <v>68</v>
      </c>
      <c r="Q15" t="s">
        <v>69</v>
      </c>
      <c r="R15" t="s">
        <v>13259</v>
      </c>
      <c r="S15" t="s">
        <v>13244</v>
      </c>
      <c r="T15" t="s">
        <v>13244</v>
      </c>
      <c r="U15" t="s">
        <v>13260</v>
      </c>
      <c r="V15" t="s">
        <v>13244</v>
      </c>
      <c r="X15" s="5"/>
      <c r="AA15" s="9"/>
      <c r="AB15" s="9">
        <v>9150</v>
      </c>
      <c r="AC15" s="3"/>
      <c r="AD15" t="s">
        <v>13388</v>
      </c>
    </row>
    <row r="16" spans="1:35" x14ac:dyDescent="0.25">
      <c r="A16">
        <v>15</v>
      </c>
      <c r="B16" t="s">
        <v>29</v>
      </c>
      <c r="C16" t="s">
        <v>13301</v>
      </c>
      <c r="D16" t="s">
        <v>13244</v>
      </c>
      <c r="E16" t="s">
        <v>3189</v>
      </c>
      <c r="F16" t="s">
        <v>13302</v>
      </c>
      <c r="G16" t="s">
        <v>13303</v>
      </c>
      <c r="H16" t="s">
        <v>13244</v>
      </c>
      <c r="I16" t="s">
        <v>13244</v>
      </c>
      <c r="J16" t="s">
        <v>13244</v>
      </c>
      <c r="K16" t="s">
        <v>13243</v>
      </c>
      <c r="L16" t="s">
        <v>13304</v>
      </c>
      <c r="M16" s="1">
        <v>44566</v>
      </c>
      <c r="N16" s="1"/>
      <c r="O16" s="1"/>
      <c r="P16" t="s">
        <v>13244</v>
      </c>
      <c r="Q16" t="s">
        <v>13244</v>
      </c>
      <c r="R16" t="s">
        <v>13244</v>
      </c>
      <c r="S16" t="s">
        <v>13244</v>
      </c>
      <c r="T16" t="s">
        <v>13244</v>
      </c>
      <c r="W16" s="9" t="s">
        <v>3231</v>
      </c>
      <c r="X16" s="5"/>
      <c r="Y16">
        <v>1</v>
      </c>
      <c r="Z16" s="9"/>
      <c r="AA16" s="11">
        <v>750</v>
      </c>
      <c r="AB16" s="9"/>
      <c r="AC16" s="3">
        <v>44682.575358796297</v>
      </c>
      <c r="AD16" t="s">
        <v>13388</v>
      </c>
    </row>
    <row r="17" spans="1:30" x14ac:dyDescent="0.25">
      <c r="A17">
        <v>16</v>
      </c>
      <c r="B17" t="s">
        <v>29</v>
      </c>
      <c r="C17" t="s">
        <v>13301</v>
      </c>
      <c r="D17" t="s">
        <v>13244</v>
      </c>
      <c r="E17" t="s">
        <v>3189</v>
      </c>
      <c r="F17" t="s">
        <v>13302</v>
      </c>
      <c r="G17" t="s">
        <v>13303</v>
      </c>
      <c r="H17" t="s">
        <v>13244</v>
      </c>
      <c r="I17" t="s">
        <v>13244</v>
      </c>
      <c r="J17" t="s">
        <v>13244</v>
      </c>
      <c r="K17" t="s">
        <v>13243</v>
      </c>
      <c r="L17" t="s">
        <v>13304</v>
      </c>
      <c r="M17" s="1">
        <v>44566</v>
      </c>
      <c r="N17" s="1"/>
      <c r="O17" s="1"/>
      <c r="P17" t="s">
        <v>13244</v>
      </c>
      <c r="Q17" t="s">
        <v>13244</v>
      </c>
      <c r="R17" t="s">
        <v>13244</v>
      </c>
      <c r="S17" t="s">
        <v>13244</v>
      </c>
      <c r="T17" t="s">
        <v>13244</v>
      </c>
      <c r="W17" t="s">
        <v>3232</v>
      </c>
      <c r="X17" s="5"/>
      <c r="Y17">
        <v>2</v>
      </c>
      <c r="Z17" s="9"/>
      <c r="AA17" s="9">
        <v>3000</v>
      </c>
      <c r="AB17" s="9"/>
      <c r="AC17" s="3">
        <v>44682.575358796297</v>
      </c>
      <c r="AD17" t="s">
        <v>13385</v>
      </c>
    </row>
    <row r="18" spans="1:30" x14ac:dyDescent="0.25">
      <c r="A18">
        <v>17</v>
      </c>
      <c r="B18" t="s">
        <v>29</v>
      </c>
      <c r="C18" t="s">
        <v>13301</v>
      </c>
      <c r="D18" t="s">
        <v>13244</v>
      </c>
      <c r="E18" t="s">
        <v>3189</v>
      </c>
      <c r="F18" t="s">
        <v>13302</v>
      </c>
      <c r="G18" t="s">
        <v>13303</v>
      </c>
      <c r="H18" t="s">
        <v>13244</v>
      </c>
      <c r="I18" t="s">
        <v>13244</v>
      </c>
      <c r="J18" t="s">
        <v>13244</v>
      </c>
      <c r="K18" t="s">
        <v>13243</v>
      </c>
      <c r="L18" t="s">
        <v>13304</v>
      </c>
      <c r="M18" s="1">
        <v>44566</v>
      </c>
      <c r="P18" t="s">
        <v>13244</v>
      </c>
      <c r="Q18" t="s">
        <v>13244</v>
      </c>
      <c r="R18" t="s">
        <v>13244</v>
      </c>
      <c r="S18" t="s">
        <v>13244</v>
      </c>
      <c r="T18" t="s">
        <v>13244</v>
      </c>
      <c r="W18" t="s">
        <v>1687</v>
      </c>
      <c r="X18" s="5"/>
      <c r="Y18">
        <v>2</v>
      </c>
      <c r="Z18" s="9"/>
      <c r="AA18" s="9">
        <v>150000</v>
      </c>
      <c r="AB18" s="9"/>
      <c r="AC18" s="3">
        <v>44682.575358796297</v>
      </c>
      <c r="AD18" t="s">
        <v>13385</v>
      </c>
    </row>
    <row r="19" spans="1:30" x14ac:dyDescent="0.25">
      <c r="A19">
        <v>18</v>
      </c>
      <c r="B19" t="s">
        <v>29</v>
      </c>
      <c r="C19" t="s">
        <v>13301</v>
      </c>
      <c r="D19" t="s">
        <v>13244</v>
      </c>
      <c r="E19" t="s">
        <v>3189</v>
      </c>
      <c r="F19" t="s">
        <v>13302</v>
      </c>
      <c r="G19" t="s">
        <v>13303</v>
      </c>
      <c r="H19" t="s">
        <v>13244</v>
      </c>
      <c r="I19" t="s">
        <v>13244</v>
      </c>
      <c r="J19" t="s">
        <v>13244</v>
      </c>
      <c r="K19" t="s">
        <v>13243</v>
      </c>
      <c r="L19" t="s">
        <v>13304</v>
      </c>
      <c r="M19" s="1">
        <v>44566</v>
      </c>
      <c r="P19" t="s">
        <v>13244</v>
      </c>
      <c r="Q19" t="s">
        <v>13244</v>
      </c>
      <c r="R19" t="s">
        <v>13244</v>
      </c>
      <c r="S19" t="s">
        <v>13244</v>
      </c>
      <c r="T19" t="s">
        <v>13244</v>
      </c>
      <c r="X19" s="5"/>
      <c r="AA19" s="9"/>
      <c r="AB19" s="9">
        <v>153750</v>
      </c>
      <c r="AC19" s="3"/>
      <c r="AD19" t="s">
        <v>13392</v>
      </c>
    </row>
    <row r="20" spans="1:30" x14ac:dyDescent="0.25">
      <c r="A20">
        <v>19</v>
      </c>
      <c r="B20" t="s">
        <v>29</v>
      </c>
      <c r="C20" t="s">
        <v>13305</v>
      </c>
      <c r="D20" t="s">
        <v>13244</v>
      </c>
      <c r="E20" t="s">
        <v>3191</v>
      </c>
      <c r="F20" t="s">
        <v>13306</v>
      </c>
      <c r="G20" t="s">
        <v>13307</v>
      </c>
      <c r="H20" t="s">
        <v>13244</v>
      </c>
      <c r="I20" t="s">
        <v>13244</v>
      </c>
      <c r="J20" t="s">
        <v>13244</v>
      </c>
      <c r="K20" t="s">
        <v>13243</v>
      </c>
      <c r="L20" t="s">
        <v>13304</v>
      </c>
      <c r="M20" s="1">
        <v>44566</v>
      </c>
      <c r="N20" s="1"/>
      <c r="O20" s="1"/>
      <c r="P20" t="s">
        <v>13244</v>
      </c>
      <c r="Q20" t="s">
        <v>13244</v>
      </c>
      <c r="R20" t="s">
        <v>13244</v>
      </c>
      <c r="S20" t="s">
        <v>13244</v>
      </c>
      <c r="T20" t="s">
        <v>13244</v>
      </c>
      <c r="W20" s="9" t="s">
        <v>3231</v>
      </c>
      <c r="X20" s="5"/>
      <c r="Y20">
        <v>2</v>
      </c>
      <c r="Z20" s="9"/>
      <c r="AA20" s="11">
        <v>1500</v>
      </c>
      <c r="AB20" s="9"/>
      <c r="AC20" s="3">
        <v>44682.580636574072</v>
      </c>
      <c r="AD20" t="s">
        <v>13389</v>
      </c>
    </row>
    <row r="21" spans="1:30" x14ac:dyDescent="0.25">
      <c r="A21">
        <v>20</v>
      </c>
      <c r="B21" t="s">
        <v>29</v>
      </c>
      <c r="C21" t="s">
        <v>13305</v>
      </c>
      <c r="D21" t="s">
        <v>13244</v>
      </c>
      <c r="E21" t="s">
        <v>3191</v>
      </c>
      <c r="F21" t="s">
        <v>13306</v>
      </c>
      <c r="G21" t="s">
        <v>13307</v>
      </c>
      <c r="H21" t="s">
        <v>13244</v>
      </c>
      <c r="I21" t="s">
        <v>13244</v>
      </c>
      <c r="J21" t="s">
        <v>13244</v>
      </c>
      <c r="K21" t="s">
        <v>13243</v>
      </c>
      <c r="L21" t="s">
        <v>13304</v>
      </c>
      <c r="M21" s="1">
        <v>44566</v>
      </c>
      <c r="N21" s="1"/>
      <c r="O21" s="1"/>
      <c r="P21" t="s">
        <v>13244</v>
      </c>
      <c r="Q21" t="s">
        <v>13244</v>
      </c>
      <c r="R21" t="s">
        <v>13244</v>
      </c>
      <c r="S21" t="s">
        <v>13244</v>
      </c>
      <c r="T21" t="s">
        <v>13244</v>
      </c>
      <c r="W21" t="s">
        <v>3232</v>
      </c>
      <c r="X21" s="5"/>
      <c r="Y21">
        <v>1</v>
      </c>
      <c r="Z21" s="9"/>
      <c r="AA21" s="9">
        <v>1500</v>
      </c>
      <c r="AB21" s="9"/>
      <c r="AC21" s="3">
        <v>44682.580636574072</v>
      </c>
      <c r="AD21" t="s">
        <v>13388</v>
      </c>
    </row>
    <row r="22" spans="1:30" x14ac:dyDescent="0.25">
      <c r="A22">
        <v>21</v>
      </c>
      <c r="B22" t="s">
        <v>29</v>
      </c>
      <c r="C22" t="s">
        <v>13305</v>
      </c>
      <c r="D22" t="s">
        <v>13244</v>
      </c>
      <c r="E22" t="s">
        <v>3191</v>
      </c>
      <c r="F22" t="s">
        <v>13306</v>
      </c>
      <c r="G22" t="s">
        <v>13307</v>
      </c>
      <c r="H22" t="s">
        <v>13244</v>
      </c>
      <c r="I22" t="s">
        <v>13244</v>
      </c>
      <c r="J22" t="s">
        <v>13244</v>
      </c>
      <c r="K22" t="s">
        <v>13243</v>
      </c>
      <c r="L22" t="s">
        <v>13304</v>
      </c>
      <c r="M22" s="1">
        <v>44566</v>
      </c>
      <c r="P22" t="s">
        <v>13244</v>
      </c>
      <c r="Q22" t="s">
        <v>13244</v>
      </c>
      <c r="R22" t="s">
        <v>13244</v>
      </c>
      <c r="S22" t="s">
        <v>13244</v>
      </c>
      <c r="T22" t="s">
        <v>13244</v>
      </c>
      <c r="X22" s="5"/>
      <c r="Z22" s="9"/>
      <c r="AA22" s="9"/>
      <c r="AB22" s="9">
        <v>3000</v>
      </c>
      <c r="AC22" s="3"/>
      <c r="AD22" t="s">
        <v>13386</v>
      </c>
    </row>
    <row r="23" spans="1:30" x14ac:dyDescent="0.25">
      <c r="A23">
        <v>22</v>
      </c>
      <c r="B23" t="s">
        <v>3131</v>
      </c>
      <c r="C23" t="s">
        <v>13308</v>
      </c>
      <c r="D23" t="s">
        <v>3148</v>
      </c>
      <c r="E23" t="s">
        <v>3199</v>
      </c>
      <c r="F23" t="s">
        <v>13309</v>
      </c>
      <c r="G23" t="s">
        <v>13310</v>
      </c>
      <c r="I23" t="s">
        <v>13244</v>
      </c>
      <c r="J23" t="s">
        <v>13244</v>
      </c>
      <c r="K23" t="s">
        <v>13243</v>
      </c>
      <c r="L23" t="s">
        <v>13311</v>
      </c>
      <c r="M23" s="1">
        <v>44566</v>
      </c>
      <c r="N23" s="1"/>
      <c r="O23" s="1"/>
      <c r="S23" t="s">
        <v>13244</v>
      </c>
      <c r="T23" t="s">
        <v>13244</v>
      </c>
      <c r="V23" t="s">
        <v>13244</v>
      </c>
      <c r="W23" s="9" t="s">
        <v>1748</v>
      </c>
      <c r="X23" s="5"/>
      <c r="Y23">
        <v>2</v>
      </c>
      <c r="Z23" s="9"/>
      <c r="AA23" s="11">
        <v>50000</v>
      </c>
      <c r="AB23" s="9"/>
      <c r="AC23" s="3" t="s">
        <v>13312</v>
      </c>
      <c r="AD23" t="s">
        <v>13385</v>
      </c>
    </row>
    <row r="24" spans="1:30" x14ac:dyDescent="0.25">
      <c r="A24">
        <v>23</v>
      </c>
      <c r="B24" t="s">
        <v>3131</v>
      </c>
      <c r="C24" t="s">
        <v>13308</v>
      </c>
      <c r="D24" t="s">
        <v>3148</v>
      </c>
      <c r="E24" t="s">
        <v>3199</v>
      </c>
      <c r="F24" t="s">
        <v>13309</v>
      </c>
      <c r="G24" t="s">
        <v>13310</v>
      </c>
      <c r="I24" t="s">
        <v>13244</v>
      </c>
      <c r="J24" t="s">
        <v>13244</v>
      </c>
      <c r="K24" t="s">
        <v>13243</v>
      </c>
      <c r="L24" t="s">
        <v>13311</v>
      </c>
      <c r="M24" s="1">
        <v>44566</v>
      </c>
      <c r="N24" s="1"/>
      <c r="O24" s="1"/>
      <c r="S24" t="s">
        <v>13244</v>
      </c>
      <c r="T24" t="s">
        <v>13244</v>
      </c>
      <c r="V24" t="s">
        <v>13244</v>
      </c>
      <c r="W24" t="s">
        <v>2157</v>
      </c>
      <c r="X24" s="5"/>
      <c r="Y24">
        <v>2</v>
      </c>
      <c r="Z24" s="9"/>
      <c r="AA24" s="9">
        <v>3000</v>
      </c>
      <c r="AB24" s="9"/>
      <c r="AC24" s="3" t="s">
        <v>13312</v>
      </c>
      <c r="AD24" t="s">
        <v>13426</v>
      </c>
    </row>
    <row r="25" spans="1:30" x14ac:dyDescent="0.25">
      <c r="A25">
        <v>24</v>
      </c>
      <c r="B25" t="s">
        <v>3131</v>
      </c>
      <c r="C25" t="s">
        <v>13308</v>
      </c>
      <c r="D25" t="s">
        <v>3148</v>
      </c>
      <c r="E25" t="s">
        <v>3199</v>
      </c>
      <c r="F25" t="s">
        <v>13309</v>
      </c>
      <c r="G25" t="s">
        <v>13310</v>
      </c>
      <c r="I25" t="s">
        <v>13244</v>
      </c>
      <c r="J25" t="s">
        <v>13244</v>
      </c>
      <c r="K25" t="s">
        <v>13243</v>
      </c>
      <c r="L25" t="s">
        <v>13311</v>
      </c>
      <c r="M25" s="1">
        <v>44566</v>
      </c>
      <c r="S25" t="s">
        <v>13244</v>
      </c>
      <c r="T25" t="s">
        <v>13244</v>
      </c>
      <c r="V25" t="s">
        <v>13244</v>
      </c>
      <c r="X25" s="5"/>
      <c r="Z25" s="9"/>
      <c r="AA25" s="9"/>
      <c r="AB25" s="9">
        <v>53000</v>
      </c>
      <c r="AC25" s="3"/>
      <c r="AD25" t="s">
        <v>13389</v>
      </c>
    </row>
    <row r="26" spans="1:30" x14ac:dyDescent="0.25">
      <c r="A26">
        <v>25</v>
      </c>
      <c r="B26" t="s">
        <v>2</v>
      </c>
      <c r="C26" t="s">
        <v>13313</v>
      </c>
      <c r="D26" t="s">
        <v>13244</v>
      </c>
      <c r="E26" t="s">
        <v>3185</v>
      </c>
      <c r="F26" t="s">
        <v>13314</v>
      </c>
      <c r="G26" t="s">
        <v>13315</v>
      </c>
      <c r="H26">
        <v>2932239</v>
      </c>
      <c r="I26" t="s">
        <v>13244</v>
      </c>
      <c r="K26" t="s">
        <v>13241</v>
      </c>
      <c r="L26" t="s">
        <v>13316</v>
      </c>
      <c r="M26" s="1">
        <v>44566</v>
      </c>
      <c r="N26" s="1"/>
      <c r="O26" s="1"/>
      <c r="Q26" t="s">
        <v>13317</v>
      </c>
      <c r="R26" t="s">
        <v>13244</v>
      </c>
      <c r="S26" t="s">
        <v>13244</v>
      </c>
      <c r="T26" t="s">
        <v>13244</v>
      </c>
      <c r="W26" s="9" t="s">
        <v>1689</v>
      </c>
      <c r="X26" s="5" t="s">
        <v>13318</v>
      </c>
      <c r="Y26">
        <v>3</v>
      </c>
      <c r="Z26" s="9"/>
      <c r="AA26" s="11">
        <v>45000</v>
      </c>
      <c r="AB26" s="9"/>
      <c r="AC26" s="3" t="s">
        <v>13319</v>
      </c>
      <c r="AD26" t="s">
        <v>13388</v>
      </c>
    </row>
    <row r="27" spans="1:30" x14ac:dyDescent="0.25">
      <c r="A27">
        <v>26</v>
      </c>
      <c r="B27" t="s">
        <v>2</v>
      </c>
      <c r="C27" t="s">
        <v>13313</v>
      </c>
      <c r="D27" t="s">
        <v>13244</v>
      </c>
      <c r="E27" t="s">
        <v>3185</v>
      </c>
      <c r="F27" t="s">
        <v>13314</v>
      </c>
      <c r="G27" t="s">
        <v>13315</v>
      </c>
      <c r="H27">
        <v>2932239</v>
      </c>
      <c r="I27" t="s">
        <v>13244</v>
      </c>
      <c r="K27" t="s">
        <v>13241</v>
      </c>
      <c r="L27" t="s">
        <v>13316</v>
      </c>
      <c r="M27" s="1">
        <v>44566</v>
      </c>
      <c r="N27" s="1"/>
      <c r="O27" s="1"/>
      <c r="Q27" t="s">
        <v>13317</v>
      </c>
      <c r="R27" t="s">
        <v>13244</v>
      </c>
      <c r="S27" t="s">
        <v>13244</v>
      </c>
      <c r="T27" t="s">
        <v>13244</v>
      </c>
      <c r="X27" s="5"/>
      <c r="Z27" s="9"/>
      <c r="AA27" s="9"/>
      <c r="AB27" s="9">
        <v>45000</v>
      </c>
      <c r="AC27" s="3"/>
      <c r="AD27" t="s">
        <v>13386</v>
      </c>
    </row>
    <row r="28" spans="1:30" x14ac:dyDescent="0.25">
      <c r="A28">
        <v>27</v>
      </c>
      <c r="B28" t="s">
        <v>7</v>
      </c>
      <c r="C28" t="s">
        <v>13320</v>
      </c>
      <c r="D28" t="s">
        <v>13244</v>
      </c>
      <c r="E28" t="s">
        <v>3199</v>
      </c>
      <c r="F28" t="s">
        <v>13321</v>
      </c>
      <c r="G28" t="s">
        <v>13322</v>
      </c>
      <c r="H28" t="s">
        <v>13323</v>
      </c>
      <c r="I28" t="s">
        <v>13244</v>
      </c>
      <c r="K28" t="s">
        <v>13241</v>
      </c>
      <c r="L28" t="s">
        <v>13324</v>
      </c>
      <c r="M28" s="1">
        <v>44566</v>
      </c>
      <c r="N28" s="1" t="s">
        <v>13244</v>
      </c>
      <c r="O28" s="1" t="s">
        <v>13244</v>
      </c>
      <c r="Q28" t="s">
        <v>13325</v>
      </c>
      <c r="R28" t="s">
        <v>13244</v>
      </c>
      <c r="S28" t="s">
        <v>13244</v>
      </c>
      <c r="T28" t="s">
        <v>13326</v>
      </c>
      <c r="V28" t="s">
        <v>13244</v>
      </c>
      <c r="W28" s="9" t="s">
        <v>3456</v>
      </c>
      <c r="X28" s="5"/>
      <c r="Y28">
        <v>3</v>
      </c>
      <c r="Z28" s="9"/>
      <c r="AA28" s="11">
        <v>2100</v>
      </c>
      <c r="AB28" s="9"/>
      <c r="AC28" s="3" t="s">
        <v>13327</v>
      </c>
      <c r="AD28" t="s">
        <v>13385</v>
      </c>
    </row>
    <row r="29" spans="1:30" x14ac:dyDescent="0.25">
      <c r="A29">
        <v>28</v>
      </c>
      <c r="B29" t="s">
        <v>7</v>
      </c>
      <c r="C29" t="s">
        <v>13320</v>
      </c>
      <c r="D29" t="s">
        <v>13244</v>
      </c>
      <c r="E29" t="s">
        <v>3199</v>
      </c>
      <c r="F29" t="s">
        <v>13321</v>
      </c>
      <c r="G29" t="s">
        <v>13322</v>
      </c>
      <c r="H29" t="s">
        <v>13323</v>
      </c>
      <c r="I29" t="s">
        <v>13244</v>
      </c>
      <c r="K29" t="s">
        <v>13241</v>
      </c>
      <c r="L29" t="s">
        <v>13324</v>
      </c>
      <c r="M29" s="1">
        <v>44566</v>
      </c>
      <c r="N29" s="1" t="s">
        <v>13244</v>
      </c>
      <c r="O29" s="1" t="s">
        <v>13244</v>
      </c>
      <c r="Q29" t="s">
        <v>13325</v>
      </c>
      <c r="R29" t="s">
        <v>13244</v>
      </c>
      <c r="S29" t="s">
        <v>13244</v>
      </c>
      <c r="T29" t="s">
        <v>13326</v>
      </c>
      <c r="V29" t="s">
        <v>13244</v>
      </c>
      <c r="X29" s="5"/>
      <c r="Z29" s="9"/>
      <c r="AA29" s="9"/>
      <c r="AB29" s="9">
        <v>2100</v>
      </c>
      <c r="AC29" s="3"/>
      <c r="AD29" t="s">
        <v>13426</v>
      </c>
    </row>
    <row r="30" spans="1:30" x14ac:dyDescent="0.25">
      <c r="A30">
        <v>29</v>
      </c>
      <c r="B30" t="s">
        <v>9</v>
      </c>
      <c r="C30" t="s">
        <v>13329</v>
      </c>
      <c r="D30" t="s">
        <v>13244</v>
      </c>
      <c r="E30" t="s">
        <v>3202</v>
      </c>
      <c r="F30" t="s">
        <v>13330</v>
      </c>
      <c r="G30" t="s">
        <v>13331</v>
      </c>
      <c r="H30" t="s">
        <v>13332</v>
      </c>
      <c r="I30" t="s">
        <v>13244</v>
      </c>
      <c r="K30" t="s">
        <v>13241</v>
      </c>
      <c r="L30" t="s">
        <v>13333</v>
      </c>
      <c r="M30" s="1">
        <v>44566</v>
      </c>
      <c r="N30" s="1"/>
      <c r="O30" s="1"/>
      <c r="Q30" t="s">
        <v>13334</v>
      </c>
      <c r="R30" t="s">
        <v>13244</v>
      </c>
      <c r="S30" t="s">
        <v>13244</v>
      </c>
      <c r="T30" t="s">
        <v>13244</v>
      </c>
      <c r="V30" t="s">
        <v>13244</v>
      </c>
      <c r="W30" s="9" t="s">
        <v>7804</v>
      </c>
      <c r="X30" s="5" t="s">
        <v>13335</v>
      </c>
      <c r="Y30">
        <v>3</v>
      </c>
      <c r="Z30" s="9"/>
      <c r="AA30" s="11">
        <v>330</v>
      </c>
      <c r="AB30" s="9"/>
      <c r="AC30" s="3">
        <v>44682.636956018519</v>
      </c>
      <c r="AD30" t="s">
        <v>13389</v>
      </c>
    </row>
    <row r="31" spans="1:30" x14ac:dyDescent="0.25">
      <c r="A31">
        <v>30</v>
      </c>
      <c r="B31" t="s">
        <v>9</v>
      </c>
      <c r="C31" t="s">
        <v>13329</v>
      </c>
      <c r="D31" t="s">
        <v>13244</v>
      </c>
      <c r="E31" t="s">
        <v>3202</v>
      </c>
      <c r="F31" t="s">
        <v>13330</v>
      </c>
      <c r="G31" t="s">
        <v>13331</v>
      </c>
      <c r="H31" t="s">
        <v>13332</v>
      </c>
      <c r="I31" t="s">
        <v>13244</v>
      </c>
      <c r="K31" t="s">
        <v>13241</v>
      </c>
      <c r="L31" t="s">
        <v>13333</v>
      </c>
      <c r="M31" s="1">
        <v>44566</v>
      </c>
      <c r="N31" s="1"/>
      <c r="O31" s="1"/>
      <c r="Q31" t="s">
        <v>13334</v>
      </c>
      <c r="R31" t="s">
        <v>13244</v>
      </c>
      <c r="S31" t="s">
        <v>13244</v>
      </c>
      <c r="T31" t="s">
        <v>13244</v>
      </c>
      <c r="V31" t="s">
        <v>13244</v>
      </c>
      <c r="W31" t="s">
        <v>2146</v>
      </c>
      <c r="X31" s="5"/>
      <c r="Y31">
        <v>2</v>
      </c>
      <c r="Z31" s="9"/>
      <c r="AA31" s="9">
        <v>8000</v>
      </c>
      <c r="AB31" s="9"/>
      <c r="AC31" s="3">
        <v>44682.636956018519</v>
      </c>
      <c r="AD31" t="s">
        <v>13388</v>
      </c>
    </row>
    <row r="32" spans="1:30" x14ac:dyDescent="0.25">
      <c r="A32">
        <v>31</v>
      </c>
      <c r="B32" t="s">
        <v>9</v>
      </c>
      <c r="C32" t="s">
        <v>13329</v>
      </c>
      <c r="D32" t="s">
        <v>13244</v>
      </c>
      <c r="E32" t="s">
        <v>3202</v>
      </c>
      <c r="F32" t="s">
        <v>13330</v>
      </c>
      <c r="G32" t="s">
        <v>13331</v>
      </c>
      <c r="H32" t="s">
        <v>13332</v>
      </c>
      <c r="I32" t="s">
        <v>13244</v>
      </c>
      <c r="K32" t="s">
        <v>13241</v>
      </c>
      <c r="L32" t="s">
        <v>13333</v>
      </c>
      <c r="M32" s="1">
        <v>44566</v>
      </c>
      <c r="Q32" t="s">
        <v>13334</v>
      </c>
      <c r="R32" t="s">
        <v>13244</v>
      </c>
      <c r="S32" t="s">
        <v>13244</v>
      </c>
      <c r="T32" t="s">
        <v>13244</v>
      </c>
      <c r="V32" t="s">
        <v>13244</v>
      </c>
      <c r="W32" t="s">
        <v>2111</v>
      </c>
      <c r="X32" s="5"/>
      <c r="Y32">
        <v>2</v>
      </c>
      <c r="Z32" s="9"/>
      <c r="AA32" s="9">
        <v>6000</v>
      </c>
      <c r="AB32" s="9"/>
      <c r="AC32" s="3">
        <v>44682.636956018519</v>
      </c>
      <c r="AD32" t="s">
        <v>13386</v>
      </c>
    </row>
    <row r="33" spans="1:30" x14ac:dyDescent="0.25">
      <c r="A33">
        <v>32</v>
      </c>
      <c r="B33" t="s">
        <v>9</v>
      </c>
      <c r="C33" t="s">
        <v>13329</v>
      </c>
      <c r="D33" t="s">
        <v>13244</v>
      </c>
      <c r="E33" t="s">
        <v>3202</v>
      </c>
      <c r="F33" t="s">
        <v>13330</v>
      </c>
      <c r="G33" t="s">
        <v>13331</v>
      </c>
      <c r="H33" t="s">
        <v>13332</v>
      </c>
      <c r="I33" t="s">
        <v>13244</v>
      </c>
      <c r="K33" t="s">
        <v>13241</v>
      </c>
      <c r="L33" t="s">
        <v>13333</v>
      </c>
      <c r="M33" s="1">
        <v>44566</v>
      </c>
      <c r="Q33" t="s">
        <v>13334</v>
      </c>
      <c r="R33" t="s">
        <v>13244</v>
      </c>
      <c r="S33" t="s">
        <v>13244</v>
      </c>
      <c r="T33" t="s">
        <v>13244</v>
      </c>
      <c r="V33" t="s">
        <v>13244</v>
      </c>
      <c r="X33" s="5"/>
      <c r="AA33" s="9"/>
      <c r="AB33" s="9">
        <v>14330</v>
      </c>
      <c r="AC33" s="3"/>
      <c r="AD33" t="s">
        <v>13385</v>
      </c>
    </row>
    <row r="34" spans="1:30" x14ac:dyDescent="0.25">
      <c r="A34">
        <v>33</v>
      </c>
      <c r="B34" t="s">
        <v>10</v>
      </c>
      <c r="C34" t="s">
        <v>13336</v>
      </c>
      <c r="D34" t="s">
        <v>13244</v>
      </c>
      <c r="E34" t="s">
        <v>3190</v>
      </c>
      <c r="F34" t="s">
        <v>13337</v>
      </c>
      <c r="H34" t="s">
        <v>13338</v>
      </c>
      <c r="I34" t="s">
        <v>13244</v>
      </c>
      <c r="K34" t="s">
        <v>13241</v>
      </c>
      <c r="L34" t="s">
        <v>13339</v>
      </c>
      <c r="M34" s="1">
        <v>44566</v>
      </c>
      <c r="N34" s="1"/>
      <c r="O34" s="1"/>
      <c r="Q34" t="s">
        <v>13328</v>
      </c>
      <c r="R34" t="s">
        <v>13244</v>
      </c>
      <c r="S34" t="s">
        <v>13244</v>
      </c>
      <c r="T34" t="s">
        <v>13244</v>
      </c>
      <c r="V34" t="s">
        <v>13244</v>
      </c>
      <c r="W34" s="9" t="s">
        <v>6565</v>
      </c>
      <c r="X34" s="5" t="s">
        <v>13318</v>
      </c>
      <c r="Y34">
        <v>3</v>
      </c>
      <c r="Z34" s="9"/>
      <c r="AA34" s="11">
        <v>30000</v>
      </c>
      <c r="AB34" s="9"/>
      <c r="AC34" s="3">
        <v>44682.639803240738</v>
      </c>
      <c r="AD34" t="s">
        <v>13385</v>
      </c>
    </row>
    <row r="35" spans="1:30" x14ac:dyDescent="0.25">
      <c r="A35">
        <v>34</v>
      </c>
      <c r="B35" t="s">
        <v>10</v>
      </c>
      <c r="C35" t="s">
        <v>13336</v>
      </c>
      <c r="D35" t="s">
        <v>13244</v>
      </c>
      <c r="E35" t="s">
        <v>3190</v>
      </c>
      <c r="F35" t="s">
        <v>13337</v>
      </c>
      <c r="H35" t="s">
        <v>13338</v>
      </c>
      <c r="I35" t="s">
        <v>13244</v>
      </c>
      <c r="K35" t="s">
        <v>13241</v>
      </c>
      <c r="L35" t="s">
        <v>13339</v>
      </c>
      <c r="M35" s="1">
        <v>44566</v>
      </c>
      <c r="N35" s="1"/>
      <c r="O35" s="1"/>
      <c r="Q35" t="s">
        <v>13328</v>
      </c>
      <c r="R35" t="s">
        <v>13244</v>
      </c>
      <c r="S35" t="s">
        <v>13244</v>
      </c>
      <c r="T35" t="s">
        <v>13244</v>
      </c>
      <c r="V35" t="s">
        <v>13244</v>
      </c>
      <c r="W35" t="s">
        <v>6065</v>
      </c>
      <c r="X35" s="5"/>
      <c r="Y35">
        <v>1</v>
      </c>
      <c r="Z35" s="9"/>
      <c r="AA35" s="9">
        <v>2000</v>
      </c>
      <c r="AB35" s="9"/>
      <c r="AC35" s="3">
        <v>44682.639803240738</v>
      </c>
      <c r="AD35" t="s">
        <v>13426</v>
      </c>
    </row>
    <row r="36" spans="1:30" x14ac:dyDescent="0.25">
      <c r="A36">
        <v>35</v>
      </c>
      <c r="B36" t="s">
        <v>10</v>
      </c>
      <c r="C36" t="s">
        <v>13336</v>
      </c>
      <c r="D36" t="s">
        <v>13244</v>
      </c>
      <c r="E36" t="s">
        <v>3190</v>
      </c>
      <c r="F36" t="s">
        <v>13337</v>
      </c>
      <c r="H36" t="s">
        <v>13338</v>
      </c>
      <c r="I36" t="s">
        <v>13244</v>
      </c>
      <c r="K36" t="s">
        <v>13241</v>
      </c>
      <c r="L36" t="s">
        <v>13339</v>
      </c>
      <c r="M36" s="1">
        <v>44566</v>
      </c>
      <c r="Q36" t="s">
        <v>13328</v>
      </c>
      <c r="R36" t="s">
        <v>13244</v>
      </c>
      <c r="S36" t="s">
        <v>13244</v>
      </c>
      <c r="T36" t="s">
        <v>13244</v>
      </c>
      <c r="V36" t="s">
        <v>13244</v>
      </c>
      <c r="X36" s="5"/>
      <c r="Z36" s="9"/>
      <c r="AA36" s="9"/>
      <c r="AB36" s="9">
        <v>32000</v>
      </c>
      <c r="AC36" s="3"/>
      <c r="AD36" t="s">
        <v>13389</v>
      </c>
    </row>
    <row r="37" spans="1:30" x14ac:dyDescent="0.25">
      <c r="A37">
        <v>36</v>
      </c>
      <c r="B37" t="s">
        <v>3246</v>
      </c>
      <c r="C37" t="s">
        <v>13340</v>
      </c>
      <c r="D37" t="s">
        <v>13244</v>
      </c>
      <c r="E37" t="s">
        <v>3191</v>
      </c>
      <c r="F37" t="s">
        <v>13341</v>
      </c>
      <c r="G37" t="s">
        <v>13342</v>
      </c>
      <c r="H37" t="s">
        <v>13343</v>
      </c>
      <c r="I37" t="s">
        <v>13244</v>
      </c>
      <c r="K37" t="s">
        <v>13241</v>
      </c>
      <c r="L37" t="s">
        <v>13344</v>
      </c>
      <c r="M37" s="1">
        <v>44566</v>
      </c>
      <c r="N37" s="1"/>
      <c r="O37" s="1"/>
      <c r="P37" t="s">
        <v>13244</v>
      </c>
      <c r="Q37" t="s">
        <v>13345</v>
      </c>
      <c r="R37" t="s">
        <v>3211</v>
      </c>
      <c r="S37" t="s">
        <v>13244</v>
      </c>
      <c r="T37" t="s">
        <v>13244</v>
      </c>
      <c r="W37" s="9" t="s">
        <v>13346</v>
      </c>
      <c r="X37" s="5"/>
      <c r="Y37">
        <v>3</v>
      </c>
      <c r="Z37" s="9"/>
      <c r="AA37" s="11">
        <v>3000</v>
      </c>
      <c r="AB37" s="9"/>
      <c r="AC37" s="3">
        <v>44682.679131944446</v>
      </c>
      <c r="AD37" t="s">
        <v>13388</v>
      </c>
    </row>
    <row r="38" spans="1:30" x14ac:dyDescent="0.25">
      <c r="A38">
        <v>37</v>
      </c>
      <c r="B38" t="s">
        <v>3246</v>
      </c>
      <c r="C38" t="s">
        <v>13340</v>
      </c>
      <c r="D38" t="s">
        <v>13244</v>
      </c>
      <c r="E38" t="s">
        <v>3191</v>
      </c>
      <c r="F38" t="s">
        <v>13341</v>
      </c>
      <c r="G38" t="s">
        <v>13342</v>
      </c>
      <c r="H38" t="s">
        <v>13343</v>
      </c>
      <c r="I38" t="s">
        <v>13244</v>
      </c>
      <c r="K38" t="s">
        <v>13241</v>
      </c>
      <c r="L38" t="s">
        <v>13344</v>
      </c>
      <c r="M38" s="1">
        <v>44566</v>
      </c>
      <c r="N38" s="1"/>
      <c r="O38" s="1"/>
      <c r="P38" t="s">
        <v>13244</v>
      </c>
      <c r="Q38" t="s">
        <v>13345</v>
      </c>
      <c r="R38" t="s">
        <v>3211</v>
      </c>
      <c r="S38" t="s">
        <v>13244</v>
      </c>
      <c r="T38" t="s">
        <v>13244</v>
      </c>
      <c r="X38" s="5"/>
      <c r="Z38" s="9"/>
      <c r="AA38" s="9"/>
      <c r="AB38" s="9">
        <v>3000</v>
      </c>
      <c r="AC38" s="3"/>
      <c r="AD38" t="s">
        <v>13386</v>
      </c>
    </row>
    <row r="39" spans="1:30" x14ac:dyDescent="0.25">
      <c r="A39">
        <v>38</v>
      </c>
      <c r="B39" t="s">
        <v>43</v>
      </c>
      <c r="C39" t="s">
        <v>13347</v>
      </c>
      <c r="E39" t="s">
        <v>3191</v>
      </c>
      <c r="F39" t="s">
        <v>13341</v>
      </c>
      <c r="G39" t="s">
        <v>13342</v>
      </c>
      <c r="H39" t="s">
        <v>13343</v>
      </c>
      <c r="I39" t="s">
        <v>13244</v>
      </c>
      <c r="K39" t="s">
        <v>13241</v>
      </c>
      <c r="L39" t="s">
        <v>13348</v>
      </c>
      <c r="M39" s="1">
        <v>44566</v>
      </c>
      <c r="N39" s="1"/>
      <c r="O39" s="1"/>
      <c r="P39" t="s">
        <v>13244</v>
      </c>
      <c r="Q39" t="s">
        <v>13345</v>
      </c>
      <c r="R39" t="s">
        <v>3211</v>
      </c>
      <c r="S39" t="s">
        <v>13244</v>
      </c>
      <c r="T39" t="s">
        <v>13244</v>
      </c>
      <c r="V39" t="s">
        <v>13244</v>
      </c>
      <c r="W39" s="9" t="s">
        <v>3742</v>
      </c>
      <c r="X39" s="5"/>
      <c r="Y39">
        <v>3</v>
      </c>
      <c r="Z39" s="9"/>
      <c r="AA39" s="11">
        <v>150</v>
      </c>
      <c r="AB39" s="9"/>
      <c r="AC39" s="3">
        <v>44682.680081018516</v>
      </c>
      <c r="AD39" t="s">
        <v>13385</v>
      </c>
    </row>
    <row r="40" spans="1:30" x14ac:dyDescent="0.25">
      <c r="A40">
        <v>39</v>
      </c>
      <c r="B40" t="s">
        <v>43</v>
      </c>
      <c r="C40" t="s">
        <v>13347</v>
      </c>
      <c r="E40" t="s">
        <v>3191</v>
      </c>
      <c r="F40" t="s">
        <v>13341</v>
      </c>
      <c r="G40" t="s">
        <v>13342</v>
      </c>
      <c r="H40" t="s">
        <v>13343</v>
      </c>
      <c r="I40" t="s">
        <v>13244</v>
      </c>
      <c r="K40" t="s">
        <v>13241</v>
      </c>
      <c r="L40" t="s">
        <v>13348</v>
      </c>
      <c r="M40" s="1">
        <v>44566</v>
      </c>
      <c r="N40" s="1"/>
      <c r="O40" s="1"/>
      <c r="P40" t="s">
        <v>13244</v>
      </c>
      <c r="Q40" t="s">
        <v>13345</v>
      </c>
      <c r="R40" t="s">
        <v>3211</v>
      </c>
      <c r="S40" t="s">
        <v>13244</v>
      </c>
      <c r="T40" t="s">
        <v>13244</v>
      </c>
      <c r="V40" t="s">
        <v>13244</v>
      </c>
      <c r="X40" s="5"/>
      <c r="Z40" s="9"/>
      <c r="AA40" s="9"/>
      <c r="AB40" s="9">
        <v>150</v>
      </c>
      <c r="AC40" s="3"/>
      <c r="AD40" t="s">
        <v>13426</v>
      </c>
    </row>
    <row r="41" spans="1:30" x14ac:dyDescent="0.25">
      <c r="A41">
        <v>40</v>
      </c>
      <c r="B41" t="s">
        <v>48</v>
      </c>
      <c r="C41" t="s">
        <v>13349</v>
      </c>
      <c r="D41" t="s">
        <v>13244</v>
      </c>
      <c r="E41" t="s">
        <v>3188</v>
      </c>
      <c r="F41" t="s">
        <v>13350</v>
      </c>
      <c r="G41" t="s">
        <v>13351</v>
      </c>
      <c r="I41" t="s">
        <v>13244</v>
      </c>
      <c r="K41" t="s">
        <v>13241</v>
      </c>
      <c r="L41" t="s">
        <v>13316</v>
      </c>
      <c r="M41" s="1">
        <v>44566</v>
      </c>
      <c r="N41" s="1"/>
      <c r="O41" s="1"/>
      <c r="Q41" t="s">
        <v>13352</v>
      </c>
      <c r="R41" t="s">
        <v>13244</v>
      </c>
      <c r="T41" t="s">
        <v>13244</v>
      </c>
      <c r="W41" s="9" t="s">
        <v>2340</v>
      </c>
      <c r="X41" s="5"/>
      <c r="Y41">
        <v>3</v>
      </c>
      <c r="Z41" s="9"/>
      <c r="AA41" s="11">
        <v>75000</v>
      </c>
      <c r="AB41" s="9"/>
      <c r="AC41" s="3" t="s">
        <v>13353</v>
      </c>
      <c r="AD41" t="s">
        <v>13389</v>
      </c>
    </row>
    <row r="42" spans="1:30" x14ac:dyDescent="0.25">
      <c r="A42">
        <v>41</v>
      </c>
      <c r="B42" t="s">
        <v>48</v>
      </c>
      <c r="C42" t="s">
        <v>13349</v>
      </c>
      <c r="D42" t="s">
        <v>13244</v>
      </c>
      <c r="E42" t="s">
        <v>3188</v>
      </c>
      <c r="F42" t="s">
        <v>13350</v>
      </c>
      <c r="G42" t="s">
        <v>13351</v>
      </c>
      <c r="I42" t="s">
        <v>13244</v>
      </c>
      <c r="K42" t="s">
        <v>13241</v>
      </c>
      <c r="L42" t="s">
        <v>13316</v>
      </c>
      <c r="M42" s="1">
        <v>44566</v>
      </c>
      <c r="N42" s="1"/>
      <c r="O42" s="1"/>
      <c r="Q42" t="s">
        <v>13352</v>
      </c>
      <c r="R42" t="s">
        <v>13244</v>
      </c>
      <c r="T42" t="s">
        <v>13244</v>
      </c>
      <c r="W42" t="s">
        <v>2119</v>
      </c>
      <c r="X42" s="5"/>
      <c r="Y42">
        <v>1</v>
      </c>
      <c r="Z42" s="9"/>
      <c r="AA42" s="9">
        <v>1500</v>
      </c>
      <c r="AB42" s="9"/>
      <c r="AC42" s="3" t="s">
        <v>13353</v>
      </c>
      <c r="AD42" t="s">
        <v>13388</v>
      </c>
    </row>
    <row r="43" spans="1:30" x14ac:dyDescent="0.25">
      <c r="A43">
        <v>42</v>
      </c>
      <c r="B43" t="s">
        <v>48</v>
      </c>
      <c r="C43" t="s">
        <v>13349</v>
      </c>
      <c r="D43" t="s">
        <v>13244</v>
      </c>
      <c r="E43" t="s">
        <v>3188</v>
      </c>
      <c r="F43" t="s">
        <v>13350</v>
      </c>
      <c r="G43" t="s">
        <v>13351</v>
      </c>
      <c r="I43" t="s">
        <v>13244</v>
      </c>
      <c r="K43" t="s">
        <v>13241</v>
      </c>
      <c r="L43" t="s">
        <v>13316</v>
      </c>
      <c r="M43" s="1">
        <v>44566</v>
      </c>
      <c r="Q43" t="s">
        <v>13352</v>
      </c>
      <c r="R43" t="s">
        <v>13244</v>
      </c>
      <c r="T43" t="s">
        <v>13244</v>
      </c>
      <c r="X43" s="5"/>
      <c r="Z43" s="9"/>
      <c r="AA43" s="9"/>
      <c r="AB43" s="9">
        <v>76500</v>
      </c>
      <c r="AC43" s="3"/>
      <c r="AD43" t="s">
        <v>13386</v>
      </c>
    </row>
    <row r="44" spans="1:30" x14ac:dyDescent="0.25">
      <c r="A44">
        <v>43</v>
      </c>
      <c r="B44" t="s">
        <v>65</v>
      </c>
      <c r="C44" t="s">
        <v>13354</v>
      </c>
      <c r="D44" t="s">
        <v>13244</v>
      </c>
      <c r="E44" t="s">
        <v>3188</v>
      </c>
      <c r="F44" t="s">
        <v>13350</v>
      </c>
      <c r="G44" t="s">
        <v>13351</v>
      </c>
      <c r="I44" t="s">
        <v>13244</v>
      </c>
      <c r="K44" t="s">
        <v>13241</v>
      </c>
      <c r="M44" s="1">
        <v>44566</v>
      </c>
      <c r="N44" s="1"/>
      <c r="O44" s="1"/>
      <c r="P44" t="s">
        <v>13244</v>
      </c>
      <c r="Q44" t="s">
        <v>13244</v>
      </c>
      <c r="S44" t="s">
        <v>13244</v>
      </c>
      <c r="T44" t="s">
        <v>13244</v>
      </c>
      <c r="W44" s="9" t="s">
        <v>5103</v>
      </c>
      <c r="X44" s="5"/>
      <c r="Y44">
        <v>3</v>
      </c>
      <c r="Z44" s="9"/>
      <c r="AA44" s="11">
        <v>9000</v>
      </c>
      <c r="AB44" s="9"/>
      <c r="AC44" s="3">
        <v>44682.733726851853</v>
      </c>
      <c r="AD44" t="s">
        <v>13385</v>
      </c>
    </row>
    <row r="45" spans="1:30" x14ac:dyDescent="0.25">
      <c r="A45">
        <v>44</v>
      </c>
      <c r="B45" t="s">
        <v>65</v>
      </c>
      <c r="C45" t="s">
        <v>13354</v>
      </c>
      <c r="D45" t="s">
        <v>13244</v>
      </c>
      <c r="E45" t="s">
        <v>3188</v>
      </c>
      <c r="F45" t="s">
        <v>13350</v>
      </c>
      <c r="G45" t="s">
        <v>13351</v>
      </c>
      <c r="I45" t="s">
        <v>13244</v>
      </c>
      <c r="K45" t="s">
        <v>13241</v>
      </c>
      <c r="M45" s="1">
        <v>44566</v>
      </c>
      <c r="N45" s="1"/>
      <c r="O45" s="1"/>
      <c r="P45" t="s">
        <v>13244</v>
      </c>
      <c r="Q45" t="s">
        <v>13244</v>
      </c>
      <c r="S45" t="s">
        <v>13244</v>
      </c>
      <c r="T45" t="s">
        <v>13244</v>
      </c>
      <c r="X45" s="5"/>
      <c r="Z45" s="9"/>
      <c r="AA45" s="9"/>
      <c r="AB45" s="9">
        <v>9000</v>
      </c>
      <c r="AC45" s="3"/>
      <c r="AD45" t="s">
        <v>13391</v>
      </c>
    </row>
    <row r="46" spans="1:30" x14ac:dyDescent="0.25">
      <c r="A46">
        <v>45</v>
      </c>
      <c r="B46" t="s">
        <v>61</v>
      </c>
      <c r="C46" t="s">
        <v>13369</v>
      </c>
      <c r="D46" t="s">
        <v>13369</v>
      </c>
      <c r="E46" t="s">
        <v>13369</v>
      </c>
      <c r="F46" t="s">
        <v>13369</v>
      </c>
      <c r="G46" t="s">
        <v>13369</v>
      </c>
      <c r="H46" t="s">
        <v>13369</v>
      </c>
      <c r="I46" t="s">
        <v>13369</v>
      </c>
      <c r="J46" t="s">
        <v>13369</v>
      </c>
      <c r="K46" t="s">
        <v>13369</v>
      </c>
      <c r="L46">
        <v>0</v>
      </c>
      <c r="M46" s="1">
        <v>44567</v>
      </c>
      <c r="N46" t="s">
        <v>13355</v>
      </c>
      <c r="O46" s="1">
        <v>44567</v>
      </c>
      <c r="P46" t="s">
        <v>13369</v>
      </c>
      <c r="Q46" t="s">
        <v>13369</v>
      </c>
      <c r="R46" t="s">
        <v>13369</v>
      </c>
      <c r="S46" t="s">
        <v>13369</v>
      </c>
      <c r="T46" t="s">
        <v>13369</v>
      </c>
      <c r="U46" t="s">
        <v>13369</v>
      </c>
      <c r="V46" t="s">
        <v>13369</v>
      </c>
      <c r="W46" t="s">
        <v>13369</v>
      </c>
      <c r="X46" t="s">
        <v>13369</v>
      </c>
      <c r="Y46" t="s">
        <v>13369</v>
      </c>
      <c r="Z46" t="s">
        <v>13369</v>
      </c>
      <c r="AA46" t="s">
        <v>13369</v>
      </c>
      <c r="AB46" s="9">
        <v>120000</v>
      </c>
      <c r="AC46" s="3">
        <v>44713.380914351852</v>
      </c>
      <c r="AD46" t="s">
        <v>13389</v>
      </c>
    </row>
    <row r="47" spans="1:30" x14ac:dyDescent="0.25">
      <c r="A47">
        <v>46</v>
      </c>
      <c r="B47" t="s">
        <v>3</v>
      </c>
      <c r="C47" t="s">
        <v>13369</v>
      </c>
      <c r="D47" t="s">
        <v>13369</v>
      </c>
      <c r="E47" t="s">
        <v>13369</v>
      </c>
      <c r="F47" t="s">
        <v>13369</v>
      </c>
      <c r="G47" t="s">
        <v>13369</v>
      </c>
      <c r="H47" t="s">
        <v>13369</v>
      </c>
      <c r="I47" t="s">
        <v>13369</v>
      </c>
      <c r="J47" t="s">
        <v>13369</v>
      </c>
      <c r="K47" t="s">
        <v>13369</v>
      </c>
      <c r="L47" t="s">
        <v>13370</v>
      </c>
      <c r="M47" s="1">
        <v>44567</v>
      </c>
      <c r="N47" t="s">
        <v>13356</v>
      </c>
      <c r="O47" s="1">
        <v>44574</v>
      </c>
      <c r="P47" t="s">
        <v>13369</v>
      </c>
      <c r="Q47" t="s">
        <v>13369</v>
      </c>
      <c r="R47" t="s">
        <v>13369</v>
      </c>
      <c r="S47" t="s">
        <v>13369</v>
      </c>
      <c r="T47" t="s">
        <v>13369</v>
      </c>
      <c r="U47" t="s">
        <v>13369</v>
      </c>
      <c r="V47" t="s">
        <v>13369</v>
      </c>
      <c r="W47" t="s">
        <v>13369</v>
      </c>
      <c r="X47" t="s">
        <v>13369</v>
      </c>
      <c r="Y47" t="s">
        <v>13369</v>
      </c>
      <c r="Z47" t="s">
        <v>13369</v>
      </c>
      <c r="AA47" t="s">
        <v>13369</v>
      </c>
      <c r="AB47" s="9">
        <v>150000</v>
      </c>
      <c r="AC47" s="3">
        <v>44713.384004629632</v>
      </c>
      <c r="AD47" t="s">
        <v>13388</v>
      </c>
    </row>
    <row r="48" spans="1:30" x14ac:dyDescent="0.25">
      <c r="A48">
        <v>47</v>
      </c>
      <c r="B48" t="s">
        <v>65</v>
      </c>
      <c r="C48" t="s">
        <v>13354</v>
      </c>
      <c r="D48" t="s">
        <v>13244</v>
      </c>
      <c r="E48" t="s">
        <v>3188</v>
      </c>
      <c r="F48" t="s">
        <v>13350</v>
      </c>
      <c r="G48" t="s">
        <v>13351</v>
      </c>
      <c r="I48" t="s">
        <v>13244</v>
      </c>
      <c r="K48" t="s">
        <v>13241</v>
      </c>
      <c r="M48" s="1">
        <v>44566</v>
      </c>
      <c r="N48" s="1"/>
      <c r="O48" s="1"/>
      <c r="P48" t="s">
        <v>13244</v>
      </c>
      <c r="Q48" t="s">
        <v>13244</v>
      </c>
      <c r="S48" t="s">
        <v>13244</v>
      </c>
      <c r="T48" t="s">
        <v>13244</v>
      </c>
      <c r="W48" s="9" t="s">
        <v>5103</v>
      </c>
      <c r="X48" s="5"/>
      <c r="Y48">
        <v>3</v>
      </c>
      <c r="Z48" s="9"/>
      <c r="AA48" s="11">
        <v>9000</v>
      </c>
      <c r="AB48" s="9"/>
      <c r="AC48" s="3">
        <v>44682.733726851853</v>
      </c>
      <c r="AD48" t="s">
        <v>13385</v>
      </c>
    </row>
    <row r="49" spans="1:30" x14ac:dyDescent="0.25">
      <c r="A49">
        <v>48</v>
      </c>
      <c r="B49" t="s">
        <v>65</v>
      </c>
      <c r="C49" t="s">
        <v>13354</v>
      </c>
      <c r="D49" t="s">
        <v>13244</v>
      </c>
      <c r="E49" t="s">
        <v>3188</v>
      </c>
      <c r="F49" t="s">
        <v>13350</v>
      </c>
      <c r="G49" t="s">
        <v>13351</v>
      </c>
      <c r="I49" t="s">
        <v>13244</v>
      </c>
      <c r="K49" t="s">
        <v>13241</v>
      </c>
      <c r="M49" s="1">
        <v>44566</v>
      </c>
      <c r="N49" s="1"/>
      <c r="O49" s="1"/>
      <c r="P49" t="s">
        <v>13244</v>
      </c>
      <c r="Q49" t="s">
        <v>13244</v>
      </c>
      <c r="S49" t="s">
        <v>13244</v>
      </c>
      <c r="T49" t="s">
        <v>13244</v>
      </c>
      <c r="X49" s="5"/>
      <c r="Z49" s="9"/>
      <c r="AA49" s="9"/>
      <c r="AB49" s="9">
        <v>9000</v>
      </c>
      <c r="AC49" s="3"/>
      <c r="AD49" t="s">
        <v>13391</v>
      </c>
    </row>
    <row r="50" spans="1:30" x14ac:dyDescent="0.25">
      <c r="A50">
        <v>49</v>
      </c>
      <c r="B50" t="s">
        <v>4</v>
      </c>
      <c r="C50" t="s">
        <v>13369</v>
      </c>
      <c r="D50" t="s">
        <v>13369</v>
      </c>
      <c r="E50" t="s">
        <v>13369</v>
      </c>
      <c r="F50" t="s">
        <v>13369</v>
      </c>
      <c r="G50" t="s">
        <v>13369</v>
      </c>
      <c r="H50" t="s">
        <v>13369</v>
      </c>
      <c r="I50" t="s">
        <v>13369</v>
      </c>
      <c r="J50" t="s">
        <v>13369</v>
      </c>
      <c r="K50" t="s">
        <v>13369</v>
      </c>
      <c r="L50" t="s">
        <v>13495</v>
      </c>
      <c r="M50" s="1">
        <v>44572</v>
      </c>
      <c r="N50" t="s">
        <v>13364</v>
      </c>
      <c r="O50" s="1">
        <v>44566</v>
      </c>
      <c r="P50" t="s">
        <v>13369</v>
      </c>
      <c r="Q50" t="s">
        <v>13369</v>
      </c>
      <c r="R50" t="s">
        <v>13369</v>
      </c>
      <c r="S50" t="s">
        <v>13369</v>
      </c>
      <c r="T50" t="s">
        <v>13369</v>
      </c>
      <c r="U50" t="s">
        <v>13369</v>
      </c>
      <c r="V50" t="s">
        <v>13369</v>
      </c>
      <c r="W50" t="s">
        <v>13369</v>
      </c>
      <c r="X50" t="s">
        <v>13369</v>
      </c>
      <c r="Y50" t="s">
        <v>13369</v>
      </c>
      <c r="Z50" t="s">
        <v>13369</v>
      </c>
      <c r="AA50" t="s">
        <v>13369</v>
      </c>
      <c r="AB50" s="9">
        <v>7545453</v>
      </c>
      <c r="AC50" s="3">
        <v>44866.874409722222</v>
      </c>
      <c r="AD50" t="s">
        <v>13496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tabSelected="1"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5</vt:i4>
      </vt:variant>
    </vt:vector>
  </HeadingPairs>
  <TitlesOfParts>
    <vt:vector size="51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DateChartSupport</vt:lpstr>
      <vt:lpstr>Report</vt:lpstr>
      <vt:lpstr>User 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2022-01-07T12:57:27Z</cp:lastPrinted>
  <dcterms:created xsi:type="dcterms:W3CDTF">2021-05-27T18:06:57Z</dcterms:created>
  <dcterms:modified xsi:type="dcterms:W3CDTF">2022-02-05T11:33:31Z</dcterms:modified>
</cp:coreProperties>
</file>